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Revised Headcount" sheetId="4" r:id="rId1"/>
    <sheet name="Original Headcount" sheetId="1" r:id="rId2"/>
    <sheet name="Sheet2" sheetId="2" r:id="rId3"/>
    <sheet name="Sheet3" sheetId="3" r:id="rId4"/>
  </sheets>
  <calcPr calcId="152511" calcMode="manual"/>
</workbook>
</file>

<file path=xl/calcChain.xml><?xml version="1.0" encoding="utf-8"?>
<calcChain xmlns="http://schemas.openxmlformats.org/spreadsheetml/2006/main">
  <c r="G4" i="1" l="1"/>
  <c r="I4" i="1" s="1"/>
  <c r="K4" i="1"/>
  <c r="L4" i="1"/>
  <c r="G5" i="1"/>
  <c r="I5" i="1"/>
  <c r="O5" i="1" s="1"/>
  <c r="L5" i="1"/>
  <c r="G6" i="1"/>
  <c r="I6" i="1" s="1"/>
  <c r="O6" i="1" s="1"/>
  <c r="K6" i="1"/>
  <c r="G7" i="1"/>
  <c r="I7" i="1"/>
  <c r="O7" i="1" s="1"/>
  <c r="G8" i="1"/>
  <c r="I8" i="1" s="1"/>
  <c r="O8" i="1" s="1"/>
  <c r="G9" i="1"/>
  <c r="I9" i="1"/>
  <c r="O9" i="1"/>
  <c r="G10" i="1"/>
  <c r="I10" i="1" s="1"/>
  <c r="O10" i="1" s="1"/>
  <c r="O12" i="1"/>
  <c r="M13" i="1"/>
  <c r="O13" i="1" s="1"/>
  <c r="O14" i="1"/>
  <c r="M15" i="1"/>
  <c r="O15" i="1"/>
  <c r="E16" i="1"/>
  <c r="F16" i="1"/>
  <c r="H16" i="1"/>
  <c r="K16" i="1"/>
  <c r="L16" i="1"/>
  <c r="M16" i="1"/>
  <c r="O19" i="1"/>
  <c r="O20" i="1"/>
  <c r="O21" i="1"/>
  <c r="O22" i="1"/>
  <c r="O23" i="1"/>
  <c r="G26" i="1"/>
  <c r="G30" i="1" s="1"/>
  <c r="I26" i="1"/>
  <c r="G27" i="1"/>
  <c r="I27" i="1" s="1"/>
  <c r="O27" i="1" s="1"/>
  <c r="G28" i="1"/>
  <c r="I28" i="1"/>
  <c r="O28" i="1"/>
  <c r="G29" i="1"/>
  <c r="I29" i="1" s="1"/>
  <c r="O29" i="1" s="1"/>
  <c r="E30" i="1"/>
  <c r="F30" i="1"/>
  <c r="H30" i="1"/>
  <c r="G32" i="1"/>
  <c r="I32" i="1"/>
  <c r="O32" i="1" s="1"/>
  <c r="M36" i="1"/>
  <c r="O36" i="1"/>
  <c r="O37" i="1"/>
  <c r="O38" i="1"/>
  <c r="O39" i="1"/>
  <c r="O46" i="1" s="1"/>
  <c r="O40" i="1"/>
  <c r="O41" i="1"/>
  <c r="O42" i="1"/>
  <c r="O43" i="1"/>
  <c r="O44" i="1"/>
  <c r="O45" i="1"/>
  <c r="G52" i="1"/>
  <c r="I52" i="1"/>
  <c r="O52" i="1" s="1"/>
  <c r="G53" i="1"/>
  <c r="I53" i="1"/>
  <c r="O53" i="1"/>
  <c r="G54" i="1"/>
  <c r="G65" i="1" s="1"/>
  <c r="I54" i="1"/>
  <c r="O54" i="1" s="1"/>
  <c r="G55" i="1"/>
  <c r="I55" i="1" s="1"/>
  <c r="O55" i="1" s="1"/>
  <c r="G56" i="1"/>
  <c r="I56" i="1"/>
  <c r="O56" i="1"/>
  <c r="G57" i="1"/>
  <c r="I57" i="1" s="1"/>
  <c r="O57" i="1" s="1"/>
  <c r="G58" i="1"/>
  <c r="I58" i="1" s="1"/>
  <c r="O58" i="1" s="1"/>
  <c r="G59" i="1"/>
  <c r="I59" i="1"/>
  <c r="O59" i="1"/>
  <c r="G60" i="1"/>
  <c r="I60" i="1"/>
  <c r="O60" i="1" s="1"/>
  <c r="O61" i="1"/>
  <c r="O62" i="1"/>
  <c r="O63" i="1"/>
  <c r="O64" i="1"/>
  <c r="E65" i="1"/>
  <c r="F65" i="1"/>
  <c r="H65" i="1"/>
  <c r="M65" i="1"/>
  <c r="O69" i="1"/>
  <c r="O79" i="1" s="1"/>
  <c r="O70" i="1"/>
  <c r="O71" i="1"/>
  <c r="O72" i="1"/>
  <c r="O73" i="1"/>
  <c r="O74" i="1"/>
  <c r="O75" i="1"/>
  <c r="O76" i="1"/>
  <c r="O77" i="1"/>
  <c r="O78" i="1"/>
  <c r="I79" i="1"/>
  <c r="L5" i="4"/>
  <c r="L6" i="4"/>
  <c r="L7" i="4"/>
  <c r="L8" i="4"/>
  <c r="L9" i="4"/>
  <c r="L10" i="4"/>
  <c r="L11" i="4"/>
  <c r="L12" i="4"/>
  <c r="L13" i="4"/>
  <c r="L14" i="4"/>
  <c r="F15" i="4"/>
  <c r="L15" i="4"/>
  <c r="L17" i="4"/>
  <c r="L18" i="4"/>
  <c r="L19" i="4"/>
  <c r="L20" i="4"/>
  <c r="L21" i="4"/>
  <c r="L22" i="4"/>
  <c r="L23" i="4"/>
  <c r="L24" i="4"/>
  <c r="L25" i="4"/>
  <c r="L26" i="4"/>
  <c r="L27" i="4"/>
  <c r="L28" i="4"/>
  <c r="F29" i="4"/>
  <c r="L29" i="4"/>
  <c r="L30" i="4"/>
  <c r="L31" i="4"/>
  <c r="L32" i="4"/>
  <c r="L33" i="4"/>
  <c r="L34" i="4"/>
  <c r="F35" i="4"/>
  <c r="F63" i="4" s="1"/>
  <c r="F82" i="4" s="1"/>
  <c r="L82" i="4" s="1"/>
  <c r="G35" i="4"/>
  <c r="H35" i="4"/>
  <c r="I35" i="4"/>
  <c r="J35" i="4"/>
  <c r="N35" i="4"/>
  <c r="N63" i="4" s="1"/>
  <c r="O35" i="4"/>
  <c r="O63" i="4" s="1"/>
  <c r="O82" i="4" s="1"/>
  <c r="P35" i="4"/>
  <c r="K42" i="4"/>
  <c r="K45" i="4"/>
  <c r="K47" i="4"/>
  <c r="K49" i="4"/>
  <c r="K61" i="4"/>
  <c r="K63" i="4" s="1"/>
  <c r="K82" i="4" s="1"/>
  <c r="L61" i="4"/>
  <c r="N61" i="4"/>
  <c r="P61" i="4" s="1"/>
  <c r="O61" i="4"/>
  <c r="F72" i="4"/>
  <c r="L72" i="4" s="1"/>
  <c r="K72" i="4"/>
  <c r="N72" i="4"/>
  <c r="O72" i="4"/>
  <c r="P72" i="4"/>
  <c r="F80" i="4"/>
  <c r="K80" i="4"/>
  <c r="L80" i="4"/>
  <c r="N80" i="4"/>
  <c r="O80" i="4"/>
  <c r="P80" i="4"/>
  <c r="I30" i="1" l="1"/>
  <c r="I16" i="1"/>
  <c r="O16" i="1" s="1"/>
  <c r="O48" i="1" s="1"/>
  <c r="O4" i="1"/>
  <c r="P63" i="4"/>
  <c r="P82" i="4" s="1"/>
  <c r="N82" i="4"/>
  <c r="O65" i="1"/>
  <c r="O26" i="1"/>
  <c r="O30" i="1" s="1"/>
  <c r="L35" i="4"/>
  <c r="L63" i="4" s="1"/>
  <c r="I65" i="1"/>
  <c r="G16" i="1"/>
</calcChain>
</file>

<file path=xl/sharedStrings.xml><?xml version="1.0" encoding="utf-8"?>
<sst xmlns="http://schemas.openxmlformats.org/spreadsheetml/2006/main" count="248" uniqueCount="177">
  <si>
    <t>Natural Gas</t>
  </si>
  <si>
    <t>Central</t>
  </si>
  <si>
    <t>East</t>
  </si>
  <si>
    <t>West</t>
  </si>
  <si>
    <t>Financial</t>
  </si>
  <si>
    <t>Fundamentals</t>
  </si>
  <si>
    <t>Risk Management</t>
  </si>
  <si>
    <t>Texas</t>
  </si>
  <si>
    <t>Commercial</t>
  </si>
  <si>
    <t>Logistics</t>
  </si>
  <si>
    <t>Confirmations</t>
  </si>
  <si>
    <t>Energy Operations</t>
  </si>
  <si>
    <t>Other</t>
  </si>
  <si>
    <t>Volume Management</t>
  </si>
  <si>
    <t>Management</t>
  </si>
  <si>
    <t>Settlements</t>
  </si>
  <si>
    <t>Global Databases</t>
  </si>
  <si>
    <t>Power - East</t>
  </si>
  <si>
    <t>Trading &amp; Scheduling</t>
  </si>
  <si>
    <t>Mid Market</t>
  </si>
  <si>
    <t>Hourly &amp; Plant Operations</t>
  </si>
  <si>
    <t>Market Research &amp; Control Ops</t>
  </si>
  <si>
    <t>Other Enron North America Support</t>
  </si>
  <si>
    <t>EOL Product Controls</t>
  </si>
  <si>
    <t>TOTAL NATURAL GAS RELATED</t>
  </si>
  <si>
    <t>TOTAL POWER RELATED</t>
  </si>
  <si>
    <t>Business Analysis &amp; Reporting</t>
  </si>
  <si>
    <t>Transaction Support</t>
  </si>
  <si>
    <t>Human Resources</t>
  </si>
  <si>
    <t>Legal</t>
  </si>
  <si>
    <t>Public Relations</t>
  </si>
  <si>
    <t>Tax</t>
  </si>
  <si>
    <t>TOTAL ENRON NORTH AMERICA</t>
  </si>
  <si>
    <t>TOTAL OTHER SUPPORT</t>
  </si>
  <si>
    <t>ENRON GLOBAL MARKETS</t>
  </si>
  <si>
    <t>Ag Trading</t>
  </si>
  <si>
    <t>Currency Trading</t>
  </si>
  <si>
    <t>Equity Trading</t>
  </si>
  <si>
    <t>Coal</t>
  </si>
  <si>
    <t>SO2</t>
  </si>
  <si>
    <t>Weather</t>
  </si>
  <si>
    <t>East Midstream Origination</t>
  </si>
  <si>
    <t>Global Products</t>
  </si>
  <si>
    <t>TOTAL ENRON GLOBAL MARKETS</t>
  </si>
  <si>
    <t>ENRON INDUSTRIAL MARKETS</t>
  </si>
  <si>
    <t>Upstream Origination</t>
  </si>
  <si>
    <t>Executive</t>
  </si>
  <si>
    <t>Houston Pipe Line</t>
  </si>
  <si>
    <t>Houston Pipe Line / Bridgeline</t>
  </si>
  <si>
    <t>LRC / Bridgeline</t>
  </si>
  <si>
    <t>TOTAL HPL / BRIDGELINE</t>
  </si>
  <si>
    <t>Total</t>
  </si>
  <si>
    <r>
      <t xml:space="preserve">Commercial </t>
    </r>
    <r>
      <rPr>
        <u/>
        <sz val="10"/>
        <rFont val="Arial"/>
        <family val="2"/>
      </rPr>
      <t>Support</t>
    </r>
  </si>
  <si>
    <r>
      <t xml:space="preserve">Subtotal </t>
    </r>
    <r>
      <rPr>
        <u/>
        <sz val="10"/>
        <rFont val="Arial"/>
        <family val="2"/>
      </rPr>
      <t>Commercial</t>
    </r>
  </si>
  <si>
    <r>
      <t xml:space="preserve">Risk </t>
    </r>
    <r>
      <rPr>
        <u/>
        <sz val="10"/>
        <rFont val="Arial"/>
        <family val="2"/>
      </rPr>
      <t>Management</t>
    </r>
  </si>
  <si>
    <t>Other Support</t>
  </si>
  <si>
    <t>Accounting</t>
  </si>
  <si>
    <t>Systems Projects</t>
  </si>
  <si>
    <t>Hunter Shively</t>
  </si>
  <si>
    <t>Scott Neal</t>
  </si>
  <si>
    <t>Phillip Allen</t>
  </si>
  <si>
    <t>John Lavorato</t>
  </si>
  <si>
    <t>Chris Gaskill</t>
  </si>
  <si>
    <t>Fred Lagrasta</t>
  </si>
  <si>
    <t>Tom Martin</t>
  </si>
  <si>
    <t>Sally Beck</t>
  </si>
  <si>
    <t>Brian Redmond</t>
  </si>
  <si>
    <t>Kevin Preston</t>
  </si>
  <si>
    <t>Janet Dietrich</t>
  </si>
  <si>
    <t>Wes Colwell</t>
  </si>
  <si>
    <t>Eric Thode</t>
  </si>
  <si>
    <t>Jeff Shankman/ Mike McConnell</t>
  </si>
  <si>
    <t>Gary Hickerson</t>
  </si>
  <si>
    <t>George McClellan</t>
  </si>
  <si>
    <t>Mark Tawney</t>
  </si>
  <si>
    <t>John Nowlan</t>
  </si>
  <si>
    <t>Brent Price</t>
  </si>
  <si>
    <t>Jeff McMahon/   Ray Bowen</t>
  </si>
  <si>
    <t>David Oxley</t>
  </si>
  <si>
    <t>Mark Haedicke</t>
  </si>
  <si>
    <t>Jordan Mintz</t>
  </si>
  <si>
    <t>Office of the Chair</t>
  </si>
  <si>
    <t>Steel Originations</t>
  </si>
  <si>
    <t>Steel Trading</t>
  </si>
  <si>
    <t>Transaction Development</t>
  </si>
  <si>
    <t>Fundamental Analysis</t>
  </si>
  <si>
    <t>Pulp, paper &amp; lumber Originations</t>
  </si>
  <si>
    <t>Pulp, paper &amp; lumber Trading</t>
  </si>
  <si>
    <t>LNG</t>
  </si>
  <si>
    <t>Admins</t>
  </si>
  <si>
    <t>Risk Management &amp; Controls (DPR)</t>
  </si>
  <si>
    <t>Credit.com</t>
  </si>
  <si>
    <t>Jeff Kinneman</t>
  </si>
  <si>
    <t>HPL</t>
  </si>
  <si>
    <t>Upstream</t>
  </si>
  <si>
    <t>Derivatives</t>
  </si>
  <si>
    <t>Structuring</t>
  </si>
  <si>
    <t>Generation Investments</t>
  </si>
  <si>
    <t>Energy Capital Resources</t>
  </si>
  <si>
    <t>Corporate Development</t>
  </si>
  <si>
    <t>Principal Investing</t>
  </si>
  <si>
    <t>Restructuring</t>
  </si>
  <si>
    <t>Office of the Chairman</t>
  </si>
  <si>
    <t>Jean Mhra</t>
  </si>
  <si>
    <t>Ed McMichael</t>
  </si>
  <si>
    <t>Jeff Shankman/Mike McConnell</t>
  </si>
  <si>
    <t>Jeff McMahon/Ray Bowen</t>
  </si>
  <si>
    <t>Support Departments</t>
  </si>
  <si>
    <t>Trading Floor</t>
  </si>
  <si>
    <t>Tower</t>
  </si>
  <si>
    <t>TOTAL COMMERCIAL</t>
  </si>
  <si>
    <t>Information Technology</t>
  </si>
  <si>
    <t>Research</t>
  </si>
  <si>
    <t>Competitive Analysis &amp; Business Controls</t>
  </si>
  <si>
    <t>Treasury</t>
  </si>
  <si>
    <t>Technical Services</t>
  </si>
  <si>
    <t>Gas Logistics</t>
  </si>
  <si>
    <t>Gas Volume Management</t>
  </si>
  <si>
    <t>Gas Risk Management</t>
  </si>
  <si>
    <t>Gas Settlements</t>
  </si>
  <si>
    <t>Online Trading Product Controls</t>
  </si>
  <si>
    <t>Power</t>
  </si>
  <si>
    <t>Operations</t>
  </si>
  <si>
    <t>Total Energy Operations</t>
  </si>
  <si>
    <t>TOTAL ENRON INDUSTRIAL MARKETS</t>
  </si>
  <si>
    <t>Commercial Support</t>
  </si>
  <si>
    <t>TOTAL COMMERCIAL SUPPORT</t>
  </si>
  <si>
    <t>ENRON NORTH AMERICA</t>
  </si>
  <si>
    <t>Total Natural Gas</t>
  </si>
  <si>
    <t>HEADCOUNT</t>
  </si>
  <si>
    <t>LOCATION</t>
  </si>
  <si>
    <t>Dave Duran</t>
  </si>
  <si>
    <t>Tim Detmering</t>
  </si>
  <si>
    <t>GRAND TOTAL</t>
  </si>
  <si>
    <t>Dave Delainey</t>
  </si>
  <si>
    <t>Philippe Bibi/Jenny Rubb</t>
  </si>
  <si>
    <t>Vince Kaminski</t>
  </si>
  <si>
    <t>Scott Tholan</t>
  </si>
  <si>
    <t>Orig.</t>
  </si>
  <si>
    <t>Trading</t>
  </si>
  <si>
    <t>Tr.Spt.</t>
  </si>
  <si>
    <t>Orig.Spt.</t>
  </si>
  <si>
    <t>(comm.) non-traders</t>
  </si>
  <si>
    <t>Kevin Presto/Janet Dietrich</t>
  </si>
  <si>
    <t>Midwest</t>
  </si>
  <si>
    <t>Northeast</t>
  </si>
  <si>
    <t>Southeast</t>
  </si>
  <si>
    <t>ERCOT</t>
  </si>
  <si>
    <t>Regulatory</t>
  </si>
  <si>
    <t>Schedulers</t>
  </si>
  <si>
    <t>Generation Development</t>
  </si>
  <si>
    <t>GENCO</t>
  </si>
  <si>
    <t>24 Hr. Trading</t>
  </si>
  <si>
    <t>Mitch Robinson</t>
  </si>
  <si>
    <t>Lloyd Will</t>
  </si>
  <si>
    <t>Christi Nicolay</t>
  </si>
  <si>
    <t xml:space="preserve">Kevin Presto </t>
  </si>
  <si>
    <t>Ben Jacoby</t>
  </si>
  <si>
    <t>Berney Aucoin</t>
  </si>
  <si>
    <t>Genco Rm. Equip.</t>
  </si>
  <si>
    <t>Total Power</t>
  </si>
  <si>
    <t>W-10 C-14 E-22 T-12 Mgmt.-13</t>
  </si>
  <si>
    <t>**Kim Hickock (HR) shows 450 actual EGM employees to date (w/CALME)</t>
  </si>
  <si>
    <t>Michael Miller</t>
  </si>
  <si>
    <t xml:space="preserve">Power-East </t>
  </si>
  <si>
    <t>Doug Gilbert-Smith/Bruce Sukaly</t>
  </si>
  <si>
    <t>Dana Davis/Jeff Ader</t>
  </si>
  <si>
    <t>Fletch Sturm/Ed Baughman</t>
  </si>
  <si>
    <t>Rogers Herndon/Ozzie Pagan</t>
  </si>
  <si>
    <t>Scott Neal/Frank Vickers</t>
  </si>
  <si>
    <t>Phillip Allen/Barry Tycholiz</t>
  </si>
  <si>
    <t>John Arnold</t>
  </si>
  <si>
    <t>Hunter Shively/Laura Luce</t>
  </si>
  <si>
    <t>John Thompson/Scott Josey</t>
  </si>
  <si>
    <t xml:space="preserve">has 2 pcs, 2 flat screens, </t>
  </si>
  <si>
    <t>amtel, steno &amp; turret phone*</t>
  </si>
  <si>
    <t>*average En.Ops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</si>
</sst>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b/>
      <sz val="10"/>
      <color indexed="1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38" fontId="0" fillId="0" borderId="0" xfId="0" applyNumberFormat="1"/>
    <xf numFmtId="38" fontId="1" fillId="0" borderId="1" xfId="0" applyNumberFormat="1" applyFont="1" applyBorder="1"/>
    <xf numFmtId="38" fontId="1" fillId="0" borderId="2" xfId="0" applyNumberFormat="1" applyFont="1" applyBorder="1"/>
    <xf numFmtId="38" fontId="1" fillId="0" borderId="3" xfId="0" applyNumberFormat="1" applyFont="1" applyBorder="1"/>
    <xf numFmtId="38" fontId="1" fillId="0" borderId="4" xfId="0" applyNumberFormat="1" applyFont="1" applyBorder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38" fontId="4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38" fontId="1" fillId="0" borderId="0" xfId="0" applyNumberFormat="1" applyFont="1"/>
    <xf numFmtId="0" fontId="5" fillId="0" borderId="0" xfId="0" applyFont="1"/>
    <xf numFmtId="38" fontId="5" fillId="0" borderId="0" xfId="0" applyNumberFormat="1" applyFont="1"/>
    <xf numFmtId="0" fontId="6" fillId="0" borderId="0" xfId="0" applyFont="1"/>
    <xf numFmtId="38" fontId="6" fillId="0" borderId="0" xfId="0" applyNumberFormat="1" applyFont="1"/>
    <xf numFmtId="0" fontId="7" fillId="0" borderId="0" xfId="0" applyFont="1"/>
    <xf numFmtId="38" fontId="7" fillId="0" borderId="0" xfId="0" applyNumberFormat="1" applyFont="1"/>
    <xf numFmtId="0" fontId="0" fillId="0" borderId="0" xfId="0" applyBorder="1" applyAlignment="1">
      <alignment wrapText="1"/>
    </xf>
    <xf numFmtId="0" fontId="1" fillId="0" borderId="0" xfId="0" applyFont="1" applyBorder="1"/>
    <xf numFmtId="0" fontId="1" fillId="0" borderId="1" xfId="0" applyFont="1" applyBorder="1"/>
    <xf numFmtId="0" fontId="2" fillId="0" borderId="0" xfId="0" applyFont="1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0" borderId="4" xfId="0" applyFont="1" applyBorder="1"/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38" fontId="0" fillId="0" borderId="5" xfId="0" applyNumberFormat="1" applyBorder="1"/>
    <xf numFmtId="0" fontId="1" fillId="0" borderId="6" xfId="0" applyFont="1" applyBorder="1"/>
    <xf numFmtId="38" fontId="1" fillId="0" borderId="7" xfId="0" applyNumberFormat="1" applyFont="1" applyBorder="1"/>
    <xf numFmtId="38" fontId="1" fillId="0" borderId="8" xfId="0" applyNumberFormat="1" applyFont="1" applyBorder="1"/>
    <xf numFmtId="38" fontId="0" fillId="0" borderId="0" xfId="0" applyNumberFormat="1" applyBorder="1"/>
    <xf numFmtId="0" fontId="6" fillId="0" borderId="5" xfId="0" applyFont="1" applyBorder="1"/>
    <xf numFmtId="0" fontId="6" fillId="0" borderId="6" xfId="0" applyFont="1" applyBorder="1"/>
    <xf numFmtId="0" fontId="5" fillId="0" borderId="5" xfId="0" applyFont="1" applyBorder="1"/>
    <xf numFmtId="0" fontId="5" fillId="0" borderId="6" xfId="0" applyFont="1" applyBorder="1"/>
    <xf numFmtId="0" fontId="7" fillId="0" borderId="5" xfId="0" applyFont="1" applyBorder="1"/>
    <xf numFmtId="0" fontId="7" fillId="0" borderId="6" xfId="0" applyFont="1" applyBorder="1"/>
    <xf numFmtId="38" fontId="1" fillId="0" borderId="9" xfId="0" applyNumberFormat="1" applyFont="1" applyBorder="1"/>
    <xf numFmtId="38" fontId="1" fillId="0" borderId="10" xfId="0" applyNumberFormat="1" applyFont="1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11" xfId="0" applyFont="1" applyBorder="1"/>
    <xf numFmtId="0" fontId="1" fillId="0" borderId="12" xfId="0" applyFont="1" applyBorder="1"/>
    <xf numFmtId="0" fontId="0" fillId="0" borderId="13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4" xfId="0" applyBorder="1" applyAlignment="1">
      <alignment wrapText="1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6" fillId="0" borderId="0" xfId="0" applyFont="1" applyBorder="1"/>
    <xf numFmtId="0" fontId="5" fillId="0" borderId="0" xfId="0" applyFont="1" applyBorder="1"/>
    <xf numFmtId="0" fontId="7" fillId="0" borderId="0" xfId="0" applyFont="1" applyBorder="1"/>
    <xf numFmtId="38" fontId="0" fillId="0" borderId="6" xfId="0" applyNumberFormat="1" applyBorder="1"/>
    <xf numFmtId="38" fontId="0" fillId="0" borderId="0" xfId="0" applyNumberFormat="1" applyBorder="1" applyAlignment="1">
      <alignment horizontal="center"/>
    </xf>
    <xf numFmtId="38" fontId="0" fillId="0" borderId="2" xfId="0" applyNumberFormat="1" applyBorder="1"/>
    <xf numFmtId="38" fontId="0" fillId="0" borderId="14" xfId="0" applyNumberFormat="1" applyBorder="1"/>
    <xf numFmtId="0" fontId="0" fillId="0" borderId="2" xfId="0" applyBorder="1"/>
    <xf numFmtId="0" fontId="0" fillId="0" borderId="7" xfId="0" applyBorder="1"/>
    <xf numFmtId="0" fontId="0" fillId="0" borderId="1" xfId="0" applyBorder="1"/>
    <xf numFmtId="38" fontId="0" fillId="0" borderId="5" xfId="0" applyNumberFormat="1" applyBorder="1" applyAlignment="1">
      <alignment horizontal="right"/>
    </xf>
    <xf numFmtId="38" fontId="0" fillId="0" borderId="13" xfId="0" applyNumberFormat="1" applyBorder="1" applyAlignment="1">
      <alignment horizontal="right"/>
    </xf>
    <xf numFmtId="38" fontId="0" fillId="0" borderId="0" xfId="0" applyNumberForma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 wrapText="1"/>
    </xf>
    <xf numFmtId="38" fontId="2" fillId="0" borderId="0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4"/>
  <sheetViews>
    <sheetView tabSelected="1" topLeftCell="A33" workbookViewId="0">
      <selection activeCell="G44" sqref="G44"/>
    </sheetView>
  </sheetViews>
  <sheetFormatPr defaultRowHeight="12.75" x14ac:dyDescent="0.2"/>
  <cols>
    <col min="1" max="1" width="4.5703125" customWidth="1"/>
    <col min="2" max="2" width="4" style="1" customWidth="1"/>
    <col min="3" max="3" width="4.5703125" customWidth="1"/>
    <col min="4" max="4" width="30.85546875" bestFit="1" customWidth="1"/>
    <col min="5" max="5" width="28.42578125" bestFit="1" customWidth="1"/>
    <col min="6" max="6" width="10.5703125" style="31" customWidth="1"/>
    <col min="7" max="7" width="7.5703125" customWidth="1"/>
    <col min="8" max="8" width="6.5703125" bestFit="1" customWidth="1"/>
    <col min="9" max="9" width="5" bestFit="1" customWidth="1"/>
    <col min="10" max="10" width="8.28515625" style="31" customWidth="1"/>
    <col min="11" max="11" width="10.85546875" bestFit="1" customWidth="1"/>
    <col min="12" max="12" width="8.28515625" customWidth="1"/>
    <col min="13" max="13" width="3.7109375" customWidth="1"/>
    <col min="14" max="14" width="8.28515625" customWidth="1"/>
  </cols>
  <sheetData>
    <row r="1" spans="1:16" x14ac:dyDescent="0.2">
      <c r="F1" s="69" t="s">
        <v>129</v>
      </c>
      <c r="G1" s="70"/>
      <c r="H1" s="70"/>
      <c r="I1" s="70"/>
      <c r="J1" s="70"/>
      <c r="K1" s="70"/>
      <c r="L1" s="71"/>
      <c r="N1" s="76" t="s">
        <v>130</v>
      </c>
      <c r="O1" s="77"/>
      <c r="P1" s="78"/>
    </row>
    <row r="2" spans="1:16" s="8" customFormat="1" ht="25.5" x14ac:dyDescent="0.2">
      <c r="B2" s="7"/>
      <c r="F2" s="27" t="s">
        <v>8</v>
      </c>
      <c r="G2" s="28" t="s">
        <v>139</v>
      </c>
      <c r="H2" s="28" t="s">
        <v>140</v>
      </c>
      <c r="I2" s="28" t="s">
        <v>138</v>
      </c>
      <c r="J2" s="28" t="s">
        <v>141</v>
      </c>
      <c r="K2" s="28" t="s">
        <v>125</v>
      </c>
      <c r="L2" s="29" t="s">
        <v>51</v>
      </c>
      <c r="N2" s="27" t="s">
        <v>108</v>
      </c>
      <c r="O2" s="28" t="s">
        <v>109</v>
      </c>
      <c r="P2" s="29" t="s">
        <v>51</v>
      </c>
    </row>
    <row r="3" spans="1:16" s="8" customFormat="1" x14ac:dyDescent="0.2">
      <c r="A3" s="1" t="s">
        <v>127</v>
      </c>
      <c r="B3" s="7"/>
      <c r="F3" s="27"/>
      <c r="G3" s="28"/>
      <c r="H3" s="28"/>
      <c r="I3" s="28"/>
      <c r="J3" s="28"/>
      <c r="K3" s="28"/>
      <c r="L3" s="29"/>
      <c r="N3" s="27"/>
      <c r="O3" s="28"/>
      <c r="P3" s="29"/>
    </row>
    <row r="4" spans="1:16" x14ac:dyDescent="0.2">
      <c r="B4" s="1" t="s">
        <v>0</v>
      </c>
      <c r="C4" s="23"/>
      <c r="D4" s="23"/>
      <c r="E4" s="1"/>
      <c r="F4" s="30"/>
      <c r="G4" s="31"/>
      <c r="H4" s="31"/>
      <c r="I4" s="31"/>
      <c r="K4" s="31"/>
      <c r="L4" s="32"/>
      <c r="N4" s="30"/>
      <c r="O4" s="31"/>
      <c r="P4" s="32"/>
    </row>
    <row r="5" spans="1:16" x14ac:dyDescent="0.2">
      <c r="B5" s="23"/>
      <c r="C5" s="23" t="s">
        <v>1</v>
      </c>
      <c r="D5" s="23"/>
      <c r="E5" t="s">
        <v>172</v>
      </c>
      <c r="F5" s="33">
        <v>25</v>
      </c>
      <c r="G5" s="37">
        <v>14</v>
      </c>
      <c r="H5" s="37">
        <v>3</v>
      </c>
      <c r="I5" s="37">
        <v>8</v>
      </c>
      <c r="J5" s="37"/>
      <c r="K5" s="31"/>
      <c r="L5" s="59">
        <f>SUM(F5)</f>
        <v>25</v>
      </c>
      <c r="N5" s="30">
        <v>25</v>
      </c>
      <c r="O5" s="31"/>
      <c r="P5" s="32"/>
    </row>
    <row r="6" spans="1:16" x14ac:dyDescent="0.2">
      <c r="B6" s="23"/>
      <c r="C6" s="23" t="s">
        <v>2</v>
      </c>
      <c r="D6" s="23"/>
      <c r="E6" t="s">
        <v>169</v>
      </c>
      <c r="F6" s="33">
        <v>36</v>
      </c>
      <c r="G6" s="37">
        <v>16</v>
      </c>
      <c r="H6" s="37">
        <v>1</v>
      </c>
      <c r="I6" s="37">
        <v>18</v>
      </c>
      <c r="J6" s="37">
        <v>1</v>
      </c>
      <c r="K6" s="31"/>
      <c r="L6" s="59">
        <f t="shared" ref="L6:L34" si="0">SUM(F6)</f>
        <v>36</v>
      </c>
      <c r="N6" s="30">
        <v>36</v>
      </c>
      <c r="O6" s="31"/>
      <c r="P6" s="32"/>
    </row>
    <row r="7" spans="1:16" x14ac:dyDescent="0.2">
      <c r="B7" s="23"/>
      <c r="C7" s="23" t="s">
        <v>3</v>
      </c>
      <c r="D7" s="23"/>
      <c r="E7" t="s">
        <v>170</v>
      </c>
      <c r="F7" s="33">
        <v>26</v>
      </c>
      <c r="G7" s="37">
        <v>18</v>
      </c>
      <c r="H7" s="37">
        <v>1</v>
      </c>
      <c r="I7" s="37">
        <v>6</v>
      </c>
      <c r="J7" s="37">
        <v>1</v>
      </c>
      <c r="K7" s="31"/>
      <c r="L7" s="59">
        <f t="shared" si="0"/>
        <v>26</v>
      </c>
      <c r="N7" s="30">
        <v>26</v>
      </c>
      <c r="O7" s="31"/>
      <c r="P7" s="32"/>
    </row>
    <row r="8" spans="1:16" x14ac:dyDescent="0.2">
      <c r="B8" s="23"/>
      <c r="C8" s="23" t="s">
        <v>4</v>
      </c>
      <c r="D8" s="23"/>
      <c r="E8" t="s">
        <v>171</v>
      </c>
      <c r="F8" s="33">
        <v>9</v>
      </c>
      <c r="G8" s="37">
        <v>6</v>
      </c>
      <c r="H8" s="37">
        <v>3</v>
      </c>
      <c r="I8" s="37"/>
      <c r="J8" s="37"/>
      <c r="K8" s="31"/>
      <c r="L8" s="59">
        <f t="shared" si="0"/>
        <v>9</v>
      </c>
      <c r="N8" s="30">
        <v>9</v>
      </c>
      <c r="O8" s="31"/>
      <c r="P8" s="32"/>
    </row>
    <row r="9" spans="1:16" x14ac:dyDescent="0.2">
      <c r="B9" s="23"/>
      <c r="C9" s="23" t="s">
        <v>5</v>
      </c>
      <c r="D9" s="23"/>
      <c r="E9" t="s">
        <v>62</v>
      </c>
      <c r="F9" s="33">
        <v>24</v>
      </c>
      <c r="G9" s="37"/>
      <c r="H9" s="68" t="s">
        <v>142</v>
      </c>
      <c r="I9" s="68"/>
      <c r="J9" s="68"/>
      <c r="K9" s="31"/>
      <c r="L9" s="59">
        <f t="shared" si="0"/>
        <v>24</v>
      </c>
      <c r="N9" s="30">
        <v>24</v>
      </c>
      <c r="O9" s="31"/>
      <c r="P9" s="32"/>
    </row>
    <row r="10" spans="1:16" x14ac:dyDescent="0.2">
      <c r="B10" s="23"/>
      <c r="C10" s="23" t="s">
        <v>95</v>
      </c>
      <c r="D10" s="23"/>
      <c r="E10" t="s">
        <v>63</v>
      </c>
      <c r="F10" s="33">
        <v>18</v>
      </c>
      <c r="G10" s="37"/>
      <c r="H10" s="68" t="s">
        <v>142</v>
      </c>
      <c r="I10" s="68"/>
      <c r="J10" s="68"/>
      <c r="K10" s="31"/>
      <c r="L10" s="59">
        <f t="shared" si="0"/>
        <v>18</v>
      </c>
      <c r="N10" s="30">
        <v>18</v>
      </c>
      <c r="O10" s="31"/>
      <c r="P10" s="32"/>
    </row>
    <row r="11" spans="1:16" x14ac:dyDescent="0.2">
      <c r="B11" s="23"/>
      <c r="C11" s="23" t="s">
        <v>7</v>
      </c>
      <c r="D11" s="23"/>
      <c r="E11" t="s">
        <v>64</v>
      </c>
      <c r="F11" s="33">
        <v>20</v>
      </c>
      <c r="G11" s="37">
        <v>19</v>
      </c>
      <c r="H11" s="37">
        <v>1</v>
      </c>
      <c r="I11" s="37"/>
      <c r="J11" s="37"/>
      <c r="K11" s="31"/>
      <c r="L11" s="59">
        <f t="shared" si="0"/>
        <v>20</v>
      </c>
      <c r="N11" s="30">
        <v>20</v>
      </c>
      <c r="O11" s="31"/>
      <c r="P11" s="32"/>
    </row>
    <row r="12" spans="1:16" x14ac:dyDescent="0.2">
      <c r="B12" s="23"/>
      <c r="C12" s="23" t="s">
        <v>93</v>
      </c>
      <c r="D12" s="23"/>
      <c r="E12" t="s">
        <v>66</v>
      </c>
      <c r="F12" s="33">
        <v>90</v>
      </c>
      <c r="G12" s="37"/>
      <c r="H12" s="68" t="s">
        <v>142</v>
      </c>
      <c r="I12" s="68"/>
      <c r="J12" s="68"/>
      <c r="K12" s="31"/>
      <c r="L12" s="59">
        <f t="shared" si="0"/>
        <v>90</v>
      </c>
      <c r="N12" s="30"/>
      <c r="O12" s="31">
        <v>90</v>
      </c>
      <c r="P12" s="32"/>
    </row>
    <row r="13" spans="1:16" x14ac:dyDescent="0.2">
      <c r="B13" s="23"/>
      <c r="C13" s="23" t="s">
        <v>94</v>
      </c>
      <c r="D13" s="23"/>
      <c r="E13" t="s">
        <v>103</v>
      </c>
      <c r="F13" s="33">
        <v>34</v>
      </c>
      <c r="G13" s="37"/>
      <c r="H13" s="68" t="s">
        <v>142</v>
      </c>
      <c r="I13" s="68"/>
      <c r="J13" s="68"/>
      <c r="K13" s="31"/>
      <c r="L13" s="59">
        <f t="shared" si="0"/>
        <v>34</v>
      </c>
      <c r="N13" s="30">
        <v>34</v>
      </c>
      <c r="O13" s="31"/>
      <c r="P13" s="32"/>
    </row>
    <row r="14" spans="1:16" x14ac:dyDescent="0.2">
      <c r="B14" s="23"/>
      <c r="C14" s="23" t="s">
        <v>96</v>
      </c>
      <c r="D14" s="23"/>
      <c r="E14" t="s">
        <v>104</v>
      </c>
      <c r="F14" s="33">
        <v>16</v>
      </c>
      <c r="G14" s="37"/>
      <c r="H14" s="68" t="s">
        <v>142</v>
      </c>
      <c r="I14" s="68"/>
      <c r="J14" s="68"/>
      <c r="K14" s="31"/>
      <c r="L14" s="59">
        <f t="shared" si="0"/>
        <v>16</v>
      </c>
      <c r="N14" s="30">
        <v>16</v>
      </c>
      <c r="O14" s="31"/>
      <c r="P14" s="32"/>
    </row>
    <row r="15" spans="1:16" s="1" customFormat="1" x14ac:dyDescent="0.2">
      <c r="B15" s="23"/>
      <c r="C15" s="24" t="s">
        <v>128</v>
      </c>
      <c r="D15" s="23"/>
      <c r="F15" s="33">
        <f>SUM(F5:F14)</f>
        <v>298</v>
      </c>
      <c r="G15" s="37"/>
      <c r="H15" s="37"/>
      <c r="I15" s="37"/>
      <c r="J15" s="37"/>
      <c r="K15" s="21"/>
      <c r="L15" s="59">
        <f t="shared" si="0"/>
        <v>298</v>
      </c>
      <c r="N15" s="53"/>
      <c r="O15" s="21"/>
      <c r="P15" s="34"/>
    </row>
    <row r="16" spans="1:16" x14ac:dyDescent="0.2">
      <c r="B16" s="1" t="s">
        <v>164</v>
      </c>
      <c r="C16" s="23"/>
      <c r="D16" s="23"/>
      <c r="E16" s="1" t="s">
        <v>143</v>
      </c>
      <c r="F16" s="33"/>
      <c r="G16" s="37"/>
      <c r="H16" s="37"/>
      <c r="I16" s="37"/>
      <c r="J16" s="37"/>
      <c r="K16" s="31"/>
      <c r="L16" s="59"/>
      <c r="N16" s="30"/>
      <c r="O16" s="31"/>
      <c r="P16" s="32"/>
    </row>
    <row r="17" spans="2:16" x14ac:dyDescent="0.2">
      <c r="B17" s="23"/>
      <c r="C17" s="23" t="s">
        <v>144</v>
      </c>
      <c r="D17" s="23"/>
      <c r="E17" t="s">
        <v>167</v>
      </c>
      <c r="F17" s="66">
        <v>25</v>
      </c>
      <c r="G17" s="37">
        <v>13</v>
      </c>
      <c r="H17" s="37">
        <v>1</v>
      </c>
      <c r="I17" s="37">
        <v>10</v>
      </c>
      <c r="J17" s="37">
        <v>1</v>
      </c>
      <c r="K17" s="31"/>
      <c r="L17" s="59">
        <f t="shared" ref="L17:L27" si="1">SUM(F17)</f>
        <v>25</v>
      </c>
      <c r="N17" s="30">
        <v>25</v>
      </c>
      <c r="O17" s="31"/>
      <c r="P17" s="32"/>
    </row>
    <row r="18" spans="2:16" x14ac:dyDescent="0.2">
      <c r="B18" s="23"/>
      <c r="C18" s="23" t="s">
        <v>145</v>
      </c>
      <c r="D18" s="23"/>
      <c r="E18" t="s">
        <v>166</v>
      </c>
      <c r="F18" s="66">
        <v>37</v>
      </c>
      <c r="G18" s="37">
        <v>21</v>
      </c>
      <c r="H18" s="37">
        <v>1</v>
      </c>
      <c r="I18" s="37">
        <v>14</v>
      </c>
      <c r="J18" s="37">
        <v>1</v>
      </c>
      <c r="K18" s="31"/>
      <c r="L18" s="59">
        <f t="shared" si="1"/>
        <v>37</v>
      </c>
      <c r="N18" s="30">
        <v>37</v>
      </c>
      <c r="O18" s="31"/>
      <c r="P18" s="32"/>
    </row>
    <row r="19" spans="2:16" x14ac:dyDescent="0.2">
      <c r="B19" s="23"/>
      <c r="C19" s="23" t="s">
        <v>146</v>
      </c>
      <c r="D19" s="23"/>
      <c r="E19" t="s">
        <v>168</v>
      </c>
      <c r="F19" s="66">
        <v>30</v>
      </c>
      <c r="G19" s="37">
        <v>15</v>
      </c>
      <c r="H19" s="37"/>
      <c r="I19" s="37">
        <v>12</v>
      </c>
      <c r="J19" s="37">
        <v>3</v>
      </c>
      <c r="K19" s="31"/>
      <c r="L19" s="59">
        <f t="shared" si="1"/>
        <v>30</v>
      </c>
      <c r="N19" s="30">
        <v>30</v>
      </c>
      <c r="O19" s="31"/>
      <c r="P19" s="32"/>
    </row>
    <row r="20" spans="2:16" x14ac:dyDescent="0.2">
      <c r="B20" s="23"/>
      <c r="C20" s="23" t="s">
        <v>147</v>
      </c>
      <c r="D20" s="23"/>
      <c r="E20" t="s">
        <v>165</v>
      </c>
      <c r="F20" s="66">
        <v>18</v>
      </c>
      <c r="G20" s="37">
        <v>8</v>
      </c>
      <c r="H20" s="37"/>
      <c r="I20" s="37">
        <v>10</v>
      </c>
      <c r="J20" s="37">
        <v>1</v>
      </c>
      <c r="K20" s="31"/>
      <c r="L20" s="59">
        <f t="shared" si="1"/>
        <v>18</v>
      </c>
      <c r="N20" s="30">
        <v>18</v>
      </c>
      <c r="O20" s="31"/>
      <c r="P20" s="32"/>
    </row>
    <row r="21" spans="2:16" x14ac:dyDescent="0.2">
      <c r="B21" s="23"/>
      <c r="C21" s="23" t="s">
        <v>5</v>
      </c>
      <c r="D21" s="23"/>
      <c r="E21" t="s">
        <v>154</v>
      </c>
      <c r="F21" s="66">
        <v>19</v>
      </c>
      <c r="G21" s="37"/>
      <c r="H21" s="68" t="s">
        <v>142</v>
      </c>
      <c r="I21" s="68"/>
      <c r="J21" s="68"/>
      <c r="K21" s="31"/>
      <c r="L21" s="59">
        <f t="shared" si="1"/>
        <v>19</v>
      </c>
      <c r="N21" s="30">
        <v>19</v>
      </c>
      <c r="O21" s="31"/>
      <c r="P21" s="32"/>
    </row>
    <row r="22" spans="2:16" x14ac:dyDescent="0.2">
      <c r="B22" s="23"/>
      <c r="C22" s="23" t="s">
        <v>148</v>
      </c>
      <c r="D22" s="23"/>
      <c r="E22" t="s">
        <v>155</v>
      </c>
      <c r="F22" s="66">
        <v>2</v>
      </c>
      <c r="G22" s="37"/>
      <c r="H22" s="68" t="s">
        <v>142</v>
      </c>
      <c r="I22" s="68"/>
      <c r="J22" s="68"/>
      <c r="K22" s="31"/>
      <c r="L22" s="59">
        <f t="shared" si="1"/>
        <v>2</v>
      </c>
      <c r="N22" s="30">
        <v>2</v>
      </c>
      <c r="O22" s="31"/>
      <c r="P22" s="32"/>
    </row>
    <row r="23" spans="2:16" x14ac:dyDescent="0.2">
      <c r="B23" s="23"/>
      <c r="C23" s="23" t="s">
        <v>149</v>
      </c>
      <c r="D23" s="23"/>
      <c r="E23" t="s">
        <v>156</v>
      </c>
      <c r="F23" s="66">
        <v>2</v>
      </c>
      <c r="G23" s="37"/>
      <c r="H23" s="68" t="s">
        <v>142</v>
      </c>
      <c r="I23" s="68"/>
      <c r="J23" s="68"/>
      <c r="K23" s="31"/>
      <c r="L23" s="59">
        <f t="shared" si="1"/>
        <v>2</v>
      </c>
      <c r="N23" s="30">
        <v>2</v>
      </c>
      <c r="O23" s="31"/>
      <c r="P23" s="32"/>
    </row>
    <row r="24" spans="2:16" x14ac:dyDescent="0.2">
      <c r="B24" s="23"/>
      <c r="C24" s="23" t="s">
        <v>150</v>
      </c>
      <c r="D24" s="23"/>
      <c r="E24" t="s">
        <v>157</v>
      </c>
      <c r="F24" s="66">
        <v>17</v>
      </c>
      <c r="G24" s="37"/>
      <c r="H24" s="37"/>
      <c r="I24" s="37">
        <v>15</v>
      </c>
      <c r="J24" s="37">
        <v>2</v>
      </c>
      <c r="K24" s="31"/>
      <c r="L24" s="59">
        <f>SUM(F24)</f>
        <v>17</v>
      </c>
      <c r="N24" s="30">
        <v>17</v>
      </c>
      <c r="O24" s="31"/>
      <c r="P24" s="32"/>
    </row>
    <row r="25" spans="2:16" x14ac:dyDescent="0.2">
      <c r="B25" s="23"/>
      <c r="C25" s="23" t="s">
        <v>151</v>
      </c>
      <c r="D25" s="23"/>
      <c r="E25" t="s">
        <v>154</v>
      </c>
      <c r="F25" s="66">
        <v>7</v>
      </c>
      <c r="G25" s="37"/>
      <c r="H25" s="75" t="s">
        <v>159</v>
      </c>
      <c r="I25" s="75"/>
      <c r="J25" s="75"/>
      <c r="K25" s="31"/>
      <c r="L25" s="59">
        <f t="shared" si="1"/>
        <v>7</v>
      </c>
      <c r="N25" s="30">
        <v>7</v>
      </c>
      <c r="O25" s="31"/>
      <c r="P25" s="32"/>
    </row>
    <row r="26" spans="2:16" x14ac:dyDescent="0.2">
      <c r="B26" s="23"/>
      <c r="C26" s="23" t="s">
        <v>96</v>
      </c>
      <c r="D26" s="23"/>
      <c r="E26" t="s">
        <v>158</v>
      </c>
      <c r="F26" s="66">
        <v>17</v>
      </c>
      <c r="G26" s="37"/>
      <c r="H26" s="37"/>
      <c r="I26" s="37">
        <v>16</v>
      </c>
      <c r="J26" s="37">
        <v>1</v>
      </c>
      <c r="K26" s="31"/>
      <c r="L26" s="59">
        <f t="shared" si="1"/>
        <v>17</v>
      </c>
      <c r="N26" s="30">
        <v>17</v>
      </c>
      <c r="O26" s="31"/>
      <c r="P26" s="32"/>
    </row>
    <row r="27" spans="2:16" x14ac:dyDescent="0.2">
      <c r="B27" s="23"/>
      <c r="C27" s="23" t="s">
        <v>152</v>
      </c>
      <c r="D27" s="23"/>
      <c r="E27" t="s">
        <v>153</v>
      </c>
      <c r="F27" s="66">
        <v>12</v>
      </c>
      <c r="G27" s="37">
        <v>12</v>
      </c>
      <c r="H27" s="37">
        <v>2</v>
      </c>
      <c r="I27" s="37"/>
      <c r="J27" s="37"/>
      <c r="K27" s="31"/>
      <c r="L27" s="59">
        <f t="shared" si="1"/>
        <v>12</v>
      </c>
      <c r="N27" s="30">
        <v>12</v>
      </c>
      <c r="O27" s="31"/>
      <c r="P27" s="32"/>
    </row>
    <row r="28" spans="2:16" x14ac:dyDescent="0.2">
      <c r="B28"/>
      <c r="C28" s="23" t="s">
        <v>97</v>
      </c>
      <c r="D28" s="23"/>
      <c r="E28" t="s">
        <v>131</v>
      </c>
      <c r="F28" s="66">
        <v>25</v>
      </c>
      <c r="G28" s="37"/>
      <c r="H28" s="68" t="s">
        <v>142</v>
      </c>
      <c r="I28" s="68"/>
      <c r="J28" s="68"/>
      <c r="K28" s="31"/>
      <c r="L28" s="59">
        <f t="shared" si="0"/>
        <v>25</v>
      </c>
      <c r="N28" s="30">
        <v>25</v>
      </c>
      <c r="O28" s="31"/>
      <c r="P28" s="32"/>
    </row>
    <row r="29" spans="2:16" x14ac:dyDescent="0.2">
      <c r="B29"/>
      <c r="C29" s="24" t="s">
        <v>160</v>
      </c>
      <c r="D29" s="23"/>
      <c r="F29" s="66">
        <f>SUM(F17:F28)</f>
        <v>211</v>
      </c>
      <c r="G29" s="37"/>
      <c r="H29" s="60"/>
      <c r="I29" s="60"/>
      <c r="J29" s="60"/>
      <c r="K29" s="31"/>
      <c r="L29" s="59">
        <f>SUM(F29)</f>
        <v>211</v>
      </c>
      <c r="N29" s="30"/>
      <c r="O29" s="31"/>
      <c r="P29" s="32"/>
    </row>
    <row r="30" spans="2:16" x14ac:dyDescent="0.2">
      <c r="B30" s="23" t="s">
        <v>98</v>
      </c>
      <c r="C30" s="23"/>
      <c r="D30" s="23"/>
      <c r="E30" t="s">
        <v>173</v>
      </c>
      <c r="F30" s="66">
        <v>41</v>
      </c>
      <c r="G30" s="37"/>
      <c r="H30" s="37"/>
      <c r="I30" s="37"/>
      <c r="J30" s="37"/>
      <c r="K30" s="31"/>
      <c r="L30" s="59">
        <f t="shared" si="0"/>
        <v>41</v>
      </c>
      <c r="N30" s="30"/>
      <c r="O30" s="31">
        <v>41</v>
      </c>
      <c r="P30" s="32"/>
    </row>
    <row r="31" spans="2:16" x14ac:dyDescent="0.2">
      <c r="B31" s="23" t="s">
        <v>99</v>
      </c>
      <c r="C31" s="23"/>
      <c r="D31" s="23"/>
      <c r="E31" t="s">
        <v>132</v>
      </c>
      <c r="F31" s="66">
        <v>19</v>
      </c>
      <c r="G31" s="37"/>
      <c r="H31" s="37"/>
      <c r="I31" s="37"/>
      <c r="J31" s="37"/>
      <c r="K31" s="31"/>
      <c r="L31" s="59">
        <f t="shared" si="0"/>
        <v>19</v>
      </c>
      <c r="N31" s="30"/>
      <c r="O31" s="31">
        <v>19</v>
      </c>
      <c r="P31" s="32"/>
    </row>
    <row r="32" spans="2:16" x14ac:dyDescent="0.2">
      <c r="B32" s="23" t="s">
        <v>100</v>
      </c>
      <c r="C32" s="23"/>
      <c r="D32" s="23"/>
      <c r="E32" t="s">
        <v>163</v>
      </c>
      <c r="F32" s="66">
        <v>17</v>
      </c>
      <c r="G32" s="37"/>
      <c r="H32" s="37"/>
      <c r="I32" s="37"/>
      <c r="J32" s="37"/>
      <c r="K32" s="31"/>
      <c r="L32" s="59">
        <f t="shared" si="0"/>
        <v>17</v>
      </c>
      <c r="N32" s="30"/>
      <c r="O32" s="31">
        <v>17</v>
      </c>
      <c r="P32" s="32"/>
    </row>
    <row r="33" spans="2:16" x14ac:dyDescent="0.2">
      <c r="B33" s="23" t="s">
        <v>101</v>
      </c>
      <c r="C33" s="23"/>
      <c r="D33" s="23"/>
      <c r="E33" t="s">
        <v>66</v>
      </c>
      <c r="F33" s="66">
        <v>24</v>
      </c>
      <c r="G33" s="37"/>
      <c r="H33" s="37"/>
      <c r="I33" s="37"/>
      <c r="J33" s="37"/>
      <c r="K33" s="31"/>
      <c r="L33" s="59">
        <f t="shared" si="0"/>
        <v>24</v>
      </c>
      <c r="N33" s="30"/>
      <c r="O33" s="31">
        <v>24</v>
      </c>
      <c r="P33" s="32"/>
    </row>
    <row r="34" spans="2:16" x14ac:dyDescent="0.2">
      <c r="B34" s="23" t="s">
        <v>102</v>
      </c>
      <c r="C34" s="23"/>
      <c r="D34" s="23"/>
      <c r="E34" t="s">
        <v>134</v>
      </c>
      <c r="F34" s="67">
        <v>10</v>
      </c>
      <c r="G34" s="61"/>
      <c r="H34" s="61"/>
      <c r="I34" s="61"/>
      <c r="J34" s="61"/>
      <c r="K34" s="63"/>
      <c r="L34" s="62">
        <f t="shared" si="0"/>
        <v>10</v>
      </c>
      <c r="N34" s="30">
        <v>10</v>
      </c>
      <c r="O34" s="31"/>
      <c r="P34" s="32"/>
    </row>
    <row r="35" spans="2:16" s="1" customFormat="1" x14ac:dyDescent="0.2">
      <c r="C35" s="1" t="s">
        <v>110</v>
      </c>
      <c r="F35" s="35">
        <f>SUM(F15,F29,F30,F31,F32,F33,F34)</f>
        <v>620</v>
      </c>
      <c r="G35" s="3">
        <f>SUM(G5:G34)</f>
        <v>142</v>
      </c>
      <c r="H35" s="3">
        <f>SUM(H27,H18,H17,H11,H8,H7,H6,H5)</f>
        <v>13</v>
      </c>
      <c r="I35" s="3">
        <f>SUM(I26,I24,I20,I19,I18,I17,I7,I6,I5)</f>
        <v>109</v>
      </c>
      <c r="J35" s="3">
        <f>SUM(J26,J24,J20,J19,J18,J17,J7,J6)</f>
        <v>11</v>
      </c>
      <c r="K35" s="22"/>
      <c r="L35" s="36">
        <f>F35</f>
        <v>620</v>
      </c>
      <c r="N35" s="54">
        <f>SUM(N5:N34)</f>
        <v>429</v>
      </c>
      <c r="O35" s="22">
        <f>SUM(O2:O34)</f>
        <v>191</v>
      </c>
      <c r="P35" s="55">
        <f>SUM(N35:O35)</f>
        <v>620</v>
      </c>
    </row>
    <row r="36" spans="2:16" x14ac:dyDescent="0.2">
      <c r="F36" s="33"/>
      <c r="G36" s="37"/>
      <c r="H36" s="37"/>
      <c r="I36" s="37"/>
      <c r="J36" s="37"/>
      <c r="K36" s="31"/>
      <c r="L36" s="32"/>
      <c r="N36" s="30"/>
      <c r="O36" s="31"/>
      <c r="P36" s="32"/>
    </row>
    <row r="37" spans="2:16" x14ac:dyDescent="0.2">
      <c r="B37" s="1" t="s">
        <v>125</v>
      </c>
      <c r="F37" s="33"/>
      <c r="G37" s="37"/>
      <c r="H37" s="37"/>
      <c r="I37" s="37"/>
      <c r="J37" s="37"/>
      <c r="K37" s="31"/>
      <c r="L37" s="32"/>
      <c r="N37" s="30"/>
      <c r="O37" s="31"/>
      <c r="P37" s="32"/>
    </row>
    <row r="38" spans="2:16" x14ac:dyDescent="0.2">
      <c r="C38" t="s">
        <v>11</v>
      </c>
      <c r="E38" t="s">
        <v>65</v>
      </c>
      <c r="F38" s="33"/>
      <c r="G38" s="37"/>
      <c r="H38" s="37"/>
      <c r="I38" s="37"/>
      <c r="J38" s="37"/>
      <c r="K38" s="31"/>
      <c r="L38" s="32"/>
      <c r="N38" s="30"/>
      <c r="O38" s="31"/>
      <c r="P38" s="32"/>
    </row>
    <row r="39" spans="2:16" x14ac:dyDescent="0.2">
      <c r="D39" t="s">
        <v>116</v>
      </c>
      <c r="F39" s="72" t="s">
        <v>161</v>
      </c>
      <c r="G39" s="73"/>
      <c r="H39" s="73"/>
      <c r="I39" s="73"/>
      <c r="J39" s="73"/>
      <c r="K39" s="37">
        <v>71</v>
      </c>
      <c r="L39" s="32"/>
      <c r="N39" s="30">
        <v>71</v>
      </c>
      <c r="O39" s="31"/>
      <c r="P39" s="32"/>
    </row>
    <row r="40" spans="2:16" x14ac:dyDescent="0.2">
      <c r="D40" t="s">
        <v>117</v>
      </c>
      <c r="F40" s="30"/>
      <c r="G40" s="31"/>
      <c r="H40" s="31"/>
      <c r="I40" s="31"/>
      <c r="K40" s="37">
        <v>31</v>
      </c>
      <c r="L40" s="32"/>
      <c r="N40" s="30"/>
      <c r="O40" s="31">
        <v>31</v>
      </c>
      <c r="P40" s="32"/>
    </row>
    <row r="41" spans="2:16" x14ac:dyDescent="0.2">
      <c r="D41" t="s">
        <v>118</v>
      </c>
      <c r="F41" s="30"/>
      <c r="G41" s="31" t="s">
        <v>176</v>
      </c>
      <c r="H41" s="31"/>
      <c r="I41" s="31"/>
      <c r="K41" s="37">
        <v>58</v>
      </c>
      <c r="L41" s="32"/>
      <c r="N41" s="30">
        <v>58</v>
      </c>
      <c r="O41" s="31"/>
      <c r="P41" s="32"/>
    </row>
    <row r="42" spans="2:16" x14ac:dyDescent="0.2">
      <c r="D42" t="s">
        <v>119</v>
      </c>
      <c r="F42" s="30"/>
      <c r="G42" s="31" t="s">
        <v>174</v>
      </c>
      <c r="H42" s="31"/>
      <c r="I42" s="31"/>
      <c r="K42" s="37">
        <f>63+1</f>
        <v>64</v>
      </c>
      <c r="L42" s="32"/>
      <c r="N42" s="30"/>
      <c r="O42" s="31">
        <v>64</v>
      </c>
      <c r="P42" s="32"/>
    </row>
    <row r="43" spans="2:16" x14ac:dyDescent="0.2">
      <c r="D43" t="s">
        <v>10</v>
      </c>
      <c r="F43" s="30"/>
      <c r="G43" s="31" t="s">
        <v>175</v>
      </c>
      <c r="H43" s="31"/>
      <c r="I43" s="31"/>
      <c r="K43" s="37">
        <v>18</v>
      </c>
      <c r="L43" s="32"/>
      <c r="N43" s="30">
        <v>18</v>
      </c>
      <c r="O43" s="31"/>
      <c r="P43" s="32"/>
    </row>
    <row r="44" spans="2:16" x14ac:dyDescent="0.2">
      <c r="D44" t="s">
        <v>121</v>
      </c>
      <c r="F44" s="30"/>
      <c r="G44" s="31"/>
      <c r="H44" s="31"/>
      <c r="I44" s="31"/>
      <c r="K44" s="37">
        <v>41</v>
      </c>
      <c r="L44" s="32"/>
      <c r="N44" s="30">
        <v>41</v>
      </c>
      <c r="O44" s="31"/>
      <c r="P44" s="32"/>
    </row>
    <row r="45" spans="2:16" s="16" customFormat="1" x14ac:dyDescent="0.2">
      <c r="D45" t="s">
        <v>16</v>
      </c>
      <c r="F45" s="38"/>
      <c r="G45" s="56"/>
      <c r="H45" s="56"/>
      <c r="I45" s="56"/>
      <c r="J45" s="56"/>
      <c r="K45" s="37">
        <f>46+4+2+24</f>
        <v>76</v>
      </c>
      <c r="L45" s="39"/>
      <c r="N45" s="30"/>
      <c r="O45" s="31">
        <v>76</v>
      </c>
      <c r="P45" s="39"/>
    </row>
    <row r="46" spans="2:16" x14ac:dyDescent="0.2">
      <c r="D46" t="s">
        <v>90</v>
      </c>
      <c r="F46" s="30"/>
      <c r="G46" s="31"/>
      <c r="H46" s="31"/>
      <c r="I46" s="31"/>
      <c r="K46" s="37">
        <v>30</v>
      </c>
      <c r="L46" s="32"/>
      <c r="N46" s="30">
        <v>30</v>
      </c>
      <c r="O46" s="31"/>
      <c r="P46" s="32"/>
    </row>
    <row r="47" spans="2:16" x14ac:dyDescent="0.2">
      <c r="D47" t="s">
        <v>120</v>
      </c>
      <c r="F47" s="30"/>
      <c r="G47" s="31"/>
      <c r="H47" s="31"/>
      <c r="I47" s="31"/>
      <c r="K47" s="37">
        <f>35+11</f>
        <v>46</v>
      </c>
      <c r="L47" s="32"/>
      <c r="N47" s="30">
        <v>46</v>
      </c>
      <c r="O47" s="31"/>
      <c r="P47" s="32"/>
    </row>
    <row r="48" spans="2:16" x14ac:dyDescent="0.2">
      <c r="D48" t="s">
        <v>14</v>
      </c>
      <c r="F48" s="30"/>
      <c r="G48" s="31"/>
      <c r="H48" s="31"/>
      <c r="I48" s="31"/>
      <c r="K48" s="37">
        <v>2</v>
      </c>
      <c r="L48" s="32"/>
      <c r="N48" s="30">
        <v>2</v>
      </c>
      <c r="O48" s="31"/>
      <c r="P48" s="32"/>
    </row>
    <row r="49" spans="2:16" x14ac:dyDescent="0.2">
      <c r="D49" s="25" t="s">
        <v>123</v>
      </c>
      <c r="F49" s="30"/>
      <c r="G49" s="31"/>
      <c r="H49" s="31"/>
      <c r="I49" s="31"/>
      <c r="K49" s="37">
        <f>SUM(K39:K48)</f>
        <v>437</v>
      </c>
      <c r="L49" s="32"/>
      <c r="N49" s="30"/>
      <c r="O49" s="31"/>
      <c r="P49" s="32"/>
    </row>
    <row r="50" spans="2:16" s="14" customFormat="1" x14ac:dyDescent="0.2">
      <c r="C50" t="s">
        <v>26</v>
      </c>
      <c r="E50" t="s">
        <v>69</v>
      </c>
      <c r="F50" s="40"/>
      <c r="G50" s="57"/>
      <c r="H50" s="57"/>
      <c r="I50" s="57"/>
      <c r="J50" s="57"/>
      <c r="K50" s="37">
        <v>118</v>
      </c>
      <c r="L50" s="41"/>
      <c r="N50" s="30"/>
      <c r="O50" s="31">
        <v>118</v>
      </c>
      <c r="P50" s="41"/>
    </row>
    <row r="51" spans="2:16" x14ac:dyDescent="0.2">
      <c r="C51" t="s">
        <v>27</v>
      </c>
      <c r="E51" t="s">
        <v>69</v>
      </c>
      <c r="F51" s="30"/>
      <c r="G51" s="31"/>
      <c r="H51" s="31"/>
      <c r="I51" s="31"/>
      <c r="K51" s="37">
        <v>15</v>
      </c>
      <c r="L51" s="32"/>
      <c r="N51" s="30">
        <v>7</v>
      </c>
      <c r="O51" s="31">
        <v>8</v>
      </c>
      <c r="P51" s="32"/>
    </row>
    <row r="52" spans="2:16" x14ac:dyDescent="0.2">
      <c r="C52" t="s">
        <v>28</v>
      </c>
      <c r="E52" t="s">
        <v>78</v>
      </c>
      <c r="F52" s="30"/>
      <c r="G52" s="31"/>
      <c r="H52" s="31"/>
      <c r="I52" s="31"/>
      <c r="K52" s="37">
        <v>69</v>
      </c>
      <c r="L52" s="32"/>
      <c r="N52" s="30"/>
      <c r="O52" s="31">
        <v>69</v>
      </c>
      <c r="P52" s="32"/>
    </row>
    <row r="53" spans="2:16" s="18" customFormat="1" x14ac:dyDescent="0.2">
      <c r="C53" t="s">
        <v>29</v>
      </c>
      <c r="E53" t="s">
        <v>79</v>
      </c>
      <c r="F53" s="42"/>
      <c r="G53" s="58"/>
      <c r="H53" s="58"/>
      <c r="I53" s="58"/>
      <c r="J53" s="58"/>
      <c r="K53" s="37">
        <v>91</v>
      </c>
      <c r="L53" s="43"/>
      <c r="N53" s="30"/>
      <c r="O53" s="31">
        <v>91</v>
      </c>
      <c r="P53" s="43"/>
    </row>
    <row r="54" spans="2:16" x14ac:dyDescent="0.2">
      <c r="C54" t="s">
        <v>30</v>
      </c>
      <c r="E54" t="s">
        <v>70</v>
      </c>
      <c r="F54" s="30"/>
      <c r="G54" s="31"/>
      <c r="H54" s="31"/>
      <c r="I54" s="31"/>
      <c r="K54" s="37">
        <v>9</v>
      </c>
      <c r="L54" s="32"/>
      <c r="N54" s="30"/>
      <c r="O54" s="31">
        <v>9</v>
      </c>
      <c r="P54" s="32"/>
    </row>
    <row r="55" spans="2:16" x14ac:dyDescent="0.2">
      <c r="C55" t="s">
        <v>31</v>
      </c>
      <c r="E55" t="s">
        <v>80</v>
      </c>
      <c r="F55" s="30"/>
      <c r="G55" s="31"/>
      <c r="H55" s="31"/>
      <c r="I55" s="31"/>
      <c r="K55" s="37">
        <v>38</v>
      </c>
      <c r="L55" s="32"/>
      <c r="N55" s="30"/>
      <c r="O55" s="31">
        <v>38</v>
      </c>
      <c r="P55" s="32"/>
    </row>
    <row r="56" spans="2:16" x14ac:dyDescent="0.2">
      <c r="C56" t="s">
        <v>111</v>
      </c>
      <c r="E56" t="s">
        <v>135</v>
      </c>
      <c r="F56" s="30"/>
      <c r="G56" s="31"/>
      <c r="H56" s="31"/>
      <c r="I56" s="31"/>
      <c r="K56" s="37">
        <v>190</v>
      </c>
      <c r="L56" s="32"/>
      <c r="N56" s="30">
        <v>50</v>
      </c>
      <c r="O56" s="31">
        <v>140</v>
      </c>
      <c r="P56" s="32"/>
    </row>
    <row r="57" spans="2:16" x14ac:dyDescent="0.2">
      <c r="C57" t="s">
        <v>112</v>
      </c>
      <c r="E57" t="s">
        <v>136</v>
      </c>
      <c r="F57" s="30"/>
      <c r="G57" s="31"/>
      <c r="H57" s="31"/>
      <c r="I57" s="31"/>
      <c r="K57" s="37">
        <v>60</v>
      </c>
      <c r="L57" s="32"/>
      <c r="N57" s="30">
        <v>30</v>
      </c>
      <c r="O57" s="31">
        <v>30</v>
      </c>
      <c r="P57" s="32"/>
    </row>
    <row r="58" spans="2:16" x14ac:dyDescent="0.2">
      <c r="C58" t="s">
        <v>113</v>
      </c>
      <c r="E58" t="s">
        <v>137</v>
      </c>
      <c r="F58" s="30"/>
      <c r="G58" s="31"/>
      <c r="H58" s="31"/>
      <c r="I58" s="31"/>
      <c r="K58" s="37">
        <v>32</v>
      </c>
      <c r="L58" s="32"/>
      <c r="N58" s="30"/>
      <c r="O58" s="31">
        <v>32</v>
      </c>
      <c r="P58" s="32"/>
    </row>
    <row r="59" spans="2:16" x14ac:dyDescent="0.2">
      <c r="C59" t="s">
        <v>114</v>
      </c>
      <c r="F59" s="30"/>
      <c r="G59" s="31"/>
      <c r="H59" s="31"/>
      <c r="I59" s="31"/>
      <c r="K59" s="37">
        <v>23</v>
      </c>
      <c r="L59" s="32"/>
      <c r="N59" s="30"/>
      <c r="O59" s="31">
        <v>23</v>
      </c>
      <c r="P59" s="32"/>
    </row>
    <row r="60" spans="2:16" x14ac:dyDescent="0.2">
      <c r="C60" t="s">
        <v>115</v>
      </c>
      <c r="E60" t="s">
        <v>66</v>
      </c>
      <c r="F60" s="30"/>
      <c r="G60" s="31"/>
      <c r="H60" s="31"/>
      <c r="I60" s="31"/>
      <c r="K60" s="37">
        <v>26</v>
      </c>
      <c r="L60" s="32"/>
      <c r="N60" s="30"/>
      <c r="O60" s="31">
        <v>26</v>
      </c>
      <c r="P60" s="32"/>
    </row>
    <row r="61" spans="2:16" x14ac:dyDescent="0.2">
      <c r="C61" s="1" t="s">
        <v>126</v>
      </c>
      <c r="F61" s="64"/>
      <c r="G61" s="65"/>
      <c r="H61" s="65"/>
      <c r="I61" s="65"/>
      <c r="J61" s="65"/>
      <c r="K61" s="3">
        <f>SUM(K49:K60)</f>
        <v>1108</v>
      </c>
      <c r="L61" s="36">
        <f>K61</f>
        <v>1108</v>
      </c>
      <c r="M61" s="1"/>
      <c r="N61" s="54">
        <f>SUM(N38:N60)</f>
        <v>353</v>
      </c>
      <c r="O61" s="22">
        <f>SUM(O39:O60)</f>
        <v>755</v>
      </c>
      <c r="P61" s="36">
        <f>SUM(N61:O61)</f>
        <v>1108</v>
      </c>
    </row>
    <row r="62" spans="2:16" x14ac:dyDescent="0.2">
      <c r="F62" s="30"/>
      <c r="G62" s="31"/>
      <c r="H62" s="31"/>
      <c r="I62" s="31"/>
      <c r="K62" s="31"/>
      <c r="L62" s="32"/>
      <c r="N62" s="30"/>
      <c r="O62" s="31"/>
      <c r="P62" s="32"/>
    </row>
    <row r="63" spans="2:16" s="1" customFormat="1" ht="13.5" thickBot="1" x14ac:dyDescent="0.25">
      <c r="B63" s="1" t="s">
        <v>32</v>
      </c>
      <c r="F63" s="44">
        <f>F35</f>
        <v>620</v>
      </c>
      <c r="G63" s="5"/>
      <c r="H63" s="5"/>
      <c r="I63" s="5"/>
      <c r="J63" s="5"/>
      <c r="K63" s="5">
        <f>K61</f>
        <v>1108</v>
      </c>
      <c r="L63" s="45">
        <f>SUM(L61,L35)</f>
        <v>1728</v>
      </c>
      <c r="M63" s="21"/>
      <c r="N63" s="44">
        <f>N35+N61</f>
        <v>782</v>
      </c>
      <c r="O63" s="5">
        <f>O35+O61</f>
        <v>946</v>
      </c>
      <c r="P63" s="45">
        <f>SUM(N63:O63)</f>
        <v>1728</v>
      </c>
    </row>
    <row r="64" spans="2:16" ht="13.5" thickTop="1" x14ac:dyDescent="0.2">
      <c r="F64" s="30"/>
      <c r="G64" s="31"/>
      <c r="H64" s="31"/>
      <c r="I64" s="31"/>
      <c r="K64" s="31"/>
      <c r="L64" s="32"/>
      <c r="N64" s="30"/>
      <c r="O64" s="31"/>
      <c r="P64" s="32"/>
    </row>
    <row r="65" spans="1:18" x14ac:dyDescent="0.2">
      <c r="F65" s="30"/>
      <c r="G65" s="31"/>
      <c r="H65" s="31"/>
      <c r="I65" s="31"/>
      <c r="K65" s="31"/>
      <c r="L65" s="31"/>
      <c r="N65" s="30"/>
      <c r="O65" s="31"/>
      <c r="P65" s="32"/>
    </row>
    <row r="66" spans="1:18" x14ac:dyDescent="0.2">
      <c r="A66" s="1" t="s">
        <v>34</v>
      </c>
      <c r="F66" s="46"/>
      <c r="G66" s="20"/>
      <c r="H66" s="20"/>
      <c r="I66" s="20"/>
      <c r="J66" s="20"/>
      <c r="K66" s="20"/>
      <c r="L66" s="47"/>
      <c r="M66" s="12"/>
      <c r="N66" s="46"/>
      <c r="O66" s="20"/>
      <c r="P66" s="47"/>
      <c r="Q66" s="12"/>
      <c r="R66" s="12"/>
    </row>
    <row r="67" spans="1:18" x14ac:dyDescent="0.2">
      <c r="B67" t="s">
        <v>8</v>
      </c>
      <c r="E67" s="12" t="s">
        <v>105</v>
      </c>
      <c r="F67" s="30">
        <v>217</v>
      </c>
      <c r="G67" s="31"/>
      <c r="H67" s="31"/>
      <c r="I67" s="31"/>
      <c r="K67" s="31"/>
      <c r="L67" s="32"/>
      <c r="N67" s="30">
        <v>217</v>
      </c>
      <c r="O67" s="31"/>
      <c r="P67" s="32"/>
    </row>
    <row r="68" spans="1:18" x14ac:dyDescent="0.2">
      <c r="B68" t="s">
        <v>91</v>
      </c>
      <c r="E68" t="s">
        <v>92</v>
      </c>
      <c r="F68" s="30">
        <v>40</v>
      </c>
      <c r="G68" s="31"/>
      <c r="H68" s="31"/>
      <c r="I68" s="31"/>
      <c r="K68" s="31"/>
      <c r="L68" s="32"/>
      <c r="N68" s="30">
        <v>40</v>
      </c>
      <c r="O68" s="31"/>
      <c r="P68" s="32"/>
    </row>
    <row r="69" spans="1:18" x14ac:dyDescent="0.2">
      <c r="B69" t="s">
        <v>107</v>
      </c>
      <c r="E69" t="s">
        <v>76</v>
      </c>
      <c r="F69" s="30"/>
      <c r="G69" s="31"/>
      <c r="H69" s="31"/>
      <c r="I69" s="31"/>
      <c r="K69" s="31"/>
      <c r="L69" s="32"/>
      <c r="N69" s="30"/>
      <c r="O69" s="31"/>
      <c r="P69" s="32"/>
    </row>
    <row r="70" spans="1:18" x14ac:dyDescent="0.2">
      <c r="C70" t="s">
        <v>56</v>
      </c>
      <c r="F70" s="30"/>
      <c r="G70" s="31"/>
      <c r="H70" s="31"/>
      <c r="I70" s="31"/>
      <c r="K70" s="31">
        <v>30</v>
      </c>
      <c r="L70" s="32"/>
      <c r="N70" s="30"/>
      <c r="O70" s="31">
        <v>30</v>
      </c>
      <c r="P70" s="32"/>
    </row>
    <row r="71" spans="1:18" x14ac:dyDescent="0.2">
      <c r="C71" t="s">
        <v>122</v>
      </c>
      <c r="F71" s="30"/>
      <c r="G71" s="31"/>
      <c r="H71" s="31"/>
      <c r="I71" s="31"/>
      <c r="K71" s="31">
        <v>99</v>
      </c>
      <c r="L71" s="32"/>
      <c r="N71" s="30">
        <v>99</v>
      </c>
      <c r="O71" s="31"/>
      <c r="P71" s="32"/>
    </row>
    <row r="72" spans="1:18" s="1" customFormat="1" ht="13.5" thickBot="1" x14ac:dyDescent="0.25">
      <c r="B72" s="1" t="s">
        <v>43</v>
      </c>
      <c r="F72" s="48">
        <f>SUM(F67:F71)</f>
        <v>257</v>
      </c>
      <c r="G72" s="26"/>
      <c r="H72" s="26"/>
      <c r="I72" s="26"/>
      <c r="J72" s="26"/>
      <c r="K72" s="26">
        <f>SUM(K67:K71)</f>
        <v>129</v>
      </c>
      <c r="L72" s="49">
        <f>SUM(F72:K72)</f>
        <v>386</v>
      </c>
      <c r="N72" s="48">
        <f>SUM(N67:N71)</f>
        <v>356</v>
      </c>
      <c r="O72" s="26">
        <f>SUM(O67:O71)</f>
        <v>30</v>
      </c>
      <c r="P72" s="49">
        <f>SUM(N72:O72)</f>
        <v>386</v>
      </c>
    </row>
    <row r="73" spans="1:18" ht="29.25" customHeight="1" thickTop="1" x14ac:dyDescent="0.2">
      <c r="B73" s="74" t="s">
        <v>162</v>
      </c>
      <c r="C73" s="74"/>
      <c r="D73" s="74"/>
      <c r="F73" s="30"/>
      <c r="G73" s="31"/>
      <c r="H73" s="31"/>
      <c r="I73" s="31"/>
      <c r="K73" s="31"/>
      <c r="L73" s="32"/>
      <c r="N73" s="30"/>
      <c r="O73" s="31"/>
      <c r="P73" s="32"/>
    </row>
    <row r="74" spans="1:18" x14ac:dyDescent="0.2">
      <c r="F74" s="30"/>
      <c r="G74" s="31"/>
      <c r="H74" s="31"/>
      <c r="I74" s="31"/>
      <c r="K74" s="31"/>
      <c r="L74" s="32"/>
      <c r="N74" s="30"/>
      <c r="O74" s="31"/>
      <c r="P74" s="32"/>
    </row>
    <row r="75" spans="1:18" x14ac:dyDescent="0.2">
      <c r="A75" s="1" t="s">
        <v>44</v>
      </c>
      <c r="E75" s="12" t="s">
        <v>106</v>
      </c>
      <c r="F75" s="46"/>
      <c r="G75" s="20"/>
      <c r="H75" s="20"/>
      <c r="I75" s="20"/>
      <c r="J75" s="20"/>
      <c r="K75" s="20"/>
      <c r="L75" s="47"/>
      <c r="M75" s="12"/>
      <c r="N75" s="46"/>
      <c r="O75" s="20"/>
      <c r="P75" s="47"/>
      <c r="Q75" s="12"/>
      <c r="R75" s="12"/>
    </row>
    <row r="76" spans="1:18" x14ac:dyDescent="0.2">
      <c r="B76" t="s">
        <v>8</v>
      </c>
      <c r="E76" s="12"/>
      <c r="F76" s="46">
        <v>140</v>
      </c>
      <c r="G76" s="20"/>
      <c r="H76" s="20"/>
      <c r="I76" s="20"/>
      <c r="J76" s="20"/>
      <c r="K76" s="20"/>
      <c r="L76" s="47"/>
      <c r="M76" s="12"/>
      <c r="N76" s="46">
        <v>140</v>
      </c>
      <c r="O76" s="20"/>
      <c r="P76" s="47"/>
      <c r="Q76" s="12"/>
      <c r="R76" s="12"/>
    </row>
    <row r="77" spans="1:18" x14ac:dyDescent="0.2">
      <c r="B77" t="s">
        <v>107</v>
      </c>
      <c r="E77" s="12"/>
      <c r="F77" s="46"/>
      <c r="G77" s="20"/>
      <c r="H77" s="20"/>
      <c r="I77" s="20"/>
      <c r="J77" s="20"/>
      <c r="K77" s="20"/>
      <c r="L77" s="47"/>
      <c r="M77" s="12"/>
      <c r="N77" s="46"/>
      <c r="O77" s="20"/>
      <c r="P77" s="47"/>
      <c r="Q77" s="12"/>
      <c r="R77" s="12"/>
    </row>
    <row r="78" spans="1:18" x14ac:dyDescent="0.2">
      <c r="B78"/>
      <c r="C78" t="s">
        <v>56</v>
      </c>
      <c r="E78" s="12"/>
      <c r="F78" s="30"/>
      <c r="G78" s="31"/>
      <c r="H78" s="31"/>
      <c r="I78" s="31"/>
      <c r="K78" s="20">
        <v>24</v>
      </c>
      <c r="L78" s="47"/>
      <c r="M78" s="12"/>
      <c r="N78" s="46"/>
      <c r="O78" s="20">
        <v>24</v>
      </c>
      <c r="P78" s="47"/>
      <c r="Q78" s="12"/>
      <c r="R78" s="12"/>
    </row>
    <row r="79" spans="1:18" x14ac:dyDescent="0.2">
      <c r="B79"/>
      <c r="C79" t="s">
        <v>122</v>
      </c>
      <c r="E79" s="12"/>
      <c r="F79" s="30"/>
      <c r="G79" s="31"/>
      <c r="H79" s="31"/>
      <c r="I79" s="31"/>
      <c r="K79" s="20">
        <v>93</v>
      </c>
      <c r="L79" s="47"/>
      <c r="M79" s="12"/>
      <c r="N79" s="46">
        <v>93</v>
      </c>
      <c r="O79" s="20"/>
      <c r="P79" s="47"/>
      <c r="Q79" s="12"/>
      <c r="R79" s="12"/>
    </row>
    <row r="80" spans="1:18" ht="13.5" thickBot="1" x14ac:dyDescent="0.25">
      <c r="B80" s="1" t="s">
        <v>124</v>
      </c>
      <c r="E80" s="12"/>
      <c r="F80" s="48">
        <f>SUM(F76:F79)</f>
        <v>140</v>
      </c>
      <c r="G80" s="26"/>
      <c r="H80" s="26"/>
      <c r="I80" s="26"/>
      <c r="J80" s="26"/>
      <c r="K80" s="26">
        <f>SUM(K76:K79)</f>
        <v>117</v>
      </c>
      <c r="L80" s="49">
        <f>SUM(F80:K80)</f>
        <v>257</v>
      </c>
      <c r="M80" s="12"/>
      <c r="N80" s="48">
        <f>SUM(N76:N79)</f>
        <v>233</v>
      </c>
      <c r="O80" s="26">
        <f>SUM(O76:O79)</f>
        <v>24</v>
      </c>
      <c r="P80" s="49">
        <f>SUM(N80:O80)</f>
        <v>257</v>
      </c>
      <c r="Q80" s="12"/>
      <c r="R80" s="12"/>
    </row>
    <row r="81" spans="1:18" ht="13.5" thickTop="1" x14ac:dyDescent="0.2">
      <c r="E81" s="12"/>
      <c r="F81" s="53"/>
      <c r="G81" s="21"/>
      <c r="H81" s="21"/>
      <c r="I81" s="21"/>
      <c r="J81" s="21"/>
      <c r="K81" s="21"/>
      <c r="L81" s="34"/>
      <c r="M81" s="12"/>
      <c r="N81" s="53"/>
      <c r="O81" s="21"/>
      <c r="P81" s="34"/>
      <c r="Q81" s="12"/>
      <c r="R81" s="12"/>
    </row>
    <row r="82" spans="1:18" ht="13.5" thickBot="1" x14ac:dyDescent="0.25">
      <c r="A82" s="1" t="s">
        <v>133</v>
      </c>
      <c r="E82" s="12"/>
      <c r="F82" s="44">
        <f>F63+F72+F80</f>
        <v>1017</v>
      </c>
      <c r="G82" s="5"/>
      <c r="H82" s="5"/>
      <c r="I82" s="5"/>
      <c r="J82" s="5"/>
      <c r="K82" s="5">
        <f>K63+K72+K80</f>
        <v>1354</v>
      </c>
      <c r="L82" s="45">
        <f>SUM(F82,K82)</f>
        <v>2371</v>
      </c>
      <c r="M82" s="12"/>
      <c r="N82" s="44">
        <f>N63+N72+N80</f>
        <v>1371</v>
      </c>
      <c r="O82" s="5">
        <f>O63+O72+O80</f>
        <v>1000</v>
      </c>
      <c r="P82" s="45">
        <f>P63+P72+P80</f>
        <v>2371</v>
      </c>
      <c r="Q82" s="12"/>
      <c r="R82" s="12"/>
    </row>
    <row r="83" spans="1:18" ht="13.5" thickTop="1" x14ac:dyDescent="0.2">
      <c r="E83" s="12"/>
      <c r="F83" s="50"/>
      <c r="G83" s="51"/>
      <c r="H83" s="51"/>
      <c r="I83" s="51"/>
      <c r="J83" s="51"/>
      <c r="K83" s="51"/>
      <c r="L83" s="52"/>
      <c r="M83" s="12"/>
      <c r="N83" s="50"/>
      <c r="O83" s="51"/>
      <c r="P83" s="52"/>
      <c r="Q83" s="12"/>
      <c r="R83" s="12"/>
    </row>
    <row r="84" spans="1:18" x14ac:dyDescent="0.2">
      <c r="E84" s="12"/>
      <c r="F84" s="20"/>
      <c r="G84" s="12"/>
      <c r="H84" s="12"/>
      <c r="I84" s="12"/>
      <c r="J84" s="20"/>
      <c r="K84" s="12"/>
      <c r="L84" s="12"/>
      <c r="M84" s="12"/>
      <c r="N84" s="12"/>
    </row>
  </sheetData>
  <mergeCells count="14">
    <mergeCell ref="H21:J21"/>
    <mergeCell ref="N1:P1"/>
    <mergeCell ref="H9:J9"/>
    <mergeCell ref="H10:J10"/>
    <mergeCell ref="H28:J28"/>
    <mergeCell ref="F1:L1"/>
    <mergeCell ref="F39:J39"/>
    <mergeCell ref="B73:D73"/>
    <mergeCell ref="H22:J22"/>
    <mergeCell ref="H23:J23"/>
    <mergeCell ref="H25:J25"/>
    <mergeCell ref="H12:J12"/>
    <mergeCell ref="H13:J13"/>
    <mergeCell ref="H14:J14"/>
  </mergeCells>
  <pageMargins left="0.75" right="0.75" top="1" bottom="1" header="0.5" footer="0.5"/>
  <pageSetup scale="57" orientation="portrait" r:id="rId1"/>
  <headerFooter alignWithMargins="0">
    <oddFooter>&amp;L&amp;"Arial,Bold"TOWER:&amp;"Arial,Regular"
high density (mostly cubes):153/floor
low density (offices on outer wall with cubes in middle):138/floor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0"/>
  <sheetViews>
    <sheetView topLeftCell="A10" workbookViewId="0">
      <selection activeCell="O77" sqref="O77"/>
    </sheetView>
  </sheetViews>
  <sheetFormatPr defaultRowHeight="12.75" x14ac:dyDescent="0.2"/>
  <cols>
    <col min="1" max="1" width="4" style="1" customWidth="1"/>
    <col min="2" max="2" width="4.5703125" customWidth="1"/>
    <col min="3" max="3" width="33.5703125" customWidth="1"/>
    <col min="4" max="4" width="17.140625" customWidth="1"/>
    <col min="5" max="5" width="10.85546875" bestFit="1" customWidth="1"/>
    <col min="6" max="8" width="11.85546875" customWidth="1"/>
    <col min="9" max="9" width="10.85546875" customWidth="1"/>
    <col min="10" max="10" width="3.5703125" customWidth="1"/>
    <col min="11" max="11" width="12.5703125" customWidth="1"/>
    <col min="14" max="14" width="3.7109375" customWidth="1"/>
    <col min="15" max="15" width="9.140625" style="2"/>
  </cols>
  <sheetData>
    <row r="1" spans="1:15" x14ac:dyDescent="0.2">
      <c r="K1" s="79" t="s">
        <v>11</v>
      </c>
      <c r="L1" s="79"/>
      <c r="M1" s="79"/>
      <c r="N1" s="11"/>
    </row>
    <row r="2" spans="1:15" s="8" customFormat="1" ht="25.5" x14ac:dyDescent="0.2">
      <c r="A2" s="7"/>
      <c r="E2" s="8" t="s">
        <v>8</v>
      </c>
      <c r="F2" s="10" t="s">
        <v>52</v>
      </c>
      <c r="G2" s="10"/>
      <c r="H2" s="10" t="s">
        <v>89</v>
      </c>
      <c r="I2" s="10" t="s">
        <v>53</v>
      </c>
      <c r="J2" s="10"/>
      <c r="K2" s="10" t="s">
        <v>54</v>
      </c>
      <c r="L2" s="8" t="s">
        <v>9</v>
      </c>
      <c r="M2" s="8" t="s">
        <v>12</v>
      </c>
      <c r="O2" s="9" t="s">
        <v>51</v>
      </c>
    </row>
    <row r="3" spans="1:15" x14ac:dyDescent="0.2">
      <c r="A3" s="1" t="s">
        <v>0</v>
      </c>
    </row>
    <row r="4" spans="1:15" x14ac:dyDescent="0.2">
      <c r="B4" t="s">
        <v>1</v>
      </c>
      <c r="D4" t="s">
        <v>58</v>
      </c>
      <c r="E4">
        <v>17</v>
      </c>
      <c r="F4">
        <v>4</v>
      </c>
      <c r="G4">
        <f t="shared" ref="G4:G10" si="0">SUM(E4:F4)</f>
        <v>21</v>
      </c>
      <c r="H4">
        <v>1</v>
      </c>
      <c r="I4">
        <f t="shared" ref="I4:I10" si="1">SUM(G4:H4)</f>
        <v>22</v>
      </c>
      <c r="K4">
        <f>11+1</f>
        <v>12</v>
      </c>
      <c r="L4">
        <f>13+2</f>
        <v>15</v>
      </c>
      <c r="O4" s="2">
        <f t="shared" ref="O4:O10" si="2">SUM(I4:M4)</f>
        <v>49</v>
      </c>
    </row>
    <row r="5" spans="1:15" x14ac:dyDescent="0.2">
      <c r="B5" t="s">
        <v>2</v>
      </c>
      <c r="D5" t="s">
        <v>59</v>
      </c>
      <c r="E5">
        <v>18</v>
      </c>
      <c r="F5">
        <v>6</v>
      </c>
      <c r="G5">
        <f t="shared" si="0"/>
        <v>24</v>
      </c>
      <c r="H5">
        <v>2</v>
      </c>
      <c r="I5">
        <f t="shared" si="1"/>
        <v>26</v>
      </c>
      <c r="K5">
        <v>18</v>
      </c>
      <c r="L5">
        <f>11+11</f>
        <v>22</v>
      </c>
      <c r="O5" s="2">
        <f t="shared" si="2"/>
        <v>66</v>
      </c>
    </row>
    <row r="6" spans="1:15" x14ac:dyDescent="0.2">
      <c r="B6" t="s">
        <v>3</v>
      </c>
      <c r="D6" t="s">
        <v>60</v>
      </c>
      <c r="E6">
        <v>7</v>
      </c>
      <c r="F6">
        <v>7</v>
      </c>
      <c r="G6">
        <f t="shared" si="0"/>
        <v>14</v>
      </c>
      <c r="H6">
        <v>1</v>
      </c>
      <c r="I6">
        <f t="shared" si="1"/>
        <v>15</v>
      </c>
      <c r="K6">
        <f>9+4</f>
        <v>13</v>
      </c>
      <c r="L6">
        <v>10</v>
      </c>
      <c r="O6" s="2">
        <f t="shared" si="2"/>
        <v>38</v>
      </c>
    </row>
    <row r="7" spans="1:15" x14ac:dyDescent="0.2">
      <c r="B7" t="s">
        <v>4</v>
      </c>
      <c r="D7" t="s">
        <v>61</v>
      </c>
      <c r="E7">
        <v>5</v>
      </c>
      <c r="F7">
        <v>3</v>
      </c>
      <c r="G7">
        <f t="shared" si="0"/>
        <v>8</v>
      </c>
      <c r="H7">
        <v>1</v>
      </c>
      <c r="I7">
        <f t="shared" si="1"/>
        <v>9</v>
      </c>
      <c r="K7">
        <v>8</v>
      </c>
      <c r="O7" s="2">
        <f t="shared" si="2"/>
        <v>17</v>
      </c>
    </row>
    <row r="8" spans="1:15" x14ac:dyDescent="0.2">
      <c r="B8" t="s">
        <v>5</v>
      </c>
      <c r="D8" t="s">
        <v>62</v>
      </c>
      <c r="E8">
        <v>1</v>
      </c>
      <c r="F8">
        <v>13</v>
      </c>
      <c r="G8">
        <f t="shared" si="0"/>
        <v>14</v>
      </c>
      <c r="H8">
        <v>1</v>
      </c>
      <c r="I8">
        <f t="shared" si="1"/>
        <v>15</v>
      </c>
      <c r="O8" s="2">
        <f t="shared" si="2"/>
        <v>15</v>
      </c>
    </row>
    <row r="9" spans="1:15" x14ac:dyDescent="0.2">
      <c r="B9" t="s">
        <v>6</v>
      </c>
      <c r="D9" t="s">
        <v>63</v>
      </c>
      <c r="E9">
        <v>16</v>
      </c>
      <c r="F9">
        <v>5</v>
      </c>
      <c r="G9">
        <f t="shared" si="0"/>
        <v>21</v>
      </c>
      <c r="H9">
        <v>1</v>
      </c>
      <c r="I9">
        <f t="shared" si="1"/>
        <v>22</v>
      </c>
      <c r="O9" s="2">
        <f t="shared" si="2"/>
        <v>22</v>
      </c>
    </row>
    <row r="10" spans="1:15" x14ac:dyDescent="0.2">
      <c r="B10" t="s">
        <v>7</v>
      </c>
      <c r="D10" t="s">
        <v>64</v>
      </c>
      <c r="E10">
        <v>12</v>
      </c>
      <c r="G10">
        <f t="shared" si="0"/>
        <v>12</v>
      </c>
      <c r="H10">
        <v>1</v>
      </c>
      <c r="I10">
        <f t="shared" si="1"/>
        <v>13</v>
      </c>
      <c r="K10">
        <v>13</v>
      </c>
      <c r="L10">
        <v>12</v>
      </c>
      <c r="M10">
        <v>10</v>
      </c>
      <c r="O10" s="2">
        <f t="shared" si="2"/>
        <v>48</v>
      </c>
    </row>
    <row r="11" spans="1:15" x14ac:dyDescent="0.2">
      <c r="B11" t="s">
        <v>12</v>
      </c>
      <c r="D11" t="s">
        <v>65</v>
      </c>
    </row>
    <row r="12" spans="1:15" x14ac:dyDescent="0.2">
      <c r="C12" t="s">
        <v>14</v>
      </c>
      <c r="K12">
        <v>5</v>
      </c>
      <c r="L12">
        <v>5</v>
      </c>
      <c r="M12">
        <v>11</v>
      </c>
      <c r="O12" s="2">
        <f>SUM(I12:M12)</f>
        <v>21</v>
      </c>
    </row>
    <row r="13" spans="1:15" s="16" customFormat="1" x14ac:dyDescent="0.2">
      <c r="C13" s="16" t="s">
        <v>13</v>
      </c>
      <c r="M13" s="16">
        <f>17+18</f>
        <v>35</v>
      </c>
      <c r="O13" s="17">
        <f>SUM(I13:M13)</f>
        <v>35</v>
      </c>
    </row>
    <row r="14" spans="1:15" x14ac:dyDescent="0.2">
      <c r="C14" t="s">
        <v>10</v>
      </c>
      <c r="M14">
        <v>20</v>
      </c>
      <c r="O14" s="2">
        <f>SUM(I14:M14)</f>
        <v>20</v>
      </c>
    </row>
    <row r="15" spans="1:15" s="16" customFormat="1" x14ac:dyDescent="0.2">
      <c r="C15" s="16" t="s">
        <v>15</v>
      </c>
      <c r="M15" s="16">
        <f>13+41+16</f>
        <v>70</v>
      </c>
      <c r="O15" s="17">
        <f>SUM(I15:M15)</f>
        <v>70</v>
      </c>
    </row>
    <row r="16" spans="1:15" s="1" customFormat="1" x14ac:dyDescent="0.2">
      <c r="B16" s="1" t="s">
        <v>24</v>
      </c>
      <c r="E16" s="1">
        <f t="shared" ref="E16:M16" si="3">SUM(E4:E15)</f>
        <v>76</v>
      </c>
      <c r="F16" s="1">
        <f t="shared" si="3"/>
        <v>38</v>
      </c>
      <c r="G16" s="1">
        <f t="shared" si="3"/>
        <v>114</v>
      </c>
      <c r="H16" s="1">
        <f t="shared" si="3"/>
        <v>8</v>
      </c>
      <c r="I16" s="1">
        <f>SUM(I4:I15)</f>
        <v>122</v>
      </c>
      <c r="K16" s="1">
        <f t="shared" si="3"/>
        <v>69</v>
      </c>
      <c r="L16" s="1">
        <f t="shared" si="3"/>
        <v>64</v>
      </c>
      <c r="M16" s="1">
        <f t="shared" si="3"/>
        <v>146</v>
      </c>
      <c r="O16" s="3">
        <f>SUM(I16:M16)</f>
        <v>401</v>
      </c>
    </row>
    <row r="18" spans="1:15" x14ac:dyDescent="0.2">
      <c r="A18" s="1" t="s">
        <v>48</v>
      </c>
      <c r="D18" t="s">
        <v>66</v>
      </c>
    </row>
    <row r="19" spans="1:15" x14ac:dyDescent="0.2">
      <c r="B19" t="s">
        <v>46</v>
      </c>
      <c r="I19">
        <v>3</v>
      </c>
      <c r="O19" s="2">
        <f>SUM(I19:M19)</f>
        <v>3</v>
      </c>
    </row>
    <row r="20" spans="1:15" x14ac:dyDescent="0.2">
      <c r="B20" t="s">
        <v>45</v>
      </c>
      <c r="I20">
        <v>84</v>
      </c>
      <c r="O20" s="2">
        <f>SUM(I20:M20)</f>
        <v>84</v>
      </c>
    </row>
    <row r="21" spans="1:15" x14ac:dyDescent="0.2">
      <c r="B21" t="s">
        <v>47</v>
      </c>
      <c r="I21">
        <v>99</v>
      </c>
      <c r="O21" s="2">
        <f>SUM(I21:M21)</f>
        <v>99</v>
      </c>
    </row>
    <row r="22" spans="1:15" x14ac:dyDescent="0.2">
      <c r="B22" t="s">
        <v>49</v>
      </c>
      <c r="O22" s="2">
        <f>SUM(I22:M22)</f>
        <v>0</v>
      </c>
    </row>
    <row r="23" spans="1:15" s="1" customFormat="1" x14ac:dyDescent="0.2">
      <c r="B23" s="1" t="s">
        <v>50</v>
      </c>
      <c r="O23" s="3">
        <f>SUM(O19:O22)</f>
        <v>186</v>
      </c>
    </row>
    <row r="25" spans="1:15" x14ac:dyDescent="0.2">
      <c r="A25" s="1" t="s">
        <v>17</v>
      </c>
      <c r="D25" t="s">
        <v>67</v>
      </c>
    </row>
    <row r="26" spans="1:15" x14ac:dyDescent="0.2">
      <c r="B26" t="s">
        <v>18</v>
      </c>
      <c r="E26">
        <v>15</v>
      </c>
      <c r="F26">
        <v>22</v>
      </c>
      <c r="G26">
        <f>SUM(E26:F26)</f>
        <v>37</v>
      </c>
      <c r="H26">
        <v>3</v>
      </c>
      <c r="I26">
        <f>SUM(G26:H26)</f>
        <v>40</v>
      </c>
      <c r="M26">
        <v>40</v>
      </c>
      <c r="O26" s="2">
        <f>SUM(I26:M26)</f>
        <v>80</v>
      </c>
    </row>
    <row r="27" spans="1:15" x14ac:dyDescent="0.2">
      <c r="B27" t="s">
        <v>19</v>
      </c>
      <c r="E27">
        <v>13</v>
      </c>
      <c r="F27">
        <v>12</v>
      </c>
      <c r="G27">
        <f>SUM(E27:F27)</f>
        <v>25</v>
      </c>
      <c r="I27">
        <f>SUM(G27:H27)</f>
        <v>25</v>
      </c>
      <c r="O27" s="2">
        <f>SUM(I27:M27)</f>
        <v>25</v>
      </c>
    </row>
    <row r="28" spans="1:15" x14ac:dyDescent="0.2">
      <c r="B28" t="s">
        <v>20</v>
      </c>
      <c r="E28">
        <v>8</v>
      </c>
      <c r="F28">
        <v>18</v>
      </c>
      <c r="G28">
        <f>SUM(E28:F28)</f>
        <v>26</v>
      </c>
      <c r="H28">
        <v>1</v>
      </c>
      <c r="I28">
        <f>SUM(G28:H28)</f>
        <v>27</v>
      </c>
      <c r="O28" s="2">
        <f>SUM(I28:M28)</f>
        <v>27</v>
      </c>
    </row>
    <row r="29" spans="1:15" x14ac:dyDescent="0.2">
      <c r="B29" t="s">
        <v>21</v>
      </c>
      <c r="E29">
        <v>9</v>
      </c>
      <c r="F29">
        <v>16</v>
      </c>
      <c r="G29">
        <f>SUM(E29:F29)</f>
        <v>25</v>
      </c>
      <c r="H29">
        <v>1</v>
      </c>
      <c r="I29">
        <f>SUM(G29:H29)</f>
        <v>26</v>
      </c>
      <c r="O29" s="2">
        <f>SUM(I29:M29)</f>
        <v>26</v>
      </c>
    </row>
    <row r="30" spans="1:15" s="1" customFormat="1" x14ac:dyDescent="0.2">
      <c r="B30" s="1" t="s">
        <v>25</v>
      </c>
      <c r="E30" s="1">
        <f>SUM(E26:E29)</f>
        <v>45</v>
      </c>
      <c r="F30" s="1">
        <f>SUM(F26:F29)</f>
        <v>68</v>
      </c>
      <c r="G30" s="1">
        <f>SUM(G26:G29)</f>
        <v>113</v>
      </c>
      <c r="H30" s="1">
        <f>SUM(H26:H29)</f>
        <v>5</v>
      </c>
      <c r="I30" s="1">
        <f>SUM(I26:I29)</f>
        <v>118</v>
      </c>
      <c r="O30" s="3">
        <f>SUM(O26:O29)</f>
        <v>158</v>
      </c>
    </row>
    <row r="32" spans="1:15" s="1" customFormat="1" x14ac:dyDescent="0.2">
      <c r="A32" s="1" t="s">
        <v>41</v>
      </c>
      <c r="D32" t="s">
        <v>68</v>
      </c>
      <c r="E32" s="1">
        <v>59</v>
      </c>
      <c r="F32" s="1">
        <v>22</v>
      </c>
      <c r="G32" s="1">
        <f>SUM(E32:F32)</f>
        <v>81</v>
      </c>
      <c r="H32" s="1">
        <v>7</v>
      </c>
      <c r="I32" s="1">
        <f>SUM(G32:H32)</f>
        <v>88</v>
      </c>
      <c r="O32" s="4">
        <f>SUM(I32:M32)</f>
        <v>88</v>
      </c>
    </row>
    <row r="34" spans="1:15" x14ac:dyDescent="0.2">
      <c r="A34" s="1" t="s">
        <v>22</v>
      </c>
    </row>
    <row r="35" spans="1:15" x14ac:dyDescent="0.2">
      <c r="B35" t="s">
        <v>11</v>
      </c>
      <c r="D35" t="s">
        <v>65</v>
      </c>
    </row>
    <row r="36" spans="1:15" s="16" customFormat="1" x14ac:dyDescent="0.2">
      <c r="C36" s="16" t="s">
        <v>16</v>
      </c>
      <c r="M36" s="16">
        <f>5+77</f>
        <v>82</v>
      </c>
      <c r="O36" s="17">
        <f t="shared" ref="O36:O45" si="4">SUM(I36:M36)</f>
        <v>82</v>
      </c>
    </row>
    <row r="37" spans="1:15" x14ac:dyDescent="0.2">
      <c r="C37" t="s">
        <v>23</v>
      </c>
      <c r="M37">
        <v>40</v>
      </c>
      <c r="O37" s="2">
        <f t="shared" si="4"/>
        <v>40</v>
      </c>
    </row>
    <row r="38" spans="1:15" x14ac:dyDescent="0.2">
      <c r="C38" t="s">
        <v>90</v>
      </c>
      <c r="M38">
        <v>20</v>
      </c>
      <c r="O38" s="2">
        <f t="shared" si="4"/>
        <v>20</v>
      </c>
    </row>
    <row r="39" spans="1:15" x14ac:dyDescent="0.2">
      <c r="C39" t="s">
        <v>14</v>
      </c>
      <c r="M39">
        <v>2</v>
      </c>
      <c r="O39" s="2">
        <f t="shared" si="4"/>
        <v>2</v>
      </c>
    </row>
    <row r="40" spans="1:15" s="14" customFormat="1" x14ac:dyDescent="0.2">
      <c r="B40" s="14" t="s">
        <v>26</v>
      </c>
      <c r="D40" s="14" t="s">
        <v>69</v>
      </c>
      <c r="M40" s="14">
        <v>120</v>
      </c>
      <c r="O40" s="15">
        <f t="shared" si="4"/>
        <v>120</v>
      </c>
    </row>
    <row r="41" spans="1:15" x14ac:dyDescent="0.2">
      <c r="B41" t="s">
        <v>27</v>
      </c>
      <c r="D41" t="s">
        <v>69</v>
      </c>
      <c r="M41">
        <v>11</v>
      </c>
      <c r="O41" s="2">
        <f t="shared" si="4"/>
        <v>11</v>
      </c>
    </row>
    <row r="42" spans="1:15" x14ac:dyDescent="0.2">
      <c r="B42" t="s">
        <v>28</v>
      </c>
      <c r="D42" t="s">
        <v>78</v>
      </c>
      <c r="M42">
        <v>41</v>
      </c>
      <c r="O42" s="2">
        <f t="shared" si="4"/>
        <v>41</v>
      </c>
    </row>
    <row r="43" spans="1:15" s="18" customFormat="1" x14ac:dyDescent="0.2">
      <c r="B43" s="18" t="s">
        <v>29</v>
      </c>
      <c r="D43" s="18" t="s">
        <v>79</v>
      </c>
      <c r="M43" s="18">
        <v>96</v>
      </c>
      <c r="O43" s="19">
        <f t="shared" si="4"/>
        <v>96</v>
      </c>
    </row>
    <row r="44" spans="1:15" x14ac:dyDescent="0.2">
      <c r="B44" t="s">
        <v>30</v>
      </c>
      <c r="D44" t="s">
        <v>70</v>
      </c>
      <c r="M44">
        <v>9</v>
      </c>
      <c r="O44" s="2">
        <f t="shared" si="4"/>
        <v>9</v>
      </c>
    </row>
    <row r="45" spans="1:15" x14ac:dyDescent="0.2">
      <c r="B45" t="s">
        <v>31</v>
      </c>
      <c r="D45" t="s">
        <v>80</v>
      </c>
      <c r="M45">
        <v>27</v>
      </c>
      <c r="O45" s="2">
        <f t="shared" si="4"/>
        <v>27</v>
      </c>
    </row>
    <row r="46" spans="1:15" x14ac:dyDescent="0.2">
      <c r="B46" s="1" t="s">
        <v>33</v>
      </c>
      <c r="O46" s="3">
        <f>SUM(O36:O45)</f>
        <v>448</v>
      </c>
    </row>
    <row r="48" spans="1:15" s="1" customFormat="1" ht="13.5" thickBot="1" x14ac:dyDescent="0.25">
      <c r="A48" s="1" t="s">
        <v>32</v>
      </c>
      <c r="O48" s="5">
        <f>O16+O23+O30+O32+O46</f>
        <v>1281</v>
      </c>
    </row>
    <row r="49" spans="1:15" ht="13.5" thickTop="1" x14ac:dyDescent="0.2"/>
    <row r="51" spans="1:15" ht="25.5" x14ac:dyDescent="0.2">
      <c r="A51" s="1" t="s">
        <v>34</v>
      </c>
      <c r="D51" s="12" t="s">
        <v>71</v>
      </c>
    </row>
    <row r="52" spans="1:15" x14ac:dyDescent="0.2">
      <c r="B52" t="s">
        <v>35</v>
      </c>
      <c r="D52" t="s">
        <v>72</v>
      </c>
      <c r="E52">
        <v>9</v>
      </c>
      <c r="F52">
        <v>11</v>
      </c>
      <c r="G52">
        <f>SUM(E52:F52)</f>
        <v>20</v>
      </c>
      <c r="I52">
        <f>SUM(G52:H52)</f>
        <v>20</v>
      </c>
      <c r="M52">
        <v>3</v>
      </c>
      <c r="O52" s="2">
        <f t="shared" ref="O52:O64" si="5">SUM(I52:M52)</f>
        <v>23</v>
      </c>
    </row>
    <row r="53" spans="1:15" x14ac:dyDescent="0.2">
      <c r="B53" t="s">
        <v>36</v>
      </c>
      <c r="D53" t="s">
        <v>72</v>
      </c>
      <c r="E53">
        <v>5</v>
      </c>
      <c r="F53">
        <v>3</v>
      </c>
      <c r="G53">
        <f t="shared" ref="G53:G59" si="6">SUM(E53:F53)</f>
        <v>8</v>
      </c>
      <c r="I53">
        <f t="shared" ref="I53:I59" si="7">SUM(G53:H53)</f>
        <v>8</v>
      </c>
      <c r="M53">
        <v>9</v>
      </c>
      <c r="O53" s="2">
        <f t="shared" si="5"/>
        <v>17</v>
      </c>
    </row>
    <row r="54" spans="1:15" x14ac:dyDescent="0.2">
      <c r="B54" t="s">
        <v>37</v>
      </c>
      <c r="D54" t="s">
        <v>72</v>
      </c>
      <c r="E54">
        <v>10</v>
      </c>
      <c r="F54">
        <v>11</v>
      </c>
      <c r="G54">
        <f t="shared" si="6"/>
        <v>21</v>
      </c>
      <c r="I54">
        <f t="shared" si="7"/>
        <v>21</v>
      </c>
      <c r="M54">
        <v>12</v>
      </c>
      <c r="O54" s="2">
        <f t="shared" si="5"/>
        <v>33</v>
      </c>
    </row>
    <row r="55" spans="1:15" x14ac:dyDescent="0.2">
      <c r="B55" t="s">
        <v>38</v>
      </c>
      <c r="D55" t="s">
        <v>73</v>
      </c>
      <c r="E55">
        <v>20</v>
      </c>
      <c r="F55">
        <v>15</v>
      </c>
      <c r="G55">
        <f t="shared" si="6"/>
        <v>35</v>
      </c>
      <c r="I55">
        <f t="shared" si="7"/>
        <v>35</v>
      </c>
      <c r="O55" s="2">
        <f t="shared" si="5"/>
        <v>35</v>
      </c>
    </row>
    <row r="56" spans="1:15" x14ac:dyDescent="0.2">
      <c r="B56" t="s">
        <v>39</v>
      </c>
      <c r="D56" t="s">
        <v>73</v>
      </c>
      <c r="E56">
        <v>4</v>
      </c>
      <c r="F56">
        <v>5</v>
      </c>
      <c r="G56">
        <f t="shared" si="6"/>
        <v>9</v>
      </c>
      <c r="I56">
        <f t="shared" si="7"/>
        <v>9</v>
      </c>
      <c r="O56" s="2">
        <f t="shared" si="5"/>
        <v>9</v>
      </c>
    </row>
    <row r="57" spans="1:15" x14ac:dyDescent="0.2">
      <c r="B57" t="s">
        <v>40</v>
      </c>
      <c r="D57" t="s">
        <v>74</v>
      </c>
      <c r="E57">
        <v>10</v>
      </c>
      <c r="F57">
        <v>13</v>
      </c>
      <c r="G57">
        <f t="shared" si="6"/>
        <v>23</v>
      </c>
      <c r="I57">
        <f t="shared" si="7"/>
        <v>23</v>
      </c>
      <c r="M57">
        <v>4</v>
      </c>
      <c r="O57" s="2">
        <f t="shared" si="5"/>
        <v>27</v>
      </c>
    </row>
    <row r="58" spans="1:15" x14ac:dyDescent="0.2">
      <c r="B58" t="s">
        <v>88</v>
      </c>
      <c r="G58">
        <f t="shared" si="6"/>
        <v>0</v>
      </c>
      <c r="I58">
        <f t="shared" si="7"/>
        <v>0</v>
      </c>
      <c r="O58" s="2">
        <f t="shared" si="5"/>
        <v>0</v>
      </c>
    </row>
    <row r="59" spans="1:15" x14ac:dyDescent="0.2">
      <c r="B59" t="s">
        <v>42</v>
      </c>
      <c r="D59" t="s">
        <v>75</v>
      </c>
      <c r="E59">
        <v>50</v>
      </c>
      <c r="G59">
        <f t="shared" si="6"/>
        <v>50</v>
      </c>
      <c r="I59">
        <f t="shared" si="7"/>
        <v>50</v>
      </c>
      <c r="M59">
        <v>70</v>
      </c>
      <c r="O59" s="2">
        <f t="shared" si="5"/>
        <v>120</v>
      </c>
    </row>
    <row r="60" spans="1:15" x14ac:dyDescent="0.2">
      <c r="B60" t="s">
        <v>91</v>
      </c>
      <c r="D60" t="s">
        <v>92</v>
      </c>
      <c r="E60">
        <v>40</v>
      </c>
      <c r="G60">
        <f>SUM(E60:F60)</f>
        <v>40</v>
      </c>
      <c r="I60">
        <f>SUM(G60:H60)</f>
        <v>40</v>
      </c>
      <c r="O60" s="2">
        <f t="shared" si="5"/>
        <v>40</v>
      </c>
    </row>
    <row r="61" spans="1:15" x14ac:dyDescent="0.2">
      <c r="B61" t="s">
        <v>55</v>
      </c>
      <c r="D61" t="s">
        <v>76</v>
      </c>
      <c r="O61" s="2">
        <f t="shared" si="5"/>
        <v>0</v>
      </c>
    </row>
    <row r="62" spans="1:15" s="14" customFormat="1" x14ac:dyDescent="0.2">
      <c r="C62" s="14" t="s">
        <v>56</v>
      </c>
      <c r="M62" s="14">
        <v>40</v>
      </c>
      <c r="O62" s="15">
        <f t="shared" si="5"/>
        <v>40</v>
      </c>
    </row>
    <row r="63" spans="1:15" x14ac:dyDescent="0.2">
      <c r="C63" t="s">
        <v>57</v>
      </c>
      <c r="M63">
        <v>8</v>
      </c>
      <c r="O63" s="2">
        <f t="shared" si="5"/>
        <v>8</v>
      </c>
    </row>
    <row r="64" spans="1:15" x14ac:dyDescent="0.2">
      <c r="C64" t="s">
        <v>14</v>
      </c>
      <c r="M64">
        <v>3</v>
      </c>
      <c r="O64" s="2">
        <f t="shared" si="5"/>
        <v>3</v>
      </c>
    </row>
    <row r="65" spans="1:15" s="1" customFormat="1" ht="13.5" thickBot="1" x14ac:dyDescent="0.25">
      <c r="B65" s="1" t="s">
        <v>43</v>
      </c>
      <c r="E65" s="1">
        <f>SUM(E52:E64)</f>
        <v>148</v>
      </c>
      <c r="F65" s="1">
        <f t="shared" ref="F65:M65" si="8">SUM(F52:F64)</f>
        <v>58</v>
      </c>
      <c r="G65" s="1">
        <f t="shared" si="8"/>
        <v>206</v>
      </c>
      <c r="H65" s="1">
        <f t="shared" si="8"/>
        <v>0</v>
      </c>
      <c r="I65" s="1">
        <f t="shared" si="8"/>
        <v>206</v>
      </c>
      <c r="M65" s="1">
        <f t="shared" si="8"/>
        <v>149</v>
      </c>
      <c r="O65" s="6">
        <f>SUM(O52:O64)</f>
        <v>355</v>
      </c>
    </row>
    <row r="66" spans="1:15" ht="13.5" thickTop="1" x14ac:dyDescent="0.2"/>
    <row r="68" spans="1:15" ht="25.5" x14ac:dyDescent="0.2">
      <c r="A68" s="1" t="s">
        <v>44</v>
      </c>
      <c r="D68" s="12" t="s">
        <v>77</v>
      </c>
    </row>
    <row r="69" spans="1:15" x14ac:dyDescent="0.2">
      <c r="B69" t="s">
        <v>81</v>
      </c>
      <c r="I69">
        <v>6</v>
      </c>
      <c r="O69" s="2">
        <f t="shared" ref="O69:O78" si="9">SUM(I69:M69)</f>
        <v>6</v>
      </c>
    </row>
    <row r="70" spans="1:15" x14ac:dyDescent="0.2">
      <c r="B70" t="s">
        <v>82</v>
      </c>
      <c r="I70">
        <v>11</v>
      </c>
      <c r="O70" s="2">
        <f t="shared" si="9"/>
        <v>11</v>
      </c>
    </row>
    <row r="71" spans="1:15" x14ac:dyDescent="0.2">
      <c r="B71" t="s">
        <v>83</v>
      </c>
      <c r="I71">
        <v>4</v>
      </c>
      <c r="O71" s="2">
        <f t="shared" si="9"/>
        <v>4</v>
      </c>
    </row>
    <row r="72" spans="1:15" x14ac:dyDescent="0.2">
      <c r="B72" t="s">
        <v>84</v>
      </c>
      <c r="I72">
        <v>39</v>
      </c>
      <c r="O72" s="2">
        <f t="shared" si="9"/>
        <v>39</v>
      </c>
    </row>
    <row r="73" spans="1:15" x14ac:dyDescent="0.2">
      <c r="B73" t="s">
        <v>85</v>
      </c>
      <c r="I73">
        <v>9</v>
      </c>
      <c r="O73" s="2">
        <f t="shared" si="9"/>
        <v>9</v>
      </c>
    </row>
    <row r="74" spans="1:15" x14ac:dyDescent="0.2">
      <c r="B74" t="s">
        <v>86</v>
      </c>
      <c r="I74">
        <v>45</v>
      </c>
      <c r="O74" s="2">
        <f t="shared" si="9"/>
        <v>45</v>
      </c>
    </row>
    <row r="75" spans="1:15" x14ac:dyDescent="0.2">
      <c r="B75" t="s">
        <v>87</v>
      </c>
      <c r="I75">
        <v>1</v>
      </c>
      <c r="O75" s="2">
        <f t="shared" si="9"/>
        <v>1</v>
      </c>
    </row>
    <row r="76" spans="1:15" x14ac:dyDescent="0.2">
      <c r="B76" t="s">
        <v>29</v>
      </c>
      <c r="M76">
        <v>1</v>
      </c>
      <c r="O76" s="2">
        <f t="shared" si="9"/>
        <v>1</v>
      </c>
    </row>
    <row r="77" spans="1:15" s="14" customFormat="1" x14ac:dyDescent="0.2">
      <c r="B77" s="14" t="s">
        <v>56</v>
      </c>
      <c r="M77" s="14">
        <v>10</v>
      </c>
      <c r="O77" s="15">
        <f t="shared" si="9"/>
        <v>10</v>
      </c>
    </row>
    <row r="78" spans="1:15" x14ac:dyDescent="0.2">
      <c r="B78" t="s">
        <v>55</v>
      </c>
      <c r="M78">
        <v>48</v>
      </c>
      <c r="O78" s="2">
        <f t="shared" si="9"/>
        <v>48</v>
      </c>
    </row>
    <row r="79" spans="1:15" s="1" customFormat="1" ht="13.5" thickBot="1" x14ac:dyDescent="0.25">
      <c r="I79" s="13">
        <f>SUM(I69:I78)</f>
        <v>115</v>
      </c>
      <c r="O79" s="6">
        <f>SUM(O69:O78)</f>
        <v>174</v>
      </c>
    </row>
    <row r="80" spans="1:15" ht="13.5" thickTop="1" x14ac:dyDescent="0.2"/>
  </sheetData>
  <mergeCells count="1">
    <mergeCell ref="K1:M1"/>
  </mergeCells>
  <pageMargins left="0.75" right="0.75" top="1" bottom="1" header="0.5" footer="0.5"/>
  <pageSetup scale="5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Revised Headcount</vt:lpstr>
      <vt:lpstr>Original Headcount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B. Cousino  (x3-6343)</dc:creator>
  <cp:lastModifiedBy>Felienne</cp:lastModifiedBy>
  <cp:lastPrinted>2001-01-22T16:28:29Z</cp:lastPrinted>
  <dcterms:created xsi:type="dcterms:W3CDTF">2000-10-03T17:12:56Z</dcterms:created>
  <dcterms:modified xsi:type="dcterms:W3CDTF">2014-09-04T09:48:48Z</dcterms:modified>
</cp:coreProperties>
</file>