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152511"/>
</workbook>
</file>

<file path=xl/calcChain.xml><?xml version="1.0" encoding="utf-8"?>
<calcChain xmlns="http://schemas.openxmlformats.org/spreadsheetml/2006/main">
  <c r="G2" i="10" l="1"/>
  <c r="I2" i="10"/>
  <c r="L2" i="10"/>
  <c r="O2" i="10"/>
  <c r="E3" i="10"/>
  <c r="G3" i="10"/>
  <c r="I3" i="10"/>
  <c r="L3" i="10"/>
  <c r="O3" i="10"/>
  <c r="E4" i="10"/>
  <c r="I4" i="10"/>
  <c r="L4" i="10"/>
  <c r="O4" i="10"/>
  <c r="O28" i="10" s="1"/>
  <c r="E5" i="10"/>
  <c r="I5" i="10"/>
  <c r="L5" i="10"/>
  <c r="O5" i="10"/>
  <c r="R5" i="10"/>
  <c r="H6" i="10"/>
  <c r="L6" i="10"/>
  <c r="L28" i="10" s="1"/>
  <c r="O6" i="10"/>
  <c r="R6" i="10"/>
  <c r="K7" i="10"/>
  <c r="J7" i="10" s="1"/>
  <c r="L7" i="10"/>
  <c r="O7" i="10"/>
  <c r="R7" i="10"/>
  <c r="L8" i="10"/>
  <c r="O8" i="10"/>
  <c r="R8" i="10"/>
  <c r="E9" i="10"/>
  <c r="E11" i="10"/>
  <c r="E29" i="10" s="1"/>
  <c r="I11" i="10"/>
  <c r="L11" i="10"/>
  <c r="O11" i="10"/>
  <c r="E12" i="10"/>
  <c r="I12" i="10"/>
  <c r="L12" i="10"/>
  <c r="O12" i="10"/>
  <c r="O30" i="10" s="1"/>
  <c r="E14" i="10"/>
  <c r="E31" i="10" s="1"/>
  <c r="I14" i="10"/>
  <c r="L14" i="10"/>
  <c r="O14" i="10"/>
  <c r="R14" i="10"/>
  <c r="O15" i="10"/>
  <c r="R15" i="10"/>
  <c r="E16" i="10"/>
  <c r="I16" i="10"/>
  <c r="I31" i="10" s="1"/>
  <c r="T31" i="10" s="1"/>
  <c r="L16" i="10"/>
  <c r="O16" i="10"/>
  <c r="E19" i="10"/>
  <c r="I19" i="10"/>
  <c r="L19" i="10"/>
  <c r="O19" i="10"/>
  <c r="E20" i="10"/>
  <c r="E32" i="10" s="1"/>
  <c r="G20" i="10"/>
  <c r="G32" i="10" s="1"/>
  <c r="I20" i="10"/>
  <c r="H20" i="10" s="1"/>
  <c r="H32" i="10" s="1"/>
  <c r="L20" i="10"/>
  <c r="J20" i="10" s="1"/>
  <c r="J32" i="10" s="1"/>
  <c r="O20" i="10"/>
  <c r="O32" i="10" s="1"/>
  <c r="E21" i="10"/>
  <c r="O21" i="10"/>
  <c r="E24" i="10"/>
  <c r="G24" i="10" s="1"/>
  <c r="G33" i="10" s="1"/>
  <c r="H24" i="10"/>
  <c r="R24" i="10"/>
  <c r="E25" i="10"/>
  <c r="E34" i="10" s="1"/>
  <c r="G25" i="10"/>
  <c r="G34" i="10" s="1"/>
  <c r="R25" i="10"/>
  <c r="K28" i="10"/>
  <c r="M28" i="10"/>
  <c r="N28" i="10"/>
  <c r="P28" i="10"/>
  <c r="Q28" i="10"/>
  <c r="R28" i="10"/>
  <c r="R37" i="10" s="1"/>
  <c r="G29" i="10"/>
  <c r="V29" i="10" s="1"/>
  <c r="H29" i="10"/>
  <c r="I29" i="10"/>
  <c r="J29" i="10"/>
  <c r="K29" i="10"/>
  <c r="L29" i="10"/>
  <c r="M29" i="10"/>
  <c r="N29" i="10"/>
  <c r="O29" i="10"/>
  <c r="P29" i="10"/>
  <c r="Q29" i="10"/>
  <c r="R29" i="10"/>
  <c r="E28" i="1" s="1"/>
  <c r="T29" i="10"/>
  <c r="E30" i="10"/>
  <c r="G30" i="10"/>
  <c r="V30" i="10" s="1"/>
  <c r="H30" i="10"/>
  <c r="I30" i="10"/>
  <c r="J30" i="10"/>
  <c r="K30" i="10"/>
  <c r="T30" i="10" s="1"/>
  <c r="L30" i="10"/>
  <c r="M30" i="10"/>
  <c r="N30" i="10"/>
  <c r="P30" i="10"/>
  <c r="Q30" i="10"/>
  <c r="R30" i="10"/>
  <c r="E29" i="1" s="1"/>
  <c r="G31" i="10"/>
  <c r="H31" i="10"/>
  <c r="J31" i="10"/>
  <c r="K31" i="10"/>
  <c r="L31" i="10"/>
  <c r="M31" i="10"/>
  <c r="N31" i="10"/>
  <c r="O31" i="10"/>
  <c r="P31" i="10"/>
  <c r="Q31" i="10"/>
  <c r="R31" i="10"/>
  <c r="E30" i="1" s="1"/>
  <c r="I32" i="10"/>
  <c r="N32" i="10"/>
  <c r="P32" i="10"/>
  <c r="Q32" i="10"/>
  <c r="R32" i="10"/>
  <c r="E31" i="1" s="1"/>
  <c r="E33" i="10"/>
  <c r="H33" i="10"/>
  <c r="I33" i="10"/>
  <c r="J33" i="10"/>
  <c r="K33" i="10"/>
  <c r="L33" i="10"/>
  <c r="M33" i="10"/>
  <c r="N33" i="10"/>
  <c r="O33" i="10"/>
  <c r="P33" i="10"/>
  <c r="Q33" i="10"/>
  <c r="R33" i="10"/>
  <c r="E32" i="1" s="1"/>
  <c r="I34" i="10"/>
  <c r="J34" i="10"/>
  <c r="K34" i="10"/>
  <c r="L34" i="10"/>
  <c r="M34" i="10"/>
  <c r="N34" i="10"/>
  <c r="O34" i="10"/>
  <c r="P34" i="10"/>
  <c r="Q34" i="10"/>
  <c r="R34" i="10"/>
  <c r="E33" i="1" s="1"/>
  <c r="E35" i="10"/>
  <c r="G35" i="10"/>
  <c r="V35" i="10" s="1"/>
  <c r="H35" i="10"/>
  <c r="I35" i="10"/>
  <c r="J35" i="10"/>
  <c r="K35" i="10"/>
  <c r="L35" i="10"/>
  <c r="M35" i="10"/>
  <c r="N35" i="10"/>
  <c r="O35" i="10"/>
  <c r="P35" i="10"/>
  <c r="Q35" i="10"/>
  <c r="R35" i="10"/>
  <c r="E34" i="1" s="1"/>
  <c r="T35" i="10"/>
  <c r="N37" i="10"/>
  <c r="P37" i="10"/>
  <c r="Q37" i="10"/>
  <c r="O2" i="1"/>
  <c r="O27" i="1" s="1"/>
  <c r="G4" i="1"/>
  <c r="H4" i="1"/>
  <c r="I4" i="1"/>
  <c r="J4" i="1"/>
  <c r="K4" i="1"/>
  <c r="L4" i="1"/>
  <c r="M4" i="1"/>
  <c r="M27" i="1" s="1"/>
  <c r="M36" i="1" s="1"/>
  <c r="N4" i="1"/>
  <c r="N27" i="1" s="1"/>
  <c r="O4" i="1"/>
  <c r="P4" i="1"/>
  <c r="Q4" i="1"/>
  <c r="R4" i="1"/>
  <c r="H5" i="1"/>
  <c r="I5" i="1"/>
  <c r="J5" i="1"/>
  <c r="J27" i="1" s="1"/>
  <c r="J36" i="1" s="1"/>
  <c r="K5" i="1"/>
  <c r="K27" i="1" s="1"/>
  <c r="K36" i="1" s="1"/>
  <c r="L5" i="1"/>
  <c r="M5" i="1"/>
  <c r="N5" i="1"/>
  <c r="O5" i="1"/>
  <c r="P5" i="1"/>
  <c r="Q5" i="1"/>
  <c r="R5" i="1"/>
  <c r="R27" i="1" s="1"/>
  <c r="R36" i="1" s="1"/>
  <c r="H6" i="1"/>
  <c r="I6" i="1"/>
  <c r="J6" i="1"/>
  <c r="K6" i="1"/>
  <c r="L6" i="1"/>
  <c r="M6" i="1"/>
  <c r="N6" i="1"/>
  <c r="O6" i="1"/>
  <c r="P6" i="1"/>
  <c r="Q6" i="1"/>
  <c r="R6" i="1"/>
  <c r="H7" i="1"/>
  <c r="I7" i="1"/>
  <c r="I27" i="1" s="1"/>
  <c r="I36" i="1" s="1"/>
  <c r="J7" i="1"/>
  <c r="K7" i="1"/>
  <c r="L7" i="1"/>
  <c r="L27" i="1" s="1"/>
  <c r="L36" i="1" s="1"/>
  <c r="M7" i="1"/>
  <c r="N7" i="1"/>
  <c r="O7" i="1"/>
  <c r="P7" i="1"/>
  <c r="Q7" i="1"/>
  <c r="Q27" i="1" s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M30" i="1" s="1"/>
  <c r="N15" i="1"/>
  <c r="O15" i="1"/>
  <c r="P15" i="1"/>
  <c r="Q15" i="1"/>
  <c r="Q30" i="1" s="1"/>
  <c r="R15" i="1"/>
  <c r="M16" i="1"/>
  <c r="N16" i="1"/>
  <c r="N30" i="1" s="1"/>
  <c r="O16" i="1"/>
  <c r="O30" i="1" s="1"/>
  <c r="P16" i="1"/>
  <c r="Q16" i="1"/>
  <c r="R16" i="1"/>
  <c r="P21" i="1"/>
  <c r="R21" i="1"/>
  <c r="G27" i="1"/>
  <c r="H27" i="1"/>
  <c r="P27" i="1"/>
  <c r="G28" i="1"/>
  <c r="T28" i="1" s="1"/>
  <c r="H28" i="1"/>
  <c r="I28" i="1"/>
  <c r="J28" i="1"/>
  <c r="K28" i="1"/>
  <c r="L28" i="1"/>
  <c r="M28" i="1"/>
  <c r="N28" i="1"/>
  <c r="O28" i="1"/>
  <c r="P28" i="1"/>
  <c r="Q28" i="1"/>
  <c r="R28" i="1"/>
  <c r="G29" i="1"/>
  <c r="T29" i="1" s="1"/>
  <c r="H29" i="1"/>
  <c r="I29" i="1"/>
  <c r="J29" i="1"/>
  <c r="K29" i="1"/>
  <c r="L29" i="1"/>
  <c r="M29" i="1"/>
  <c r="N29" i="1"/>
  <c r="O29" i="1"/>
  <c r="P29" i="1"/>
  <c r="Q29" i="1"/>
  <c r="R29" i="1"/>
  <c r="G30" i="1"/>
  <c r="H30" i="1"/>
  <c r="I30" i="1"/>
  <c r="J30" i="1"/>
  <c r="K30" i="1"/>
  <c r="L30" i="1"/>
  <c r="P30" i="1"/>
  <c r="R30" i="1"/>
  <c r="G31" i="1"/>
  <c r="T31" i="1" s="1"/>
  <c r="H31" i="1"/>
  <c r="I31" i="1"/>
  <c r="J31" i="1"/>
  <c r="K31" i="1"/>
  <c r="L31" i="1"/>
  <c r="M31" i="1"/>
  <c r="N31" i="1"/>
  <c r="O31" i="1"/>
  <c r="P31" i="1"/>
  <c r="Q31" i="1"/>
  <c r="R31" i="1"/>
  <c r="G32" i="1"/>
  <c r="T32" i="1" s="1"/>
  <c r="H32" i="1"/>
  <c r="I32" i="1"/>
  <c r="J32" i="1"/>
  <c r="K32" i="1"/>
  <c r="L32" i="1"/>
  <c r="M32" i="1"/>
  <c r="N32" i="1"/>
  <c r="O32" i="1"/>
  <c r="P32" i="1"/>
  <c r="Q32" i="1"/>
  <c r="R32" i="1"/>
  <c r="G33" i="1"/>
  <c r="T33" i="1" s="1"/>
  <c r="H33" i="1"/>
  <c r="I33" i="1"/>
  <c r="J33" i="1"/>
  <c r="K33" i="1"/>
  <c r="L33" i="1"/>
  <c r="M33" i="1"/>
  <c r="N33" i="1"/>
  <c r="O33" i="1"/>
  <c r="P33" i="1"/>
  <c r="Q33" i="1"/>
  <c r="R33" i="1"/>
  <c r="G34" i="1"/>
  <c r="T34" i="1" s="1"/>
  <c r="H34" i="1"/>
  <c r="I34" i="1"/>
  <c r="J34" i="1"/>
  <c r="K34" i="1"/>
  <c r="L34" i="1"/>
  <c r="M34" i="1"/>
  <c r="N34" i="1"/>
  <c r="O34" i="1"/>
  <c r="P34" i="1"/>
  <c r="Q34" i="1"/>
  <c r="R34" i="1"/>
  <c r="H36" i="1"/>
  <c r="P36" i="1"/>
  <c r="E10" i="5"/>
  <c r="E17" i="5"/>
  <c r="E47" i="5" s="1"/>
  <c r="E26" i="5"/>
  <c r="E2" i="10" s="1"/>
  <c r="E27" i="5"/>
  <c r="D47" i="5"/>
  <c r="D48" i="5"/>
  <c r="E48" i="5"/>
  <c r="D49" i="5"/>
  <c r="E49" i="5"/>
  <c r="D50" i="5"/>
  <c r="N8" i="3"/>
  <c r="D8" i="3" s="1"/>
  <c r="L10" i="3"/>
  <c r="N10" i="3" s="1"/>
  <c r="D10" i="3" s="1"/>
  <c r="L11" i="2" s="1"/>
  <c r="J11" i="2" s="1"/>
  <c r="D13" i="3"/>
  <c r="N16" i="3"/>
  <c r="D18" i="3"/>
  <c r="D28" i="3" s="1"/>
  <c r="C29" i="3"/>
  <c r="L34" i="2" s="1"/>
  <c r="D29" i="3"/>
  <c r="D36" i="3" s="1"/>
  <c r="C30" i="3"/>
  <c r="D30" i="3"/>
  <c r="C31" i="3"/>
  <c r="L36" i="2" s="1"/>
  <c r="C35" i="3"/>
  <c r="D35" i="3"/>
  <c r="C36" i="3"/>
  <c r="D37" i="3"/>
  <c r="L4" i="2"/>
  <c r="J4" i="2" s="1"/>
  <c r="J5" i="2"/>
  <c r="L5" i="2"/>
  <c r="R5" i="2"/>
  <c r="O5" i="2" s="1"/>
  <c r="L6" i="2"/>
  <c r="J6" i="2" s="1"/>
  <c r="R6" i="2"/>
  <c r="O6" i="2" s="1"/>
  <c r="J7" i="2"/>
  <c r="L7" i="2"/>
  <c r="R7" i="2"/>
  <c r="O7" i="2" s="1"/>
  <c r="L8" i="2"/>
  <c r="J8" i="2" s="1"/>
  <c r="O8" i="2"/>
  <c r="J9" i="2"/>
  <c r="L9" i="2"/>
  <c r="O9" i="2"/>
  <c r="L10" i="2"/>
  <c r="J10" i="2" s="1"/>
  <c r="O10" i="2"/>
  <c r="O11" i="2"/>
  <c r="R11" i="2"/>
  <c r="L12" i="2"/>
  <c r="J12" i="2" s="1"/>
  <c r="O12" i="2"/>
  <c r="R12" i="2"/>
  <c r="L13" i="2"/>
  <c r="J13" i="2" s="1"/>
  <c r="O13" i="2"/>
  <c r="R13" i="2"/>
  <c r="L14" i="2"/>
  <c r="J14" i="2" s="1"/>
  <c r="O14" i="2"/>
  <c r="L15" i="2"/>
  <c r="J15" i="2" s="1"/>
  <c r="R15" i="2"/>
  <c r="O15" i="2" s="1"/>
  <c r="O16" i="2"/>
  <c r="L17" i="2"/>
  <c r="J17" i="2" s="1"/>
  <c r="O17" i="2"/>
  <c r="R17" i="2"/>
  <c r="L19" i="2"/>
  <c r="J19" i="2" s="1"/>
  <c r="O19" i="2"/>
  <c r="R19" i="2"/>
  <c r="L20" i="2"/>
  <c r="J20" i="2" s="1"/>
  <c r="O20" i="2"/>
  <c r="R20" i="2"/>
  <c r="O21" i="2"/>
  <c r="R21" i="2"/>
  <c r="O22" i="2"/>
  <c r="L23" i="2"/>
  <c r="J23" i="2" s="1"/>
  <c r="R23" i="2"/>
  <c r="O23" i="2" s="1"/>
  <c r="L24" i="2"/>
  <c r="J24" i="2" s="1"/>
  <c r="O24" i="2"/>
  <c r="R24" i="2"/>
  <c r="Q33" i="2"/>
  <c r="R38" i="2" s="1"/>
  <c r="R33" i="2"/>
  <c r="J34" i="2"/>
  <c r="K34" i="2"/>
  <c r="M34" i="2"/>
  <c r="P34" i="2"/>
  <c r="Q34" i="2"/>
  <c r="O34" i="2" s="1"/>
  <c r="R34" i="2"/>
  <c r="B35" i="2"/>
  <c r="C40" i="2" s="1"/>
  <c r="C35" i="2"/>
  <c r="P33" i="2" s="1"/>
  <c r="L35" i="2"/>
  <c r="M35" i="2"/>
  <c r="Q35" i="2"/>
  <c r="R35" i="2"/>
  <c r="B36" i="2"/>
  <c r="C36" i="2"/>
  <c r="K36" i="2"/>
  <c r="M36" i="2"/>
  <c r="O36" i="2"/>
  <c r="P36" i="2"/>
  <c r="Q36" i="2"/>
  <c r="R36" i="2"/>
  <c r="B37" i="2"/>
  <c r="O35" i="2" s="1"/>
  <c r="C37" i="2"/>
  <c r="K35" i="2" s="1"/>
  <c r="B38" i="2"/>
  <c r="J36" i="2" s="1"/>
  <c r="T27" i="1" l="1"/>
  <c r="C28" i="3"/>
  <c r="Q36" i="1"/>
  <c r="V33" i="10"/>
  <c r="T33" i="10"/>
  <c r="U33" i="10"/>
  <c r="O37" i="10"/>
  <c r="V32" i="10"/>
  <c r="I7" i="10"/>
  <c r="J28" i="10"/>
  <c r="J37" i="10" s="1"/>
  <c r="L37" i="10"/>
  <c r="P38" i="2"/>
  <c r="D34" i="3"/>
  <c r="M33" i="2"/>
  <c r="T30" i="1"/>
  <c r="V31" i="10"/>
  <c r="N36" i="1"/>
  <c r="O36" i="1"/>
  <c r="T34" i="10"/>
  <c r="U34" i="10"/>
  <c r="J35" i="2"/>
  <c r="U35" i="10"/>
  <c r="U31" i="10"/>
  <c r="U30" i="10"/>
  <c r="U29" i="10"/>
  <c r="H25" i="10"/>
  <c r="H34" i="10" s="1"/>
  <c r="V34" i="10" s="1"/>
  <c r="L21" i="10"/>
  <c r="L32" i="10" s="1"/>
  <c r="C37" i="3"/>
  <c r="G36" i="1"/>
  <c r="P35" i="2"/>
  <c r="E27" i="1"/>
  <c r="E36" i="1" s="1"/>
  <c r="M20" i="10"/>
  <c r="M32" i="10" s="1"/>
  <c r="M37" i="10" s="1"/>
  <c r="G6" i="10"/>
  <c r="E6" i="10" s="1"/>
  <c r="K33" i="2"/>
  <c r="J33" i="2"/>
  <c r="V34" i="1"/>
  <c r="V33" i="1"/>
  <c r="V32" i="1"/>
  <c r="V31" i="1"/>
  <c r="V30" i="1"/>
  <c r="V29" i="1"/>
  <c r="V28" i="1"/>
  <c r="V27" i="1"/>
  <c r="R4" i="2"/>
  <c r="O4" i="2" s="1"/>
  <c r="U34" i="1"/>
  <c r="U33" i="1"/>
  <c r="U32" i="1"/>
  <c r="U31" i="1"/>
  <c r="U30" i="1"/>
  <c r="U29" i="1"/>
  <c r="U28" i="1"/>
  <c r="U27" i="1"/>
  <c r="K20" i="10"/>
  <c r="K32" i="10" s="1"/>
  <c r="K37" i="10" s="1"/>
  <c r="O33" i="2"/>
  <c r="L21" i="2"/>
  <c r="J21" i="2" s="1"/>
  <c r="H7" i="10" l="1"/>
  <c r="I28" i="10"/>
  <c r="I37" i="10" s="1"/>
  <c r="U36" i="1"/>
  <c r="U32" i="10"/>
  <c r="F31" i="3"/>
  <c r="M38" i="2" s="1"/>
  <c r="K38" i="2" s="1"/>
  <c r="C34" i="3"/>
  <c r="L33" i="2"/>
  <c r="V36" i="1"/>
  <c r="T32" i="10"/>
  <c r="T36" i="1"/>
  <c r="G7" i="10" l="1"/>
  <c r="H28" i="10"/>
  <c r="H37" i="10" s="1"/>
  <c r="E7" i="10" l="1"/>
  <c r="E28" i="10" s="1"/>
  <c r="E37" i="10" s="1"/>
  <c r="G28" i="10"/>
  <c r="V28" i="10" l="1"/>
  <c r="G37" i="10"/>
  <c r="T28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R1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EOG increased from 42 to 55, increasing the value of the Cerberus TRS.  Furthermore, we have two new swaps: Bacchus and Riva.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<sst xmlns="http://schemas.openxmlformats.org/spreadsheetml/2006/main" count="707" uniqueCount="184">
  <si>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</si>
  <si>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</si>
  <si>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</si>
  <si>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</si>
  <si>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</si>
  <si>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</si>
  <si>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</si>
  <si>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</si>
  <si>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</si>
  <si>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</si>
  <si>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</si>
  <si>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</si>
  <si>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</si>
  <si>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</si>
  <si>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</si>
  <si>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</si>
  <si>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</si>
  <si>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</si>
  <si>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</si>
  <si>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</si>
  <si>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</si>
  <si>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</si>
  <si>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</si>
  <si>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</si>
  <si>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</si>
  <si>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</si>
  <si>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</si>
  <si>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</si>
  <si>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</si>
  <si>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</si>
  <si>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</si>
  <si>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</si>
  <si>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</si>
  <si>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</si>
  <si>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</si>
  <si>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</si>
  <si>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</si>
  <si>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</si>
  <si>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</si>
  <si>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</si>
  <si>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</si>
  <si>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</si>
  <si>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</si>
  <si>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</si>
  <si>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</si>
  <si>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</si>
  <si>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</si>
  <si>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</si>
  <si>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</si>
  <si>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</si>
  <si>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</si>
  <si>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</si>
  <si>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</si>
  <si>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</si>
  <si>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</si>
  <si>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</si>
  <si>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</si>
  <si>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</si>
  <si>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</si>
  <si>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</si>
  <si>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</si>
  <si>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</si>
  <si>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</si>
  <si>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</si>
  <si>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</si>
  <si>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</si>
  <si>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</si>
  <si>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</si>
  <si>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</si>
  <si>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</si>
  <si>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</si>
  <si>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</si>
  <si>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</si>
  <si>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</si>
  <si>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</si>
  <si>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</si>
  <si>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</si>
  <si>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</si>
  <si>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</si>
  <si>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</si>
  <si>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</si>
  <si>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</si>
  <si>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</si>
  <si>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</si>
  <si>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</si>
  <si>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</si>
  <si>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</si>
  <si>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</si>
  <si>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</si>
  <si>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</si>
  <si>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</si>
  <si>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</si>
  <si>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</si>
  <si>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</si>
  <si>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</si>
  <si>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</si>
  <si>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</si>
  <si>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</si>
  <si>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</si>
  <si>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</si>
  <si>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</si>
  <si>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</si>
  <si>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</si>
  <si>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</si>
  <si>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</si>
  <si>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</si>
  <si>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</si>
  <si>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</si>
  <si>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</si>
  <si>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</si>
  <si>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</si>
  <si>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</si>
  <si>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</si>
  <si>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</si>
  <si>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</si>
  <si>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</si>
  <si>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</si>
  <si>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</si>
  <si>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</si>
  <si>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</si>
  <si>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</si>
  <si>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</si>
  <si>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</si>
  <si>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</si>
  <si>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</si>
  <si>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</si>
  <si>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</si>
  <si>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</si>
  <si>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</si>
  <si>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</si>
  <si>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</si>
  <si>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</si>
  <si>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</si>
  <si>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</si>
  <si>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</si>
  <si>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</si>
  <si>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</si>
  <si>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</si>
  <si>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</si>
  <si>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</si>
  <si>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</si>
  <si>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</si>
  <si>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</si>
  <si>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</si>
  <si>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</si>
  <si>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</si>
  <si>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</si>
  <si>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</si>
  <si>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</si>
  <si>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</si>
  <si>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</si>
  <si>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</si>
  <si>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</si>
  <si>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</si>
  <si>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</si>
  <si>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</si>
  <si>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</si>
  <si>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</si>
  <si>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</si>
  <si>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</si>
  <si>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</si>
  <si>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</si>
  <si>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</si>
  <si>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</si>
  <si>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</si>
  <si>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</si>
  <si>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</si>
  <si>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</si>
  <si>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</si>
  <si>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</si>
  <si>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</si>
  <si>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</si>
  <si>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</si>
  <si>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</si>
  <si>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</si>
  <si>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</si>
  <si>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</si>
  <si>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</si>
  <si>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</si>
  <si>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</si>
  <si>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</si>
  <si>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</si>
  <si>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</si>
  <si>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 xml:space="preserve">Georgeanne Hodges/HOU/ECT@ECT, Jan Johnson/GPGFIN/Enron@ENRON, Sally Beck/HOU/ECT@ECT, Cassandra Schultz/NA/Enron@Enron, Shona Wilson/NA/Enron@Enron; Gary Peng/GPGFIN/Enron@ENRON, Jennifer Nguyen/Corp/Enron@ENRON, Maria Teresa Aguilera-Peon/Corp/Enron@Enron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</si>
</sst>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6816"/>
        <c:axId val="140887376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30573701.614931174</c:v>
                </c:pt>
                <c:pt idx="3" formatCode="#,##0">
                  <c:v>28480992.944630008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28438055.55834863</c:v>
                </c:pt>
                <c:pt idx="7" formatCode="#,##0">
                  <c:v>23922167.8333552</c:v>
                </c:pt>
                <c:pt idx="8" formatCode="#,##0">
                  <c:v>24556125.011522386</c:v>
                </c:pt>
                <c:pt idx="9" formatCode="#,##0">
                  <c:v>19452142.252730396</c:v>
                </c:pt>
                <c:pt idx="10" formatCode="#,##0">
                  <c:v>28002255.309658673</c:v>
                </c:pt>
                <c:pt idx="11" formatCode="#,##0">
                  <c:v>26969709.138520502</c:v>
                </c:pt>
                <c:pt idx="12" formatCode="#,##0">
                  <c:v>28808458.616297748</c:v>
                </c:pt>
                <c:pt idx="13" formatCode="#,##0">
                  <c:v>63202414.171056211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7936"/>
        <c:axId val="140888496"/>
      </c:lineChart>
      <c:dateAx>
        <c:axId val="14088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7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87376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6816"/>
        <c:crosses val="autoZero"/>
        <c:crossBetween val="between"/>
      </c:valAx>
      <c:dateAx>
        <c:axId val="140887936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0888496"/>
        <c:crosses val="autoZero"/>
        <c:auto val="1"/>
        <c:lblOffset val="100"/>
        <c:baseTimeUnit val="months"/>
      </c:dateAx>
      <c:valAx>
        <c:axId val="140888496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79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19" sqref="R19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1.5703125" style="137" customWidth="1"/>
    <col min="19" max="19" width="2.140625" style="141" customWidth="1"/>
    <col min="20" max="20" width="11.5703125" style="146" customWidth="1"/>
    <col min="21" max="21" width="12.5703125" style="146" customWidth="1"/>
    <col min="22" max="22" width="11.57031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>
        <v>27755226.331254099</v>
      </c>
      <c r="Q2" s="152">
        <v>71551459.746203199</v>
      </c>
      <c r="R2" s="153">
        <v>58748587.761360802</v>
      </c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>
        <v>2969502.4430899601</v>
      </c>
      <c r="Q3" s="158">
        <v>7528489.4444763102</v>
      </c>
      <c r="R3" s="159">
        <v>3941018.3529363102</v>
      </c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>
        <f>14243.4885282984*1000</f>
        <v>14243488.5282984</v>
      </c>
      <c r="Q4" s="158">
        <f>15646*1000</f>
        <v>15646000</v>
      </c>
      <c r="R4" s="159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>
        <f>1388.62009*1000</f>
        <v>1388620.0899999999</v>
      </c>
      <c r="Q5" s="158">
        <f>1962.80789*1000</f>
        <v>1962807.8900000001</v>
      </c>
      <c r="R5" s="159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>
        <f>400.83395*1000</f>
        <v>400833.95</v>
      </c>
      <c r="Q6" s="158">
        <f>1000*440.48528</f>
        <v>440485.27999999997</v>
      </c>
      <c r="R6" s="159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>
        <f>382.2602*1000</f>
        <v>382260.2</v>
      </c>
      <c r="Q7" s="158">
        <f>1000*145.39142</f>
        <v>145391.42000000001</v>
      </c>
      <c r="R7" s="159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>
        <f>508.539*1000</f>
        <v>508539</v>
      </c>
      <c r="Q8" s="158">
        <f>1000*392.6758</f>
        <v>392675.8</v>
      </c>
      <c r="R8" s="159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>
        <f>3645.84074*1000</f>
        <v>3645840.74</v>
      </c>
      <c r="Q9" s="158">
        <f>1000*7643.21354</f>
        <v>7643213.54</v>
      </c>
      <c r="R9" s="159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>
        <f>23.41524*1000</f>
        <v>23415.24</v>
      </c>
      <c r="Q10" s="158">
        <f>1000*19.4488</f>
        <v>19448.8</v>
      </c>
      <c r="R10" s="159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>
        <f>5933.2796*1000</f>
        <v>5933279.5999999996</v>
      </c>
      <c r="Q11" s="158">
        <f>1000*4372</f>
        <v>4372000</v>
      </c>
      <c r="R11" s="159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>
        <v>196688</v>
      </c>
      <c r="Q12" s="164">
        <v>329856</v>
      </c>
      <c r="R12" s="165">
        <v>336155</v>
      </c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>
        <v>194706.94</v>
      </c>
      <c r="Q13" s="170">
        <v>50966.9</v>
      </c>
      <c r="R13" s="171">
        <v>252688.76</v>
      </c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>
        <v>199235.86</v>
      </c>
      <c r="Q14" s="170">
        <v>34587.550000000003</v>
      </c>
      <c r="R14" s="171">
        <v>236780.04</v>
      </c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>
        <f>890.943*1000</f>
        <v>890943</v>
      </c>
      <c r="Q15" s="152">
        <f>1000*532.645</f>
        <v>532645</v>
      </c>
      <c r="R15" s="153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>
        <f>452.455*1000</f>
        <v>452455</v>
      </c>
      <c r="Q16" s="158">
        <f>1000*341.398</f>
        <v>341398</v>
      </c>
      <c r="R16" s="159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27929747</v>
      </c>
      <c r="P17" s="158">
        <v>17693726.030022006</v>
      </c>
      <c r="Q17" s="158">
        <v>16209438</v>
      </c>
      <c r="R17" s="159">
        <v>28875326.72950273</v>
      </c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527738.93953507789</v>
      </c>
      <c r="H18" s="158">
        <v>673738.34277057182</v>
      </c>
      <c r="I18" s="158">
        <v>696109.31189176149</v>
      </c>
      <c r="J18" s="158">
        <v>706350.16162710218</v>
      </c>
      <c r="K18" s="158">
        <v>668354.64652597439</v>
      </c>
      <c r="L18" s="158">
        <v>593065.41475694126</v>
      </c>
      <c r="M18" s="173">
        <v>551205.44941819285</v>
      </c>
      <c r="N18" s="173">
        <v>534335.02923317591</v>
      </c>
      <c r="O18" s="173">
        <v>433754.79742022417</v>
      </c>
      <c r="P18" s="173">
        <v>544190.95782007603</v>
      </c>
      <c r="Q18" s="173">
        <v>571903.30538393545</v>
      </c>
      <c r="R18" s="174">
        <v>574992.40377090289</v>
      </c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1906930.2139045221</v>
      </c>
      <c r="P19" s="164">
        <v>20322466.175050478</v>
      </c>
      <c r="Q19" s="164">
        <v>23800295.605096128</v>
      </c>
      <c r="R19" s="165">
        <v>56205915.578971051</v>
      </c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>
        <v>1384847</v>
      </c>
      <c r="Q20" s="152">
        <v>1560666.9937321672</v>
      </c>
      <c r="R20" s="153">
        <v>2436472.391641859</v>
      </c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31">
        <f>AVERAGE(O21,Q21)</f>
        <v>726886</v>
      </c>
      <c r="Q21" s="158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>
        <v>584193</v>
      </c>
      <c r="Q22" s="164">
        <v>0</v>
      </c>
      <c r="R22" s="164">
        <v>0</v>
      </c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>
        <v>861596.36</v>
      </c>
      <c r="Q23" s="170">
        <v>865780.66</v>
      </c>
      <c r="R23" s="171">
        <v>853.04</v>
      </c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>
        <v>9573588.1600000001</v>
      </c>
      <c r="Q24" s="170">
        <v>8367919.6200000001</v>
      </c>
      <c r="R24" s="171">
        <v>7545462.5700000003</v>
      </c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6484975.5085939178</v>
      </c>
      <c r="H25" s="170">
        <v>6063146.141290566</v>
      </c>
      <c r="I25" s="170">
        <v>5869876.9519873196</v>
      </c>
      <c r="J25" s="170">
        <v>5138342.9733006591</v>
      </c>
      <c r="K25" s="170">
        <v>5035345.9989426136</v>
      </c>
      <c r="L25" s="170">
        <v>4637306.766167813</v>
      </c>
      <c r="M25" s="170">
        <v>5935964.6287387116</v>
      </c>
      <c r="N25" s="170">
        <v>6038105.5113469642</v>
      </c>
      <c r="O25" s="170">
        <v>5798342.5759273041</v>
      </c>
      <c r="P25" s="170">
        <v>6005385.0075540086</v>
      </c>
      <c r="Q25" s="170">
        <v>6354009.556133437</v>
      </c>
      <c r="R25" s="170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3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3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3">
        <f t="shared" si="5"/>
        <v>44211.57</v>
      </c>
      <c r="J28" s="134">
        <f t="shared" si="5"/>
        <v>34722.6</v>
      </c>
      <c r="K28" s="134">
        <f t="shared" si="5"/>
        <v>153500.99</v>
      </c>
      <c r="L28" s="183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3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3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3">
        <f t="shared" si="5"/>
        <v>140591.07</v>
      </c>
      <c r="J29" s="134">
        <f t="shared" si="5"/>
        <v>94820.49</v>
      </c>
      <c r="K29" s="134">
        <f t="shared" si="5"/>
        <v>24845.1</v>
      </c>
      <c r="L29" s="183">
        <f t="shared" si="5"/>
        <v>45618.29</v>
      </c>
      <c r="M29" s="134">
        <f t="shared" si="6"/>
        <v>28666.7</v>
      </c>
      <c r="N29" s="134">
        <f t="shared" si="6"/>
        <v>123803.19</v>
      </c>
      <c r="O29" s="183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3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8">SQRT(SUMSQ(G15:G19))</f>
        <v>30573701.614931174</v>
      </c>
      <c r="H30" s="134">
        <f t="shared" si="8"/>
        <v>28480992.944630008</v>
      </c>
      <c r="I30" s="183">
        <f t="shared" si="8"/>
        <v>31556648.855155952</v>
      </c>
      <c r="J30" s="134">
        <f t="shared" si="8"/>
        <v>31662495.701807827</v>
      </c>
      <c r="K30" s="134">
        <f t="shared" si="8"/>
        <v>28438055.55834863</v>
      </c>
      <c r="L30" s="183">
        <f t="shared" si="8"/>
        <v>23922167.8333552</v>
      </c>
      <c r="M30" s="134">
        <f t="shared" ref="M30:R30" si="9">SQRT(SUMSQ(M15:M19))</f>
        <v>24556125.011522386</v>
      </c>
      <c r="N30" s="134">
        <f t="shared" si="9"/>
        <v>19452142.252730396</v>
      </c>
      <c r="O30" s="183">
        <f t="shared" si="9"/>
        <v>28002255.309658673</v>
      </c>
      <c r="P30" s="134">
        <f t="shared" si="9"/>
        <v>26969709.138520502</v>
      </c>
      <c r="Q30" s="134">
        <f t="shared" si="9"/>
        <v>28808458.616297748</v>
      </c>
      <c r="R30" s="183">
        <f t="shared" si="9"/>
        <v>63202414.171056211</v>
      </c>
      <c r="S30" s="136"/>
      <c r="T30" s="142">
        <f t="shared" si="2"/>
        <v>30468763.917334557</v>
      </c>
      <c r="U30" s="142">
        <f t="shared" si="3"/>
        <v>63202414.171056211</v>
      </c>
      <c r="V30" s="142">
        <f t="shared" si="4"/>
        <v>19452142.252730396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3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3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3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3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3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3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3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3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3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3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3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3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3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3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3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3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84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5">SQRT(SUMSQ(G27:G34))</f>
        <v>41879942.5463752</v>
      </c>
      <c r="H36" s="135">
        <f t="shared" si="15"/>
        <v>37263789.049922869</v>
      </c>
      <c r="I36" s="185">
        <f t="shared" si="15"/>
        <v>45692352.383575074</v>
      </c>
      <c r="J36" s="135">
        <f t="shared" si="15"/>
        <v>59970481.830228083</v>
      </c>
      <c r="K36" s="135">
        <f t="shared" si="15"/>
        <v>58377963.131252497</v>
      </c>
      <c r="L36" s="185">
        <f t="shared" si="15"/>
        <v>59390213.54528898</v>
      </c>
      <c r="M36" s="135">
        <f t="shared" ref="M36:R36" si="16">SQRT(SUMSQ(M27:M34))</f>
        <v>55275949.46244242</v>
      </c>
      <c r="N36" s="135">
        <f t="shared" si="16"/>
        <v>81977470.174391612</v>
      </c>
      <c r="O36" s="185">
        <f t="shared" si="16"/>
        <v>62779373.531704053</v>
      </c>
      <c r="P36" s="135">
        <f t="shared" si="16"/>
        <v>45349814.093950897</v>
      </c>
      <c r="Q36" s="135">
        <f t="shared" si="16"/>
        <v>86741840.345467523</v>
      </c>
      <c r="R36" s="185">
        <f t="shared" si="16"/>
        <v>91848218.429544419</v>
      </c>
      <c r="S36" s="136"/>
      <c r="T36" s="135">
        <f>SQRT(SUMSQ(T27:T34))</f>
        <v>59313333.120000444</v>
      </c>
      <c r="U36" s="135">
        <f>SQRT(SUMSQ(U27:U34))</f>
        <v>103677105.59980874</v>
      </c>
      <c r="V36" s="135">
        <f>SQRT(SUMSQ(V27:V34))</f>
        <v>30609547.355273303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customHeight="1">
      <c r="G41" s="147"/>
      <c r="H41" s="147"/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7" sqref="A7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1" t="s">
        <v>182</v>
      </c>
    </row>
    <row r="5" spans="1:1" ht="25.5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2001-01-22T19:06:37Z</cp:lastPrinted>
  <dcterms:created xsi:type="dcterms:W3CDTF">1998-04-20T23:59:16Z</dcterms:created>
  <dcterms:modified xsi:type="dcterms:W3CDTF">2014-09-05T10:49:33Z</dcterms:modified>
</cp:coreProperties>
</file>