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WE 2-8 EOL Data" sheetId="13" state="hidden" r:id="rId3"/>
    <sheet name="WE 2-1 EOL Data" sheetId="11" state="hidden" r:id="rId4"/>
    <sheet name="WE 2-15 EOL Data" sheetId="14" state="hidden" r:id="rId5"/>
    <sheet name="EIM New Deals" sheetId="12" state="hidden" r:id="rId6"/>
    <sheet name="template from individuals" sheetId="3" state="hidden" r:id="rId7"/>
    <sheet name="template from eol" sheetId="10" state="hidden" r:id="rId8"/>
    <sheet name="Data People" sheetId="1" state="hidden" r:id="rId9"/>
  </sheets>
  <externalReferences>
    <externalReference r:id="rId10"/>
    <externalReference r:id="rId11"/>
  </externalReferences>
  <definedNames>
    <definedName name="_xlnm._FilterDatabase" localSheetId="1" hidden="1">Data!$A$53:$G$77</definedName>
    <definedName name="_xlnm.Print_Area" localSheetId="5">'EIM New Deals'!$A$1:$Q$33</definedName>
    <definedName name="_xlnm.Print_Area" localSheetId="6">'template from individuals'!$A$1:$I$33</definedName>
    <definedName name="_xlnm.Print_Area" localSheetId="0">'Weekly Report'!$A$1:$W$87</definedName>
    <definedName name="_xlnm.Print_Titles" localSheetId="5">'EIM New Deals'!$A:$A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F13" i="7"/>
  <c r="G13" i="7"/>
  <c r="H13" i="7"/>
  <c r="I13" i="7"/>
  <c r="K14" i="7"/>
  <c r="K20" i="7" s="1"/>
  <c r="K27" i="7" s="1"/>
  <c r="K30" i="7" s="1"/>
  <c r="K36" i="7" s="1"/>
  <c r="L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J20" i="9" s="1"/>
  <c r="I19" i="7"/>
  <c r="L20" i="7"/>
  <c r="L27" i="7" s="1"/>
  <c r="L30" i="7" s="1"/>
  <c r="L36" i="7" s="1"/>
  <c r="G21" i="7"/>
  <c r="J21" i="7"/>
  <c r="K21" i="7"/>
  <c r="L21" i="7"/>
  <c r="H22" i="7"/>
  <c r="J24" i="9" s="1"/>
  <c r="J22" i="7"/>
  <c r="K22" i="7"/>
  <c r="L22" i="7"/>
  <c r="I23" i="7"/>
  <c r="K25" i="9" s="1"/>
  <c r="J23" i="7"/>
  <c r="K23" i="7"/>
  <c r="L23" i="7"/>
  <c r="J24" i="7"/>
  <c r="K24" i="7"/>
  <c r="L24" i="7"/>
  <c r="F28" i="7"/>
  <c r="G28" i="7"/>
  <c r="H28" i="7"/>
  <c r="I28" i="7"/>
  <c r="L28" i="7"/>
  <c r="V12" i="9" s="1"/>
  <c r="F29" i="7"/>
  <c r="G29" i="7"/>
  <c r="H29" i="7"/>
  <c r="I29" i="7"/>
  <c r="L31" i="7"/>
  <c r="V18" i="9" s="1"/>
  <c r="F37" i="7"/>
  <c r="G37" i="7"/>
  <c r="H37" i="7"/>
  <c r="I37" i="7"/>
  <c r="K37" i="7"/>
  <c r="U15" i="9" s="1"/>
  <c r="F38" i="7"/>
  <c r="G38" i="7"/>
  <c r="H38" i="7"/>
  <c r="I38" i="7"/>
  <c r="L38" i="7"/>
  <c r="V16" i="9" s="1"/>
  <c r="H39" i="7"/>
  <c r="I39" i="7"/>
  <c r="L40" i="7"/>
  <c r="E54" i="7"/>
  <c r="E62" i="7"/>
  <c r="E70" i="7"/>
  <c r="G46" i="1"/>
  <c r="G52" i="1"/>
  <c r="C55" i="10"/>
  <c r="E55" i="10"/>
  <c r="G55" i="10"/>
  <c r="G58" i="10" s="1"/>
  <c r="H31" i="7" s="1"/>
  <c r="R18" i="9" s="1"/>
  <c r="I55" i="10"/>
  <c r="C58" i="10"/>
  <c r="F31" i="7" s="1"/>
  <c r="E58" i="10"/>
  <c r="G31" i="7" s="1"/>
  <c r="I58" i="10"/>
  <c r="I31" i="7" s="1"/>
  <c r="S18" i="9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J43" i="3" s="1"/>
  <c r="E43" i="3"/>
  <c r="F43" i="3"/>
  <c r="G43" i="3"/>
  <c r="H43" i="3"/>
  <c r="I43" i="3"/>
  <c r="I74" i="3" s="1"/>
  <c r="J44" i="3"/>
  <c r="J45" i="3"/>
  <c r="J46" i="3"/>
  <c r="J47" i="3"/>
  <c r="J48" i="3"/>
  <c r="J49" i="3"/>
  <c r="B52" i="3"/>
  <c r="B68" i="3" s="1"/>
  <c r="C52" i="3"/>
  <c r="D52" i="3"/>
  <c r="E52" i="3"/>
  <c r="F52" i="3"/>
  <c r="F68" i="3" s="1"/>
  <c r="G52" i="3"/>
  <c r="H52" i="3"/>
  <c r="H68" i="3" s="1"/>
  <c r="I52" i="3"/>
  <c r="B53" i="3"/>
  <c r="B69" i="3" s="1"/>
  <c r="C53" i="3"/>
  <c r="D53" i="3"/>
  <c r="E53" i="3"/>
  <c r="F53" i="3"/>
  <c r="F69" i="3" s="1"/>
  <c r="G53" i="3"/>
  <c r="H53" i="3"/>
  <c r="H69" i="3" s="1"/>
  <c r="I53" i="3"/>
  <c r="B55" i="3"/>
  <c r="J55" i="3" s="1"/>
  <c r="C55" i="3"/>
  <c r="D55" i="3"/>
  <c r="G23" i="7" s="1"/>
  <c r="E55" i="3"/>
  <c r="F55" i="3"/>
  <c r="H23" i="7" s="1"/>
  <c r="J25" i="9" s="1"/>
  <c r="O25" i="9" s="1"/>
  <c r="G55" i="3"/>
  <c r="H55" i="3"/>
  <c r="H71" i="3" s="1"/>
  <c r="I55" i="3"/>
  <c r="B56" i="3"/>
  <c r="F21" i="7" s="1"/>
  <c r="C56" i="3"/>
  <c r="D56" i="3"/>
  <c r="J56" i="3" s="1"/>
  <c r="E56" i="3"/>
  <c r="F56" i="3"/>
  <c r="F72" i="3" s="1"/>
  <c r="G56" i="3"/>
  <c r="H56" i="3"/>
  <c r="I21" i="7" s="1"/>
  <c r="K23" i="9" s="1"/>
  <c r="I56" i="3"/>
  <c r="I72" i="3" s="1"/>
  <c r="B57" i="3"/>
  <c r="F22" i="7" s="1"/>
  <c r="C57" i="3"/>
  <c r="J57" i="3" s="1"/>
  <c r="D57" i="3"/>
  <c r="G22" i="7" s="1"/>
  <c r="E57" i="3"/>
  <c r="F57" i="3"/>
  <c r="F73" i="3" s="1"/>
  <c r="G57" i="3"/>
  <c r="H57" i="3"/>
  <c r="I22" i="7" s="1"/>
  <c r="K24" i="9" s="1"/>
  <c r="I57" i="3"/>
  <c r="B58" i="3"/>
  <c r="F24" i="7" s="1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C68" i="3"/>
  <c r="D68" i="3"/>
  <c r="E68" i="3"/>
  <c r="G68" i="3"/>
  <c r="I68" i="3"/>
  <c r="C69" i="3"/>
  <c r="D69" i="3"/>
  <c r="E69" i="3"/>
  <c r="G69" i="3"/>
  <c r="I69" i="3"/>
  <c r="B70" i="3"/>
  <c r="C70" i="3"/>
  <c r="D70" i="3"/>
  <c r="E70" i="3"/>
  <c r="F70" i="3"/>
  <c r="G70" i="3"/>
  <c r="H70" i="3"/>
  <c r="I70" i="3"/>
  <c r="C71" i="3"/>
  <c r="D71" i="3"/>
  <c r="E71" i="3"/>
  <c r="G71" i="3"/>
  <c r="I71" i="3"/>
  <c r="B72" i="3"/>
  <c r="C72" i="3"/>
  <c r="D72" i="3"/>
  <c r="E72" i="3"/>
  <c r="G72" i="3"/>
  <c r="H72" i="3"/>
  <c r="B73" i="3"/>
  <c r="C73" i="3"/>
  <c r="D73" i="3"/>
  <c r="E73" i="3"/>
  <c r="G73" i="3"/>
  <c r="I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J12" i="7" s="1"/>
  <c r="L12" i="9" s="1"/>
  <c r="C6" i="11"/>
  <c r="J28" i="7" s="1"/>
  <c r="T12" i="9" s="1"/>
  <c r="B7" i="11"/>
  <c r="J13" i="7" s="1"/>
  <c r="L13" i="9" s="1"/>
  <c r="C7" i="11"/>
  <c r="J29" i="7" s="1"/>
  <c r="T13" i="9" s="1"/>
  <c r="B9" i="11"/>
  <c r="J16" i="7" s="1"/>
  <c r="L17" i="9" s="1"/>
  <c r="O17" i="9" s="1"/>
  <c r="C9" i="11"/>
  <c r="J37" i="7" s="1"/>
  <c r="T15" i="9" s="1"/>
  <c r="B10" i="11"/>
  <c r="J17" i="7" s="1"/>
  <c r="L18" i="9" s="1"/>
  <c r="C10" i="11"/>
  <c r="J38" i="7" s="1"/>
  <c r="T16" i="9" s="1"/>
  <c r="W16" i="9" s="1"/>
  <c r="B11" i="11"/>
  <c r="C11" i="11"/>
  <c r="B12" i="11"/>
  <c r="J18" i="7" s="1"/>
  <c r="L19" i="9" s="1"/>
  <c r="C12" i="11"/>
  <c r="J40" i="7" s="1"/>
  <c r="B14" i="11"/>
  <c r="J19" i="7" s="1"/>
  <c r="L20" i="9" s="1"/>
  <c r="C14" i="11"/>
  <c r="J39" i="7" s="1"/>
  <c r="T17" i="9" s="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J15" i="7" s="1"/>
  <c r="L16" i="9" s="1"/>
  <c r="C36" i="11"/>
  <c r="J41" i="7" s="1"/>
  <c r="B37" i="11"/>
  <c r="C37" i="11"/>
  <c r="B39" i="11"/>
  <c r="C55" i="11"/>
  <c r="C58" i="11"/>
  <c r="J31" i="7" s="1"/>
  <c r="T18" i="9" s="1"/>
  <c r="B6" i="14"/>
  <c r="C6" i="14"/>
  <c r="B7" i="14"/>
  <c r="L13" i="7" s="1"/>
  <c r="N13" i="9" s="1"/>
  <c r="C7" i="14"/>
  <c r="L29" i="7" s="1"/>
  <c r="V13" i="9" s="1"/>
  <c r="B9" i="14"/>
  <c r="L16" i="7" s="1"/>
  <c r="N17" i="9" s="1"/>
  <c r="C9" i="14"/>
  <c r="L37" i="7" s="1"/>
  <c r="V15" i="9" s="1"/>
  <c r="B10" i="14"/>
  <c r="L17" i="7" s="1"/>
  <c r="N18" i="9" s="1"/>
  <c r="C10" i="14"/>
  <c r="B11" i="14"/>
  <c r="C11" i="14"/>
  <c r="B12" i="14"/>
  <c r="L18" i="7" s="1"/>
  <c r="N19" i="9" s="1"/>
  <c r="C12" i="14"/>
  <c r="B13" i="14"/>
  <c r="L15" i="7" s="1"/>
  <c r="N16" i="9" s="1"/>
  <c r="C13" i="14"/>
  <c r="L41" i="7" s="1"/>
  <c r="B14" i="14"/>
  <c r="L19" i="7" s="1"/>
  <c r="N20" i="9" s="1"/>
  <c r="C14" i="14"/>
  <c r="L39" i="7" s="1"/>
  <c r="V17" i="9" s="1"/>
  <c r="B16" i="14"/>
  <c r="C16" i="14"/>
  <c r="B17" i="14"/>
  <c r="C17" i="14"/>
  <c r="B29" i="14"/>
  <c r="L12" i="7" s="1"/>
  <c r="N12" i="9" s="1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6" i="13"/>
  <c r="K12" i="7" s="1"/>
  <c r="M12" i="9" s="1"/>
  <c r="C6" i="13"/>
  <c r="K28" i="7" s="1"/>
  <c r="U12" i="9" s="1"/>
  <c r="B7" i="13"/>
  <c r="K13" i="7" s="1"/>
  <c r="M13" i="9" s="1"/>
  <c r="C7" i="13"/>
  <c r="K29" i="7" s="1"/>
  <c r="U13" i="9" s="1"/>
  <c r="B9" i="13"/>
  <c r="K16" i="7" s="1"/>
  <c r="M17" i="9" s="1"/>
  <c r="C9" i="13"/>
  <c r="B10" i="13"/>
  <c r="K17" i="7" s="1"/>
  <c r="M18" i="9" s="1"/>
  <c r="C10" i="13"/>
  <c r="K38" i="7" s="1"/>
  <c r="U16" i="9" s="1"/>
  <c r="B11" i="13"/>
  <c r="C11" i="13"/>
  <c r="B12" i="13"/>
  <c r="K18" i="7" s="1"/>
  <c r="M19" i="9" s="1"/>
  <c r="C12" i="13"/>
  <c r="K40" i="7" s="1"/>
  <c r="B13" i="13"/>
  <c r="K15" i="7" s="1"/>
  <c r="M16" i="9" s="1"/>
  <c r="C13" i="13"/>
  <c r="K41" i="7" s="1"/>
  <c r="B14" i="13"/>
  <c r="K19" i="7" s="1"/>
  <c r="M20" i="9" s="1"/>
  <c r="C14" i="13"/>
  <c r="K39" i="7" s="1"/>
  <c r="U17" i="9" s="1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 s="1"/>
  <c r="K31" i="7" s="1"/>
  <c r="U18" i="9" s="1"/>
  <c r="J12" i="9"/>
  <c r="K12" i="9"/>
  <c r="O12" i="9" s="1"/>
  <c r="R12" i="9"/>
  <c r="W12" i="9" s="1"/>
  <c r="S12" i="9"/>
  <c r="J13" i="9"/>
  <c r="K13" i="9"/>
  <c r="R13" i="9"/>
  <c r="S13" i="9"/>
  <c r="R15" i="9"/>
  <c r="S15" i="9"/>
  <c r="J16" i="9"/>
  <c r="O16" i="9" s="1"/>
  <c r="K16" i="9"/>
  <c r="R16" i="9"/>
  <c r="S16" i="9"/>
  <c r="J17" i="9"/>
  <c r="K17" i="9"/>
  <c r="R17" i="9"/>
  <c r="S17" i="9"/>
  <c r="J18" i="9"/>
  <c r="O18" i="9" s="1"/>
  <c r="K18" i="9"/>
  <c r="J19" i="9"/>
  <c r="K19" i="9"/>
  <c r="R19" i="9"/>
  <c r="S19" i="9"/>
  <c r="W19" i="9" s="1"/>
  <c r="T19" i="9"/>
  <c r="U19" i="9"/>
  <c r="V19" i="9"/>
  <c r="K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W22" i="9" s="1"/>
  <c r="T22" i="9"/>
  <c r="U22" i="9"/>
  <c r="V22" i="9"/>
  <c r="L23" i="9"/>
  <c r="M23" i="9"/>
  <c r="N23" i="9"/>
  <c r="L24" i="9"/>
  <c r="M24" i="9"/>
  <c r="N24" i="9"/>
  <c r="L25" i="9"/>
  <c r="M25" i="9"/>
  <c r="N25" i="9"/>
  <c r="J26" i="9"/>
  <c r="K26" i="9"/>
  <c r="O26" i="9" s="1"/>
  <c r="L26" i="9"/>
  <c r="M26" i="9"/>
  <c r="N26" i="9"/>
  <c r="W17" i="9" l="1"/>
  <c r="O20" i="9"/>
  <c r="W13" i="9"/>
  <c r="W18" i="9"/>
  <c r="O19" i="9"/>
  <c r="O13" i="9"/>
  <c r="O24" i="9"/>
  <c r="W15" i="9"/>
  <c r="H73" i="3"/>
  <c r="H21" i="7"/>
  <c r="J23" i="9" s="1"/>
  <c r="O23" i="9" s="1"/>
  <c r="F71" i="3"/>
  <c r="F23" i="7"/>
  <c r="B71" i="3"/>
</calcChain>
</file>

<file path=xl/sharedStrings.xml><?xml version="1.0" encoding="utf-8"?>
<sst xmlns="http://schemas.openxmlformats.org/spreadsheetml/2006/main" count="862" uniqueCount="159">
  <si>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</si>
  <si>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</si>
  <si>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</si>
  <si>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</si>
  <si>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</si>
  <si>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</si>
  <si>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</si>
  <si>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</si>
  <si>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</si>
  <si>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</si>
  <si>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</si>
  <si>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</si>
  <si>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</si>
  <si>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</si>
  <si>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</si>
  <si>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</si>
  <si>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</si>
  <si>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</si>
  <si>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</si>
  <si>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</si>
  <si>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</si>
  <si>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</si>
  <si>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</si>
  <si>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</si>
  <si>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</si>
  <si>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</si>
  <si>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</si>
  <si>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</si>
  <si>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</si>
  <si>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</si>
  <si>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</si>
  <si>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</si>
  <si>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</si>
  <si>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</si>
  <si>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</si>
  <si>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</si>
  <si>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</si>
  <si>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</si>
  <si>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</si>
  <si>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</si>
  <si>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</si>
  <si>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</si>
  <si>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</si>
  <si>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</si>
  <si>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</si>
  <si>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</si>
  <si>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</si>
  <si>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</si>
  <si>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</si>
  <si>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</si>
  <si>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</si>
  <si>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</si>
  <si>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</si>
  <si>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</si>
  <si>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</si>
  <si>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</si>
  <si>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</si>
  <si>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</si>
  <si>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</si>
  <si>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</si>
  <si>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</si>
  <si>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</si>
  <si>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</si>
  <si>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</si>
  <si>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</si>
  <si>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</si>
  <si>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</si>
  <si>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</si>
  <si>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</si>
  <si>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</si>
  <si>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</si>
  <si>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</si>
  <si>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</si>
  <si>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</si>
  <si>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</si>
  <si>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</si>
  <si>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</si>
  <si>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</si>
  <si>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</si>
  <si>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</si>
  <si>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</si>
  <si>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</si>
  <si>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</si>
  <si>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</si>
  <si>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</si>
  <si>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</si>
  <si>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</si>
  <si>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</si>
  <si>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</si>
  <si>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</si>
  <si>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</si>
  <si>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</si>
  <si>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</si>
  <si>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</si>
  <si>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</si>
  <si>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</si>
  <si>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</si>
  <si>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</si>
  <si>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</si>
  <si>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</si>
  <si>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</si>
  <si>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</si>
  <si>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</si>
  <si>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</si>
  <si>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</si>
  <si>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</si>
  <si>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</si>
  <si>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</si>
  <si>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</si>
  <si>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</si>
  <si>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</si>
  <si>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</si>
  <si>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</si>
  <si>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</si>
  <si>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</si>
  <si>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</si>
  <si>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</si>
  <si>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</si>
  <si>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</si>
  <si>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</si>
  <si>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</si>
  <si>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</si>
  <si>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</si>
  <si>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</si>
  <si>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</si>
  <si>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</si>
  <si>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</si>
  <si>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</si>
  <si>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</si>
  <si>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</si>
  <si>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</si>
  <si>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</si>
  <si>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</si>
  <si>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</si>
  <si>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</si>
  <si>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</si>
  <si>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</si>
  <si>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</si>
  <si>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</si>
  <si>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</si>
  <si>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</si>
  <si>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</si>
  <si>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</si>
  <si>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</si>
  <si>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</si>
  <si>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</si>
  <si>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</si>
  <si>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</si>
  <si>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</si>
  <si>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</si>
  <si>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</si>
  <si>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</si>
  <si>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</si>
  <si>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Accelerated Solutions Environment - Commercialization of Operations</t>
  </si>
  <si>
    <t>of energy operations and other business units.</t>
  </si>
  <si>
    <t>The findings of the ASE and the potential commercialization</t>
  </si>
  <si>
    <t>of operations will be finalized during the next several weeks.</t>
  </si>
  <si>
    <t>Conducted the ASE on February 12 and 13 in Dallas, TX.</t>
  </si>
  <si>
    <t xml:space="preserve"> This two day event was attended by the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</si>
</sst>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305147982913276"/>
          <c:w val="0.88549841755642889"/>
          <c:h val="0.74036710550081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1529566671788234E-2"/>
                  <c:y val="-1.49391801773558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65089875088499E-2"/>
                  <c:y val="-1.80026051066866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981477411086855E-2"/>
                  <c:y val="-1.57179709677568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3271795633530377E-2"/>
                  <c:y val="-1.50489282823030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3852479205454133E-2"/>
                  <c:y val="-1.54957809876690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Data!$H$15:$L$15</c:f>
              <c:numCache>
                <c:formatCode>_(* #,##0_);_(* \(#,##0\);_(* "-"??_);_(@_)</c:formatCode>
                <c:ptCount val="5"/>
                <c:pt idx="0" formatCode="General">
                  <c:v>103</c:v>
                </c:pt>
                <c:pt idx="1">
                  <c:v>169</c:v>
                </c:pt>
                <c:pt idx="2" formatCode="#,##0">
                  <c:v>145</c:v>
                </c:pt>
                <c:pt idx="3" formatCode="#,##0">
                  <c:v>153</c:v>
                </c:pt>
                <c:pt idx="4" formatCode="#,##0">
                  <c:v>122</c:v>
                </c:pt>
              </c:numCache>
            </c:numRef>
          </c:val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4.8721414238939165E-4"/>
                  <c:y val="-2.5568010956011911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Data!$H$16:$L$16</c:f>
              <c:numCache>
                <c:formatCode>_(* #,##0_);_(* \(#,##0\);_(* "-"??_);_(@_)</c:formatCode>
                <c:ptCount val="5"/>
                <c:pt idx="0" formatCode="General">
                  <c:v>2199</c:v>
                </c:pt>
                <c:pt idx="1">
                  <c:v>3063</c:v>
                </c:pt>
                <c:pt idx="2" formatCode="#,##0">
                  <c:v>3322</c:v>
                </c:pt>
                <c:pt idx="3" formatCode="#,##0">
                  <c:v>3375</c:v>
                </c:pt>
                <c:pt idx="4" formatCode="#,##0">
                  <c:v>3353</c:v>
                </c:pt>
              </c:numCache>
            </c:numRef>
          </c:val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017770860259967E-2"/>
                  <c:y val="-4.83350097567053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720190130258549E-2"/>
                  <c:y val="-1.5249713362870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050768790460359E-2"/>
                  <c:y val="-2.46256444465411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1631630608354766E-2"/>
                  <c:y val="-8.43001893701977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4178509012122213E-2"/>
                  <c:y val="-1.25025059474200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Data!$H$17:$L$17</c:f>
              <c:numCache>
                <c:formatCode>_(* #,##0_);_(* \(#,##0\);_(* "-"??_);_(@_)</c:formatCode>
                <c:ptCount val="5"/>
                <c:pt idx="0" formatCode="General">
                  <c:v>84</c:v>
                </c:pt>
                <c:pt idx="1">
                  <c:v>75</c:v>
                </c:pt>
                <c:pt idx="2" formatCode="#,##0">
                  <c:v>83</c:v>
                </c:pt>
                <c:pt idx="3" formatCode="#,##0">
                  <c:v>52</c:v>
                </c:pt>
                <c:pt idx="4" formatCode="#,##0">
                  <c:v>58</c:v>
                </c:pt>
              </c:numCache>
            </c:numRef>
          </c:val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002928509911822E-2"/>
                  <c:y val="-1.40264695338563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036322233668725E-2"/>
                  <c:y val="-5.96511604279814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7158461550721453E-2"/>
                  <c:y val="-1.18018750679373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6577599732827046E-2"/>
                  <c:y val="7.2872797454104354E-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9415828970001408E-2"/>
                  <c:y val="-1.72650697815321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Data!$H$18:$L$18</c:f>
              <c:numCache>
                <c:formatCode>_(* #,##0_);_(* \(#,##0\);_(* "-"??_);_(@_)</c:formatCode>
                <c:ptCount val="5"/>
                <c:pt idx="0" formatCode="General">
                  <c:v>37</c:v>
                </c:pt>
                <c:pt idx="1">
                  <c:v>36</c:v>
                </c:pt>
                <c:pt idx="2" formatCode="#,##0">
                  <c:v>19</c:v>
                </c:pt>
                <c:pt idx="3" formatCode="#,##0">
                  <c:v>24</c:v>
                </c:pt>
                <c:pt idx="4" formatCode="#,##0">
                  <c:v>39</c:v>
                </c:pt>
              </c:numCache>
            </c:numRef>
          </c:val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639514678296302E-2"/>
                  <c:y val="-6.34104772208860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727041589236721E-2"/>
                  <c:y val="-4.47864816067057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510338226693125E-2"/>
                  <c:y val="-6.05455134683451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091200044587532E-2"/>
                  <c:y val="-6.16851367676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2381340021060403E-2"/>
                  <c:y val="-5.7395847317515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Data!$H$19:$L$19</c:f>
              <c:numCache>
                <c:formatCode>_(* #,##0_);_(* \(#,##0\);_(* "-"??_);_(@_)</c:formatCode>
                <c:ptCount val="5"/>
                <c:pt idx="0" formatCode="General">
                  <c:v>14</c:v>
                </c:pt>
                <c:pt idx="1">
                  <c:v>13</c:v>
                </c:pt>
                <c:pt idx="2" formatCode="#,##0">
                  <c:v>14</c:v>
                </c:pt>
                <c:pt idx="3" formatCode="#,##0">
                  <c:v>33</c:v>
                </c:pt>
                <c:pt idx="4" formatCode="#,##0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41856"/>
        <c:axId val="141442416"/>
        <c:axId val="0"/>
      </c:bar3DChart>
      <c:catAx>
        <c:axId val="1414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4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85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2931436489958989"/>
          <c:w val="0.89408937554840306"/>
          <c:h val="0.7607995134925871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582939619245503E-2"/>
                  <c:y val="-1.975712176596256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360995057273068E-3"/>
                  <c:y val="-1.110690725588237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146320668748543E-2"/>
                  <c:y val="-6.7424861048367424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6254174991119426E-3"/>
                  <c:y val="-1.36950997188567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215908626060143E-4"/>
                  <c:y val="-1.594152012397431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Data!$H$11:$L$11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Data!$H$12:$L$12</c:f>
              <c:numCache>
                <c:formatCode>_(* #,##0_);_(* \(#,##0\);_(* "-"??_);_(@_)</c:formatCode>
                <c:ptCount val="5"/>
                <c:pt idx="0" formatCode="General">
                  <c:v>12754</c:v>
                </c:pt>
                <c:pt idx="1">
                  <c:v>16623</c:v>
                </c:pt>
                <c:pt idx="2" formatCode="#,##0">
                  <c:v>19791</c:v>
                </c:pt>
                <c:pt idx="3" formatCode="#,##0">
                  <c:v>18521</c:v>
                </c:pt>
                <c:pt idx="4" formatCode="#,##0">
                  <c:v>17223</c:v>
                </c:pt>
              </c:numCache>
            </c:numRef>
          </c:val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Data!$H$11:$L$11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Data!$H$13:$L$13</c:f>
              <c:numCache>
                <c:formatCode>_(* #,##0_);_(* \(#,##0\);_(* "-"??_);_(@_)</c:formatCode>
                <c:ptCount val="5"/>
                <c:pt idx="0" formatCode="General">
                  <c:v>3781</c:v>
                </c:pt>
                <c:pt idx="1">
                  <c:v>3695</c:v>
                </c:pt>
                <c:pt idx="2" formatCode="#,##0">
                  <c:v>4599</c:v>
                </c:pt>
                <c:pt idx="3" formatCode="#,##0">
                  <c:v>4631</c:v>
                </c:pt>
                <c:pt idx="4" formatCode="#,##0">
                  <c:v>4587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45776"/>
        <c:axId val="141446336"/>
        <c:axId val="0"/>
      </c:bar3DChart>
      <c:catAx>
        <c:axId val="14144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4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577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69165980530047"/>
          <c:y val="0.93968438493701978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420084926450359"/>
          <c:w val="0.92552505822602282"/>
          <c:h val="0.760194853256875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082034074942122E-3"/>
                  <c:y val="9.90190887376951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8517309926348533E-2"/>
                  <c:y val="-2.78882127794174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3736640653567758E-3"/>
                  <c:y val="-1.49317241028890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Data!$H$21:$L$21</c:f>
              <c:numCache>
                <c:formatCode>_(* #,##0_);_(* \(#,##0\);_(* "-"??_);_(@_)</c:formatCode>
                <c:ptCount val="5"/>
                <c:pt idx="0" formatCode="General">
                  <c:v>9</c:v>
                </c:pt>
                <c:pt idx="1">
                  <c:v>24</c:v>
                </c:pt>
                <c:pt idx="2" formatCode="#,##0">
                  <c:v>4</c:v>
                </c:pt>
                <c:pt idx="3" formatCode="#,##0">
                  <c:v>12</c:v>
                </c:pt>
                <c:pt idx="4" formatCode="#,##0">
                  <c:v>30</c:v>
                </c:pt>
              </c:numCache>
            </c:numRef>
          </c:val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825835727834689E-2"/>
                  <c:y val="1.469915925246256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Data!$H$22:$L$22</c:f>
              <c:numCache>
                <c:formatCode>_(* #,##0_);_(* \(#,##0\);_(* "-"??_);_(@_)</c:formatCode>
                <c:ptCount val="5"/>
                <c:pt idx="0" formatCode="General">
                  <c:v>24</c:v>
                </c:pt>
                <c:pt idx="1">
                  <c:v>19</c:v>
                </c:pt>
                <c:pt idx="2" formatCode="#,##0">
                  <c:v>29</c:v>
                </c:pt>
                <c:pt idx="3" formatCode="#,##0">
                  <c:v>17</c:v>
                </c:pt>
                <c:pt idx="4" formatCode="#,##0">
                  <c:v>15</c:v>
                </c:pt>
              </c:numCache>
            </c:numRef>
          </c:val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9798781542833319E-3"/>
                  <c:y val="-4.06702261863544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048269757768959E-3"/>
                  <c:y val="-2.40027026944746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Data!$H$23:$L$23</c:f>
              <c:numCache>
                <c:formatCode>_(* #,##0_);_(* \(#,##0\);_(* "-"??_);_(@_)</c:formatCode>
                <c:ptCount val="5"/>
                <c:pt idx="0" formatCode="General">
                  <c:v>103</c:v>
                </c:pt>
                <c:pt idx="1">
                  <c:v>124</c:v>
                </c:pt>
                <c:pt idx="2" formatCode="#,##0">
                  <c:v>86</c:v>
                </c:pt>
                <c:pt idx="3" formatCode="#,##0">
                  <c:v>69</c:v>
                </c:pt>
                <c:pt idx="4" formatCode="#,##0">
                  <c:v>38</c:v>
                </c:pt>
              </c:numCache>
            </c:numRef>
          </c:val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0917232417321999E-2"/>
                  <c:y val="-4.836363365131363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087193216233482E-2"/>
                  <c:y val="-5.345201903262614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56851379412894E-2"/>
                  <c:y val="-4.3237646450788814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8705340729488706E-2"/>
                  <c:y val="-4.469510171396590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842341196876109E-2"/>
                  <c:y val="-4.6874097486014454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Data!$H$24:$L$24</c:f>
              <c:numCache>
                <c:formatCode>_(* #,##0_);_(* \(#,##0\);_(* "-"??_);_(@_)</c:formatCode>
                <c:ptCount val="5"/>
                <c:pt idx="0" formatCode="General">
                  <c:v>0</c:v>
                </c:pt>
                <c:pt idx="1">
                  <c:v>0</c:v>
                </c:pt>
                <c:pt idx="2" formatCode="#,##0">
                  <c:v>1</c:v>
                </c:pt>
                <c:pt idx="3" formatCode="#,##0">
                  <c:v>1</c:v>
                </c:pt>
                <c:pt idx="4" formatCode="#,##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50816"/>
        <c:axId val="141451376"/>
        <c:axId val="0"/>
      </c:bar3DChart>
      <c:catAx>
        <c:axId val="1414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5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0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088300771606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71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517796002253422E-2"/>
          <c:y val="6.3788075052063672E-2"/>
          <c:w val="0.91307180666555388"/>
          <c:h val="0.835418015197995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Data!$H$27:$L$27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Data!$H$28:$L$28</c:f>
              <c:numCache>
                <c:formatCode>_(* #,##0_);_(* \(#,##0\);_(* "-"??_);_(@_)</c:formatCode>
                <c:ptCount val="5"/>
                <c:pt idx="0">
                  <c:v>1942.3454609999999</c:v>
                </c:pt>
                <c:pt idx="1">
                  <c:v>4952.2060659999997</c:v>
                </c:pt>
                <c:pt idx="2" formatCode="#,##0">
                  <c:v>4273.2712199999996</c:v>
                </c:pt>
                <c:pt idx="3" formatCode="#,##0">
                  <c:v>3586.1783646399995</c:v>
                </c:pt>
                <c:pt idx="4" formatCode="#,##0">
                  <c:v>4250.7380022099987</c:v>
                </c:pt>
              </c:numCache>
            </c:numRef>
          </c:val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86665976464204"/>
                  <c:y val="0.51236228025689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944723464977984"/>
                  <c:y val="3.29228774462264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100062265654008"/>
                  <c:y val="0.17078742675229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694624889978508"/>
                  <c:y val="0.24486390100630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764397642456227"/>
                  <c:y val="0.1296338299445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Data!$H$27:$L$27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Data!$H$29:$L$29</c:f>
              <c:numCache>
                <c:formatCode>_(* #,##0_);_(* \(#,##0\);_(* "-"??_);_(@_)</c:formatCode>
                <c:ptCount val="5"/>
                <c:pt idx="0">
                  <c:v>48.150655</c:v>
                </c:pt>
                <c:pt idx="1">
                  <c:v>37.589241000000001</c:v>
                </c:pt>
                <c:pt idx="2" formatCode="#,##0">
                  <c:v>53.945233000000002</c:v>
                </c:pt>
                <c:pt idx="3" formatCode="#,##0">
                  <c:v>51.399965140000006</c:v>
                </c:pt>
                <c:pt idx="4" formatCode="#,##0">
                  <c:v>49.091319190000029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54736"/>
        <c:axId val="141455296"/>
        <c:axId val="0"/>
      </c:bar3DChart>
      <c:catAx>
        <c:axId val="14145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5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4736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7715056903206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263149397571537"/>
          <c:y val="6.8043512012351079E-2"/>
          <c:w val="0.87886696056808211"/>
          <c:h val="0.833017540999691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24070317606221"/>
                  <c:y val="0.62063930653689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448140635212442"/>
                  <c:y val="0.54228617149237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684172289071916"/>
                  <c:y val="0.503109603970110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408242606678137"/>
                  <c:y val="0.53403847306663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620351588031117"/>
                  <c:y val="0.47836650869289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Data!$H$37:$L$37</c:f>
              <c:numCache>
                <c:formatCode>_(* #,##0_);_(* \(#,##0\);_(* "-"??_);_(@_)</c:formatCode>
                <c:ptCount val="5"/>
                <c:pt idx="0">
                  <c:v>107852.72</c:v>
                </c:pt>
                <c:pt idx="1">
                  <c:v>150981.58799999999</c:v>
                </c:pt>
                <c:pt idx="2" formatCode="#,##0">
                  <c:v>171949.351</c:v>
                </c:pt>
                <c:pt idx="3" formatCode="#,##0">
                  <c:v>154397.51923000001</c:v>
                </c:pt>
                <c:pt idx="4" formatCode="#,##0">
                  <c:v>174794.27446999992</c:v>
                </c:pt>
              </c:numCache>
            </c:numRef>
          </c:val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62198948516909"/>
                  <c:y val="0.36702257994540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2663444687770974"/>
                  <c:y val="0.19382091300487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728822562879369"/>
                  <c:y val="0.11752970256678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6111585322983422"/>
                  <c:y val="0.1835112899727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32369430433639"/>
                  <c:y val="9.27866072895696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Data!$H$38:$L$38</c:f>
              <c:numCache>
                <c:formatCode>_(* #,##0_);_(* \(#,##0\);_(* "-"??_);_(@_)</c:formatCode>
                <c:ptCount val="5"/>
                <c:pt idx="0">
                  <c:v>4684.1189999999997</c:v>
                </c:pt>
                <c:pt idx="1">
                  <c:v>3964.01</c:v>
                </c:pt>
                <c:pt idx="2" formatCode="#,##0">
                  <c:v>6572.3270000000002</c:v>
                </c:pt>
                <c:pt idx="3" formatCode="#,##0">
                  <c:v>5662.4889999999996</c:v>
                </c:pt>
                <c:pt idx="4" formatCode="#,##0">
                  <c:v>4037.9499600000008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61068565134403"/>
                  <c:y val="0.33609371084888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007947316478706"/>
                  <c:y val="0.15876819469548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121170536600106"/>
                  <c:y val="7.0105436618785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114780394188979"/>
                  <c:y val="0.14227279784400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862773384301706"/>
                  <c:y val="5.56719643737417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Data!$H$39:$L$39</c:f>
              <c:numCache>
                <c:formatCode>_(* #,##0_);_(* \(#,##0\);_(* "-"??_);_(@_)</c:formatCode>
                <c:ptCount val="5"/>
                <c:pt idx="0">
                  <c:v>34.1</c:v>
                </c:pt>
                <c:pt idx="1">
                  <c:v>107.57</c:v>
                </c:pt>
                <c:pt idx="2" formatCode="#,##0">
                  <c:v>46.35</c:v>
                </c:pt>
                <c:pt idx="3" formatCode="#,##0">
                  <c:v>100.1</c:v>
                </c:pt>
                <c:pt idx="4" formatCode="#,##0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019824"/>
        <c:axId val="141019264"/>
        <c:axId val="0"/>
      </c:bar3DChart>
      <c:catAx>
        <c:axId val="14101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1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9824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0252376773629"/>
          <c:y val="0.9443614697471755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909442732397003"/>
          <c:y val="7.0250142714098476E-2"/>
          <c:w val="0.88267309380303016"/>
          <c:h val="0.832670809228873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25342446013503"/>
                  <c:y val="0.1632282727768758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546568652590509"/>
                  <c:y val="0.739692679166095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241321924895011"/>
                  <c:y val="0.7231632338216018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677901308921802"/>
                  <c:y val="0.477287734322257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300239295795021"/>
                  <c:y val="0.6136556584143307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Data!$H$30:$L$30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Data!$H$31:$L$31</c:f>
              <c:numCache>
                <c:formatCode>_(* #,##0_);_(* \(#,##0\);_(* "-"??_);_(@_)</c:formatCode>
                <c:ptCount val="5"/>
                <c:pt idx="0">
                  <c:v>213594.89320000002</c:v>
                </c:pt>
                <c:pt idx="1">
                  <c:v>19607.182999999997</c:v>
                </c:pt>
                <c:pt idx="2" formatCode="General">
                  <c:v>25872</c:v>
                </c:pt>
                <c:pt idx="3" formatCode="0">
                  <c:v>106865.89999999997</c:v>
                </c:pt>
                <c:pt idx="4" formatCode="0">
                  <c:v>11962.5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224480"/>
        <c:axId val="142225040"/>
        <c:axId val="0"/>
      </c:bar3DChart>
      <c:catAx>
        <c:axId val="1422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2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4480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935430187805012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018144"/>
        <c:axId val="141018704"/>
        <c:axId val="0"/>
      </c:bar3DChart>
      <c:catAx>
        <c:axId val="1410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8704"/>
        <c:crosses val="autoZero"/>
        <c:auto val="1"/>
        <c:lblAlgn val="ctr"/>
        <c:lblOffset val="100"/>
        <c:tickMarkSkip val="1"/>
        <c:noMultiLvlLbl val="0"/>
      </c:catAx>
      <c:valAx>
        <c:axId val="14101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ri%20Mao%20Template%2002-1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E22" sqref="E22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70" t="s">
        <v>63</v>
      </c>
      <c r="J8" s="171"/>
      <c r="K8" s="171"/>
      <c r="L8" s="171"/>
      <c r="M8" s="171"/>
      <c r="N8" s="171"/>
      <c r="O8" s="48"/>
      <c r="P8" s="49"/>
      <c r="Q8" s="170" t="s">
        <v>145</v>
      </c>
      <c r="R8" s="171"/>
      <c r="S8" s="171"/>
      <c r="T8" s="171"/>
      <c r="U8" s="171"/>
      <c r="V8" s="171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2" t="s">
        <v>153</v>
      </c>
      <c r="B10" s="145"/>
      <c r="C10" s="153"/>
      <c r="D10" s="153"/>
      <c r="E10" s="51"/>
      <c r="F10" s="51"/>
      <c r="G10" s="52"/>
      <c r="H10" s="53"/>
      <c r="I10" s="54"/>
      <c r="J10" s="144" t="s">
        <v>130</v>
      </c>
      <c r="K10" s="144" t="s">
        <v>131</v>
      </c>
      <c r="L10" s="144" t="s">
        <v>147</v>
      </c>
      <c r="M10" s="144" t="s">
        <v>146</v>
      </c>
      <c r="N10" s="144" t="s">
        <v>151</v>
      </c>
      <c r="O10" s="94" t="s">
        <v>31</v>
      </c>
      <c r="P10" s="56"/>
      <c r="Q10" s="54"/>
      <c r="R10" s="144" t="s">
        <v>130</v>
      </c>
      <c r="S10" s="144" t="s">
        <v>131</v>
      </c>
      <c r="T10" s="144" t="s">
        <v>147</v>
      </c>
      <c r="U10" s="144" t="s">
        <v>146</v>
      </c>
      <c r="V10" s="144" t="s">
        <v>151</v>
      </c>
      <c r="W10" s="94" t="s">
        <v>31</v>
      </c>
    </row>
    <row r="11" spans="1:23" ht="16.5" x14ac:dyDescent="0.25">
      <c r="A11" s="157"/>
      <c r="B11" s="145" t="s">
        <v>157</v>
      </c>
      <c r="C11" s="151"/>
      <c r="D11" s="151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3" t="s">
        <v>143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6"/>
      <c r="B12" s="151" t="s">
        <v>158</v>
      </c>
      <c r="C12" s="145"/>
      <c r="D12" s="145"/>
      <c r="E12" s="59"/>
      <c r="F12" s="59"/>
      <c r="G12" s="60"/>
      <c r="H12" s="61"/>
      <c r="I12" s="62" t="s">
        <v>64</v>
      </c>
      <c r="J12" s="145">
        <f>Data!H12</f>
        <v>12754</v>
      </c>
      <c r="K12" s="145">
        <f>Data!I12</f>
        <v>16623</v>
      </c>
      <c r="L12" s="145">
        <f>Data!J12</f>
        <v>19791</v>
      </c>
      <c r="M12" s="145">
        <f>Data!K12</f>
        <v>18521</v>
      </c>
      <c r="N12" s="145">
        <f>Data!L12</f>
        <v>17223</v>
      </c>
      <c r="O12" s="146">
        <f>SUM(J12:M12)</f>
        <v>67689</v>
      </c>
      <c r="P12" s="61"/>
      <c r="Q12" s="62" t="s">
        <v>64</v>
      </c>
      <c r="R12" s="148">
        <f>Data!H28</f>
        <v>1942.3454609999999</v>
      </c>
      <c r="S12" s="148">
        <f>Data!I28</f>
        <v>4952.2060659999997</v>
      </c>
      <c r="T12" s="148">
        <f>Data!J28</f>
        <v>4273.2712199999996</v>
      </c>
      <c r="U12" s="148">
        <f>Data!K28</f>
        <v>3586.1783646399995</v>
      </c>
      <c r="V12" s="148">
        <f>Data!L28</f>
        <v>4250.7380022099987</v>
      </c>
      <c r="W12" s="146">
        <f>SUM(R12:U12)</f>
        <v>14754.001111639998</v>
      </c>
    </row>
    <row r="13" spans="1:23" s="20" customFormat="1" ht="16.5" x14ac:dyDescent="0.25">
      <c r="A13" s="156"/>
      <c r="B13" s="145" t="s">
        <v>154</v>
      </c>
      <c r="C13" s="145"/>
      <c r="D13" s="145"/>
      <c r="E13" s="59"/>
      <c r="F13" s="59"/>
      <c r="G13" s="60"/>
      <c r="H13" s="61"/>
      <c r="I13" s="62" t="s">
        <v>71</v>
      </c>
      <c r="J13" s="145">
        <f>Data!H13</f>
        <v>3781</v>
      </c>
      <c r="K13" s="145">
        <f>Data!I13</f>
        <v>3695</v>
      </c>
      <c r="L13" s="145">
        <f>Data!J13</f>
        <v>4599</v>
      </c>
      <c r="M13" s="145">
        <f>Data!K13</f>
        <v>4631</v>
      </c>
      <c r="N13" s="145">
        <f>Data!L13</f>
        <v>4587</v>
      </c>
      <c r="O13" s="146">
        <f>SUM(J13:M13)</f>
        <v>16706</v>
      </c>
      <c r="P13" s="61"/>
      <c r="Q13" s="62" t="s">
        <v>71</v>
      </c>
      <c r="R13" s="148">
        <f>Data!H29</f>
        <v>48.150655</v>
      </c>
      <c r="S13" s="148">
        <f>Data!I29</f>
        <v>37.589241000000001</v>
      </c>
      <c r="T13" s="148">
        <f>Data!J29</f>
        <v>53.945233000000002</v>
      </c>
      <c r="U13" s="148">
        <f>Data!K29</f>
        <v>51.399965140000006</v>
      </c>
      <c r="V13" s="148">
        <f>Data!L29</f>
        <v>49.091319190000029</v>
      </c>
      <c r="W13" s="146">
        <f>SUM(R13:U13)</f>
        <v>191.08509414000002</v>
      </c>
    </row>
    <row r="14" spans="1:23" s="20" customFormat="1" ht="16.5" x14ac:dyDescent="0.25">
      <c r="A14" s="21"/>
      <c r="B14" s="145" t="s">
        <v>155</v>
      </c>
      <c r="C14" s="153"/>
      <c r="D14" s="145"/>
      <c r="E14" s="59"/>
      <c r="F14" s="59"/>
      <c r="G14" s="60"/>
      <c r="H14" s="64"/>
      <c r="I14" s="58"/>
      <c r="J14" s="145"/>
      <c r="K14" s="145"/>
      <c r="L14" s="145"/>
      <c r="M14" s="145"/>
      <c r="N14" s="145"/>
      <c r="O14" s="147"/>
      <c r="P14" s="61"/>
      <c r="Q14" s="143" t="s">
        <v>144</v>
      </c>
      <c r="R14" s="145"/>
      <c r="S14" s="145"/>
      <c r="T14" s="145"/>
      <c r="U14" s="145"/>
      <c r="V14" s="145"/>
      <c r="W14" s="146"/>
    </row>
    <row r="15" spans="1:23" s="20" customFormat="1" ht="16.5" x14ac:dyDescent="0.25">
      <c r="A15" s="21"/>
      <c r="B15" s="145" t="s">
        <v>156</v>
      </c>
      <c r="C15" s="151"/>
      <c r="D15" s="145"/>
      <c r="E15" s="59"/>
      <c r="F15" s="59"/>
      <c r="G15" s="60"/>
      <c r="H15" s="61"/>
      <c r="I15" s="66" t="s">
        <v>32</v>
      </c>
      <c r="J15" s="145"/>
      <c r="K15" s="145"/>
      <c r="L15" s="145"/>
      <c r="M15" s="145"/>
      <c r="N15" s="145"/>
      <c r="O15" s="146"/>
      <c r="P15" s="61"/>
      <c r="Q15" s="62" t="s">
        <v>5</v>
      </c>
      <c r="R15" s="148">
        <f>+Data!H37</f>
        <v>107852.72</v>
      </c>
      <c r="S15" s="148">
        <f>+Data!I37</f>
        <v>150981.58799999999</v>
      </c>
      <c r="T15" s="148">
        <f>+Data!J37</f>
        <v>171949.351</v>
      </c>
      <c r="U15" s="148">
        <f>+Data!K37</f>
        <v>154397.51923000001</v>
      </c>
      <c r="V15" s="148">
        <f>+Data!L37</f>
        <v>174794.27446999992</v>
      </c>
      <c r="W15" s="146">
        <f t="shared" ref="W15:W22" si="0">SUM(R15:U15)</f>
        <v>585181.17822999996</v>
      </c>
    </row>
    <row r="16" spans="1:23" s="20" customFormat="1" ht="16.5" x14ac:dyDescent="0.25">
      <c r="A16" s="21"/>
      <c r="B16" s="145"/>
      <c r="C16" s="145"/>
      <c r="D16" s="145"/>
      <c r="E16" s="59"/>
      <c r="F16" s="59"/>
      <c r="G16" s="60"/>
      <c r="H16" s="61"/>
      <c r="I16" s="62" t="s">
        <v>0</v>
      </c>
      <c r="J16" s="145">
        <f>Data!H15</f>
        <v>103</v>
      </c>
      <c r="K16" s="145">
        <f>Data!I15</f>
        <v>169</v>
      </c>
      <c r="L16" s="145">
        <f>Data!J15</f>
        <v>145</v>
      </c>
      <c r="M16" s="145">
        <f>Data!K15</f>
        <v>153</v>
      </c>
      <c r="N16" s="145">
        <f>Data!L15</f>
        <v>122</v>
      </c>
      <c r="O16" s="146">
        <f>SUM(J16:M16)</f>
        <v>570</v>
      </c>
      <c r="P16" s="61"/>
      <c r="Q16" s="62" t="s">
        <v>4</v>
      </c>
      <c r="R16" s="148">
        <f>+Data!H38</f>
        <v>4684.1189999999997</v>
      </c>
      <c r="S16" s="148">
        <f>+Data!I38</f>
        <v>3964.01</v>
      </c>
      <c r="T16" s="148">
        <f>+Data!J38</f>
        <v>6572.3270000000002</v>
      </c>
      <c r="U16" s="148">
        <f>+Data!K38</f>
        <v>5662.4889999999996</v>
      </c>
      <c r="V16" s="148">
        <f>+Data!L38</f>
        <v>4037.9499600000008</v>
      </c>
      <c r="W16" s="146">
        <f t="shared" si="0"/>
        <v>20882.945</v>
      </c>
    </row>
    <row r="17" spans="1:23" s="20" customFormat="1" ht="16.5" x14ac:dyDescent="0.25">
      <c r="A17" s="21"/>
      <c r="B17" s="145"/>
      <c r="C17" s="145"/>
      <c r="D17" s="145"/>
      <c r="E17" s="59"/>
      <c r="F17" s="59"/>
      <c r="G17" s="60"/>
      <c r="H17" s="61"/>
      <c r="I17" s="62" t="s">
        <v>5</v>
      </c>
      <c r="J17" s="145">
        <f>Data!H16</f>
        <v>2199</v>
      </c>
      <c r="K17" s="145">
        <f>Data!I16</f>
        <v>3063</v>
      </c>
      <c r="L17" s="145">
        <f>Data!J16</f>
        <v>3322</v>
      </c>
      <c r="M17" s="145">
        <f>Data!K16</f>
        <v>3375</v>
      </c>
      <c r="N17" s="145">
        <f>Data!L16</f>
        <v>3353</v>
      </c>
      <c r="O17" s="146">
        <f>SUM(J17:M17)</f>
        <v>11959</v>
      </c>
      <c r="P17" s="61"/>
      <c r="Q17" s="62" t="s">
        <v>13</v>
      </c>
      <c r="R17" s="148">
        <f>+Data!H39</f>
        <v>34.1</v>
      </c>
      <c r="S17" s="148">
        <f>+Data!I39</f>
        <v>107.57</v>
      </c>
      <c r="T17" s="148">
        <f>+Data!J39</f>
        <v>46.35</v>
      </c>
      <c r="U17" s="148">
        <f>+Data!K39</f>
        <v>100.1</v>
      </c>
      <c r="V17" s="148">
        <f>+Data!L39</f>
        <v>40</v>
      </c>
      <c r="W17" s="146">
        <f t="shared" si="0"/>
        <v>288.12</v>
      </c>
    </row>
    <row r="18" spans="1:23" s="20" customFormat="1" ht="16.5" x14ac:dyDescent="0.25">
      <c r="A18" s="152" t="s">
        <v>105</v>
      </c>
      <c r="B18" s="153"/>
      <c r="C18" s="145"/>
      <c r="D18" s="145"/>
      <c r="E18" s="59"/>
      <c r="F18" s="59"/>
      <c r="G18" s="60"/>
      <c r="H18" s="61"/>
      <c r="I18" s="62" t="s">
        <v>4</v>
      </c>
      <c r="J18" s="145">
        <f>Data!H17</f>
        <v>84</v>
      </c>
      <c r="K18" s="145">
        <f>Data!I17</f>
        <v>75</v>
      </c>
      <c r="L18" s="145">
        <f>Data!J17</f>
        <v>83</v>
      </c>
      <c r="M18" s="145">
        <f>Data!K17</f>
        <v>52</v>
      </c>
      <c r="N18" s="145">
        <f>Data!L17</f>
        <v>58</v>
      </c>
      <c r="O18" s="146">
        <f>SUM(J18:M18)</f>
        <v>294</v>
      </c>
      <c r="P18" s="61"/>
      <c r="Q18" s="65" t="s">
        <v>127</v>
      </c>
      <c r="R18" s="145">
        <f>Data!H31</f>
        <v>213594.89320000002</v>
      </c>
      <c r="S18" s="145">
        <f>Data!I31</f>
        <v>19607.182999999997</v>
      </c>
      <c r="T18" s="145">
        <f>Data!J31</f>
        <v>25872</v>
      </c>
      <c r="U18" s="145">
        <f>Data!K31</f>
        <v>106865.89999999997</v>
      </c>
      <c r="V18" s="145">
        <f>Data!L31</f>
        <v>11962.5</v>
      </c>
      <c r="W18" s="146">
        <f t="shared" si="0"/>
        <v>365939.97619999998</v>
      </c>
    </row>
    <row r="19" spans="1:23" s="20" customFormat="1" ht="16.5" x14ac:dyDescent="0.25">
      <c r="A19" s="154"/>
      <c r="B19" s="155" t="s">
        <v>106</v>
      </c>
      <c r="C19" s="145"/>
      <c r="D19" s="145"/>
      <c r="E19" s="59"/>
      <c r="F19" s="59"/>
      <c r="G19" s="60"/>
      <c r="H19" s="61"/>
      <c r="I19" s="62" t="s">
        <v>3</v>
      </c>
      <c r="J19" s="145">
        <f>Data!H18</f>
        <v>37</v>
      </c>
      <c r="K19" s="145">
        <f>Data!I18</f>
        <v>36</v>
      </c>
      <c r="L19" s="145">
        <f>Data!J18</f>
        <v>19</v>
      </c>
      <c r="M19" s="145">
        <f>Data!K18</f>
        <v>24</v>
      </c>
      <c r="N19" s="145">
        <f>Data!L18</f>
        <v>39</v>
      </c>
      <c r="O19" s="146">
        <f>SUM(J19:M19)</f>
        <v>116</v>
      </c>
      <c r="P19" s="61"/>
      <c r="Q19" s="62" t="s">
        <v>40</v>
      </c>
      <c r="R19" s="148">
        <f>Data!H32</f>
        <v>0</v>
      </c>
      <c r="S19" s="148">
        <f>Data!I32</f>
        <v>0</v>
      </c>
      <c r="T19" s="148">
        <f>Data!J32</f>
        <v>0</v>
      </c>
      <c r="U19" s="148">
        <f>Data!K32</f>
        <v>0</v>
      </c>
      <c r="V19" s="148">
        <f>Data!L32</f>
        <v>0</v>
      </c>
      <c r="W19" s="146">
        <f t="shared" si="0"/>
        <v>0</v>
      </c>
    </row>
    <row r="20" spans="1:23" s="20" customFormat="1" ht="16.5" x14ac:dyDescent="0.25">
      <c r="A20" s="156"/>
      <c r="B20" s="145" t="s">
        <v>107</v>
      </c>
      <c r="C20" s="145"/>
      <c r="D20" s="145"/>
      <c r="E20" s="59"/>
      <c r="F20" s="59"/>
      <c r="G20" s="60"/>
      <c r="H20" s="61"/>
      <c r="I20" s="62" t="s">
        <v>13</v>
      </c>
      <c r="J20" s="145">
        <f>Data!H19</f>
        <v>14</v>
      </c>
      <c r="K20" s="145">
        <f>Data!I19</f>
        <v>13</v>
      </c>
      <c r="L20" s="145">
        <f>Data!J19</f>
        <v>14</v>
      </c>
      <c r="M20" s="145">
        <f>Data!K19</f>
        <v>33</v>
      </c>
      <c r="N20" s="145">
        <f>Data!L19</f>
        <v>20</v>
      </c>
      <c r="O20" s="146">
        <f>SUM(J20:M20)</f>
        <v>74</v>
      </c>
      <c r="P20" s="61"/>
      <c r="Q20" s="62" t="s">
        <v>70</v>
      </c>
      <c r="R20" s="148">
        <f>Data!H33</f>
        <v>0</v>
      </c>
      <c r="S20" s="148">
        <f>Data!I33</f>
        <v>0</v>
      </c>
      <c r="T20" s="148">
        <f>Data!J33</f>
        <v>0</v>
      </c>
      <c r="U20" s="148">
        <f>Data!K33</f>
        <v>0</v>
      </c>
      <c r="V20" s="148">
        <f>Data!L33</f>
        <v>0</v>
      </c>
      <c r="W20" s="146">
        <f t="shared" si="0"/>
        <v>0</v>
      </c>
    </row>
    <row r="21" spans="1:23" s="20" customFormat="1" ht="16.5" x14ac:dyDescent="0.25">
      <c r="A21" s="156"/>
      <c r="B21" s="145"/>
      <c r="C21" s="145"/>
      <c r="D21" s="145"/>
      <c r="E21" s="59"/>
      <c r="F21" s="59"/>
      <c r="G21" s="60"/>
      <c r="H21" s="61"/>
      <c r="I21" s="58"/>
      <c r="J21" s="145"/>
      <c r="K21" s="145"/>
      <c r="L21" s="145"/>
      <c r="M21" s="145"/>
      <c r="N21" s="145"/>
      <c r="O21" s="146"/>
      <c r="P21" s="61"/>
      <c r="Q21" s="62" t="s">
        <v>39</v>
      </c>
      <c r="R21" s="148">
        <f>Data!H34</f>
        <v>0</v>
      </c>
      <c r="S21" s="148">
        <f>Data!I34</f>
        <v>0</v>
      </c>
      <c r="T21" s="148">
        <f>Data!J34</f>
        <v>0</v>
      </c>
      <c r="U21" s="148">
        <f>Data!K34</f>
        <v>0</v>
      </c>
      <c r="V21" s="148">
        <f>Data!L34</f>
        <v>0</v>
      </c>
      <c r="W21" s="146">
        <f t="shared" si="0"/>
        <v>0</v>
      </c>
    </row>
    <row r="22" spans="1:23" s="20" customFormat="1" ht="16.5" x14ac:dyDescent="0.25">
      <c r="A22" s="152"/>
      <c r="B22" s="145"/>
      <c r="C22" s="145"/>
      <c r="D22" s="145"/>
      <c r="E22" s="59"/>
      <c r="F22" s="59"/>
      <c r="G22" s="60"/>
      <c r="H22" s="61"/>
      <c r="I22" s="66" t="s">
        <v>33</v>
      </c>
      <c r="J22" s="145"/>
      <c r="K22" s="145"/>
      <c r="L22" s="145"/>
      <c r="M22" s="145"/>
      <c r="N22" s="145"/>
      <c r="O22" s="146"/>
      <c r="P22" s="61"/>
      <c r="Q22" s="67" t="s">
        <v>41</v>
      </c>
      <c r="R22" s="149">
        <f>Data!H35</f>
        <v>0</v>
      </c>
      <c r="S22" s="149">
        <f>Data!I35</f>
        <v>0</v>
      </c>
      <c r="T22" s="149">
        <f>Data!J35</f>
        <v>0</v>
      </c>
      <c r="U22" s="149">
        <f>Data!K35</f>
        <v>0</v>
      </c>
      <c r="V22" s="149">
        <f>Data!L35</f>
        <v>0</v>
      </c>
      <c r="W22" s="150">
        <f t="shared" si="0"/>
        <v>0</v>
      </c>
    </row>
    <row r="23" spans="1:23" s="20" customFormat="1" ht="16.5" x14ac:dyDescent="0.25">
      <c r="A23" s="157"/>
      <c r="B23" s="145"/>
      <c r="C23" s="145"/>
      <c r="D23" s="145"/>
      <c r="E23" s="59"/>
      <c r="F23" s="59"/>
      <c r="G23" s="60"/>
      <c r="H23" s="61"/>
      <c r="I23" s="62" t="s">
        <v>40</v>
      </c>
      <c r="J23" s="145">
        <f>Data!H21</f>
        <v>9</v>
      </c>
      <c r="K23" s="145">
        <f>Data!I21</f>
        <v>24</v>
      </c>
      <c r="L23" s="145">
        <f>Data!J21</f>
        <v>4</v>
      </c>
      <c r="M23" s="145">
        <f>Data!K21</f>
        <v>12</v>
      </c>
      <c r="N23" s="145">
        <f>Data!L21</f>
        <v>30</v>
      </c>
      <c r="O23" s="146">
        <f>SUM(J23:M23)</f>
        <v>49</v>
      </c>
      <c r="P23" s="61"/>
      <c r="Q23" s="84" t="s">
        <v>109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156"/>
      <c r="B24" s="145"/>
      <c r="C24" s="59"/>
      <c r="D24" s="59"/>
      <c r="E24" s="59"/>
      <c r="F24" s="59"/>
      <c r="G24" s="60"/>
      <c r="H24" s="61"/>
      <c r="I24" s="62" t="s">
        <v>70</v>
      </c>
      <c r="J24" s="145">
        <f>Data!H22</f>
        <v>24</v>
      </c>
      <c r="K24" s="145">
        <f>Data!I22</f>
        <v>19</v>
      </c>
      <c r="L24" s="145">
        <f>Data!J22</f>
        <v>29</v>
      </c>
      <c r="M24" s="145">
        <f>Data!K22</f>
        <v>17</v>
      </c>
      <c r="N24" s="145">
        <f>Data!L22</f>
        <v>15</v>
      </c>
      <c r="O24" s="146">
        <f>SUM(J24:M24)</f>
        <v>89</v>
      </c>
      <c r="P24" s="61"/>
      <c r="Q24" s="68"/>
      <c r="R24" s="172" t="s">
        <v>19</v>
      </c>
      <c r="S24" s="172"/>
      <c r="T24" s="172"/>
      <c r="U24" s="172"/>
      <c r="V24" s="69"/>
      <c r="W24" s="70"/>
    </row>
    <row r="25" spans="1:23" ht="16.5" x14ac:dyDescent="0.25">
      <c r="A25" s="152" t="s">
        <v>108</v>
      </c>
      <c r="B25" s="145"/>
      <c r="C25" s="43"/>
      <c r="D25" s="43"/>
      <c r="E25" s="43"/>
      <c r="F25" s="43"/>
      <c r="G25" s="44"/>
      <c r="H25" s="49"/>
      <c r="I25" s="62" t="s">
        <v>39</v>
      </c>
      <c r="J25" s="145">
        <f>Data!H23</f>
        <v>103</v>
      </c>
      <c r="K25" s="145">
        <f>Data!I23</f>
        <v>124</v>
      </c>
      <c r="L25" s="145">
        <f>Data!J23</f>
        <v>86</v>
      </c>
      <c r="M25" s="145">
        <f>Data!K23</f>
        <v>69</v>
      </c>
      <c r="N25" s="145">
        <f>Data!L23</f>
        <v>38</v>
      </c>
      <c r="O25" s="146">
        <f>SUM(J25:M25)</f>
        <v>382</v>
      </c>
      <c r="P25" s="49"/>
      <c r="Q25" s="54"/>
      <c r="R25" s="43"/>
      <c r="S25" s="144" t="s">
        <v>131</v>
      </c>
      <c r="T25" s="144" t="s">
        <v>132</v>
      </c>
      <c r="U25" s="144" t="s">
        <v>146</v>
      </c>
      <c r="V25" s="144" t="s">
        <v>151</v>
      </c>
      <c r="W25" s="44"/>
    </row>
    <row r="26" spans="1:23" ht="16.5" x14ac:dyDescent="0.25">
      <c r="A26" s="50"/>
      <c r="B26" s="63"/>
      <c r="C26" s="43"/>
      <c r="D26" s="43"/>
      <c r="E26" s="43"/>
      <c r="F26" s="43"/>
      <c r="G26" s="44"/>
      <c r="H26" s="49"/>
      <c r="I26" s="62" t="s">
        <v>41</v>
      </c>
      <c r="J26" s="145">
        <f>Data!H24</f>
        <v>0</v>
      </c>
      <c r="K26" s="145">
        <f>Data!I24</f>
        <v>0</v>
      </c>
      <c r="L26" s="145">
        <f>Data!J24</f>
        <v>1</v>
      </c>
      <c r="M26" s="145">
        <f>Data!K24</f>
        <v>1</v>
      </c>
      <c r="N26" s="145">
        <f>Data!L24</f>
        <v>2</v>
      </c>
      <c r="O26" s="146">
        <f>SUM(J26:M26)</f>
        <v>2</v>
      </c>
      <c r="P26" s="49"/>
      <c r="Q26" s="143" t="s">
        <v>65</v>
      </c>
      <c r="R26" s="92"/>
      <c r="S26" s="151">
        <v>14</v>
      </c>
      <c r="T26" s="151">
        <v>8</v>
      </c>
      <c r="U26" s="151">
        <v>13</v>
      </c>
      <c r="V26" s="151">
        <v>5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3"/>
      <c r="J27" s="72"/>
      <c r="K27" s="72"/>
      <c r="L27" s="72"/>
      <c r="M27" s="72"/>
      <c r="N27" s="72"/>
      <c r="O27" s="74"/>
      <c r="P27" s="49"/>
      <c r="Q27" s="75"/>
      <c r="R27" s="55"/>
      <c r="S27" s="151"/>
      <c r="T27" s="151"/>
      <c r="U27" s="151"/>
      <c r="V27" s="151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3"/>
      <c r="J28" s="72"/>
      <c r="K28" s="72"/>
      <c r="L28" s="72"/>
      <c r="M28" s="72"/>
      <c r="N28" s="72"/>
      <c r="O28" s="74"/>
      <c r="P28" s="49"/>
      <c r="Q28" s="143" t="s">
        <v>80</v>
      </c>
      <c r="R28" s="92"/>
      <c r="S28" s="151">
        <v>22</v>
      </c>
      <c r="T28" s="151">
        <v>33</v>
      </c>
      <c r="U28" s="151">
        <v>13</v>
      </c>
      <c r="V28" s="151">
        <v>26</v>
      </c>
      <c r="W28" s="44"/>
    </row>
    <row r="29" spans="1:23" ht="15" x14ac:dyDescent="0.2">
      <c r="A29" s="76"/>
      <c r="B29" s="77"/>
      <c r="C29" s="77"/>
      <c r="D29" s="77"/>
      <c r="E29" s="77"/>
      <c r="F29" s="77"/>
      <c r="G29" s="78"/>
      <c r="H29" s="49"/>
      <c r="I29" s="79"/>
      <c r="J29" s="80"/>
      <c r="K29" s="80"/>
      <c r="L29" s="80"/>
      <c r="M29" s="80"/>
      <c r="N29" s="80"/>
      <c r="O29" s="81"/>
      <c r="P29" s="49"/>
      <c r="Q29" s="82"/>
      <c r="R29" s="83"/>
      <c r="S29" s="83"/>
      <c r="T29" s="77"/>
      <c r="U29" s="77"/>
      <c r="V29" s="77"/>
      <c r="W29" s="78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9 - February 15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E10" workbookViewId="0">
      <selection activeCell="D16" sqref="D16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3" width="3.28515625" customWidth="1"/>
    <col min="14" max="14" width="13.85546875" bestFit="1" customWidth="1"/>
  </cols>
  <sheetData>
    <row r="1" spans="1:14" hidden="1" x14ac:dyDescent="0.2">
      <c r="A1" s="7" t="s">
        <v>63</v>
      </c>
      <c r="E1" t="s">
        <v>77</v>
      </c>
    </row>
    <row r="2" spans="1:14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4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4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4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4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4" hidden="1" x14ac:dyDescent="0.2">
      <c r="A7" s="7" t="s">
        <v>54</v>
      </c>
      <c r="B7">
        <v>5</v>
      </c>
    </row>
    <row r="8" spans="1:14" hidden="1" x14ac:dyDescent="0.2">
      <c r="A8" s="7" t="s">
        <v>56</v>
      </c>
      <c r="B8">
        <v>10</v>
      </c>
    </row>
    <row r="9" spans="1:14" hidden="1" x14ac:dyDescent="0.2">
      <c r="A9" s="7" t="s">
        <v>55</v>
      </c>
      <c r="B9">
        <v>20</v>
      </c>
    </row>
    <row r="10" spans="1:14" x14ac:dyDescent="0.2">
      <c r="E10" s="101" t="s">
        <v>63</v>
      </c>
    </row>
    <row r="11" spans="1:14" ht="15" x14ac:dyDescent="0.25">
      <c r="A11" s="7" t="s">
        <v>62</v>
      </c>
      <c r="B11">
        <v>50</v>
      </c>
      <c r="F11" s="98" t="s">
        <v>128</v>
      </c>
      <c r="G11" s="98" t="s">
        <v>129</v>
      </c>
      <c r="H11" s="98" t="s">
        <v>130</v>
      </c>
      <c r="I11" s="98" t="s">
        <v>131</v>
      </c>
      <c r="J11" s="98" t="s">
        <v>147</v>
      </c>
      <c r="K11" s="98" t="s">
        <v>148</v>
      </c>
      <c r="L11" s="98" t="s">
        <v>150</v>
      </c>
    </row>
    <row r="12" spans="1:14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Data'!B6+'WE 2-15 EOL Data'!B29</f>
        <v>17223</v>
      </c>
      <c r="N12" s="99" t="s">
        <v>81</v>
      </c>
    </row>
    <row r="13" spans="1:14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Data'!B7+'WE 2-15 EOL Data'!B30</f>
        <v>4587</v>
      </c>
      <c r="N13" s="99" t="s">
        <v>82</v>
      </c>
    </row>
    <row r="14" spans="1:14" ht="15" x14ac:dyDescent="0.25">
      <c r="A14" s="7" t="s">
        <v>57</v>
      </c>
      <c r="B14">
        <v>20</v>
      </c>
      <c r="F14" s="98" t="s">
        <v>128</v>
      </c>
      <c r="G14" s="98" t="s">
        <v>129</v>
      </c>
      <c r="H14" s="98" t="s">
        <v>130</v>
      </c>
      <c r="I14" s="98" t="s">
        <v>131</v>
      </c>
      <c r="J14" s="98" t="s">
        <v>147</v>
      </c>
      <c r="K14" s="98" t="str">
        <f>+K11</f>
        <v>2/2 - 2/8</v>
      </c>
      <c r="L14" s="98" t="str">
        <f>+L11</f>
        <v>2/9 - 2/15</v>
      </c>
      <c r="N14" s="100"/>
    </row>
    <row r="15" spans="1:14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Data'!B13+'WE 2-15 EOL Data'!B36</f>
        <v>122</v>
      </c>
      <c r="N15" s="99" t="s">
        <v>99</v>
      </c>
    </row>
    <row r="16" spans="1:14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Data'!B9+'WE 2-15 EOL Data'!B32</f>
        <v>3353</v>
      </c>
      <c r="N16" s="99" t="s">
        <v>100</v>
      </c>
    </row>
    <row r="17" spans="1:14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Data'!B10+'WE 2-15 EOL Data'!B11+'WE 2-15 EOL Data'!B33+'WE 2-15 EOL Data'!B34</f>
        <v>58</v>
      </c>
      <c r="N17" s="99" t="s">
        <v>101</v>
      </c>
    </row>
    <row r="18" spans="1:14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Data'!B12+'WE 2-15 EOL Data'!B35</f>
        <v>39</v>
      </c>
      <c r="N18" s="99" t="s">
        <v>102</v>
      </c>
    </row>
    <row r="19" spans="1:14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Data'!B14+'WE 2-15 EOL Data'!B37</f>
        <v>20</v>
      </c>
      <c r="N19" s="99" t="s">
        <v>103</v>
      </c>
    </row>
    <row r="20" spans="1:14" ht="15" x14ac:dyDescent="0.25">
      <c r="A20" s="7" t="s">
        <v>13</v>
      </c>
      <c r="B20">
        <v>10</v>
      </c>
      <c r="F20" s="98" t="s">
        <v>128</v>
      </c>
      <c r="G20" s="98" t="s">
        <v>129</v>
      </c>
      <c r="H20" s="98" t="s">
        <v>130</v>
      </c>
      <c r="I20" s="98" t="s">
        <v>131</v>
      </c>
      <c r="J20" s="98" t="s">
        <v>147</v>
      </c>
      <c r="K20" s="98" t="str">
        <f>+K14</f>
        <v>2/2 - 2/8</v>
      </c>
      <c r="L20" s="98" t="str">
        <f>+L14</f>
        <v>2/9 - 2/15</v>
      </c>
      <c r="N20" s="100"/>
    </row>
    <row r="21" spans="1:14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Deals'!N12+'EIM New Deals'!O12+'EIM New Deals'!N28+'EIM New Deals'!O28</f>
        <v>30</v>
      </c>
      <c r="N21" s="99" t="s">
        <v>100</v>
      </c>
    </row>
    <row r="22" spans="1:14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Deals'!N13+'EIM New Deals'!O13+'EIM New Deals'!N29+'EIM New Deals'!O29</f>
        <v>15</v>
      </c>
      <c r="N22" s="99" t="s">
        <v>100</v>
      </c>
    </row>
    <row r="23" spans="1:14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Deals'!N11+'EIM New Deals'!O11+'EIM New Deals'!N27+'EIM New Deals'!O27</f>
        <v>38</v>
      </c>
      <c r="N23" s="99" t="s">
        <v>100</v>
      </c>
    </row>
    <row r="24" spans="1:14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Deals'!N14+'EIM New Deals'!O14+'EIM New Deals'!N30+'EIM New Deals'!O30</f>
        <v>2</v>
      </c>
      <c r="N24" s="99" t="s">
        <v>100</v>
      </c>
    </row>
    <row r="25" spans="1:14" x14ac:dyDescent="0.2">
      <c r="A25" s="7" t="s">
        <v>69</v>
      </c>
      <c r="B25">
        <v>1</v>
      </c>
      <c r="N25" s="100"/>
    </row>
    <row r="26" spans="1:14" x14ac:dyDescent="0.2">
      <c r="A26" s="7" t="s">
        <v>64</v>
      </c>
      <c r="B26">
        <v>1300</v>
      </c>
      <c r="E26" s="101" t="s">
        <v>94</v>
      </c>
      <c r="N26" s="100"/>
    </row>
    <row r="27" spans="1:14" ht="15" x14ac:dyDescent="0.25">
      <c r="A27" s="7" t="s">
        <v>71</v>
      </c>
      <c r="B27">
        <v>250</v>
      </c>
      <c r="F27" s="98" t="s">
        <v>128</v>
      </c>
      <c r="G27" s="98" t="s">
        <v>129</v>
      </c>
      <c r="H27" s="98" t="s">
        <v>130</v>
      </c>
      <c r="I27" s="98" t="s">
        <v>131</v>
      </c>
      <c r="J27" s="98" t="s">
        <v>147</v>
      </c>
      <c r="K27" s="98" t="str">
        <f>+K20</f>
        <v>2/2 - 2/8</v>
      </c>
      <c r="L27" s="98" t="str">
        <f>+L20</f>
        <v>2/9 - 2/15</v>
      </c>
    </row>
    <row r="28" spans="1:14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2">
        <f>(+'WE 2-1 EOL Data'!C6+'WE 2-1 EOL Data'!C29)/1000000</f>
        <v>4273.2712199999996</v>
      </c>
      <c r="K28" s="142">
        <f>(+'WE 2-8 EOL Data'!C6+'WE 2-8 EOL Data'!C29)/1000000</f>
        <v>3586.1783646399995</v>
      </c>
      <c r="L28" s="142">
        <f>(+'WE 2-15 EOL Data'!C6+'WE 2-15 EOL Data'!C29)/1000000</f>
        <v>4250.7380022099987</v>
      </c>
    </row>
    <row r="29" spans="1:14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2">
        <f>(+'WE 2-1 EOL Data'!C7+'WE 2-1 EOL Data'!C30)/1000000</f>
        <v>53.945233000000002</v>
      </c>
      <c r="K29" s="142">
        <f>(+'WE 2-8 EOL Data'!C7+'WE 2-8 EOL Data'!C30)/1000000</f>
        <v>51.399965140000006</v>
      </c>
      <c r="L29" s="142">
        <f>(+'WE 2-15 EOL Data'!C7+'WE 2-15 EOL Data'!C30)/1000000</f>
        <v>49.091319190000029</v>
      </c>
    </row>
    <row r="30" spans="1:14" ht="15" x14ac:dyDescent="0.25">
      <c r="A30" s="7" t="s">
        <v>71</v>
      </c>
      <c r="B30">
        <v>250</v>
      </c>
      <c r="F30" s="98" t="s">
        <v>128</v>
      </c>
      <c r="G30" s="98" t="s">
        <v>129</v>
      </c>
      <c r="H30" s="98" t="s">
        <v>130</v>
      </c>
      <c r="I30" s="98" t="s">
        <v>131</v>
      </c>
      <c r="J30" s="98" t="s">
        <v>147</v>
      </c>
      <c r="K30" s="98" t="str">
        <f>+K27</f>
        <v>2/2 - 2/8</v>
      </c>
      <c r="L30" s="98" t="str">
        <f>+L27</f>
        <v>2/9 - 2/15</v>
      </c>
    </row>
    <row r="31" spans="1:14" x14ac:dyDescent="0.2">
      <c r="E31" t="s">
        <v>124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3">
        <f>+'WE 2-8 EOL Data'!C58</f>
        <v>106865.89999999997</v>
      </c>
      <c r="L31" s="163">
        <f>+'WE 2-15 EOL Data'!C58</f>
        <v>11962.5</v>
      </c>
      <c r="N31" s="163"/>
    </row>
    <row r="32" spans="1:14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4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4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4" x14ac:dyDescent="0.2">
      <c r="E35" t="s">
        <v>41</v>
      </c>
      <c r="F35" s="38"/>
      <c r="G35" s="38"/>
      <c r="H35" s="20"/>
    </row>
    <row r="36" spans="1:14" ht="15" x14ac:dyDescent="0.25">
      <c r="A36" s="7" t="s">
        <v>71</v>
      </c>
      <c r="B36">
        <v>250</v>
      </c>
      <c r="F36" s="98" t="s">
        <v>128</v>
      </c>
      <c r="G36" s="98" t="s">
        <v>129</v>
      </c>
      <c r="H36" s="98" t="s">
        <v>130</v>
      </c>
      <c r="I36" s="98" t="s">
        <v>131</v>
      </c>
      <c r="J36" s="98" t="s">
        <v>147</v>
      </c>
      <c r="K36" s="98" t="str">
        <f>+K30</f>
        <v>2/2 - 2/8</v>
      </c>
      <c r="L36" s="98" t="str">
        <f>+L30</f>
        <v>2/9 - 2/15</v>
      </c>
    </row>
    <row r="37" spans="1:14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2">
        <f>(+'WE 2-1 EOL Data'!C9+'WE 2-1 EOL Data'!C32)/1000</f>
        <v>171949.351</v>
      </c>
      <c r="K37" s="142">
        <f>(+'WE 2-8 EOL Data'!C9+'WE 2-8 EOL Data'!C32)/1000</f>
        <v>154397.51923000001</v>
      </c>
      <c r="L37" s="142">
        <f>(+'WE 2-15 EOL Data'!C9+'WE 2-15 EOL Data'!C32)/1000</f>
        <v>174794.27446999992</v>
      </c>
    </row>
    <row r="38" spans="1:14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2">
        <f>(+'WE 2-1 EOL Data'!C10+'WE 2-1 EOL Data'!C11+'WE 2-1 EOL Data'!C33+'WE 2-1 EOL Data'!C34)/1000</f>
        <v>6572.3270000000002</v>
      </c>
      <c r="K38" s="142">
        <f>(+'WE 2-8 EOL Data'!C10+'WE 2-8 EOL Data'!C11+'WE 2-8 EOL Data'!C33+'WE 2-8 EOL Data'!C34)/1000</f>
        <v>5662.4889999999996</v>
      </c>
      <c r="L38" s="142">
        <f>(+'WE 2-15 EOL Data'!C10+'WE 2-15 EOL Data'!C11+'WE 2-15 EOL Data'!C33+'WE 2-15 EOL Data'!C34)/1000</f>
        <v>4037.9499600000008</v>
      </c>
    </row>
    <row r="39" spans="1:14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2">
        <f>(+'WE 2-1 EOL Data'!C14+'WE 2-1 EOL Data'!C37)/1000</f>
        <v>46.35</v>
      </c>
      <c r="K39" s="142">
        <f>(+'WE 2-8 EOL Data'!C14+'WE 2-8 EOL Data'!C37)/1000</f>
        <v>100.1</v>
      </c>
      <c r="L39" s="142">
        <f>(+'WE 2-15 EOL Data'!C14+'WE 2-15 EOL Data'!C37)/1000</f>
        <v>40</v>
      </c>
    </row>
    <row r="40" spans="1:14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2">
        <f>+'WE 2-1 EOL Data'!C12+'WE 2-1 EOL Data'!C35</f>
        <v>56000</v>
      </c>
      <c r="K40" s="142">
        <f>+'WE 2-8 EOL Data'!C12+'WE 2-8 EOL Data'!C35</f>
        <v>103400</v>
      </c>
      <c r="L40" s="142">
        <f>+'WE 2-15 EOL Data'!C12+'WE 2-15 EOL Data'!C35</f>
        <v>143000</v>
      </c>
      <c r="N40" s="142"/>
    </row>
    <row r="41" spans="1:14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2">
        <f>+'WE 2-1 EOL Data'!C13+'WE 2-1 EOL Data'!C36</f>
        <v>5632500</v>
      </c>
      <c r="K41" s="142">
        <f>+'WE 2-8 EOL Data'!C13+'WE 2-8 EOL Data'!C36</f>
        <v>8754250</v>
      </c>
      <c r="L41" s="142">
        <f>+'WE 2-15 EOL Data'!C13+'WE 2-15 EOL Data'!C36</f>
        <v>4975000</v>
      </c>
      <c r="N41" s="142"/>
    </row>
    <row r="42" spans="1:14" x14ac:dyDescent="0.2">
      <c r="A42" s="8" t="s">
        <v>3</v>
      </c>
      <c r="B42">
        <v>2</v>
      </c>
      <c r="C42">
        <v>5</v>
      </c>
      <c r="D42">
        <v>2</v>
      </c>
    </row>
    <row r="43" spans="1:14" x14ac:dyDescent="0.2">
      <c r="A43" s="8" t="s">
        <v>13</v>
      </c>
      <c r="B43">
        <v>2</v>
      </c>
      <c r="C43">
        <v>1</v>
      </c>
      <c r="D43">
        <v>10</v>
      </c>
      <c r="N43" s="20"/>
    </row>
    <row r="44" spans="1:14" x14ac:dyDescent="0.2">
      <c r="A44" s="2" t="s">
        <v>34</v>
      </c>
    </row>
    <row r="45" spans="1:14" x14ac:dyDescent="0.2">
      <c r="A45" s="8" t="s">
        <v>64</v>
      </c>
      <c r="B45">
        <v>11000</v>
      </c>
      <c r="C45">
        <v>12500</v>
      </c>
      <c r="D45">
        <v>12000</v>
      </c>
    </row>
    <row r="46" spans="1:14" x14ac:dyDescent="0.2">
      <c r="A46" s="8" t="s">
        <v>71</v>
      </c>
      <c r="B46">
        <v>5500</v>
      </c>
      <c r="C46">
        <v>5000</v>
      </c>
      <c r="D46">
        <v>4055</v>
      </c>
    </row>
    <row r="47" spans="1:14" x14ac:dyDescent="0.2">
      <c r="A47" s="2" t="s">
        <v>33</v>
      </c>
    </row>
    <row r="48" spans="1:14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D16" sqref="D16"/>
      <selection pane="topRight" activeCell="D16" sqref="D1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149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5">
        <f>'[1]Thrusday 02-08-01'!S67+'[1]Thrusday 02-08-01'!S68-'[1]Thursday 02-01-01'!S67-'[1]Thursday 02-01-01'!S68</f>
        <v>1917251550.2199991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5">
        <f>'[1]Thrusday 02-08-01'!S75+'[1]Thrusday 02-08-01'!S76-'[1]Thursday 02-01-01'!S75-'[1]Thursday 02-01-01'!S76</f>
        <v>23577055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9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9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39">
        <f>'[1]Thrusday 02-08-01'!S35-'[1]Thursday 02-01-01'!S35</f>
        <v>2</v>
      </c>
      <c r="C11" s="159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9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'[1]Thrusday 02-08-01'!S47-'[1]Thursday 02-01-01'!S47</f>
        <v>0</v>
      </c>
      <c r="C13" s="159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9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161">
        <f>'[1]Thrusday 02-08-01'!S38-'[1]Thursday 02-01-01'!S38+11</f>
        <v>11</v>
      </c>
      <c r="C16" s="162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9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91">
        <v>12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73" t="s">
        <v>149</v>
      </c>
      <c r="C25" s="174"/>
      <c r="D25" s="87" t="s">
        <v>114</v>
      </c>
    </row>
    <row r="26" spans="1:32" x14ac:dyDescent="0.2">
      <c r="A26" s="88" t="s">
        <v>115</v>
      </c>
      <c r="B26" s="89" t="s">
        <v>63</v>
      </c>
      <c r="C26" s="89" t="s">
        <v>116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1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1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161">
        <f>'[1]Thrusday 02-08-01'!T38-'[1]Thursday 02-01-01'!T38+25</f>
        <v>88</v>
      </c>
      <c r="C39" s="161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</row>
    <row r="45" spans="1:10" x14ac:dyDescent="0.2">
      <c r="B45" s="173" t="s">
        <v>149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7</v>
      </c>
      <c r="C49" s="95">
        <v>668000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5</v>
      </c>
      <c r="C51" s="95">
        <v>1130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668</v>
      </c>
    </row>
    <row r="58" spans="1:4" s="2" customFormat="1" x14ac:dyDescent="0.2">
      <c r="A58" s="5" t="s">
        <v>126</v>
      </c>
      <c r="C58" s="97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133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1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1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39">
        <f>29-24</f>
        <v>5</v>
      </c>
      <c r="C11" s="141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1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1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39">
        <v>5</v>
      </c>
      <c r="C16" s="141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91">
        <v>8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73" t="s">
        <v>133</v>
      </c>
      <c r="C25" s="174"/>
      <c r="D25" s="87" t="s">
        <v>114</v>
      </c>
    </row>
    <row r="26" spans="1:32" x14ac:dyDescent="0.2">
      <c r="A26" s="88" t="s">
        <v>115</v>
      </c>
      <c r="B26" s="89" t="s">
        <v>63</v>
      </c>
      <c r="C26" s="89" t="s">
        <v>116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</row>
    <row r="45" spans="1:10" x14ac:dyDescent="0.2">
      <c r="B45" s="173" t="s">
        <v>133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5</v>
      </c>
      <c r="C49" s="95">
        <v>286000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2</v>
      </c>
      <c r="C51" s="95">
        <v>440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286</v>
      </c>
    </row>
    <row r="58" spans="1:4" s="2" customFormat="1" x14ac:dyDescent="0.2">
      <c r="A58" s="5" t="s">
        <v>126</v>
      </c>
      <c r="C58" s="97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D16" sqref="D16"/>
      <selection pane="topRight" activeCell="D16" sqref="D1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152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f>'[2]Thrusday 02-15-01'!S9+'[2]Thrusday 02-15-01'!S10+-'[2]Thursday 02-08-01'!S9-'[2]Thursday 02-08-01'!S10</f>
        <v>14423</v>
      </c>
      <c r="C6" s="164">
        <f>'[2]Thrusday 02-15-01'!S67+'[2]Thrusday 02-15-01'!S68-'[2]Thursday 02-08-01'!S67-'[2]Thursday 02-08-01'!S68</f>
        <v>1547814272.2600002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f>'[2]Thrusday 02-15-01'!S17+'[2]Thrusday 02-15-01'!S18-'[2]Thursday 02-08-01'!S17-'[2]Thursday 02-08-01'!S18</f>
        <v>2195</v>
      </c>
      <c r="C7" s="164">
        <f>'[2]Thrusday 02-15-01'!S75+'[2]Thrusday 02-15-01'!S76-'[2]Thursday 02-08-01'!S75-'[2]Thursday 02-08-01'!S76</f>
        <v>19115360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f>'[2]Thrusday 02-15-01'!S30+'[2]Thrusday 02-15-01'!S31+'[2]Thrusday 02-15-01'!S33-'[2]Thursday 02-08-01'!S30-'[2]Thursday 02-08-01'!S31-'[2]Thursday 02-08-01'!S33</f>
        <v>1567</v>
      </c>
      <c r="C9" s="162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f>'[2]Thrusday 02-15-01'!S34-'[2]Thursday 02-08-01'!S34</f>
        <v>3</v>
      </c>
      <c r="C10" s="162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161">
        <f>'[2]Thrusday 02-15-01'!S35-'[2]Thursday 02-08-01'!S35</f>
        <v>19</v>
      </c>
      <c r="C11" s="162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f>'[2]Thrusday 02-15-01'!S39-'[2]Thursday 02-08-01'!S39</f>
        <v>10</v>
      </c>
      <c r="C12" s="162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'[2]Thrusday 02-15-01'!S48-'[2]Thursday 02-08-01'!S47</f>
        <v>0</v>
      </c>
      <c r="C13" s="162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f>'[2]Thrusday 02-15-01'!S37-'[2]Thursday 02-08-01'!S37</f>
        <v>8</v>
      </c>
      <c r="C14" s="162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161">
        <f>'[2]Thrusday 02-15-01'!S38-'[2]Thursday 02-08-01'!S38</f>
        <v>0</v>
      </c>
      <c r="C16" s="162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f>'[2]Thrusday 02-15-01'!S44-'[2]Thursday 02-08-01'!S44</f>
        <v>0</v>
      </c>
      <c r="C17" s="162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165">
        <v>4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75" t="s">
        <v>152</v>
      </c>
      <c r="C25" s="176"/>
      <c r="D25" s="87" t="s">
        <v>114</v>
      </c>
    </row>
    <row r="26" spans="1:32" x14ac:dyDescent="0.2">
      <c r="A26" s="88" t="s">
        <v>115</v>
      </c>
      <c r="B26" s="168" t="s">
        <v>63</v>
      </c>
      <c r="C26" s="168" t="s">
        <v>116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f>'[2]Thrusday 02-15-01'!T9+'[2]Thrusday 02-15-01'!T10-'[2]Thursday 02-08-01'!T9-'[2]Thursday 02-08-01'!T10</f>
        <v>2800</v>
      </c>
      <c r="C29" s="161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f>'[2]Thrusday 02-15-01'!T17+'[2]Thrusday 02-15-01'!T18-'[2]Thursday 02-08-01'!T17-'[2]Thursday 02-08-01'!T18</f>
        <v>2392</v>
      </c>
      <c r="C30" s="161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f>'[2]Thrusday 02-15-01'!T30+'[2]Thrusday 02-15-01'!T31+'[2]Thrusday 02-15-01'!T33-'[2]Thursday 02-08-01'!T30-'[2]Thursday 02-08-01'!T31-'[2]Thursday 02-08-01'!T33</f>
        <v>1786</v>
      </c>
      <c r="C32" s="161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f>'[2]Thrusday 02-15-01'!T34-'[2]Thursday 02-08-01'!T34</f>
        <v>13</v>
      </c>
      <c r="C33" s="161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161">
        <f>'[2]Thrusday 02-15-01'!T35-'[2]Thursday 02-08-01'!T35</f>
        <v>23</v>
      </c>
      <c r="C34" s="161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f>'[2]Thrusday 02-15-01'!T39-'[2]Thursday 02-08-01'!T39</f>
        <v>29</v>
      </c>
      <c r="C35" s="161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'[2]Thrusday 02-15-01'!T48-'[2]Thursday 02-08-01'!T47</f>
        <v>122</v>
      </c>
      <c r="C36" s="161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f>'[2]Thrusday 02-15-01'!T37-'[2]Thursday 02-08-01'!T37</f>
        <v>12</v>
      </c>
      <c r="C37" s="161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161">
        <f>'[2]Thrusday 02-15-01'!T38-'[2]Thursday 02-08-01'!T38+34</f>
        <v>82</v>
      </c>
      <c r="C39" s="161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f>'[2]Thrusday 02-15-01'!T44-'[2]Thursday 02-08-01'!T43</f>
        <v>1</v>
      </c>
      <c r="C40" s="161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  <c r="B44" s="167"/>
      <c r="C44" s="167"/>
    </row>
    <row r="45" spans="1:10" x14ac:dyDescent="0.2">
      <c r="B45" s="173" t="s">
        <v>152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374000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3</v>
      </c>
      <c r="C51" s="95">
        <v>680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374</v>
      </c>
    </row>
    <row r="58" spans="1:4" s="2" customFormat="1" x14ac:dyDescent="0.2">
      <c r="A58" s="5" t="s">
        <v>126</v>
      </c>
      <c r="C58" s="97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4" activePane="bottomRight" state="frozen"/>
      <selection activeCell="D16" sqref="D16"/>
      <selection pane="topRight" activeCell="D16" sqref="D16"/>
      <selection pane="bottomLeft" activeCell="D16" sqref="D16"/>
      <selection pane="bottomRight" activeCell="D16" sqref="D16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82" t="s">
        <v>43</v>
      </c>
      <c r="B1" s="177" t="s">
        <v>48</v>
      </c>
      <c r="C1" s="178"/>
      <c r="D1" s="178"/>
      <c r="E1" s="178"/>
      <c r="F1" s="178"/>
      <c r="G1" s="178"/>
      <c r="H1" s="178"/>
      <c r="I1" s="179"/>
      <c r="J1" s="177" t="s">
        <v>134</v>
      </c>
      <c r="K1" s="178"/>
      <c r="L1" s="178"/>
      <c r="M1" s="178"/>
      <c r="N1" s="178"/>
      <c r="O1" s="178"/>
      <c r="P1" s="178"/>
      <c r="Q1" s="179"/>
    </row>
    <row r="2" spans="1:17" x14ac:dyDescent="0.2">
      <c r="A2" s="183"/>
      <c r="B2" s="185" t="s">
        <v>135</v>
      </c>
      <c r="C2" s="181"/>
      <c r="D2" s="181" t="s">
        <v>136</v>
      </c>
      <c r="E2" s="181"/>
      <c r="F2" s="181" t="s">
        <v>137</v>
      </c>
      <c r="G2" s="181"/>
      <c r="H2" s="181" t="s">
        <v>138</v>
      </c>
      <c r="I2" s="186"/>
      <c r="J2" s="180" t="s">
        <v>139</v>
      </c>
      <c r="K2" s="181"/>
      <c r="L2" s="181" t="s">
        <v>140</v>
      </c>
      <c r="M2" s="181"/>
      <c r="N2" s="181" t="s">
        <v>141</v>
      </c>
      <c r="O2" s="181"/>
      <c r="P2" s="181" t="s">
        <v>142</v>
      </c>
      <c r="Q2" s="181"/>
    </row>
    <row r="3" spans="1:17" ht="13.5" thickBot="1" x14ac:dyDescent="0.25">
      <c r="A3" s="184"/>
      <c r="B3" s="102" t="s">
        <v>35</v>
      </c>
      <c r="C3" s="103" t="s">
        <v>30</v>
      </c>
      <c r="D3" s="103" t="s">
        <v>35</v>
      </c>
      <c r="E3" s="103" t="s">
        <v>30</v>
      </c>
      <c r="F3" s="103" t="s">
        <v>35</v>
      </c>
      <c r="G3" s="103" t="s">
        <v>30</v>
      </c>
      <c r="H3" s="103" t="s">
        <v>35</v>
      </c>
      <c r="I3" s="104" t="s">
        <v>30</v>
      </c>
      <c r="J3" s="105" t="s">
        <v>35</v>
      </c>
      <c r="K3" s="103" t="s">
        <v>30</v>
      </c>
      <c r="L3" s="103" t="s">
        <v>35</v>
      </c>
      <c r="M3" s="103" t="s">
        <v>30</v>
      </c>
      <c r="N3" s="103" t="s">
        <v>35</v>
      </c>
      <c r="O3" s="103" t="s">
        <v>30</v>
      </c>
      <c r="P3" s="103" t="s">
        <v>35</v>
      </c>
      <c r="Q3" s="103" t="s">
        <v>30</v>
      </c>
    </row>
    <row r="4" spans="1:17" ht="13.5" thickBot="1" x14ac:dyDescent="0.25">
      <c r="A4" s="106" t="s">
        <v>2</v>
      </c>
      <c r="B4" s="107"/>
      <c r="C4" s="107"/>
      <c r="D4" s="107"/>
      <c r="E4" s="107"/>
      <c r="F4" s="107"/>
      <c r="G4" s="107"/>
      <c r="H4" s="107"/>
      <c r="I4" s="108"/>
      <c r="J4" s="107"/>
      <c r="K4" s="107"/>
      <c r="L4" s="107"/>
      <c r="M4" s="107"/>
      <c r="N4" s="107"/>
      <c r="O4" s="107"/>
      <c r="P4" s="107"/>
      <c r="Q4" s="107"/>
    </row>
    <row r="5" spans="1:17" ht="13.5" thickBot="1" x14ac:dyDescent="0.25">
      <c r="A5" s="109" t="s">
        <v>34</v>
      </c>
      <c r="B5" s="110"/>
      <c r="C5" s="110"/>
      <c r="D5" s="110"/>
      <c r="E5" s="110"/>
      <c r="F5" s="110"/>
      <c r="G5" s="110"/>
      <c r="H5" s="110"/>
      <c r="I5" s="111"/>
      <c r="J5" s="110"/>
      <c r="K5" s="110"/>
      <c r="L5" s="110"/>
      <c r="M5" s="110"/>
      <c r="N5" s="110"/>
      <c r="O5" s="110"/>
      <c r="P5" s="110"/>
      <c r="Q5" s="110"/>
    </row>
    <row r="6" spans="1:17" x14ac:dyDescent="0.2">
      <c r="A6" s="112" t="s">
        <v>22</v>
      </c>
      <c r="B6" s="113"/>
      <c r="C6" s="113"/>
      <c r="D6" s="113"/>
      <c r="E6" s="113"/>
      <c r="F6" s="113"/>
      <c r="G6" s="113"/>
      <c r="H6" s="113"/>
      <c r="I6" s="114"/>
      <c r="J6" s="115"/>
      <c r="K6" s="113"/>
      <c r="L6" s="113"/>
      <c r="M6" s="113"/>
      <c r="N6" s="113"/>
      <c r="O6" s="113"/>
      <c r="P6" s="113"/>
      <c r="Q6" s="113"/>
    </row>
    <row r="7" spans="1:17" x14ac:dyDescent="0.2">
      <c r="A7" s="116" t="s">
        <v>21</v>
      </c>
      <c r="B7" s="117"/>
      <c r="C7" s="117"/>
      <c r="D7" s="117"/>
      <c r="E7" s="117"/>
      <c r="F7" s="117"/>
      <c r="G7" s="117"/>
      <c r="H7" s="117"/>
      <c r="I7" s="118"/>
      <c r="J7" s="119"/>
      <c r="K7" s="117"/>
      <c r="L7" s="117"/>
      <c r="M7" s="117"/>
      <c r="N7" s="117"/>
      <c r="O7" s="117"/>
      <c r="P7" s="117"/>
      <c r="Q7" s="117"/>
    </row>
    <row r="8" spans="1:17" x14ac:dyDescent="0.2">
      <c r="A8" s="116" t="s">
        <v>28</v>
      </c>
      <c r="B8" s="117"/>
      <c r="C8" s="117"/>
      <c r="D8" s="117"/>
      <c r="E8" s="117"/>
      <c r="F8" s="117"/>
      <c r="G8" s="117"/>
      <c r="H8" s="117"/>
      <c r="I8" s="118"/>
      <c r="J8" s="119"/>
      <c r="K8" s="117"/>
      <c r="L8" s="117"/>
      <c r="M8" s="117"/>
      <c r="N8" s="117"/>
      <c r="O8" s="117"/>
      <c r="P8" s="117"/>
      <c r="Q8" s="117"/>
    </row>
    <row r="9" spans="1:17" ht="13.5" thickBot="1" x14ac:dyDescent="0.25">
      <c r="A9" s="120" t="s">
        <v>29</v>
      </c>
      <c r="B9" s="121"/>
      <c r="C9" s="121"/>
      <c r="D9" s="121"/>
      <c r="E9" s="121"/>
      <c r="F9" s="121"/>
      <c r="G9" s="121"/>
      <c r="H9" s="121"/>
      <c r="I9" s="122"/>
      <c r="J9" s="123"/>
      <c r="K9" s="121"/>
      <c r="L9" s="121"/>
      <c r="M9" s="121"/>
      <c r="N9" s="121"/>
      <c r="O9" s="121"/>
      <c r="P9" s="121"/>
      <c r="Q9" s="121"/>
    </row>
    <row r="10" spans="1:17" ht="13.5" thickBot="1" x14ac:dyDescent="0.25">
      <c r="A10" s="124" t="s">
        <v>33</v>
      </c>
      <c r="B10" s="125"/>
      <c r="C10" s="125"/>
      <c r="D10" s="125"/>
      <c r="E10" s="125"/>
      <c r="F10" s="125"/>
      <c r="G10" s="125"/>
      <c r="H10" s="125"/>
      <c r="I10" s="126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">
      <c r="A11" s="112" t="s">
        <v>39</v>
      </c>
      <c r="B11" s="113">
        <v>0</v>
      </c>
      <c r="C11" s="113">
        <v>23</v>
      </c>
      <c r="D11" s="113">
        <v>0</v>
      </c>
      <c r="E11" s="113">
        <v>7</v>
      </c>
      <c r="F11" s="113">
        <v>0</v>
      </c>
      <c r="G11" s="113">
        <v>10</v>
      </c>
      <c r="H11" s="113">
        <v>0</v>
      </c>
      <c r="I11" s="114">
        <v>19</v>
      </c>
      <c r="J11" s="115">
        <v>0</v>
      </c>
      <c r="K11" s="113">
        <v>19</v>
      </c>
      <c r="L11" s="113">
        <v>0</v>
      </c>
      <c r="M11" s="113">
        <v>24</v>
      </c>
      <c r="N11" s="113">
        <v>0</v>
      </c>
      <c r="O11" s="113">
        <v>8</v>
      </c>
      <c r="P11" s="113"/>
      <c r="Q11" s="113"/>
    </row>
    <row r="12" spans="1:17" x14ac:dyDescent="0.2">
      <c r="A12" s="116" t="s">
        <v>40</v>
      </c>
      <c r="B12" s="117">
        <v>0</v>
      </c>
      <c r="C12" s="117">
        <v>2</v>
      </c>
      <c r="D12" s="117">
        <v>2</v>
      </c>
      <c r="E12" s="117">
        <v>0</v>
      </c>
      <c r="F12" s="117">
        <v>0</v>
      </c>
      <c r="G12" s="117">
        <v>2</v>
      </c>
      <c r="H12" s="117">
        <v>0</v>
      </c>
      <c r="I12" s="118">
        <v>2</v>
      </c>
      <c r="J12" s="119">
        <v>0</v>
      </c>
      <c r="K12" s="117">
        <v>0</v>
      </c>
      <c r="L12" s="117">
        <v>0</v>
      </c>
      <c r="M12" s="117">
        <v>10</v>
      </c>
      <c r="N12" s="117">
        <v>0</v>
      </c>
      <c r="O12" s="117">
        <v>12</v>
      </c>
      <c r="P12" s="117"/>
      <c r="Q12" s="117"/>
    </row>
    <row r="13" spans="1:17" x14ac:dyDescent="0.2">
      <c r="A13" s="116" t="s">
        <v>42</v>
      </c>
      <c r="B13" s="117">
        <v>0</v>
      </c>
      <c r="C13" s="117">
        <v>1</v>
      </c>
      <c r="D13" s="117">
        <v>0</v>
      </c>
      <c r="E13" s="117">
        <v>4</v>
      </c>
      <c r="F13" s="117">
        <v>0</v>
      </c>
      <c r="G13" s="117">
        <v>12</v>
      </c>
      <c r="H13" s="117">
        <v>0</v>
      </c>
      <c r="I13" s="118">
        <v>10</v>
      </c>
      <c r="J13" s="119">
        <v>0</v>
      </c>
      <c r="K13" s="117">
        <v>4</v>
      </c>
      <c r="L13" s="117">
        <v>0</v>
      </c>
      <c r="M13" s="117">
        <v>0</v>
      </c>
      <c r="N13" s="117">
        <v>0</v>
      </c>
      <c r="O13" s="117">
        <v>0</v>
      </c>
      <c r="P13" s="117"/>
      <c r="Q13" s="117"/>
    </row>
    <row r="14" spans="1:17" ht="13.5" thickBot="1" x14ac:dyDescent="0.25">
      <c r="A14" s="120" t="s">
        <v>41</v>
      </c>
      <c r="B14" s="121">
        <v>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2">
        <v>0</v>
      </c>
      <c r="J14" s="123">
        <v>0</v>
      </c>
      <c r="K14" s="121">
        <v>1</v>
      </c>
      <c r="L14" s="121">
        <v>0</v>
      </c>
      <c r="M14" s="121">
        <v>0</v>
      </c>
      <c r="N14" s="121">
        <v>0</v>
      </c>
      <c r="O14" s="121">
        <v>0</v>
      </c>
      <c r="P14" s="121"/>
      <c r="Q14" s="121"/>
    </row>
    <row r="15" spans="1:17" ht="13.5" thickBot="1" x14ac:dyDescent="0.25">
      <c r="A15" s="127" t="s">
        <v>32</v>
      </c>
      <c r="B15" s="128"/>
      <c r="C15" s="128"/>
      <c r="D15" s="128"/>
      <c r="E15" s="128"/>
      <c r="F15" s="128"/>
      <c r="G15" s="128"/>
      <c r="H15" s="128"/>
      <c r="I15" s="129"/>
      <c r="J15" s="128"/>
      <c r="K15" s="128"/>
      <c r="L15" s="128"/>
      <c r="M15" s="128"/>
      <c r="N15" s="128"/>
      <c r="O15" s="128"/>
      <c r="P15" s="128"/>
      <c r="Q15" s="128"/>
    </row>
    <row r="16" spans="1:17" x14ac:dyDescent="0.2">
      <c r="A16" s="112" t="s">
        <v>0</v>
      </c>
      <c r="B16" s="113"/>
      <c r="C16" s="113"/>
      <c r="D16" s="113"/>
      <c r="E16" s="113"/>
      <c r="F16" s="113"/>
      <c r="G16" s="113"/>
      <c r="H16" s="113"/>
      <c r="I16" s="114"/>
      <c r="J16" s="115"/>
      <c r="K16" s="113"/>
      <c r="L16" s="113"/>
      <c r="M16" s="113"/>
      <c r="N16" s="113"/>
      <c r="O16" s="113"/>
      <c r="P16" s="113"/>
      <c r="Q16" s="113"/>
    </row>
    <row r="17" spans="1:17" x14ac:dyDescent="0.2">
      <c r="A17" s="116" t="s">
        <v>3</v>
      </c>
      <c r="B17" s="117"/>
      <c r="C17" s="117"/>
      <c r="D17" s="117"/>
      <c r="E17" s="117"/>
      <c r="F17" s="117"/>
      <c r="G17" s="117"/>
      <c r="H17" s="117"/>
      <c r="I17" s="118"/>
      <c r="J17" s="119"/>
      <c r="K17" s="117"/>
      <c r="L17" s="117"/>
      <c r="M17" s="117"/>
      <c r="N17" s="117"/>
      <c r="O17" s="117"/>
      <c r="P17" s="117"/>
      <c r="Q17" s="117"/>
    </row>
    <row r="18" spans="1:17" x14ac:dyDescent="0.2">
      <c r="A18" s="116" t="s">
        <v>5</v>
      </c>
      <c r="B18" s="117"/>
      <c r="C18" s="117"/>
      <c r="D18" s="117"/>
      <c r="E18" s="117"/>
      <c r="F18" s="117"/>
      <c r="G18" s="117"/>
      <c r="H18" s="117"/>
      <c r="I18" s="118"/>
      <c r="J18" s="119"/>
      <c r="K18" s="117"/>
      <c r="L18" s="117"/>
      <c r="M18" s="117"/>
      <c r="N18" s="117"/>
      <c r="O18" s="117"/>
      <c r="P18" s="117"/>
      <c r="Q18" s="117"/>
    </row>
    <row r="19" spans="1:17" ht="13.5" thickBot="1" x14ac:dyDescent="0.25">
      <c r="A19" s="120" t="s">
        <v>13</v>
      </c>
      <c r="B19" s="121"/>
      <c r="C19" s="121"/>
      <c r="D19" s="121"/>
      <c r="E19" s="121"/>
      <c r="F19" s="121"/>
      <c r="G19" s="121"/>
      <c r="H19" s="121"/>
      <c r="I19" s="122"/>
      <c r="J19" s="123"/>
      <c r="K19" s="121"/>
      <c r="L19" s="121"/>
      <c r="M19" s="121"/>
      <c r="N19" s="121"/>
      <c r="O19" s="121"/>
      <c r="P19" s="121"/>
      <c r="Q19" s="121"/>
    </row>
    <row r="20" spans="1:17" ht="13.5" thickBot="1" x14ac:dyDescent="0.25">
      <c r="A20" s="106" t="s">
        <v>7</v>
      </c>
      <c r="B20" s="130"/>
      <c r="C20" s="130"/>
      <c r="D20" s="130"/>
      <c r="E20" s="130"/>
      <c r="F20" s="130"/>
      <c r="G20" s="130"/>
      <c r="H20" s="130"/>
      <c r="I20" s="131"/>
      <c r="J20" s="130"/>
      <c r="K20" s="130"/>
      <c r="L20" s="130"/>
      <c r="M20" s="130"/>
      <c r="N20" s="130"/>
      <c r="O20" s="130"/>
      <c r="P20" s="130"/>
      <c r="Q20" s="130"/>
    </row>
    <row r="21" spans="1:17" ht="13.5" thickBot="1" x14ac:dyDescent="0.25">
      <c r="A21" s="127" t="s">
        <v>34</v>
      </c>
      <c r="B21" s="128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">
      <c r="A22" s="132" t="s">
        <v>21</v>
      </c>
      <c r="B22" s="133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</row>
    <row r="23" spans="1:17" x14ac:dyDescent="0.2">
      <c r="A23" s="116" t="s">
        <v>22</v>
      </c>
      <c r="B23" s="117"/>
      <c r="C23" s="117"/>
      <c r="D23" s="117"/>
      <c r="E23" s="117"/>
      <c r="F23" s="117"/>
      <c r="G23" s="117"/>
      <c r="H23" s="117"/>
      <c r="I23" s="118"/>
      <c r="J23" s="119"/>
      <c r="K23" s="117"/>
      <c r="L23" s="117"/>
      <c r="M23" s="117"/>
      <c r="N23" s="117"/>
      <c r="O23" s="117"/>
      <c r="P23" s="117"/>
      <c r="Q23" s="117"/>
    </row>
    <row r="24" spans="1:17" x14ac:dyDescent="0.2">
      <c r="A24" s="116" t="s">
        <v>28</v>
      </c>
      <c r="B24" s="117"/>
      <c r="C24" s="117"/>
      <c r="D24" s="117"/>
      <c r="E24" s="117"/>
      <c r="F24" s="117"/>
      <c r="G24" s="117"/>
      <c r="H24" s="117"/>
      <c r="I24" s="118"/>
      <c r="J24" s="119"/>
      <c r="K24" s="117"/>
      <c r="L24" s="117"/>
      <c r="M24" s="117"/>
      <c r="N24" s="117"/>
      <c r="O24" s="117"/>
      <c r="P24" s="117"/>
      <c r="Q24" s="117"/>
    </row>
    <row r="25" spans="1:17" ht="13.5" thickBot="1" x14ac:dyDescent="0.25">
      <c r="A25" s="136" t="s">
        <v>29</v>
      </c>
      <c r="B25" s="137"/>
      <c r="C25" s="137"/>
      <c r="D25" s="137"/>
      <c r="E25" s="137"/>
      <c r="F25" s="137"/>
      <c r="G25" s="137"/>
      <c r="H25" s="137"/>
      <c r="I25" s="138"/>
      <c r="J25" s="139"/>
      <c r="K25" s="137"/>
      <c r="L25" s="137"/>
      <c r="M25" s="137"/>
      <c r="N25" s="137"/>
      <c r="O25" s="137"/>
      <c r="P25" s="137"/>
      <c r="Q25" s="137"/>
    </row>
    <row r="26" spans="1:17" ht="13.5" thickBot="1" x14ac:dyDescent="0.25">
      <c r="A26" s="127" t="s">
        <v>33</v>
      </c>
      <c r="B26" s="128"/>
      <c r="C26" s="128"/>
      <c r="D26" s="128"/>
      <c r="E26" s="128"/>
      <c r="F26" s="128"/>
      <c r="G26" s="128"/>
      <c r="H26" s="128"/>
      <c r="I26" s="129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">
      <c r="A27" s="132" t="s">
        <v>39</v>
      </c>
      <c r="B27" s="133">
        <v>1</v>
      </c>
      <c r="C27" s="133">
        <v>62</v>
      </c>
      <c r="D27" s="133">
        <v>12</v>
      </c>
      <c r="E27" s="133">
        <v>107</v>
      </c>
      <c r="F27" s="133">
        <v>10</v>
      </c>
      <c r="G27" s="133">
        <v>83</v>
      </c>
      <c r="H27" s="133">
        <v>2</v>
      </c>
      <c r="I27" s="134">
        <v>103</v>
      </c>
      <c r="J27" s="135">
        <v>5</v>
      </c>
      <c r="K27" s="133">
        <v>62</v>
      </c>
      <c r="L27" s="133">
        <v>7</v>
      </c>
      <c r="M27" s="133">
        <v>38</v>
      </c>
      <c r="N27" s="133">
        <v>4</v>
      </c>
      <c r="O27" s="133">
        <v>26</v>
      </c>
      <c r="P27" s="133"/>
      <c r="Q27" s="133"/>
    </row>
    <row r="28" spans="1:17" x14ac:dyDescent="0.2">
      <c r="A28" s="116" t="s">
        <v>40</v>
      </c>
      <c r="B28" s="117">
        <v>0</v>
      </c>
      <c r="C28" s="117">
        <v>3</v>
      </c>
      <c r="D28" s="117">
        <v>0</v>
      </c>
      <c r="E28" s="117">
        <v>15</v>
      </c>
      <c r="F28" s="117">
        <v>1</v>
      </c>
      <c r="G28" s="117">
        <v>6</v>
      </c>
      <c r="H28" s="117">
        <v>0</v>
      </c>
      <c r="I28" s="118">
        <v>22</v>
      </c>
      <c r="J28" s="119">
        <v>0</v>
      </c>
      <c r="K28" s="117">
        <v>4</v>
      </c>
      <c r="L28" s="117">
        <v>0</v>
      </c>
      <c r="M28" s="117">
        <v>2</v>
      </c>
      <c r="N28" s="117">
        <v>0</v>
      </c>
      <c r="O28" s="117">
        <v>18</v>
      </c>
      <c r="P28" s="117"/>
      <c r="Q28" s="117"/>
    </row>
    <row r="29" spans="1:17" x14ac:dyDescent="0.2">
      <c r="A29" s="116" t="s">
        <v>42</v>
      </c>
      <c r="B29" s="117">
        <v>4</v>
      </c>
      <c r="C29" s="117">
        <v>1</v>
      </c>
      <c r="D29" s="117">
        <v>3</v>
      </c>
      <c r="E29" s="117">
        <v>10</v>
      </c>
      <c r="F29" s="117">
        <v>0</v>
      </c>
      <c r="G29" s="117">
        <v>12</v>
      </c>
      <c r="H29" s="117">
        <v>0</v>
      </c>
      <c r="I29" s="118">
        <v>9</v>
      </c>
      <c r="J29" s="119">
        <v>2</v>
      </c>
      <c r="K29" s="117">
        <v>23</v>
      </c>
      <c r="L29" s="117">
        <v>4</v>
      </c>
      <c r="M29" s="117">
        <v>13</v>
      </c>
      <c r="N29" s="117">
        <v>3</v>
      </c>
      <c r="O29" s="117">
        <v>12</v>
      </c>
      <c r="P29" s="117"/>
      <c r="Q29" s="117"/>
    </row>
    <row r="30" spans="1:17" ht="13.5" thickBot="1" x14ac:dyDescent="0.25">
      <c r="A30" s="136" t="s">
        <v>41</v>
      </c>
      <c r="B30" s="137">
        <v>0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8">
        <v>0</v>
      </c>
      <c r="J30" s="139">
        <v>0</v>
      </c>
      <c r="K30" s="137">
        <v>0</v>
      </c>
      <c r="L30" s="137">
        <v>0</v>
      </c>
      <c r="M30" s="137">
        <v>1</v>
      </c>
      <c r="N30" s="137">
        <v>0</v>
      </c>
      <c r="O30" s="137">
        <v>2</v>
      </c>
      <c r="P30" s="137"/>
      <c r="Q30" s="137"/>
    </row>
    <row r="31" spans="1:17" ht="13.5" thickBot="1" x14ac:dyDescent="0.25">
      <c r="A31" s="127" t="s">
        <v>32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</row>
    <row r="32" spans="1:17" x14ac:dyDescent="0.2">
      <c r="A32" s="112" t="s">
        <v>5</v>
      </c>
      <c r="B32" s="113"/>
      <c r="C32" s="113"/>
      <c r="D32" s="113"/>
      <c r="E32" s="113"/>
      <c r="F32" s="113"/>
      <c r="G32" s="113"/>
      <c r="H32" s="113"/>
      <c r="I32" s="114"/>
      <c r="J32" s="115"/>
      <c r="K32" s="113"/>
      <c r="L32" s="113"/>
      <c r="M32" s="113"/>
      <c r="N32" s="113"/>
      <c r="O32" s="113"/>
      <c r="P32" s="113"/>
      <c r="Q32" s="113"/>
    </row>
    <row r="33" spans="1:17" ht="13.5" thickBot="1" x14ac:dyDescent="0.25">
      <c r="A33" s="120" t="s">
        <v>4</v>
      </c>
      <c r="B33" s="121"/>
      <c r="C33" s="121"/>
      <c r="D33" s="121"/>
      <c r="E33" s="121"/>
      <c r="F33" s="121"/>
      <c r="G33" s="121"/>
      <c r="H33" s="121"/>
      <c r="I33" s="122"/>
      <c r="J33" s="123"/>
      <c r="K33" s="121"/>
      <c r="L33" s="121"/>
      <c r="M33" s="121"/>
      <c r="N33" s="121"/>
      <c r="O33" s="121"/>
      <c r="P33" s="121"/>
      <c r="Q33" s="121"/>
    </row>
  </sheetData>
  <mergeCells count="11">
    <mergeCell ref="H2:I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87" t="s">
        <v>48</v>
      </c>
      <c r="C1" s="187"/>
      <c r="D1" s="187"/>
      <c r="E1" s="187"/>
      <c r="F1" s="187"/>
      <c r="G1" s="187"/>
      <c r="H1" s="187"/>
      <c r="I1" s="187"/>
    </row>
    <row r="2" spans="1:9" x14ac:dyDescent="0.2">
      <c r="B2" s="188" t="s">
        <v>47</v>
      </c>
      <c r="C2" s="188"/>
      <c r="D2" s="188" t="s">
        <v>46</v>
      </c>
      <c r="E2" s="188"/>
      <c r="F2" s="188" t="s">
        <v>44</v>
      </c>
      <c r="G2" s="188"/>
      <c r="H2" s="188" t="s">
        <v>45</v>
      </c>
      <c r="I2" s="188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88" t="s">
        <v>47</v>
      </c>
      <c r="C34" s="188"/>
      <c r="D34" s="188" t="s">
        <v>46</v>
      </c>
      <c r="E34" s="188"/>
      <c r="F34" s="188" t="s">
        <v>44</v>
      </c>
      <c r="G34" s="188"/>
      <c r="H34" s="188" t="s">
        <v>45</v>
      </c>
      <c r="I34" s="188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3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3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3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6" t="s">
        <v>35</v>
      </c>
      <c r="H1" s="85"/>
      <c r="I1" s="85"/>
    </row>
    <row r="2" spans="1:38" x14ac:dyDescent="0.2">
      <c r="B2" s="173" t="s">
        <v>110</v>
      </c>
      <c r="C2" s="174"/>
      <c r="D2" s="173" t="s">
        <v>111</v>
      </c>
      <c r="E2" s="174"/>
      <c r="F2" s="173" t="s">
        <v>112</v>
      </c>
      <c r="G2" s="174"/>
      <c r="H2" s="173" t="s">
        <v>113</v>
      </c>
      <c r="I2" s="189"/>
      <c r="J2" s="87" t="s">
        <v>114</v>
      </c>
    </row>
    <row r="3" spans="1:38" x14ac:dyDescent="0.2">
      <c r="A3" s="88" t="s">
        <v>115</v>
      </c>
      <c r="B3" s="89" t="s">
        <v>63</v>
      </c>
      <c r="C3" s="89" t="s">
        <v>116</v>
      </c>
      <c r="D3" s="89" t="s">
        <v>63</v>
      </c>
      <c r="E3" s="89" t="s">
        <v>116</v>
      </c>
      <c r="F3" s="89" t="s">
        <v>63</v>
      </c>
      <c r="G3" s="89" t="s">
        <v>116</v>
      </c>
      <c r="H3" s="89" t="s">
        <v>63</v>
      </c>
      <c r="I3" s="89" t="s">
        <v>116</v>
      </c>
      <c r="J3" s="90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1"/>
      <c r="C5" s="91"/>
      <c r="D5" s="91"/>
      <c r="E5" s="91"/>
      <c r="F5" s="91"/>
      <c r="G5" s="91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1"/>
      <c r="C8" s="91"/>
      <c r="D8" s="91"/>
      <c r="E8" s="91"/>
      <c r="F8" s="91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117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1"/>
      <c r="C15" s="91"/>
      <c r="D15" s="91"/>
      <c r="E15" s="91"/>
      <c r="F15" s="91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118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119</v>
      </c>
      <c r="B20" s="91">
        <v>5</v>
      </c>
      <c r="C20" s="91"/>
      <c r="D20" s="91">
        <v>7</v>
      </c>
      <c r="E20" s="91"/>
      <c r="F20" s="91">
        <v>7</v>
      </c>
      <c r="G20" s="39"/>
      <c r="H20" s="91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6" t="s">
        <v>30</v>
      </c>
    </row>
    <row r="25" spans="1:38" x14ac:dyDescent="0.2">
      <c r="B25" s="173" t="s">
        <v>110</v>
      </c>
      <c r="C25" s="174"/>
      <c r="D25" s="173" t="s">
        <v>111</v>
      </c>
      <c r="E25" s="174"/>
      <c r="F25" s="173" t="s">
        <v>112</v>
      </c>
      <c r="G25" s="174"/>
      <c r="H25" s="173" t="s">
        <v>113</v>
      </c>
      <c r="I25" s="174"/>
      <c r="J25" s="87" t="s">
        <v>114</v>
      </c>
    </row>
    <row r="26" spans="1:38" x14ac:dyDescent="0.2">
      <c r="A26" s="88" t="s">
        <v>115</v>
      </c>
      <c r="B26" s="89" t="s">
        <v>63</v>
      </c>
      <c r="C26" s="89" t="s">
        <v>116</v>
      </c>
      <c r="D26" s="89" t="s">
        <v>63</v>
      </c>
      <c r="E26" s="89" t="s">
        <v>116</v>
      </c>
      <c r="F26" s="89" t="s">
        <v>63</v>
      </c>
      <c r="G26" s="89" t="s">
        <v>116</v>
      </c>
      <c r="H26" s="89" t="s">
        <v>63</v>
      </c>
      <c r="I26" s="89" t="s">
        <v>116</v>
      </c>
      <c r="J26" s="90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1"/>
      <c r="E31" s="91"/>
      <c r="F31" s="91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117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1"/>
      <c r="E38" s="91"/>
      <c r="F38" s="91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118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6" t="s">
        <v>120</v>
      </c>
    </row>
    <row r="45" spans="1:16" x14ac:dyDescent="0.2">
      <c r="B45" s="173" t="s">
        <v>110</v>
      </c>
      <c r="C45" s="174"/>
      <c r="D45" s="173" t="s">
        <v>111</v>
      </c>
      <c r="E45" s="174"/>
      <c r="F45" s="173" t="s">
        <v>112</v>
      </c>
      <c r="G45" s="174"/>
      <c r="H45" s="173" t="s">
        <v>113</v>
      </c>
      <c r="I45" s="174"/>
      <c r="J45" s="87" t="s">
        <v>114</v>
      </c>
    </row>
    <row r="46" spans="1:16" x14ac:dyDescent="0.2">
      <c r="A46" s="88" t="s">
        <v>115</v>
      </c>
      <c r="B46" s="89" t="s">
        <v>63</v>
      </c>
      <c r="C46" s="89" t="s">
        <v>116</v>
      </c>
      <c r="D46" s="89" t="s">
        <v>63</v>
      </c>
      <c r="E46" s="89" t="s">
        <v>116</v>
      </c>
      <c r="F46" s="89" t="s">
        <v>63</v>
      </c>
      <c r="G46" s="89" t="s">
        <v>116</v>
      </c>
      <c r="H46" s="89" t="s">
        <v>63</v>
      </c>
      <c r="I46" s="89" t="s">
        <v>116</v>
      </c>
      <c r="J46" s="90" t="s">
        <v>92</v>
      </c>
    </row>
    <row r="48" spans="1:16" x14ac:dyDescent="0.2">
      <c r="A48" s="5" t="s">
        <v>33</v>
      </c>
      <c r="B48" s="95"/>
      <c r="C48" s="95"/>
      <c r="D48" s="95"/>
      <c r="E48" s="95"/>
      <c r="F48" s="95"/>
      <c r="G48" s="95"/>
      <c r="H48" s="95"/>
      <c r="I48" s="95"/>
    </row>
    <row r="49" spans="1:10" x14ac:dyDescent="0.2">
      <c r="A49" s="6" t="s">
        <v>39</v>
      </c>
      <c r="B49" s="95">
        <v>4</v>
      </c>
      <c r="C49" s="95">
        <v>247000</v>
      </c>
      <c r="D49" s="95">
        <v>9</v>
      </c>
      <c r="E49" s="95">
        <v>492000</v>
      </c>
      <c r="F49" s="95">
        <v>4</v>
      </c>
      <c r="G49" s="95">
        <v>88000</v>
      </c>
      <c r="H49" s="95">
        <v>2</v>
      </c>
      <c r="I49" s="95">
        <v>220000</v>
      </c>
      <c r="J49" t="s">
        <v>121</v>
      </c>
    </row>
    <row r="50" spans="1:10" x14ac:dyDescent="0.2">
      <c r="A50" s="6" t="s">
        <v>40</v>
      </c>
      <c r="B50" s="95">
        <v>0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10" x14ac:dyDescent="0.2">
      <c r="A51" s="6" t="s">
        <v>42</v>
      </c>
      <c r="B51" s="95">
        <v>4</v>
      </c>
      <c r="C51" s="95">
        <v>910</v>
      </c>
      <c r="D51" s="95">
        <v>4</v>
      </c>
      <c r="E51" s="95">
        <v>12450</v>
      </c>
      <c r="F51" s="95">
        <v>1</v>
      </c>
      <c r="G51" s="95">
        <v>20</v>
      </c>
      <c r="H51" s="95">
        <v>0</v>
      </c>
      <c r="I51" s="95">
        <v>0</v>
      </c>
      <c r="J51" t="s">
        <v>122</v>
      </c>
    </row>
    <row r="53" spans="1:10" x14ac:dyDescent="0.2">
      <c r="A53" s="2" t="s">
        <v>123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125</v>
      </c>
      <c r="C55" s="96">
        <f>C49*0.0022374</f>
        <v>552.63779999999997</v>
      </c>
      <c r="E55" s="96">
        <f>E49*0.0022374</f>
        <v>1100.8008</v>
      </c>
      <c r="G55" s="96">
        <f>G49*0.0022374</f>
        <v>196.8912</v>
      </c>
      <c r="I55" s="96">
        <f>I49*0.0022374</f>
        <v>492.22800000000001</v>
      </c>
    </row>
    <row r="58" spans="1:10" s="2" customFormat="1" x14ac:dyDescent="0.2">
      <c r="A58" s="5" t="s">
        <v>126</v>
      </c>
      <c r="C58" s="97">
        <f>C55+C51+C40+C39+C17+C16</f>
        <v>60842.591799999995</v>
      </c>
      <c r="E58" s="97">
        <f>E55+E51+E40+E39+E17+E16</f>
        <v>36861.769800000002</v>
      </c>
      <c r="G58" s="97">
        <f>G55+G51+G40+G39+G17+G16</f>
        <v>213594.89320000002</v>
      </c>
      <c r="I58" s="97">
        <f>I55+I51+I40+I39+I17+I16</f>
        <v>19607.182999999997</v>
      </c>
    </row>
    <row r="61" spans="1:10" ht="23.25" x14ac:dyDescent="0.35">
      <c r="A61" s="86" t="s">
        <v>35</v>
      </c>
      <c r="H61" s="85"/>
      <c r="I61" s="85"/>
    </row>
    <row r="62" spans="1:10" x14ac:dyDescent="0.2">
      <c r="B62" s="173" t="s">
        <v>110</v>
      </c>
      <c r="C62" s="174"/>
      <c r="D62" s="173" t="s">
        <v>111</v>
      </c>
      <c r="E62" s="174"/>
      <c r="F62" s="173" t="s">
        <v>112</v>
      </c>
      <c r="G62" s="174"/>
      <c r="H62" s="173" t="s">
        <v>113</v>
      </c>
      <c r="I62" s="189"/>
      <c r="J62" s="87" t="s">
        <v>114</v>
      </c>
    </row>
    <row r="63" spans="1:10" x14ac:dyDescent="0.2">
      <c r="A63" s="88" t="s">
        <v>115</v>
      </c>
      <c r="B63" s="89" t="s">
        <v>63</v>
      </c>
      <c r="C63" s="89" t="s">
        <v>116</v>
      </c>
      <c r="D63" s="89" t="s">
        <v>63</v>
      </c>
      <c r="E63" s="89" t="s">
        <v>116</v>
      </c>
      <c r="F63" s="89" t="s">
        <v>63</v>
      </c>
      <c r="G63" s="89" t="s">
        <v>116</v>
      </c>
      <c r="H63" s="89" t="s">
        <v>63</v>
      </c>
      <c r="I63" s="89" t="s">
        <v>116</v>
      </c>
      <c r="J63" s="90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1"/>
      <c r="C65" s="91"/>
      <c r="D65" s="91"/>
      <c r="E65" s="91"/>
      <c r="F65" s="91"/>
      <c r="G65" s="9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117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118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Weekly Report</vt:lpstr>
      <vt:lpstr>Data</vt:lpstr>
      <vt:lpstr>WE 2-8 EOL Data</vt:lpstr>
      <vt:lpstr>WE 2-1 EOL Data</vt:lpstr>
      <vt:lpstr>WE 2-15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2001-02-16T21:56:47Z</cp:lastPrinted>
  <dcterms:created xsi:type="dcterms:W3CDTF">2001-01-24T16:52:27Z</dcterms:created>
  <dcterms:modified xsi:type="dcterms:W3CDTF">2014-09-05T10:49:43Z</dcterms:modified>
</cp:coreProperties>
</file>