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 tabRatio="848" firstSheet="1" activeTab="3"/>
  </bookViews>
  <sheets>
    <sheet name="Hotlist" sheetId="14" state="hidden" r:id="rId1"/>
    <sheet name="Greensheet" sheetId="12" r:id="rId2"/>
    <sheet name="web_summary" sheetId="13" state="hidden" r:id="rId3"/>
    <sheet name="Summary" sheetId="1" r:id="rId4"/>
    <sheet name="Summary YTD" sheetId="6" state="hidden" r:id="rId5"/>
    <sheet name="Summary YTD-Qtr" sheetId="10" state="hidden" r:id="rId6"/>
    <sheet name="GrossMargin" sheetId="2" r:id="rId7"/>
    <sheet name="GM-WklyChnge" sheetId="9" r:id="rId8"/>
    <sheet name="Expenses" sheetId="3" r:id="rId9"/>
    <sheet name="CapChrg-AllocExp" sheetId="4" r:id="rId10"/>
    <sheet name="Headcount" sheetId="8" r:id="rId11"/>
  </sheets>
  <externalReferences>
    <externalReference r:id="rId12"/>
  </externalReferences>
  <definedNames>
    <definedName name="_xlnm.Print_Area" localSheetId="9">'CapChrg-AllocExp'!$B$2:$P$53</definedName>
    <definedName name="_xlnm.Print_Area" localSheetId="8">Expenses!$B$2:$K$57</definedName>
    <definedName name="_xlnm.Print_Area" localSheetId="7">'GM-WklyChnge'!$A$1:$K$61</definedName>
    <definedName name="_xlnm.Print_Area" localSheetId="1">Greensheet!$A$1:$M$147</definedName>
    <definedName name="_xlnm.Print_Area" localSheetId="6">GrossMargin!$B$2:$N$56</definedName>
    <definedName name="_xlnm.Print_Area" localSheetId="10">Headcount!$B$1:$N$50</definedName>
    <definedName name="_xlnm.Print_Area" localSheetId="0">Hotlist!$A$1:$Q$154</definedName>
    <definedName name="_xlnm.Print_Area" localSheetId="3">Summary!$A$1:$V$63</definedName>
    <definedName name="_xlnm.Print_Area" localSheetId="4">'Summary YTD'!$A$1:$V$62</definedName>
    <definedName name="_xlnm.Print_Area" localSheetId="5">'Summary YTD-Qtr'!$B$2:$V$61</definedName>
    <definedName name="_xlnm.Print_Area" localSheetId="2">web_summary!$A$1:$O$70</definedName>
    <definedName name="_xlnm.Print_Titles" localSheetId="1">Greensheet!$1:$4</definedName>
    <definedName name="_xlnm.Print_Titles" localSheetId="0">Hotlist!$1:$5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D40" i="4"/>
  <c r="K46" i="4"/>
  <c r="B4" i="3"/>
  <c r="F56" i="3"/>
  <c r="E57" i="3"/>
  <c r="F57" i="3"/>
  <c r="C9" i="9"/>
  <c r="D9" i="9"/>
  <c r="E9" i="9"/>
  <c r="F9" i="9"/>
  <c r="G9" i="9"/>
  <c r="I9" i="9"/>
  <c r="D10" i="9"/>
  <c r="E10" i="9"/>
  <c r="E20" i="9" s="1"/>
  <c r="F10" i="9"/>
  <c r="G10" i="9"/>
  <c r="I10" i="9"/>
  <c r="C11" i="9"/>
  <c r="D11" i="9"/>
  <c r="E11" i="9"/>
  <c r="F11" i="9"/>
  <c r="G11" i="9"/>
  <c r="I11" i="9"/>
  <c r="D12" i="9"/>
  <c r="E12" i="9"/>
  <c r="F12" i="9"/>
  <c r="G12" i="9"/>
  <c r="I12" i="9"/>
  <c r="C13" i="9"/>
  <c r="H13" i="9" s="1"/>
  <c r="D13" i="9"/>
  <c r="E13" i="9"/>
  <c r="F13" i="9"/>
  <c r="G13" i="9"/>
  <c r="C14" i="9"/>
  <c r="D14" i="9"/>
  <c r="E14" i="9"/>
  <c r="F14" i="9"/>
  <c r="G14" i="9"/>
  <c r="C15" i="9"/>
  <c r="D15" i="9"/>
  <c r="E15" i="9"/>
  <c r="F15" i="9"/>
  <c r="G15" i="9"/>
  <c r="I15" i="9"/>
  <c r="C16" i="9"/>
  <c r="D16" i="9"/>
  <c r="E16" i="9"/>
  <c r="F16" i="9"/>
  <c r="G16" i="9"/>
  <c r="I16" i="9"/>
  <c r="C17" i="9"/>
  <c r="H17" i="9" s="1"/>
  <c r="D17" i="9"/>
  <c r="E17" i="9"/>
  <c r="F17" i="9"/>
  <c r="G17" i="9"/>
  <c r="K17" i="9"/>
  <c r="C18" i="9"/>
  <c r="H18" i="9" s="1"/>
  <c r="K18" i="9" s="1"/>
  <c r="D18" i="9"/>
  <c r="E18" i="9"/>
  <c r="F18" i="9"/>
  <c r="G18" i="9"/>
  <c r="I18" i="9"/>
  <c r="J18" i="9"/>
  <c r="J20" i="9" s="1"/>
  <c r="D20" i="9"/>
  <c r="F20" i="9"/>
  <c r="C22" i="9"/>
  <c r="D22" i="9"/>
  <c r="E22" i="9"/>
  <c r="F22" i="9"/>
  <c r="G22" i="9"/>
  <c r="H22" i="9"/>
  <c r="C23" i="9"/>
  <c r="D23" i="9"/>
  <c r="E23" i="9"/>
  <c r="F23" i="9"/>
  <c r="G23" i="9"/>
  <c r="H23" i="9"/>
  <c r="C24" i="9"/>
  <c r="D24" i="9"/>
  <c r="E24" i="9"/>
  <c r="F24" i="9"/>
  <c r="G24" i="9"/>
  <c r="C25" i="9"/>
  <c r="D25" i="9"/>
  <c r="E25" i="9"/>
  <c r="H25" i="9" s="1"/>
  <c r="F25" i="9"/>
  <c r="G25" i="9"/>
  <c r="C26" i="9"/>
  <c r="D26" i="9"/>
  <c r="E26" i="9"/>
  <c r="F26" i="9"/>
  <c r="G26" i="9"/>
  <c r="H26" i="9"/>
  <c r="C27" i="9"/>
  <c r="D27" i="9"/>
  <c r="E27" i="9"/>
  <c r="F27" i="9"/>
  <c r="G27" i="9"/>
  <c r="H27" i="9"/>
  <c r="C29" i="9"/>
  <c r="D29" i="9"/>
  <c r="F29" i="9"/>
  <c r="G29" i="9"/>
  <c r="J29" i="9"/>
  <c r="C31" i="9"/>
  <c r="D31" i="9"/>
  <c r="H31" i="9" s="1"/>
  <c r="E31" i="9"/>
  <c r="F31" i="9"/>
  <c r="G31" i="9"/>
  <c r="I31" i="9"/>
  <c r="C32" i="9"/>
  <c r="D32" i="9"/>
  <c r="E32" i="9"/>
  <c r="F32" i="9"/>
  <c r="G32" i="9"/>
  <c r="C33" i="9"/>
  <c r="D33" i="9"/>
  <c r="E33" i="9"/>
  <c r="F33" i="9"/>
  <c r="G33" i="9"/>
  <c r="D34" i="9"/>
  <c r="E34" i="9"/>
  <c r="F34" i="9"/>
  <c r="G34" i="9"/>
  <c r="I34" i="9"/>
  <c r="E36" i="9"/>
  <c r="F36" i="9"/>
  <c r="G36" i="9"/>
  <c r="J36" i="9"/>
  <c r="C38" i="9"/>
  <c r="D38" i="9"/>
  <c r="E38" i="9"/>
  <c r="F38" i="9"/>
  <c r="G38" i="9"/>
  <c r="C39" i="9"/>
  <c r="D39" i="9"/>
  <c r="E39" i="9"/>
  <c r="F39" i="9"/>
  <c r="F43" i="9" s="1"/>
  <c r="G39" i="9"/>
  <c r="C40" i="9"/>
  <c r="E40" i="9"/>
  <c r="F40" i="9"/>
  <c r="G40" i="9"/>
  <c r="C41" i="9"/>
  <c r="H41" i="9" s="1"/>
  <c r="K41" i="9" s="1"/>
  <c r="D41" i="9"/>
  <c r="E41" i="9"/>
  <c r="F41" i="9"/>
  <c r="G41" i="9"/>
  <c r="I41" i="9"/>
  <c r="E43" i="9"/>
  <c r="G43" i="9"/>
  <c r="J43" i="9"/>
  <c r="C45" i="9"/>
  <c r="D45" i="9"/>
  <c r="E45" i="9"/>
  <c r="F45" i="9"/>
  <c r="G45" i="9"/>
  <c r="I45" i="9"/>
  <c r="C47" i="9"/>
  <c r="D47" i="9"/>
  <c r="E47" i="9"/>
  <c r="F47" i="9"/>
  <c r="G47" i="9"/>
  <c r="I47" i="9"/>
  <c r="J47" i="9"/>
  <c r="C49" i="9"/>
  <c r="D49" i="9"/>
  <c r="E49" i="9"/>
  <c r="F49" i="9"/>
  <c r="G49" i="9"/>
  <c r="I49" i="9"/>
  <c r="C51" i="9"/>
  <c r="H51" i="9" s="1"/>
  <c r="K51" i="9" s="1"/>
  <c r="D51" i="9"/>
  <c r="E51" i="9"/>
  <c r="F51" i="9"/>
  <c r="G51" i="9"/>
  <c r="I51" i="9"/>
  <c r="I61" i="9"/>
  <c r="C78" i="9"/>
  <c r="C79" i="9"/>
  <c r="C81" i="9"/>
  <c r="A3" i="12"/>
  <c r="E10" i="12"/>
  <c r="G10" i="12"/>
  <c r="I10" i="12"/>
  <c r="K10" i="12"/>
  <c r="E16" i="12"/>
  <c r="G16" i="12"/>
  <c r="G94" i="12" s="1"/>
  <c r="I16" i="12"/>
  <c r="K16" i="12"/>
  <c r="E20" i="12"/>
  <c r="G20" i="12"/>
  <c r="I20" i="12"/>
  <c r="K20" i="12"/>
  <c r="M20" i="12"/>
  <c r="J18" i="2" s="1"/>
  <c r="I17" i="9" s="1"/>
  <c r="E24" i="12"/>
  <c r="G24" i="12"/>
  <c r="I24" i="12"/>
  <c r="K24" i="12"/>
  <c r="M24" i="12"/>
  <c r="E28" i="12"/>
  <c r="M28" i="12" s="1"/>
  <c r="G28" i="12"/>
  <c r="I28" i="12"/>
  <c r="K28" i="12"/>
  <c r="E34" i="12"/>
  <c r="G34" i="12"/>
  <c r="I34" i="12"/>
  <c r="M34" i="12" s="1"/>
  <c r="K34" i="12"/>
  <c r="E38" i="12"/>
  <c r="M38" i="12" s="1"/>
  <c r="G38" i="12"/>
  <c r="I38" i="12"/>
  <c r="K38" i="12"/>
  <c r="E42" i="12"/>
  <c r="G42" i="12"/>
  <c r="I42" i="12"/>
  <c r="K42" i="12"/>
  <c r="E46" i="12"/>
  <c r="G46" i="12"/>
  <c r="I46" i="12"/>
  <c r="K46" i="12"/>
  <c r="E53" i="12"/>
  <c r="G53" i="12"/>
  <c r="I53" i="12"/>
  <c r="K53" i="12"/>
  <c r="E80" i="12"/>
  <c r="G80" i="12"/>
  <c r="M80" i="12" s="1"/>
  <c r="J34" i="2" s="1"/>
  <c r="I80" i="12"/>
  <c r="K80" i="12"/>
  <c r="E84" i="12"/>
  <c r="G84" i="12"/>
  <c r="I84" i="12"/>
  <c r="K84" i="12"/>
  <c r="M84" i="12"/>
  <c r="J39" i="2" s="1"/>
  <c r="I38" i="9" s="1"/>
  <c r="E88" i="12"/>
  <c r="M88" i="12" s="1"/>
  <c r="J40" i="2" s="1"/>
  <c r="G88" i="12"/>
  <c r="I88" i="12"/>
  <c r="K88" i="12"/>
  <c r="E92" i="12"/>
  <c r="G92" i="12"/>
  <c r="I92" i="12"/>
  <c r="M92" i="12" s="1"/>
  <c r="J41" i="2" s="1"/>
  <c r="K92" i="12"/>
  <c r="E94" i="12"/>
  <c r="M104" i="12"/>
  <c r="M109" i="12"/>
  <c r="M117" i="12"/>
  <c r="M122" i="12"/>
  <c r="M130" i="12"/>
  <c r="M135" i="12"/>
  <c r="M140" i="12"/>
  <c r="M145" i="12"/>
  <c r="M147" i="12"/>
  <c r="T339" i="12"/>
  <c r="U339" i="12"/>
  <c r="V339" i="12"/>
  <c r="W339" i="12"/>
  <c r="X339" i="12"/>
  <c r="Y339" i="12"/>
  <c r="B4" i="2"/>
  <c r="I10" i="2"/>
  <c r="L10" i="2"/>
  <c r="D11" i="2"/>
  <c r="I12" i="2"/>
  <c r="D13" i="2"/>
  <c r="C12" i="9" s="1"/>
  <c r="I13" i="2"/>
  <c r="I14" i="2"/>
  <c r="I15" i="2"/>
  <c r="I16" i="2"/>
  <c r="L16" i="2"/>
  <c r="I17" i="2"/>
  <c r="L17" i="2" s="1"/>
  <c r="I18" i="2"/>
  <c r="L18" i="2" s="1"/>
  <c r="I19" i="2"/>
  <c r="L19" i="2"/>
  <c r="D21" i="2"/>
  <c r="E21" i="2"/>
  <c r="F21" i="2"/>
  <c r="G21" i="2"/>
  <c r="H21" i="2"/>
  <c r="K21" i="2"/>
  <c r="I23" i="2"/>
  <c r="J23" i="2"/>
  <c r="I22" i="9" s="1"/>
  <c r="I24" i="2"/>
  <c r="J24" i="2"/>
  <c r="I25" i="2"/>
  <c r="J25" i="2"/>
  <c r="I24" i="9" s="1"/>
  <c r="I26" i="2"/>
  <c r="J26" i="2"/>
  <c r="I27" i="2"/>
  <c r="I28" i="2"/>
  <c r="D30" i="2"/>
  <c r="E30" i="2"/>
  <c r="F30" i="2"/>
  <c r="G30" i="2"/>
  <c r="H30" i="2"/>
  <c r="K30" i="2"/>
  <c r="I32" i="2"/>
  <c r="I33" i="2"/>
  <c r="I34" i="2"/>
  <c r="D35" i="2"/>
  <c r="C34" i="9" s="1"/>
  <c r="I35" i="2"/>
  <c r="D37" i="2"/>
  <c r="E37" i="2"/>
  <c r="F37" i="2"/>
  <c r="G37" i="2"/>
  <c r="G54" i="2" s="1"/>
  <c r="H37" i="2"/>
  <c r="I37" i="2"/>
  <c r="K37" i="2"/>
  <c r="I39" i="2"/>
  <c r="L39" i="2" s="1"/>
  <c r="I40" i="2"/>
  <c r="L40" i="2" s="1"/>
  <c r="E41" i="2"/>
  <c r="D40" i="9" s="1"/>
  <c r="D43" i="9" s="1"/>
  <c r="I41" i="2"/>
  <c r="I42" i="2"/>
  <c r="D44" i="2"/>
  <c r="E44" i="2"/>
  <c r="F44" i="2"/>
  <c r="G44" i="2"/>
  <c r="H44" i="2"/>
  <c r="K44" i="2"/>
  <c r="I46" i="2"/>
  <c r="L46" i="2"/>
  <c r="I48" i="2"/>
  <c r="L48" i="2"/>
  <c r="N48" i="2" s="1"/>
  <c r="I50" i="2"/>
  <c r="L50" i="2"/>
  <c r="I52" i="2"/>
  <c r="L52" i="2" s="1"/>
  <c r="N52" i="2"/>
  <c r="D54" i="2"/>
  <c r="D57" i="2" s="1"/>
  <c r="F54" i="2"/>
  <c r="H54" i="2"/>
  <c r="K54" i="2"/>
  <c r="D62" i="2"/>
  <c r="D63" i="2"/>
  <c r="F42" i="8"/>
  <c r="J42" i="8"/>
  <c r="N42" i="8"/>
  <c r="L47" i="8"/>
  <c r="P3" i="14"/>
  <c r="D16" i="14"/>
  <c r="E16" i="14"/>
  <c r="G16" i="14"/>
  <c r="H16" i="14" s="1"/>
  <c r="J16" i="14"/>
  <c r="K16" i="14"/>
  <c r="L16" i="14"/>
  <c r="M16" i="14"/>
  <c r="N16" i="14" s="1"/>
  <c r="O16" i="14"/>
  <c r="D27" i="14"/>
  <c r="E27" i="14"/>
  <c r="G27" i="14"/>
  <c r="H27" i="14"/>
  <c r="J27" i="14"/>
  <c r="K27" i="14"/>
  <c r="L27" i="14"/>
  <c r="N27" i="14" s="1"/>
  <c r="M27" i="14"/>
  <c r="P27" i="14" s="1"/>
  <c r="O27" i="14"/>
  <c r="Q27" i="14" s="1"/>
  <c r="C38" i="14"/>
  <c r="D38" i="14"/>
  <c r="E38" i="14" s="1"/>
  <c r="F38" i="14"/>
  <c r="G38" i="14"/>
  <c r="H38" i="14" s="1"/>
  <c r="I38" i="14"/>
  <c r="J38" i="14"/>
  <c r="K38" i="14"/>
  <c r="L38" i="14"/>
  <c r="M38" i="14"/>
  <c r="P38" i="14"/>
  <c r="D49" i="14"/>
  <c r="E49" i="14"/>
  <c r="G49" i="14"/>
  <c r="H49" i="14"/>
  <c r="J49" i="14"/>
  <c r="K49" i="14"/>
  <c r="L49" i="14"/>
  <c r="N49" i="14" s="1"/>
  <c r="M49" i="14"/>
  <c r="O49" i="14"/>
  <c r="Q49" i="14" s="1"/>
  <c r="P49" i="14"/>
  <c r="D60" i="14"/>
  <c r="E60" i="14"/>
  <c r="G60" i="14"/>
  <c r="H60" i="14" s="1"/>
  <c r="J60" i="14"/>
  <c r="L60" i="14"/>
  <c r="N60" i="14" s="1"/>
  <c r="M60" i="14"/>
  <c r="O60" i="14"/>
  <c r="D71" i="14"/>
  <c r="E71" i="14"/>
  <c r="G71" i="14"/>
  <c r="H71" i="14" s="1"/>
  <c r="J71" i="14"/>
  <c r="K71" i="14"/>
  <c r="L71" i="14"/>
  <c r="M71" i="14"/>
  <c r="D82" i="14"/>
  <c r="E82" i="14"/>
  <c r="G82" i="14"/>
  <c r="H82" i="14" s="1"/>
  <c r="J82" i="14"/>
  <c r="K82" i="14" s="1"/>
  <c r="L82" i="14"/>
  <c r="O82" i="14" s="1"/>
  <c r="M82" i="14"/>
  <c r="D93" i="14"/>
  <c r="E93" i="14"/>
  <c r="G93" i="14"/>
  <c r="H93" i="14" s="1"/>
  <c r="J93" i="14"/>
  <c r="K93" i="14"/>
  <c r="L93" i="14"/>
  <c r="M93" i="14"/>
  <c r="N93" i="14"/>
  <c r="O93" i="14"/>
  <c r="D104" i="14"/>
  <c r="E104" i="14"/>
  <c r="G104" i="14"/>
  <c r="H104" i="14" s="1"/>
  <c r="J104" i="14"/>
  <c r="K104" i="14" s="1"/>
  <c r="L104" i="14"/>
  <c r="M104" i="14"/>
  <c r="D115" i="14"/>
  <c r="E115" i="14" s="1"/>
  <c r="G115" i="14"/>
  <c r="H115" i="14" s="1"/>
  <c r="J115" i="14"/>
  <c r="K115" i="14"/>
  <c r="L115" i="14"/>
  <c r="M115" i="14"/>
  <c r="N115" i="14"/>
  <c r="O115" i="14"/>
  <c r="D130" i="14"/>
  <c r="E130" i="14"/>
  <c r="G130" i="14"/>
  <c r="H130" i="14" s="1"/>
  <c r="J130" i="14"/>
  <c r="K130" i="14"/>
  <c r="M130" i="14"/>
  <c r="N130" i="14"/>
  <c r="O130" i="14"/>
  <c r="P130" i="14"/>
  <c r="Q130" i="14"/>
  <c r="D141" i="14"/>
  <c r="E141" i="14"/>
  <c r="G141" i="14"/>
  <c r="H141" i="14" s="1"/>
  <c r="J141" i="14"/>
  <c r="K141" i="14" s="1"/>
  <c r="M141" i="14"/>
  <c r="P141" i="14" s="1"/>
  <c r="Q141" i="14" s="1"/>
  <c r="N141" i="14"/>
  <c r="O141" i="14"/>
  <c r="D152" i="14"/>
  <c r="G152" i="14"/>
  <c r="H152" i="14"/>
  <c r="J152" i="14"/>
  <c r="K152" i="14" s="1"/>
  <c r="L152" i="14"/>
  <c r="M152" i="14"/>
  <c r="C154" i="14"/>
  <c r="F154" i="14"/>
  <c r="I154" i="14"/>
  <c r="G9" i="1"/>
  <c r="H9" i="1"/>
  <c r="I9" i="1"/>
  <c r="J9" i="1"/>
  <c r="H10" i="1"/>
  <c r="I10" i="1"/>
  <c r="G11" i="1"/>
  <c r="H11" i="1"/>
  <c r="I11" i="1"/>
  <c r="J11" i="1"/>
  <c r="G12" i="1"/>
  <c r="J12" i="1" s="1"/>
  <c r="H12" i="1"/>
  <c r="I12" i="1"/>
  <c r="G13" i="1"/>
  <c r="I13" i="1"/>
  <c r="L13" i="1"/>
  <c r="G14" i="1"/>
  <c r="I14" i="1"/>
  <c r="L14" i="1"/>
  <c r="G15" i="1"/>
  <c r="H15" i="1"/>
  <c r="I15" i="1"/>
  <c r="G16" i="1"/>
  <c r="J16" i="1" s="1"/>
  <c r="H16" i="1"/>
  <c r="I16" i="1"/>
  <c r="G17" i="1"/>
  <c r="J17" i="1" s="1"/>
  <c r="H17" i="1"/>
  <c r="I17" i="1"/>
  <c r="G18" i="1"/>
  <c r="H18" i="1"/>
  <c r="I18" i="1"/>
  <c r="K19" i="1"/>
  <c r="R19" i="1"/>
  <c r="G21" i="1"/>
  <c r="H21" i="1"/>
  <c r="I21" i="1"/>
  <c r="G22" i="1"/>
  <c r="H22" i="1"/>
  <c r="I22" i="1"/>
  <c r="J22" i="1"/>
  <c r="L22" i="1"/>
  <c r="H23" i="1"/>
  <c r="I23" i="1"/>
  <c r="L23" i="1"/>
  <c r="G24" i="1"/>
  <c r="J24" i="1" s="1"/>
  <c r="H24" i="1"/>
  <c r="I24" i="1"/>
  <c r="L24" i="1"/>
  <c r="G25" i="1"/>
  <c r="I25" i="1"/>
  <c r="G26" i="1"/>
  <c r="I26" i="1"/>
  <c r="F27" i="1"/>
  <c r="K27" i="1"/>
  <c r="R27" i="1"/>
  <c r="G29" i="1"/>
  <c r="G33" i="1" s="1"/>
  <c r="H29" i="1"/>
  <c r="I29" i="1"/>
  <c r="K29" i="1"/>
  <c r="L29" i="1"/>
  <c r="R29" i="1"/>
  <c r="R33" i="1" s="1"/>
  <c r="G30" i="1"/>
  <c r="I30" i="1"/>
  <c r="L30" i="1"/>
  <c r="G31" i="1"/>
  <c r="J31" i="1" s="1"/>
  <c r="H31" i="1"/>
  <c r="I31" i="1"/>
  <c r="K31" i="1"/>
  <c r="K33" i="1" s="1"/>
  <c r="L31" i="1"/>
  <c r="M31" i="1"/>
  <c r="R31" i="1"/>
  <c r="G32" i="1"/>
  <c r="H32" i="1"/>
  <c r="I32" i="1"/>
  <c r="G35" i="1"/>
  <c r="H35" i="1"/>
  <c r="I35" i="1"/>
  <c r="L35" i="1"/>
  <c r="L39" i="1" s="1"/>
  <c r="G36" i="1"/>
  <c r="H36" i="1"/>
  <c r="I36" i="1"/>
  <c r="L36" i="1"/>
  <c r="G37" i="1"/>
  <c r="H37" i="1"/>
  <c r="I37" i="1"/>
  <c r="L37" i="1"/>
  <c r="H38" i="1"/>
  <c r="I38" i="1"/>
  <c r="L38" i="1"/>
  <c r="H39" i="1"/>
  <c r="I39" i="1"/>
  <c r="K39" i="1"/>
  <c r="R39" i="1"/>
  <c r="G41" i="1"/>
  <c r="H41" i="1"/>
  <c r="I41" i="1"/>
  <c r="C43" i="1"/>
  <c r="G43" i="1"/>
  <c r="J43" i="1" s="1"/>
  <c r="H43" i="1"/>
  <c r="I43" i="1"/>
  <c r="Q43" i="1"/>
  <c r="G49" i="1"/>
  <c r="J49" i="1" s="1"/>
  <c r="H49" i="1"/>
  <c r="I49" i="1"/>
  <c r="J51" i="1"/>
  <c r="V52" i="1"/>
  <c r="C53" i="1"/>
  <c r="E53" i="1"/>
  <c r="G53" i="1"/>
  <c r="I53" i="1"/>
  <c r="J53" i="1"/>
  <c r="O53" i="1" s="1"/>
  <c r="Q53" i="1"/>
  <c r="V53" i="1"/>
  <c r="E57" i="1"/>
  <c r="O57" i="1"/>
  <c r="T57" i="1"/>
  <c r="V57" i="1" s="1"/>
  <c r="J9" i="6"/>
  <c r="V9" i="6"/>
  <c r="J10" i="6"/>
  <c r="O10" i="6" s="1"/>
  <c r="V10" i="6"/>
  <c r="J11" i="6"/>
  <c r="O11" i="6"/>
  <c r="V11" i="6"/>
  <c r="J12" i="6"/>
  <c r="O12" i="6" s="1"/>
  <c r="V12" i="6"/>
  <c r="J13" i="6"/>
  <c r="O13" i="6" s="1"/>
  <c r="V13" i="6"/>
  <c r="J14" i="6"/>
  <c r="O14" i="6" s="1"/>
  <c r="V14" i="6"/>
  <c r="J15" i="6"/>
  <c r="O15" i="6"/>
  <c r="V15" i="6"/>
  <c r="J16" i="6"/>
  <c r="O16" i="6"/>
  <c r="V16" i="6"/>
  <c r="J17" i="6"/>
  <c r="O17" i="6" s="1"/>
  <c r="V17" i="6"/>
  <c r="J18" i="6"/>
  <c r="O18" i="6" s="1"/>
  <c r="V18" i="6"/>
  <c r="G19" i="6"/>
  <c r="H19" i="6"/>
  <c r="I19" i="6"/>
  <c r="M19" i="6"/>
  <c r="M45" i="6" s="1"/>
  <c r="M55" i="6" s="1"/>
  <c r="M59" i="6" s="1"/>
  <c r="N19" i="6"/>
  <c r="Q19" i="6"/>
  <c r="Q45" i="6" s="1"/>
  <c r="T19" i="6"/>
  <c r="U19" i="6"/>
  <c r="J21" i="6"/>
  <c r="O21" i="6"/>
  <c r="V21" i="6"/>
  <c r="J22" i="6"/>
  <c r="O22" i="6" s="1"/>
  <c r="V22" i="6"/>
  <c r="J23" i="6"/>
  <c r="O23" i="6" s="1"/>
  <c r="V23" i="6"/>
  <c r="J24" i="6"/>
  <c r="O24" i="6"/>
  <c r="V24" i="6"/>
  <c r="J25" i="6"/>
  <c r="O25" i="6"/>
  <c r="V25" i="6"/>
  <c r="J26" i="6"/>
  <c r="O26" i="6" s="1"/>
  <c r="V26" i="6"/>
  <c r="G27" i="6"/>
  <c r="G45" i="6" s="1"/>
  <c r="G55" i="6" s="1"/>
  <c r="G59" i="6" s="1"/>
  <c r="H27" i="6"/>
  <c r="I27" i="6"/>
  <c r="M27" i="6"/>
  <c r="N27" i="6"/>
  <c r="Q27" i="6"/>
  <c r="T27" i="6"/>
  <c r="U27" i="6"/>
  <c r="V27" i="6"/>
  <c r="J29" i="6"/>
  <c r="O29" i="6"/>
  <c r="V29" i="6"/>
  <c r="Z29" i="6"/>
  <c r="J30" i="6"/>
  <c r="O30" i="6" s="1"/>
  <c r="V30" i="6"/>
  <c r="J31" i="6"/>
  <c r="O31" i="6"/>
  <c r="V31" i="6"/>
  <c r="V33" i="6" s="1"/>
  <c r="Z31" i="6"/>
  <c r="J32" i="6"/>
  <c r="O32" i="6" s="1"/>
  <c r="V32" i="6"/>
  <c r="G33" i="6"/>
  <c r="H33" i="6"/>
  <c r="I33" i="6"/>
  <c r="J33" i="6"/>
  <c r="O33" i="6" s="1"/>
  <c r="M33" i="6"/>
  <c r="N33" i="6"/>
  <c r="Q33" i="6"/>
  <c r="T33" i="6"/>
  <c r="U33" i="6"/>
  <c r="J35" i="6"/>
  <c r="O35" i="6"/>
  <c r="V35" i="6"/>
  <c r="J36" i="6"/>
  <c r="V36" i="6"/>
  <c r="J37" i="6"/>
  <c r="O37" i="6" s="1"/>
  <c r="V37" i="6"/>
  <c r="J38" i="6"/>
  <c r="O38" i="6" s="1"/>
  <c r="V38" i="6"/>
  <c r="G39" i="6"/>
  <c r="H39" i="6"/>
  <c r="H45" i="6" s="1"/>
  <c r="I39" i="6"/>
  <c r="M39" i="6"/>
  <c r="N39" i="6"/>
  <c r="Q39" i="6"/>
  <c r="T39" i="6"/>
  <c r="U39" i="6"/>
  <c r="U45" i="6" s="1"/>
  <c r="V39" i="6"/>
  <c r="J41" i="6"/>
  <c r="O41" i="6"/>
  <c r="V41" i="6"/>
  <c r="J43" i="6"/>
  <c r="O43" i="6"/>
  <c r="V43" i="6"/>
  <c r="I45" i="6"/>
  <c r="I55" i="6" s="1"/>
  <c r="N45" i="6"/>
  <c r="N55" i="6" s="1"/>
  <c r="T45" i="6"/>
  <c r="T55" i="6" s="1"/>
  <c r="T59" i="6" s="1"/>
  <c r="O47" i="6"/>
  <c r="V47" i="6"/>
  <c r="O49" i="6"/>
  <c r="V49" i="6"/>
  <c r="J51" i="6"/>
  <c r="O51" i="6" s="1"/>
  <c r="V51" i="6"/>
  <c r="V52" i="6"/>
  <c r="O53" i="6"/>
  <c r="V53" i="6"/>
  <c r="H55" i="6"/>
  <c r="H59" i="6" s="1"/>
  <c r="Q55" i="6"/>
  <c r="Q59" i="6" s="1"/>
  <c r="U55" i="6"/>
  <c r="D57" i="6"/>
  <c r="E57" i="6" s="1"/>
  <c r="O57" i="6"/>
  <c r="V57" i="6"/>
  <c r="I59" i="6"/>
  <c r="N59" i="6"/>
  <c r="U59" i="6"/>
  <c r="F58" i="10"/>
  <c r="H58" i="10"/>
  <c r="J58" i="10"/>
  <c r="L58" i="10"/>
  <c r="N58" i="10" s="1"/>
  <c r="P58" i="10"/>
  <c r="R58" i="10"/>
  <c r="U58" i="10"/>
  <c r="O3" i="13"/>
  <c r="D9" i="13"/>
  <c r="F9" i="13" s="1"/>
  <c r="E9" i="13"/>
  <c r="E10" i="13"/>
  <c r="D11" i="13"/>
  <c r="F11" i="13" s="1"/>
  <c r="E11" i="13"/>
  <c r="D12" i="13"/>
  <c r="E12" i="13"/>
  <c r="F12" i="13" s="1"/>
  <c r="D13" i="13"/>
  <c r="D14" i="13"/>
  <c r="D15" i="13"/>
  <c r="F15" i="13" s="1"/>
  <c r="E15" i="13"/>
  <c r="D16" i="13"/>
  <c r="E16" i="13"/>
  <c r="F16" i="13"/>
  <c r="D17" i="13"/>
  <c r="F17" i="13" s="1"/>
  <c r="E17" i="13"/>
  <c r="D18" i="13"/>
  <c r="E18" i="13"/>
  <c r="F18" i="13"/>
  <c r="D21" i="13"/>
  <c r="E21" i="13"/>
  <c r="D22" i="13"/>
  <c r="E22" i="13"/>
  <c r="F22" i="13"/>
  <c r="D23" i="13"/>
  <c r="E23" i="13"/>
  <c r="D24" i="13"/>
  <c r="E24" i="13"/>
  <c r="D25" i="13"/>
  <c r="D26" i="13"/>
  <c r="H27" i="13"/>
  <c r="D29" i="13"/>
  <c r="E29" i="13"/>
  <c r="D30" i="13"/>
  <c r="D31" i="13"/>
  <c r="E31" i="13"/>
  <c r="F31" i="13"/>
  <c r="D32" i="13"/>
  <c r="F32" i="13" s="1"/>
  <c r="E32" i="13"/>
  <c r="D33" i="13"/>
  <c r="D35" i="13"/>
  <c r="E35" i="13"/>
  <c r="F35" i="13"/>
  <c r="D36" i="13"/>
  <c r="E36" i="13"/>
  <c r="F36" i="13"/>
  <c r="D37" i="13"/>
  <c r="E37" i="13"/>
  <c r="F37" i="13" s="1"/>
  <c r="D38" i="13"/>
  <c r="F38" i="13" s="1"/>
  <c r="E38" i="13"/>
  <c r="D41" i="13"/>
  <c r="E41" i="13"/>
  <c r="F41" i="13"/>
  <c r="F42" i="13"/>
  <c r="I42" i="13"/>
  <c r="J42" i="13"/>
  <c r="K42" i="13"/>
  <c r="C43" i="13"/>
  <c r="D43" i="13"/>
  <c r="E43" i="13"/>
  <c r="F43" i="13"/>
  <c r="G43" i="13"/>
  <c r="F47" i="13"/>
  <c r="G47" i="13"/>
  <c r="F48" i="13"/>
  <c r="I48" i="13"/>
  <c r="J48" i="13"/>
  <c r="D49" i="13"/>
  <c r="E49" i="13"/>
  <c r="F49" i="13" s="1"/>
  <c r="F50" i="13"/>
  <c r="I50" i="13"/>
  <c r="J50" i="13"/>
  <c r="K50" i="13" s="1"/>
  <c r="F51" i="13"/>
  <c r="G51" i="13"/>
  <c r="F52" i="13"/>
  <c r="I52" i="13"/>
  <c r="J52" i="13"/>
  <c r="K52" i="13"/>
  <c r="C53" i="13"/>
  <c r="D53" i="13"/>
  <c r="F53" i="13"/>
  <c r="N53" i="13" s="1"/>
  <c r="I53" i="13"/>
  <c r="J53" i="13"/>
  <c r="K53" i="13" s="1"/>
  <c r="M53" i="13"/>
  <c r="F57" i="13"/>
  <c r="G57" i="13" s="1"/>
  <c r="I57" i="13"/>
  <c r="J57" i="13"/>
  <c r="K57" i="13"/>
  <c r="M57" i="13"/>
  <c r="E11" i="4"/>
  <c r="E18" i="4"/>
  <c r="L27" i="4"/>
  <c r="E30" i="4"/>
  <c r="L31" i="4"/>
  <c r="E33" i="4"/>
  <c r="E37" i="4"/>
  <c r="L38" i="4"/>
  <c r="E14" i="3"/>
  <c r="E23" i="3"/>
  <c r="E36" i="3"/>
  <c r="E49" i="3"/>
  <c r="L12" i="4"/>
  <c r="E14" i="4"/>
  <c r="L15" i="4"/>
  <c r="L19" i="4"/>
  <c r="E25" i="4"/>
  <c r="L42" i="4"/>
  <c r="E9" i="3"/>
  <c r="E17" i="3"/>
  <c r="E26" i="3"/>
  <c r="M23" i="2"/>
  <c r="M24" i="2"/>
  <c r="M25" i="2"/>
  <c r="M26" i="2"/>
  <c r="M27" i="2"/>
  <c r="M28" i="2"/>
  <c r="M46" i="2"/>
  <c r="H9" i="8"/>
  <c r="E11" i="8"/>
  <c r="D12" i="8"/>
  <c r="E10" i="4"/>
  <c r="E17" i="4"/>
  <c r="E22" i="4"/>
  <c r="L23" i="4"/>
  <c r="L26" i="4"/>
  <c r="E32" i="4"/>
  <c r="E39" i="4"/>
  <c r="E21" i="3"/>
  <c r="E30" i="3"/>
  <c r="L11" i="4"/>
  <c r="L18" i="4"/>
  <c r="L30" i="4"/>
  <c r="L33" i="4"/>
  <c r="E36" i="4"/>
  <c r="L37" i="4"/>
  <c r="E15" i="3"/>
  <c r="E24" i="3"/>
  <c r="E37" i="3"/>
  <c r="M19" i="2"/>
  <c r="M50" i="2"/>
  <c r="H11" i="8"/>
  <c r="E13" i="8"/>
  <c r="D14" i="8"/>
  <c r="L10" i="4"/>
  <c r="L17" i="4"/>
  <c r="L22" i="4"/>
  <c r="E27" i="4"/>
  <c r="E31" i="4"/>
  <c r="L32" i="4"/>
  <c r="E38" i="4"/>
  <c r="L39" i="4"/>
  <c r="E13" i="3"/>
  <c r="E22" i="3"/>
  <c r="E35" i="3"/>
  <c r="E47" i="3"/>
  <c r="M16" i="2"/>
  <c r="M41" i="2"/>
  <c r="E12" i="4"/>
  <c r="E15" i="4"/>
  <c r="E19" i="4"/>
  <c r="L36" i="4"/>
  <c r="E42" i="4"/>
  <c r="E16" i="3"/>
  <c r="E25" i="3"/>
  <c r="E38" i="3"/>
  <c r="E32" i="3"/>
  <c r="M39" i="2"/>
  <c r="M42" i="2"/>
  <c r="I12" i="8"/>
  <c r="H21" i="8"/>
  <c r="E23" i="8"/>
  <c r="D24" i="8"/>
  <c r="I29" i="8"/>
  <c r="H30" i="8"/>
  <c r="E32" i="8"/>
  <c r="I38" i="8"/>
  <c r="E16" i="4"/>
  <c r="E44" i="4"/>
  <c r="M10" i="2"/>
  <c r="M17" i="2"/>
  <c r="M35" i="2"/>
  <c r="D9" i="8"/>
  <c r="I11" i="8"/>
  <c r="D15" i="8"/>
  <c r="D16" i="8"/>
  <c r="I21" i="8"/>
  <c r="H22" i="8"/>
  <c r="E24" i="8"/>
  <c r="D25" i="8"/>
  <c r="I30" i="8"/>
  <c r="H31" i="8"/>
  <c r="D35" i="8"/>
  <c r="H41" i="8"/>
  <c r="L16" i="4"/>
  <c r="E23" i="4"/>
  <c r="L44" i="4"/>
  <c r="E11" i="3"/>
  <c r="M15" i="2"/>
  <c r="M32" i="2"/>
  <c r="E9" i="8"/>
  <c r="E15" i="8"/>
  <c r="E16" i="8"/>
  <c r="D17" i="8"/>
  <c r="I22" i="8"/>
  <c r="H23" i="8"/>
  <c r="E25" i="8"/>
  <c r="D26" i="8"/>
  <c r="I31" i="8"/>
  <c r="H32" i="8"/>
  <c r="E35" i="8"/>
  <c r="D36" i="8"/>
  <c r="E24" i="4"/>
  <c r="E14" i="8"/>
  <c r="E17" i="8"/>
  <c r="D18" i="8"/>
  <c r="I23" i="8"/>
  <c r="H24" i="8"/>
  <c r="E26" i="8"/>
  <c r="I32" i="8"/>
  <c r="E36" i="8"/>
  <c r="D37" i="8"/>
  <c r="E43" i="8"/>
  <c r="E13" i="4"/>
  <c r="L25" i="4"/>
  <c r="E50" i="4"/>
  <c r="E41" i="3"/>
  <c r="M18" i="2"/>
  <c r="M40" i="2"/>
  <c r="H14" i="8"/>
  <c r="I15" i="8"/>
  <c r="I16" i="8"/>
  <c r="H17" i="8"/>
  <c r="D21" i="8"/>
  <c r="I25" i="8"/>
  <c r="H26" i="8"/>
  <c r="E29" i="8"/>
  <c r="D30" i="8"/>
  <c r="I35" i="8"/>
  <c r="H36" i="8"/>
  <c r="E38" i="8"/>
  <c r="H43" i="8"/>
  <c r="E26" i="4"/>
  <c r="M12" i="2"/>
  <c r="H13" i="8"/>
  <c r="H16" i="8"/>
  <c r="I18" i="8"/>
  <c r="D22" i="8"/>
  <c r="I24" i="8"/>
  <c r="E30" i="8"/>
  <c r="D41" i="8"/>
  <c r="D43" i="8"/>
  <c r="E29" i="3"/>
  <c r="I13" i="8"/>
  <c r="E22" i="8"/>
  <c r="H38" i="8"/>
  <c r="E41" i="8"/>
  <c r="E47" i="8"/>
  <c r="E31" i="3"/>
  <c r="I36" i="8"/>
  <c r="I41" i="8"/>
  <c r="I43" i="8"/>
  <c r="I47" i="8"/>
  <c r="L14" i="4"/>
  <c r="D11" i="8"/>
  <c r="I14" i="8"/>
  <c r="H25" i="8"/>
  <c r="D31" i="8"/>
  <c r="M14" i="2"/>
  <c r="M33" i="2"/>
  <c r="E12" i="8"/>
  <c r="H15" i="8"/>
  <c r="E21" i="8"/>
  <c r="H37" i="8"/>
  <c r="H12" i="8"/>
  <c r="I26" i="8"/>
  <c r="H35" i="8"/>
  <c r="AA9" i="6"/>
  <c r="AG11" i="6"/>
  <c r="AA13" i="6"/>
  <c r="AC14" i="6"/>
  <c r="AG15" i="6"/>
  <c r="AI16" i="6"/>
  <c r="AA17" i="6"/>
  <c r="AC18" i="6"/>
  <c r="AI21" i="6"/>
  <c r="AA22" i="6"/>
  <c r="AC23" i="6"/>
  <c r="AG24" i="6"/>
  <c r="AI25" i="6"/>
  <c r="AA26" i="6"/>
  <c r="AE29" i="6"/>
  <c r="AH30" i="6"/>
  <c r="AI31" i="6"/>
  <c r="AA32" i="6"/>
  <c r="AG35" i="6"/>
  <c r="AI36" i="6"/>
  <c r="AA37" i="6"/>
  <c r="AC38" i="6"/>
  <c r="AI41" i="6"/>
  <c r="AC43" i="6"/>
  <c r="AH47" i="6"/>
  <c r="AB49" i="6"/>
  <c r="AA51" i="6"/>
  <c r="D10" i="10"/>
  <c r="Q12" i="10"/>
  <c r="I14" i="10"/>
  <c r="L16" i="10"/>
  <c r="D13" i="8"/>
  <c r="D29" i="8"/>
  <c r="AB9" i="6"/>
  <c r="AE10" i="6"/>
  <c r="AH11" i="6"/>
  <c r="AB13" i="6"/>
  <c r="AE14" i="6"/>
  <c r="AH15" i="6"/>
  <c r="Y16" i="6"/>
  <c r="AB17" i="6"/>
  <c r="AE18" i="6"/>
  <c r="Y21" i="6"/>
  <c r="AB22" i="6"/>
  <c r="AE23" i="6"/>
  <c r="AH24" i="6"/>
  <c r="Y25" i="6"/>
  <c r="AB26" i="6"/>
  <c r="AG29" i="6"/>
  <c r="AI30" i="6"/>
  <c r="E18" i="3"/>
  <c r="M11" i="2"/>
  <c r="H29" i="8"/>
  <c r="E37" i="8"/>
  <c r="AC9" i="6"/>
  <c r="AI11" i="6"/>
  <c r="AA12" i="6"/>
  <c r="AC13" i="6"/>
  <c r="AG14" i="6"/>
  <c r="AI15" i="6"/>
  <c r="AA16" i="6"/>
  <c r="AC17" i="6"/>
  <c r="AG18" i="6"/>
  <c r="AA21" i="6"/>
  <c r="AC22" i="6"/>
  <c r="AG23" i="6"/>
  <c r="AI24" i="6"/>
  <c r="L24" i="4"/>
  <c r="E43" i="3"/>
  <c r="D23" i="8"/>
  <c r="I37" i="8"/>
  <c r="AE9" i="6"/>
  <c r="Y11" i="6"/>
  <c r="AE13" i="6"/>
  <c r="AH14" i="6"/>
  <c r="Y15" i="6"/>
  <c r="AB16" i="6"/>
  <c r="AE17" i="6"/>
  <c r="AH18" i="6"/>
  <c r="AB21" i="6"/>
  <c r="AE22" i="6"/>
  <c r="AH23" i="6"/>
  <c r="Y24" i="6"/>
  <c r="AB25" i="6"/>
  <c r="AE26" i="6"/>
  <c r="AI29" i="6"/>
  <c r="AA30" i="6"/>
  <c r="AB31" i="6"/>
  <c r="AE32" i="6"/>
  <c r="Y35" i="6"/>
  <c r="AB36" i="6"/>
  <c r="AE37" i="6"/>
  <c r="AH38" i="6"/>
  <c r="AB41" i="6"/>
  <c r="AI43" i="6"/>
  <c r="H10" i="10"/>
  <c r="M14" i="10"/>
  <c r="D15" i="10"/>
  <c r="E16" i="10"/>
  <c r="P16" i="10"/>
  <c r="Q17" i="10"/>
  <c r="I9" i="8"/>
  <c r="I17" i="8"/>
  <c r="AH9" i="6"/>
  <c r="Y10" i="6"/>
  <c r="AB11" i="6"/>
  <c r="AH13" i="6"/>
  <c r="Y14" i="6"/>
  <c r="AB15" i="6"/>
  <c r="AE16" i="6"/>
  <c r="AH17" i="6"/>
  <c r="Y18" i="6"/>
  <c r="AE21" i="6"/>
  <c r="AH22" i="6"/>
  <c r="Y23" i="6"/>
  <c r="AB24" i="6"/>
  <c r="AE25" i="6"/>
  <c r="AH26" i="6"/>
  <c r="AA29" i="6"/>
  <c r="AC30" i="6"/>
  <c r="AE31" i="6"/>
  <c r="E18" i="8"/>
  <c r="D32" i="8"/>
  <c r="AA11" i="6"/>
  <c r="AG12" i="6"/>
  <c r="AI17" i="6"/>
  <c r="AH21" i="6"/>
  <c r="AA25" i="6"/>
  <c r="AC26" i="6"/>
  <c r="AH32" i="6"/>
  <c r="AH35" i="6"/>
  <c r="AA36" i="6"/>
  <c r="AG38" i="6"/>
  <c r="AG41" i="6"/>
  <c r="AB43" i="6"/>
  <c r="Y49" i="6"/>
  <c r="I10" i="10"/>
  <c r="L12" i="10"/>
  <c r="H15" i="10"/>
  <c r="Q16" i="10"/>
  <c r="I17" i="10"/>
  <c r="L18" i="10"/>
  <c r="M19" i="10"/>
  <c r="E22" i="10"/>
  <c r="P22" i="10"/>
  <c r="Q23" i="10"/>
  <c r="H24" i="10"/>
  <c r="I25" i="10"/>
  <c r="L26" i="10"/>
  <c r="M27" i="10"/>
  <c r="E30" i="10"/>
  <c r="P30" i="10"/>
  <c r="Q31" i="10"/>
  <c r="H32" i="10"/>
  <c r="I33" i="10"/>
  <c r="L36" i="10"/>
  <c r="M37" i="10"/>
  <c r="D38" i="10"/>
  <c r="E39" i="10"/>
  <c r="P39" i="10"/>
  <c r="H42" i="10"/>
  <c r="L48" i="10"/>
  <c r="D52" i="10"/>
  <c r="Q54" i="10"/>
  <c r="AC11" i="6"/>
  <c r="AC16" i="6"/>
  <c r="AA23" i="6"/>
  <c r="AA24" i="6"/>
  <c r="AC25" i="6"/>
  <c r="AG26" i="6"/>
  <c r="AI32" i="6"/>
  <c r="AI35" i="6"/>
  <c r="AC36" i="6"/>
  <c r="AI38" i="6"/>
  <c r="AH41" i="6"/>
  <c r="AG43" i="6"/>
  <c r="AB47" i="6"/>
  <c r="AE49" i="6"/>
  <c r="M12" i="10"/>
  <c r="P14" i="10"/>
  <c r="I15" i="10"/>
  <c r="D16" i="10"/>
  <c r="M18" i="10"/>
  <c r="D19" i="10"/>
  <c r="Q22" i="10"/>
  <c r="H23" i="10"/>
  <c r="I24" i="10"/>
  <c r="M26" i="10"/>
  <c r="D27" i="10"/>
  <c r="Q30" i="10"/>
  <c r="H31" i="10"/>
  <c r="I32" i="10"/>
  <c r="M36" i="10"/>
  <c r="D37" i="10"/>
  <c r="E38" i="10"/>
  <c r="P38" i="10"/>
  <c r="Q39" i="10"/>
  <c r="I42" i="10"/>
  <c r="M48" i="10"/>
  <c r="E52" i="10"/>
  <c r="P52" i="10"/>
  <c r="H54" i="10"/>
  <c r="H18" i="8"/>
  <c r="Y9" i="6"/>
  <c r="AE11" i="6"/>
  <c r="AA14" i="6"/>
  <c r="AA15" i="6"/>
  <c r="AG16" i="6"/>
  <c r="AB23" i="6"/>
  <c r="AC24" i="6"/>
  <c r="AG25" i="6"/>
  <c r="AI26" i="6"/>
  <c r="Y29" i="6"/>
  <c r="Y30" i="6"/>
  <c r="AE36" i="6"/>
  <c r="Y37" i="6"/>
  <c r="AH43" i="6"/>
  <c r="AC47" i="6"/>
  <c r="AH49" i="6"/>
  <c r="L10" i="10"/>
  <c r="D14" i="10"/>
  <c r="Q14" i="10"/>
  <c r="L15" i="10"/>
  <c r="L17" i="10"/>
  <c r="D18" i="10"/>
  <c r="E19" i="10"/>
  <c r="P19" i="10"/>
  <c r="H22" i="10"/>
  <c r="I23" i="10"/>
  <c r="L25" i="10"/>
  <c r="E27" i="10"/>
  <c r="P27" i="10"/>
  <c r="H30" i="10"/>
  <c r="I31" i="10"/>
  <c r="L33" i="10"/>
  <c r="D36" i="10"/>
  <c r="E37" i="10"/>
  <c r="P37" i="10"/>
  <c r="Q38" i="10"/>
  <c r="H39" i="10"/>
  <c r="AG9" i="6"/>
  <c r="AB14" i="6"/>
  <c r="AC15" i="6"/>
  <c r="AH16" i="6"/>
  <c r="Y22" i="6"/>
  <c r="AI23" i="6"/>
  <c r="AE24" i="6"/>
  <c r="AH25" i="6"/>
  <c r="AB29" i="6"/>
  <c r="AB30" i="6"/>
  <c r="AG36" i="6"/>
  <c r="AB37" i="6"/>
  <c r="AI47" i="6"/>
  <c r="M10" i="10"/>
  <c r="P12" i="10"/>
  <c r="E14" i="10"/>
  <c r="M15" i="10"/>
  <c r="H16" i="10"/>
  <c r="M17" i="10"/>
  <c r="E18" i="10"/>
  <c r="P18" i="10"/>
  <c r="Q19" i="10"/>
  <c r="I22" i="10"/>
  <c r="L24" i="10"/>
  <c r="M25" i="10"/>
  <c r="E26" i="10"/>
  <c r="P26" i="10"/>
  <c r="Q27" i="10"/>
  <c r="I30" i="10"/>
  <c r="L32" i="10"/>
  <c r="M33" i="10"/>
  <c r="E36" i="10"/>
  <c r="P36" i="10"/>
  <c r="Q37" i="10"/>
  <c r="H38" i="10"/>
  <c r="I39" i="10"/>
  <c r="L42" i="10"/>
  <c r="E48" i="10"/>
  <c r="P48" i="10"/>
  <c r="H52" i="10"/>
  <c r="E31" i="8"/>
  <c r="AG13" i="6"/>
  <c r="AB18" i="6"/>
  <c r="AI22" i="6"/>
  <c r="AH29" i="6"/>
  <c r="AG30" i="6"/>
  <c r="AC31" i="6"/>
  <c r="AB32" i="6"/>
  <c r="AB35" i="6"/>
  <c r="AG37" i="6"/>
  <c r="AA38" i="6"/>
  <c r="AA41" i="6"/>
  <c r="Q10" i="10"/>
  <c r="E12" i="10"/>
  <c r="H14" i="10"/>
  <c r="Q15" i="10"/>
  <c r="D17" i="10"/>
  <c r="P17" i="10"/>
  <c r="H18" i="10"/>
  <c r="I19" i="10"/>
  <c r="L22" i="10"/>
  <c r="M23" i="10"/>
  <c r="D24" i="10"/>
  <c r="E25" i="10"/>
  <c r="P25" i="10"/>
  <c r="H26" i="10"/>
  <c r="I27" i="10"/>
  <c r="L30" i="10"/>
  <c r="M31" i="10"/>
  <c r="D32" i="10"/>
  <c r="E33" i="10"/>
  <c r="P33" i="10"/>
  <c r="H36" i="10"/>
  <c r="I37" i="10"/>
  <c r="L39" i="10"/>
  <c r="D42" i="10"/>
  <c r="H48" i="10"/>
  <c r="M54" i="10"/>
  <c r="AI13" i="6"/>
  <c r="Y17" i="6"/>
  <c r="AI18" i="6"/>
  <c r="AC21" i="6"/>
  <c r="AG31" i="6"/>
  <c r="AC32" i="6"/>
  <c r="AC35" i="6"/>
  <c r="AH37" i="6"/>
  <c r="AB38" i="6"/>
  <c r="AC41" i="6"/>
  <c r="E10" i="10"/>
  <c r="H12" i="10"/>
  <c r="E15" i="10"/>
  <c r="M16" i="10"/>
  <c r="E17" i="10"/>
  <c r="I18" i="10"/>
  <c r="M22" i="10"/>
  <c r="D23" i="10"/>
  <c r="E24" i="10"/>
  <c r="P24" i="10"/>
  <c r="Q25" i="10"/>
  <c r="I26" i="10"/>
  <c r="M30" i="10"/>
  <c r="D31" i="10"/>
  <c r="E32" i="10"/>
  <c r="P32" i="10"/>
  <c r="Q33" i="10"/>
  <c r="I36" i="10"/>
  <c r="L38" i="10"/>
  <c r="M39" i="10"/>
  <c r="E42" i="10"/>
  <c r="P42" i="10"/>
  <c r="I48" i="10"/>
  <c r="AA35" i="6"/>
  <c r="AC37" i="6"/>
  <c r="L14" i="10"/>
  <c r="H17" i="10"/>
  <c r="L19" i="10"/>
  <c r="Q24" i="10"/>
  <c r="D30" i="10"/>
  <c r="L37" i="10"/>
  <c r="Q42" i="10"/>
  <c r="I54" i="10"/>
  <c r="Y38" i="6"/>
  <c r="M38" i="10"/>
  <c r="Y32" i="6"/>
  <c r="AE35" i="6"/>
  <c r="AI37" i="6"/>
  <c r="AA43" i="6"/>
  <c r="Y53" i="6"/>
  <c r="D12" i="10"/>
  <c r="D25" i="10"/>
  <c r="H27" i="10"/>
  <c r="M32" i="10"/>
  <c r="D44" i="10"/>
  <c r="D48" i="10"/>
  <c r="I52" i="10"/>
  <c r="L54" i="10"/>
  <c r="AG21" i="6"/>
  <c r="H33" i="10"/>
  <c r="M34" i="2"/>
  <c r="AI9" i="6"/>
  <c r="AI14" i="6"/>
  <c r="AG32" i="6"/>
  <c r="I12" i="10"/>
  <c r="E23" i="10"/>
  <c r="H25" i="10"/>
  <c r="L27" i="10"/>
  <c r="Q32" i="10"/>
  <c r="L52" i="10"/>
  <c r="AC29" i="6"/>
  <c r="P15" i="10"/>
  <c r="L23" i="10"/>
  <c r="D33" i="10"/>
  <c r="I38" i="10"/>
  <c r="M52" i="10"/>
  <c r="P54" i="10"/>
  <c r="AG17" i="6"/>
  <c r="Y36" i="6"/>
  <c r="Y41" i="6"/>
  <c r="P23" i="10"/>
  <c r="E31" i="10"/>
  <c r="Q52" i="10"/>
  <c r="D38" i="8"/>
  <c r="Y13" i="6"/>
  <c r="AE15" i="6"/>
  <c r="AH31" i="6"/>
  <c r="D22" i="10"/>
  <c r="P31" i="10"/>
  <c r="D39" i="10"/>
  <c r="AA18" i="6"/>
  <c r="AG22" i="6"/>
  <c r="AE30" i="6"/>
  <c r="H19" i="10"/>
  <c r="M24" i="10"/>
  <c r="Q26" i="10"/>
  <c r="H37" i="10"/>
  <c r="M42" i="10"/>
  <c r="E54" i="10"/>
  <c r="P10" i="10"/>
  <c r="L31" i="10"/>
  <c r="AE38" i="6"/>
  <c r="I16" i="10"/>
  <c r="Q36" i="10"/>
  <c r="AA31" i="6"/>
  <c r="AG51" i="6"/>
  <c r="Q18" i="10"/>
  <c r="AH36" i="6"/>
  <c r="AE41" i="6"/>
  <c r="Q48" i="10"/>
  <c r="Y26" i="6"/>
  <c r="C26" i="6" l="1"/>
  <c r="Q40" i="10"/>
  <c r="N31" i="10"/>
  <c r="R10" i="10"/>
  <c r="R20" i="10" s="1"/>
  <c r="P20" i="10"/>
  <c r="F54" i="10"/>
  <c r="U54" i="10"/>
  <c r="J37" i="10"/>
  <c r="J19" i="10"/>
  <c r="D18" i="6"/>
  <c r="F39" i="10"/>
  <c r="T39" i="10"/>
  <c r="V39" i="10" s="1"/>
  <c r="R31" i="10"/>
  <c r="D28" i="10"/>
  <c r="F22" i="10"/>
  <c r="F28" i="10" s="1"/>
  <c r="T22" i="10"/>
  <c r="C13" i="6"/>
  <c r="F38" i="8"/>
  <c r="L38" i="8"/>
  <c r="U31" i="10"/>
  <c r="R23" i="10"/>
  <c r="C41" i="6"/>
  <c r="E41" i="6" s="1"/>
  <c r="C36" i="6"/>
  <c r="R54" i="10"/>
  <c r="T33" i="10"/>
  <c r="F33" i="10"/>
  <c r="N23" i="10"/>
  <c r="R15" i="10"/>
  <c r="N52" i="10"/>
  <c r="N27" i="10"/>
  <c r="J25" i="10"/>
  <c r="U23" i="10"/>
  <c r="Q34" i="2"/>
  <c r="C31" i="1"/>
  <c r="C31" i="13"/>
  <c r="J33" i="10"/>
  <c r="N54" i="10"/>
  <c r="F48" i="10"/>
  <c r="T48" i="10"/>
  <c r="V48" i="10" s="1"/>
  <c r="J27" i="10"/>
  <c r="T25" i="10"/>
  <c r="F25" i="10"/>
  <c r="F12" i="10"/>
  <c r="T12" i="10"/>
  <c r="C53" i="6"/>
  <c r="E53" i="6" s="1"/>
  <c r="D43" i="6"/>
  <c r="E43" i="6" s="1"/>
  <c r="C32" i="6"/>
  <c r="C38" i="6"/>
  <c r="N37" i="10"/>
  <c r="F30" i="10"/>
  <c r="F34" i="10" s="1"/>
  <c r="T30" i="10"/>
  <c r="D34" i="10"/>
  <c r="N19" i="10"/>
  <c r="J17" i="10"/>
  <c r="N14" i="10"/>
  <c r="D35" i="6"/>
  <c r="D39" i="6" s="1"/>
  <c r="R42" i="10"/>
  <c r="U42" i="10"/>
  <c r="N38" i="10"/>
  <c r="I40" i="10"/>
  <c r="R32" i="10"/>
  <c r="U32" i="10"/>
  <c r="F31" i="10"/>
  <c r="T31" i="10"/>
  <c r="M34" i="10"/>
  <c r="R24" i="10"/>
  <c r="U24" i="10"/>
  <c r="F23" i="10"/>
  <c r="T23" i="10"/>
  <c r="M28" i="10"/>
  <c r="U17" i="10"/>
  <c r="U15" i="10"/>
  <c r="J12" i="10"/>
  <c r="E20" i="10"/>
  <c r="U10" i="10"/>
  <c r="U20" i="10" s="1"/>
  <c r="C17" i="6"/>
  <c r="J48" i="10"/>
  <c r="T42" i="10"/>
  <c r="F42" i="10"/>
  <c r="N39" i="10"/>
  <c r="H40" i="10"/>
  <c r="J36" i="10"/>
  <c r="J40" i="10" s="1"/>
  <c r="R33" i="10"/>
  <c r="U33" i="10"/>
  <c r="T32" i="10"/>
  <c r="V32" i="10" s="1"/>
  <c r="F32" i="10"/>
  <c r="L34" i="10"/>
  <c r="N30" i="10"/>
  <c r="N34" i="10" s="1"/>
  <c r="T26" i="10"/>
  <c r="J26" i="10"/>
  <c r="R25" i="10"/>
  <c r="U25" i="10"/>
  <c r="T24" i="10"/>
  <c r="F24" i="10"/>
  <c r="L28" i="10"/>
  <c r="N22" i="10"/>
  <c r="N28" i="10" s="1"/>
  <c r="J18" i="10"/>
  <c r="R17" i="10"/>
  <c r="F17" i="10"/>
  <c r="T17" i="10"/>
  <c r="V17" i="10" s="1"/>
  <c r="J14" i="10"/>
  <c r="U12" i="10"/>
  <c r="Q20" i="10"/>
  <c r="D41" i="6"/>
  <c r="D38" i="6"/>
  <c r="M31" i="8"/>
  <c r="J52" i="10"/>
  <c r="R48" i="10"/>
  <c r="U48" i="10"/>
  <c r="N42" i="10"/>
  <c r="J38" i="10"/>
  <c r="R36" i="10"/>
  <c r="R40" i="10" s="1"/>
  <c r="P40" i="10"/>
  <c r="E40" i="10"/>
  <c r="U36" i="10"/>
  <c r="U40" i="10" s="1"/>
  <c r="N32" i="10"/>
  <c r="I34" i="10"/>
  <c r="R26" i="10"/>
  <c r="U26" i="10"/>
  <c r="F26" i="10"/>
  <c r="N24" i="10"/>
  <c r="I28" i="10"/>
  <c r="R18" i="10"/>
  <c r="U18" i="10"/>
  <c r="J16" i="10"/>
  <c r="U14" i="10"/>
  <c r="R12" i="10"/>
  <c r="M20" i="10"/>
  <c r="C22" i="6"/>
  <c r="J39" i="10"/>
  <c r="R37" i="10"/>
  <c r="U37" i="10"/>
  <c r="T36" i="10"/>
  <c r="D40" i="10"/>
  <c r="F36" i="10"/>
  <c r="F40" i="10" s="1"/>
  <c r="N33" i="10"/>
  <c r="H34" i="10"/>
  <c r="J30" i="10"/>
  <c r="J34" i="10" s="1"/>
  <c r="R27" i="10"/>
  <c r="U27" i="10"/>
  <c r="N25" i="10"/>
  <c r="H28" i="10"/>
  <c r="J22" i="10"/>
  <c r="J28" i="10" s="1"/>
  <c r="R19" i="10"/>
  <c r="U19" i="10"/>
  <c r="T18" i="10"/>
  <c r="V18" i="10" s="1"/>
  <c r="F18" i="10"/>
  <c r="N17" i="10"/>
  <c r="N15" i="10"/>
  <c r="T14" i="10"/>
  <c r="F14" i="10"/>
  <c r="N10" i="10"/>
  <c r="N20" i="10" s="1"/>
  <c r="L20" i="10"/>
  <c r="C37" i="6"/>
  <c r="C30" i="6"/>
  <c r="C29" i="6"/>
  <c r="D15" i="6"/>
  <c r="D14" i="6"/>
  <c r="C9" i="6"/>
  <c r="J18" i="8"/>
  <c r="J54" i="10"/>
  <c r="T54" i="10"/>
  <c r="V54" i="10" s="1"/>
  <c r="R52" i="10"/>
  <c r="U52" i="10"/>
  <c r="R38" i="10"/>
  <c r="U38" i="10"/>
  <c r="F37" i="10"/>
  <c r="T37" i="10"/>
  <c r="V37" i="10" s="1"/>
  <c r="M40" i="10"/>
  <c r="J31" i="10"/>
  <c r="Q34" i="10"/>
  <c r="F27" i="10"/>
  <c r="T27" i="10"/>
  <c r="J23" i="10"/>
  <c r="Q28" i="10"/>
  <c r="F19" i="10"/>
  <c r="T19" i="10"/>
  <c r="F16" i="10"/>
  <c r="T16" i="10"/>
  <c r="R14" i="10"/>
  <c r="D47" i="6"/>
  <c r="E47" i="6" s="1"/>
  <c r="D24" i="6"/>
  <c r="D23" i="6"/>
  <c r="F52" i="10"/>
  <c r="T52" i="10"/>
  <c r="N48" i="10"/>
  <c r="J42" i="10"/>
  <c r="R39" i="10"/>
  <c r="U39" i="10"/>
  <c r="F38" i="10"/>
  <c r="T38" i="10"/>
  <c r="N36" i="10"/>
  <c r="N40" i="10" s="1"/>
  <c r="L40" i="10"/>
  <c r="J32" i="10"/>
  <c r="R30" i="10"/>
  <c r="R34" i="10" s="1"/>
  <c r="P34" i="10"/>
  <c r="U30" i="10"/>
  <c r="U34" i="10" s="1"/>
  <c r="E34" i="10"/>
  <c r="N26" i="10"/>
  <c r="J24" i="10"/>
  <c r="P28" i="10"/>
  <c r="R22" i="10"/>
  <c r="R28" i="10" s="1"/>
  <c r="E28" i="10"/>
  <c r="U22" i="10"/>
  <c r="U28" i="10" s="1"/>
  <c r="N18" i="10"/>
  <c r="J15" i="10"/>
  <c r="N12" i="10"/>
  <c r="I20" i="10"/>
  <c r="I46" i="10" s="1"/>
  <c r="I56" i="10" s="1"/>
  <c r="I60" i="10" s="1"/>
  <c r="C49" i="6"/>
  <c r="E49" i="6" s="1"/>
  <c r="D36" i="6"/>
  <c r="D25" i="6"/>
  <c r="D11" i="6"/>
  <c r="F32" i="8"/>
  <c r="L32" i="8"/>
  <c r="M18" i="8"/>
  <c r="C23" i="6"/>
  <c r="E23" i="6" s="1"/>
  <c r="C18" i="6"/>
  <c r="E18" i="6" s="1"/>
  <c r="C14" i="6"/>
  <c r="E14" i="6" s="1"/>
  <c r="C10" i="6"/>
  <c r="I19" i="8"/>
  <c r="R16" i="10"/>
  <c r="U16" i="10"/>
  <c r="F15" i="10"/>
  <c r="T15" i="10"/>
  <c r="V15" i="10" s="1"/>
  <c r="J10" i="10"/>
  <c r="J20" i="10" s="1"/>
  <c r="J46" i="10" s="1"/>
  <c r="J56" i="10" s="1"/>
  <c r="J60" i="10" s="1"/>
  <c r="H20" i="10"/>
  <c r="H46" i="10" s="1"/>
  <c r="H56" i="10" s="1"/>
  <c r="H60" i="10" s="1"/>
  <c r="C35" i="6"/>
  <c r="D30" i="6"/>
  <c r="C24" i="6"/>
  <c r="E24" i="6" s="1"/>
  <c r="C15" i="6"/>
  <c r="E15" i="6" s="1"/>
  <c r="C11" i="6"/>
  <c r="E11" i="6" s="1"/>
  <c r="F23" i="8"/>
  <c r="L23" i="8"/>
  <c r="F43" i="3"/>
  <c r="T43" i="1" s="1"/>
  <c r="D43" i="3"/>
  <c r="D43" i="1"/>
  <c r="E43" i="1" s="1"/>
  <c r="I43" i="13"/>
  <c r="K24" i="4"/>
  <c r="N23" i="1" s="1"/>
  <c r="D21" i="6"/>
  <c r="D27" i="6" s="1"/>
  <c r="D16" i="6"/>
  <c r="D12" i="6"/>
  <c r="M37" i="8"/>
  <c r="J29" i="8"/>
  <c r="J33" i="8" s="1"/>
  <c r="H33" i="8"/>
  <c r="C10" i="1"/>
  <c r="C10" i="13"/>
  <c r="D18" i="3"/>
  <c r="F18" i="3"/>
  <c r="T18" i="1" s="1"/>
  <c r="D18" i="1"/>
  <c r="I18" i="13"/>
  <c r="C25" i="6"/>
  <c r="C21" i="6"/>
  <c r="C16" i="6"/>
  <c r="E16" i="6" s="1"/>
  <c r="D33" i="8"/>
  <c r="L29" i="8"/>
  <c r="F29" i="8"/>
  <c r="F33" i="8" s="1"/>
  <c r="L13" i="8"/>
  <c r="F13" i="8"/>
  <c r="N16" i="10"/>
  <c r="D20" i="10"/>
  <c r="T10" i="10"/>
  <c r="F10" i="10"/>
  <c r="F20" i="10" s="1"/>
  <c r="D51" i="6"/>
  <c r="E51" i="6" s="1"/>
  <c r="D49" i="6"/>
  <c r="D37" i="6"/>
  <c r="D32" i="6"/>
  <c r="D26" i="6"/>
  <c r="D22" i="6"/>
  <c r="D17" i="6"/>
  <c r="D13" i="6"/>
  <c r="D9" i="6"/>
  <c r="D19" i="6" s="1"/>
  <c r="H39" i="8"/>
  <c r="J35" i="8"/>
  <c r="J39" i="8" s="1"/>
  <c r="J12" i="8"/>
  <c r="J37" i="8"/>
  <c r="E27" i="8"/>
  <c r="M21" i="8"/>
  <c r="M27" i="8" s="1"/>
  <c r="J15" i="8"/>
  <c r="M12" i="8"/>
  <c r="Q33" i="2"/>
  <c r="C30" i="1"/>
  <c r="C30" i="13"/>
  <c r="Q14" i="2"/>
  <c r="C13" i="1"/>
  <c r="C13" i="13"/>
  <c r="F31" i="8"/>
  <c r="L31" i="8"/>
  <c r="J25" i="8"/>
  <c r="F11" i="8"/>
  <c r="L11" i="8"/>
  <c r="K14" i="4"/>
  <c r="N13" i="1" s="1"/>
  <c r="M14" i="4"/>
  <c r="U13" i="1" s="1"/>
  <c r="J47" i="8"/>
  <c r="F31" i="3"/>
  <c r="T31" i="1" s="1"/>
  <c r="D31" i="1"/>
  <c r="I31" i="13"/>
  <c r="M47" i="8"/>
  <c r="N47" i="8" s="1"/>
  <c r="F47" i="8"/>
  <c r="M41" i="8"/>
  <c r="J38" i="8"/>
  <c r="M22" i="8"/>
  <c r="E33" i="3"/>
  <c r="D29" i="3"/>
  <c r="F29" i="3" s="1"/>
  <c r="D29" i="1"/>
  <c r="D33" i="1" s="1"/>
  <c r="I29" i="13"/>
  <c r="L43" i="8"/>
  <c r="N43" i="8" s="1"/>
  <c r="F43" i="8"/>
  <c r="F41" i="8"/>
  <c r="L41" i="8"/>
  <c r="N41" i="8" s="1"/>
  <c r="M30" i="8"/>
  <c r="F22" i="8"/>
  <c r="L22" i="8"/>
  <c r="J16" i="8"/>
  <c r="J13" i="8"/>
  <c r="Q12" i="2"/>
  <c r="C11" i="1"/>
  <c r="C11" i="13"/>
  <c r="D26" i="4"/>
  <c r="L25" i="1" s="1"/>
  <c r="J43" i="8"/>
  <c r="M38" i="8"/>
  <c r="J36" i="8"/>
  <c r="I39" i="8"/>
  <c r="L30" i="8"/>
  <c r="N30" i="8" s="1"/>
  <c r="F30" i="8"/>
  <c r="E33" i="8"/>
  <c r="M29" i="8"/>
  <c r="M33" i="8" s="1"/>
  <c r="J26" i="8"/>
  <c r="L21" i="8"/>
  <c r="D27" i="8"/>
  <c r="F21" i="8"/>
  <c r="F27" i="8" s="1"/>
  <c r="J17" i="8"/>
  <c r="J14" i="8"/>
  <c r="Q40" i="2"/>
  <c r="C36" i="13"/>
  <c r="C36" i="1"/>
  <c r="E36" i="1" s="1"/>
  <c r="Q18" i="2"/>
  <c r="C17" i="1"/>
  <c r="C17" i="13"/>
  <c r="D41" i="3"/>
  <c r="F41" i="3" s="1"/>
  <c r="T41" i="1" s="1"/>
  <c r="D41" i="1"/>
  <c r="I41" i="13"/>
  <c r="D50" i="4"/>
  <c r="F50" i="4" s="1"/>
  <c r="K25" i="4"/>
  <c r="N24" i="1" s="1"/>
  <c r="D13" i="4"/>
  <c r="L12" i="1" s="1"/>
  <c r="F13" i="4"/>
  <c r="S12" i="1" s="1"/>
  <c r="M43" i="8"/>
  <c r="L37" i="8"/>
  <c r="N37" i="8" s="1"/>
  <c r="F37" i="8"/>
  <c r="M36" i="8"/>
  <c r="M26" i="8"/>
  <c r="J24" i="8"/>
  <c r="L18" i="8"/>
  <c r="N18" i="8" s="1"/>
  <c r="F18" i="8"/>
  <c r="M17" i="8"/>
  <c r="M14" i="8"/>
  <c r="F24" i="4"/>
  <c r="S23" i="1" s="1"/>
  <c r="L36" i="8"/>
  <c r="N36" i="8" s="1"/>
  <c r="F36" i="8"/>
  <c r="M35" i="8"/>
  <c r="M39" i="8" s="1"/>
  <c r="E39" i="8"/>
  <c r="J32" i="8"/>
  <c r="L26" i="8"/>
  <c r="F26" i="8"/>
  <c r="M25" i="8"/>
  <c r="J23" i="8"/>
  <c r="L17" i="8"/>
  <c r="N17" i="8" s="1"/>
  <c r="F17" i="8"/>
  <c r="M16" i="8"/>
  <c r="M15" i="8"/>
  <c r="E19" i="8"/>
  <c r="M9" i="8"/>
  <c r="M19" i="8" s="1"/>
  <c r="M37" i="2"/>
  <c r="M54" i="2" s="1"/>
  <c r="Q32" i="2"/>
  <c r="C29" i="1"/>
  <c r="C29" i="13"/>
  <c r="Q15" i="2"/>
  <c r="C14" i="1"/>
  <c r="C14" i="13"/>
  <c r="F11" i="3"/>
  <c r="T11" i="1" s="1"/>
  <c r="D11" i="3"/>
  <c r="D11" i="1"/>
  <c r="I11" i="13"/>
  <c r="K44" i="4"/>
  <c r="N43" i="1" s="1"/>
  <c r="F23" i="4"/>
  <c r="S22" i="1" s="1"/>
  <c r="K16" i="4"/>
  <c r="N15" i="1" s="1"/>
  <c r="J41" i="8"/>
  <c r="F35" i="8"/>
  <c r="F39" i="8" s="1"/>
  <c r="D39" i="8"/>
  <c r="L35" i="8"/>
  <c r="J31" i="8"/>
  <c r="F25" i="8"/>
  <c r="L25" i="8"/>
  <c r="M24" i="8"/>
  <c r="J22" i="8"/>
  <c r="I27" i="8"/>
  <c r="F16" i="8"/>
  <c r="L16" i="8"/>
  <c r="N16" i="8" s="1"/>
  <c r="F15" i="8"/>
  <c r="L15" i="8"/>
  <c r="F9" i="8"/>
  <c r="F19" i="8" s="1"/>
  <c r="F45" i="8" s="1"/>
  <c r="F49" i="8" s="1"/>
  <c r="L9" i="8"/>
  <c r="D19" i="8"/>
  <c r="Q35" i="2"/>
  <c r="S35" i="2" s="1"/>
  <c r="C32" i="1"/>
  <c r="C32" i="13"/>
  <c r="Q17" i="2"/>
  <c r="C16" i="1"/>
  <c r="C16" i="13"/>
  <c r="Q10" i="2"/>
  <c r="M21" i="2"/>
  <c r="C9" i="1"/>
  <c r="C9" i="13"/>
  <c r="D44" i="4"/>
  <c r="L43" i="1" s="1"/>
  <c r="F44" i="4"/>
  <c r="S43" i="1" s="1"/>
  <c r="D16" i="4"/>
  <c r="L15" i="1" s="1"/>
  <c r="F16" i="4"/>
  <c r="S15" i="1" s="1"/>
  <c r="M32" i="8"/>
  <c r="J30" i="8"/>
  <c r="I33" i="8"/>
  <c r="F24" i="8"/>
  <c r="L24" i="8"/>
  <c r="M23" i="8"/>
  <c r="J21" i="8"/>
  <c r="J27" i="8" s="1"/>
  <c r="H27" i="8"/>
  <c r="Q42" i="2"/>
  <c r="C38" i="1"/>
  <c r="E38" i="1" s="1"/>
  <c r="C38" i="13"/>
  <c r="Q39" i="2"/>
  <c r="M44" i="2"/>
  <c r="C35" i="1"/>
  <c r="C35" i="13"/>
  <c r="F32" i="3"/>
  <c r="T32" i="1" s="1"/>
  <c r="D32" i="3"/>
  <c r="D32" i="1"/>
  <c r="I32" i="13"/>
  <c r="D38" i="3"/>
  <c r="F38" i="3"/>
  <c r="T38" i="1" s="1"/>
  <c r="D38" i="1"/>
  <c r="I38" i="13"/>
  <c r="D25" i="3"/>
  <c r="F25" i="3" s="1"/>
  <c r="T25" i="1" s="1"/>
  <c r="D25" i="1"/>
  <c r="I25" i="13"/>
  <c r="D16" i="3"/>
  <c r="F16" i="3" s="1"/>
  <c r="T16" i="1" s="1"/>
  <c r="D16" i="1"/>
  <c r="I16" i="13"/>
  <c r="D42" i="4"/>
  <c r="L41" i="1" s="1"/>
  <c r="L40" i="4"/>
  <c r="K36" i="4"/>
  <c r="M36" i="4" s="1"/>
  <c r="D19" i="4"/>
  <c r="L18" i="1" s="1"/>
  <c r="F15" i="4"/>
  <c r="S14" i="1" s="1"/>
  <c r="D12" i="4"/>
  <c r="L11" i="1" s="1"/>
  <c r="Q41" i="2"/>
  <c r="C37" i="1"/>
  <c r="E37" i="1" s="1"/>
  <c r="C37" i="13"/>
  <c r="N16" i="2"/>
  <c r="Q15" i="1" s="1"/>
  <c r="V15" i="1" s="1"/>
  <c r="Q16" i="2"/>
  <c r="C15" i="13"/>
  <c r="C15" i="1"/>
  <c r="E15" i="1" s="1"/>
  <c r="D47" i="3"/>
  <c r="E39" i="3"/>
  <c r="D35" i="3"/>
  <c r="F35" i="3" s="1"/>
  <c r="D35" i="1"/>
  <c r="D39" i="1" s="1"/>
  <c r="I35" i="13"/>
  <c r="F22" i="3"/>
  <c r="T22" i="1" s="1"/>
  <c r="D22" i="3"/>
  <c r="D22" i="1"/>
  <c r="I22" i="13"/>
  <c r="D13" i="3"/>
  <c r="F13" i="3" s="1"/>
  <c r="T13" i="1" s="1"/>
  <c r="D13" i="1"/>
  <c r="I13" i="13"/>
  <c r="M39" i="4"/>
  <c r="U38" i="1" s="1"/>
  <c r="K39" i="4"/>
  <c r="N38" i="1" s="1"/>
  <c r="F38" i="4"/>
  <c r="S37" i="1" s="1"/>
  <c r="M32" i="4"/>
  <c r="U31" i="1" s="1"/>
  <c r="K32" i="4"/>
  <c r="F31" i="4"/>
  <c r="S30" i="1" s="1"/>
  <c r="F27" i="4"/>
  <c r="S26" i="1" s="1"/>
  <c r="D27" i="4"/>
  <c r="L26" i="1" s="1"/>
  <c r="M22" i="4"/>
  <c r="L28" i="4"/>
  <c r="K22" i="4"/>
  <c r="M17" i="4"/>
  <c r="U16" i="1" s="1"/>
  <c r="K17" i="4"/>
  <c r="N16" i="1" s="1"/>
  <c r="M10" i="4"/>
  <c r="L20" i="4"/>
  <c r="K10" i="4"/>
  <c r="L14" i="8"/>
  <c r="F14" i="8"/>
  <c r="M13" i="8"/>
  <c r="J11" i="8"/>
  <c r="C49" i="1"/>
  <c r="E49" i="1" s="1"/>
  <c r="C49" i="13"/>
  <c r="Q19" i="2"/>
  <c r="N19" i="2"/>
  <c r="Q18" i="1" s="1"/>
  <c r="V18" i="1" s="1"/>
  <c r="C18" i="1"/>
  <c r="C18" i="13"/>
  <c r="D37" i="3"/>
  <c r="F37" i="3"/>
  <c r="T37" i="1" s="1"/>
  <c r="D37" i="1"/>
  <c r="I37" i="13"/>
  <c r="D24" i="3"/>
  <c r="F24" i="3" s="1"/>
  <c r="T24" i="1" s="1"/>
  <c r="D24" i="1"/>
  <c r="I24" i="13"/>
  <c r="D15" i="3"/>
  <c r="F15" i="3"/>
  <c r="T15" i="1" s="1"/>
  <c r="D15" i="1"/>
  <c r="I15" i="13"/>
  <c r="K37" i="4"/>
  <c r="N36" i="1" s="1"/>
  <c r="E40" i="4"/>
  <c r="E46" i="4" s="1"/>
  <c r="F36" i="4"/>
  <c r="K33" i="4"/>
  <c r="N32" i="1" s="1"/>
  <c r="M33" i="4"/>
  <c r="U32" i="1" s="1"/>
  <c r="L34" i="4"/>
  <c r="K30" i="4"/>
  <c r="M30" i="4"/>
  <c r="K18" i="4"/>
  <c r="N17" i="1" s="1"/>
  <c r="M18" i="4"/>
  <c r="U17" i="1" s="1"/>
  <c r="K11" i="4"/>
  <c r="N10" i="1" s="1"/>
  <c r="D30" i="3"/>
  <c r="F30" i="3" s="1"/>
  <c r="T30" i="1" s="1"/>
  <c r="D30" i="1"/>
  <c r="I30" i="13"/>
  <c r="D21" i="3"/>
  <c r="F21" i="3"/>
  <c r="E27" i="3"/>
  <c r="D21" i="1"/>
  <c r="D27" i="1" s="1"/>
  <c r="I21" i="13"/>
  <c r="F39" i="4"/>
  <c r="S38" i="1" s="1"/>
  <c r="F32" i="4"/>
  <c r="S31" i="1" s="1"/>
  <c r="K26" i="4"/>
  <c r="N25" i="1" s="1"/>
  <c r="K23" i="4"/>
  <c r="N22" i="1" s="1"/>
  <c r="D22" i="4"/>
  <c r="F22" i="4"/>
  <c r="E28" i="4"/>
  <c r="D17" i="4"/>
  <c r="L16" i="1" s="1"/>
  <c r="F17" i="4"/>
  <c r="S16" i="1" s="1"/>
  <c r="D10" i="4"/>
  <c r="F10" i="4"/>
  <c r="E20" i="4"/>
  <c r="F12" i="8"/>
  <c r="L12" i="8"/>
  <c r="M11" i="8"/>
  <c r="J9" i="8"/>
  <c r="J19" i="8" s="1"/>
  <c r="H19" i="8"/>
  <c r="H45" i="8" s="1"/>
  <c r="H49" i="8" s="1"/>
  <c r="Q46" i="2"/>
  <c r="C41" i="1"/>
  <c r="E41" i="1" s="1"/>
  <c r="C41" i="13"/>
  <c r="Q28" i="2"/>
  <c r="C26" i="1"/>
  <c r="E26" i="1" s="1"/>
  <c r="C26" i="13"/>
  <c r="Q27" i="2"/>
  <c r="C25" i="1"/>
  <c r="E25" i="1" s="1"/>
  <c r="C25" i="13"/>
  <c r="Q26" i="2"/>
  <c r="C24" i="1"/>
  <c r="C24" i="13"/>
  <c r="Q25" i="2"/>
  <c r="C23" i="1"/>
  <c r="C23" i="13"/>
  <c r="Q24" i="2"/>
  <c r="C22" i="1"/>
  <c r="C22" i="13"/>
  <c r="Q23" i="2"/>
  <c r="M30" i="2"/>
  <c r="C21" i="1"/>
  <c r="C21" i="13"/>
  <c r="D26" i="3"/>
  <c r="F26" i="3"/>
  <c r="T26" i="1" s="1"/>
  <c r="D26" i="1"/>
  <c r="I26" i="13"/>
  <c r="D17" i="3"/>
  <c r="F17" i="3"/>
  <c r="T17" i="1" s="1"/>
  <c r="D17" i="1"/>
  <c r="I17" i="13"/>
  <c r="D9" i="3"/>
  <c r="F9" i="3"/>
  <c r="E19" i="3"/>
  <c r="D9" i="1"/>
  <c r="D19" i="1" s="1"/>
  <c r="I9" i="13"/>
  <c r="K42" i="4"/>
  <c r="N41" i="1" s="1"/>
  <c r="M42" i="4"/>
  <c r="U41" i="1" s="1"/>
  <c r="F25" i="4"/>
  <c r="S24" i="1" s="1"/>
  <c r="K19" i="4"/>
  <c r="N18" i="1" s="1"/>
  <c r="M19" i="4"/>
  <c r="U18" i="1" s="1"/>
  <c r="K15" i="4"/>
  <c r="N14" i="1" s="1"/>
  <c r="M15" i="4"/>
  <c r="U14" i="1" s="1"/>
  <c r="F14" i="4"/>
  <c r="S13" i="1" s="1"/>
  <c r="K12" i="4"/>
  <c r="N11" i="1" s="1"/>
  <c r="M12" i="4"/>
  <c r="U11" i="1" s="1"/>
  <c r="D49" i="3"/>
  <c r="D49" i="1"/>
  <c r="I49" i="13"/>
  <c r="D36" i="3"/>
  <c r="D36" i="1"/>
  <c r="I36" i="13"/>
  <c r="D23" i="3"/>
  <c r="I23" i="13"/>
  <c r="D23" i="1"/>
  <c r="D14" i="1"/>
  <c r="D14" i="3"/>
  <c r="I14" i="13"/>
  <c r="K38" i="4"/>
  <c r="N37" i="1" s="1"/>
  <c r="F37" i="4"/>
  <c r="S36" i="1" s="1"/>
  <c r="F33" i="4"/>
  <c r="S32" i="1" s="1"/>
  <c r="D33" i="4"/>
  <c r="K31" i="4"/>
  <c r="N30" i="1" s="1"/>
  <c r="F30" i="4"/>
  <c r="E34" i="4"/>
  <c r="E48" i="4" s="1"/>
  <c r="E52" i="4" s="1"/>
  <c r="M27" i="4"/>
  <c r="U26" i="1" s="1"/>
  <c r="K27" i="4"/>
  <c r="N26" i="1" s="1"/>
  <c r="F18" i="4"/>
  <c r="S17" i="1" s="1"/>
  <c r="D18" i="4"/>
  <c r="L17" i="1" s="1"/>
  <c r="D11" i="4"/>
  <c r="L10" i="1" s="1"/>
  <c r="O53" i="13"/>
  <c r="F39" i="13"/>
  <c r="D39" i="13"/>
  <c r="E39" i="13"/>
  <c r="K60" i="14"/>
  <c r="P60" i="14"/>
  <c r="G53" i="13"/>
  <c r="F21" i="13"/>
  <c r="D27" i="13"/>
  <c r="N57" i="13"/>
  <c r="O57" i="13" s="1"/>
  <c r="F24" i="13"/>
  <c r="F23" i="13"/>
  <c r="T58" i="10"/>
  <c r="V58" i="10" s="1"/>
  <c r="P104" i="14"/>
  <c r="M154" i="14"/>
  <c r="N50" i="2"/>
  <c r="Q49" i="1" s="1"/>
  <c r="V49" i="1" s="1"/>
  <c r="K48" i="13"/>
  <c r="J39" i="6"/>
  <c r="O39" i="6" s="1"/>
  <c r="O36" i="6"/>
  <c r="D29" i="6"/>
  <c r="D33" i="6" s="1"/>
  <c r="V43" i="1"/>
  <c r="J35" i="1"/>
  <c r="G39" i="1"/>
  <c r="F29" i="13"/>
  <c r="I33" i="1"/>
  <c r="J32" i="1"/>
  <c r="J37" i="1"/>
  <c r="I27" i="1"/>
  <c r="J21" i="1"/>
  <c r="L25" i="2"/>
  <c r="N25" i="2" s="1"/>
  <c r="Q23" i="1" s="1"/>
  <c r="V23" i="1" s="1"/>
  <c r="G23" i="1"/>
  <c r="J23" i="1" s="1"/>
  <c r="D31" i="6"/>
  <c r="J27" i="6"/>
  <c r="O27" i="6" s="1"/>
  <c r="G27" i="1"/>
  <c r="L42" i="2"/>
  <c r="N42" i="2" s="1"/>
  <c r="Q38" i="1" s="1"/>
  <c r="V38" i="1" s="1"/>
  <c r="I44" i="2"/>
  <c r="R42" i="2"/>
  <c r="G38" i="1"/>
  <c r="J38" i="1" s="1"/>
  <c r="I19" i="1"/>
  <c r="Q60" i="14"/>
  <c r="V19" i="6"/>
  <c r="V45" i="6" s="1"/>
  <c r="V55" i="6" s="1"/>
  <c r="V59" i="6" s="1"/>
  <c r="J41" i="1"/>
  <c r="R45" i="1"/>
  <c r="R55" i="1" s="1"/>
  <c r="R59" i="1" s="1"/>
  <c r="J19" i="6"/>
  <c r="O9" i="6"/>
  <c r="P82" i="14"/>
  <c r="L154" i="14"/>
  <c r="N152" i="14"/>
  <c r="N104" i="14"/>
  <c r="O104" i="14"/>
  <c r="N71" i="14"/>
  <c r="O71" i="14"/>
  <c r="J15" i="1"/>
  <c r="J154" i="14"/>
  <c r="K154" i="14" s="1"/>
  <c r="Q82" i="14"/>
  <c r="K45" i="1"/>
  <c r="K55" i="1" s="1"/>
  <c r="K59" i="1" s="1"/>
  <c r="G154" i="14"/>
  <c r="N38" i="14"/>
  <c r="O38" i="14"/>
  <c r="Q38" i="14" s="1"/>
  <c r="H38" i="9"/>
  <c r="C43" i="9"/>
  <c r="H154" i="14"/>
  <c r="D154" i="14"/>
  <c r="E152" i="14"/>
  <c r="H49" i="9"/>
  <c r="K49" i="9" s="1"/>
  <c r="J29" i="1"/>
  <c r="E154" i="14"/>
  <c r="P93" i="14"/>
  <c r="N39" i="2"/>
  <c r="H24" i="9"/>
  <c r="K24" i="9" s="1"/>
  <c r="E29" i="9"/>
  <c r="E53" i="9" s="1"/>
  <c r="O67" i="13" s="1"/>
  <c r="J36" i="1"/>
  <c r="J18" i="1"/>
  <c r="O152" i="14"/>
  <c r="Q152" i="14" s="1"/>
  <c r="P115" i="14"/>
  <c r="Q115" i="14" s="1"/>
  <c r="Q93" i="14"/>
  <c r="P71" i="14"/>
  <c r="N46" i="2"/>
  <c r="Q41" i="1" s="1"/>
  <c r="V41" i="1" s="1"/>
  <c r="N40" i="2"/>
  <c r="Q36" i="1" s="1"/>
  <c r="V36" i="1" s="1"/>
  <c r="J30" i="2"/>
  <c r="I23" i="9"/>
  <c r="L24" i="2"/>
  <c r="N24" i="2" s="1"/>
  <c r="Q22" i="1" s="1"/>
  <c r="V22" i="1" s="1"/>
  <c r="N18" i="2"/>
  <c r="Q17" i="1" s="1"/>
  <c r="V17" i="1" s="1"/>
  <c r="F53" i="9"/>
  <c r="P16" i="14"/>
  <c r="M16" i="12"/>
  <c r="J15" i="2" s="1"/>
  <c r="K22" i="9"/>
  <c r="Q16" i="14"/>
  <c r="I25" i="9"/>
  <c r="L26" i="2"/>
  <c r="N26" i="2" s="1"/>
  <c r="Q24" i="1" s="1"/>
  <c r="V24" i="1" s="1"/>
  <c r="I30" i="2"/>
  <c r="L23" i="2"/>
  <c r="R23" i="2"/>
  <c r="R30" i="2" s="1"/>
  <c r="M94" i="12"/>
  <c r="I39" i="9"/>
  <c r="J44" i="2"/>
  <c r="I33" i="9"/>
  <c r="R34" i="2"/>
  <c r="L34" i="2"/>
  <c r="N34" i="2" s="1"/>
  <c r="Q31" i="1" s="1"/>
  <c r="V31" i="1" s="1"/>
  <c r="N82" i="14"/>
  <c r="H34" i="9"/>
  <c r="K34" i="9" s="1"/>
  <c r="C76" i="9"/>
  <c r="C36" i="9"/>
  <c r="K25" i="9"/>
  <c r="K23" i="9"/>
  <c r="P152" i="14"/>
  <c r="I40" i="9"/>
  <c r="I43" i="9" s="1"/>
  <c r="L41" i="2"/>
  <c r="N41" i="2" s="1"/>
  <c r="Q37" i="1" s="1"/>
  <c r="V37" i="1" s="1"/>
  <c r="E54" i="2"/>
  <c r="L12" i="2"/>
  <c r="N12" i="2" s="1"/>
  <c r="Q11" i="1" s="1"/>
  <c r="V11" i="1" s="1"/>
  <c r="M46" i="12"/>
  <c r="J28" i="2" s="1"/>
  <c r="K94" i="12"/>
  <c r="K31" i="9"/>
  <c r="J53" i="9"/>
  <c r="H14" i="9"/>
  <c r="C20" i="9"/>
  <c r="M10" i="12"/>
  <c r="J14" i="2" s="1"/>
  <c r="H39" i="9"/>
  <c r="K39" i="9" s="1"/>
  <c r="H32" i="9"/>
  <c r="H15" i="9"/>
  <c r="K15" i="9" s="1"/>
  <c r="C10" i="9"/>
  <c r="I11" i="2"/>
  <c r="H16" i="9"/>
  <c r="K16" i="9" s="1"/>
  <c r="H11" i="9"/>
  <c r="K11" i="9" s="1"/>
  <c r="R32" i="2"/>
  <c r="R37" i="2" s="1"/>
  <c r="L32" i="2"/>
  <c r="L13" i="2"/>
  <c r="H45" i="9"/>
  <c r="K45" i="9" s="1"/>
  <c r="D36" i="9"/>
  <c r="D53" i="9" s="1"/>
  <c r="G20" i="9"/>
  <c r="G53" i="9" s="1"/>
  <c r="R35" i="2"/>
  <c r="L35" i="2"/>
  <c r="N35" i="2" s="1"/>
  <c r="Q32" i="1" s="1"/>
  <c r="V32" i="1" s="1"/>
  <c r="N17" i="2"/>
  <c r="Q16" i="1" s="1"/>
  <c r="V16" i="1" s="1"/>
  <c r="H12" i="9"/>
  <c r="K12" i="9" s="1"/>
  <c r="C80" i="9"/>
  <c r="N10" i="2"/>
  <c r="Z339" i="12"/>
  <c r="M53" i="12"/>
  <c r="J33" i="2" s="1"/>
  <c r="M42" i="12"/>
  <c r="J27" i="2" s="1"/>
  <c r="R27" i="2" s="1"/>
  <c r="I94" i="12"/>
  <c r="H47" i="9"/>
  <c r="K47" i="9" s="1"/>
  <c r="H40" i="9"/>
  <c r="K40" i="9" s="1"/>
  <c r="H33" i="9"/>
  <c r="H9" i="9"/>
  <c r="AC10" i="6"/>
  <c r="L11" i="10"/>
  <c r="E13" i="10"/>
  <c r="H11" i="10"/>
  <c r="E50" i="10"/>
  <c r="D50" i="10"/>
  <c r="AB12" i="6"/>
  <c r="I11" i="10"/>
  <c r="E10" i="3"/>
  <c r="E10" i="8"/>
  <c r="P44" i="10"/>
  <c r="L50" i="10"/>
  <c r="M13" i="10"/>
  <c r="L13" i="10"/>
  <c r="D10" i="8"/>
  <c r="M50" i="10"/>
  <c r="L44" i="10"/>
  <c r="AI10" i="6"/>
  <c r="AI12" i="6"/>
  <c r="AH12" i="6"/>
  <c r="Q13" i="10"/>
  <c r="L13" i="4"/>
  <c r="Y31" i="6"/>
  <c r="Q50" i="10"/>
  <c r="I44" i="10"/>
  <c r="M44" i="10"/>
  <c r="AH10" i="6"/>
  <c r="P13" i="10"/>
  <c r="H44" i="10"/>
  <c r="P11" i="10"/>
  <c r="AA10" i="6"/>
  <c r="I50" i="10"/>
  <c r="E12" i="3"/>
  <c r="I13" i="10"/>
  <c r="D11" i="10"/>
  <c r="P50" i="10"/>
  <c r="AC12" i="6"/>
  <c r="Y12" i="6"/>
  <c r="H10" i="8"/>
  <c r="M13" i="2"/>
  <c r="E44" i="10"/>
  <c r="D13" i="10"/>
  <c r="M11" i="10"/>
  <c r="H13" i="10"/>
  <c r="H50" i="10"/>
  <c r="AB10" i="6"/>
  <c r="AE12" i="6"/>
  <c r="Q11" i="10"/>
  <c r="Q44" i="10"/>
  <c r="E11" i="10"/>
  <c r="AG10" i="6"/>
  <c r="I10" i="8"/>
  <c r="U11" i="10" l="1"/>
  <c r="J50" i="10"/>
  <c r="J13" i="10"/>
  <c r="T13" i="10"/>
  <c r="F13" i="10"/>
  <c r="U44" i="10"/>
  <c r="F44" i="10"/>
  <c r="Q13" i="2"/>
  <c r="C12" i="1"/>
  <c r="C12" i="13"/>
  <c r="J10" i="8"/>
  <c r="C12" i="6"/>
  <c r="E12" i="6" s="1"/>
  <c r="R50" i="10"/>
  <c r="T11" i="10"/>
  <c r="V11" i="10" s="1"/>
  <c r="F11" i="10"/>
  <c r="D12" i="3"/>
  <c r="D12" i="1"/>
  <c r="I12" i="13"/>
  <c r="D10" i="6"/>
  <c r="R11" i="10"/>
  <c r="J44" i="10"/>
  <c r="T44" i="10"/>
  <c r="V44" i="10" s="1"/>
  <c r="R13" i="10"/>
  <c r="C31" i="6"/>
  <c r="E31" i="6" s="1"/>
  <c r="K13" i="4"/>
  <c r="N12" i="1" s="1"/>
  <c r="N44" i="10"/>
  <c r="F10" i="8"/>
  <c r="L10" i="8"/>
  <c r="N10" i="8" s="1"/>
  <c r="N13" i="10"/>
  <c r="N50" i="10"/>
  <c r="R44" i="10"/>
  <c r="M10" i="8"/>
  <c r="D10" i="3"/>
  <c r="F10" i="3" s="1"/>
  <c r="T10" i="1" s="1"/>
  <c r="D10" i="1"/>
  <c r="E10" i="1" s="1"/>
  <c r="I10" i="13"/>
  <c r="Q11" i="2"/>
  <c r="S11" i="2" s="1"/>
  <c r="F50" i="10"/>
  <c r="T50" i="10"/>
  <c r="V50" i="10" s="1"/>
  <c r="U50" i="10"/>
  <c r="J11" i="10"/>
  <c r="U13" i="10"/>
  <c r="N11" i="10"/>
  <c r="F33" i="3"/>
  <c r="T29" i="1"/>
  <c r="T33" i="1" s="1"/>
  <c r="U35" i="1"/>
  <c r="U39" i="1" s="1"/>
  <c r="M40" i="4"/>
  <c r="F39" i="3"/>
  <c r="T35" i="1"/>
  <c r="T39" i="1" s="1"/>
  <c r="M23" i="1"/>
  <c r="O23" i="1" s="1"/>
  <c r="J23" i="13"/>
  <c r="N23" i="13" s="1"/>
  <c r="F19" i="3"/>
  <c r="T9" i="1"/>
  <c r="T19" i="1" s="1"/>
  <c r="Q21" i="2"/>
  <c r="L27" i="8"/>
  <c r="N21" i="8"/>
  <c r="N27" i="8" s="1"/>
  <c r="M13" i="13"/>
  <c r="M43" i="13"/>
  <c r="K9" i="9"/>
  <c r="N21" i="2"/>
  <c r="Q9" i="1"/>
  <c r="G61" i="1"/>
  <c r="O65" i="13"/>
  <c r="R11" i="2"/>
  <c r="I21" i="2"/>
  <c r="L11" i="2"/>
  <c r="G10" i="1"/>
  <c r="D10" i="13"/>
  <c r="K14" i="9"/>
  <c r="R12" i="2"/>
  <c r="S12" i="2" s="1"/>
  <c r="L44" i="2"/>
  <c r="D46" i="4"/>
  <c r="R26" i="2"/>
  <c r="N24" i="13"/>
  <c r="K49" i="13"/>
  <c r="D45" i="1"/>
  <c r="D55" i="1" s="1"/>
  <c r="D59" i="1" s="1"/>
  <c r="G22" i="13"/>
  <c r="M22" i="13"/>
  <c r="S26" i="2"/>
  <c r="F20" i="4"/>
  <c r="S9" i="1"/>
  <c r="S19" i="1" s="1"/>
  <c r="F27" i="3"/>
  <c r="T21" i="1"/>
  <c r="T27" i="1" s="1"/>
  <c r="F46" i="4"/>
  <c r="S51" i="1" s="1"/>
  <c r="V51" i="1" s="1"/>
  <c r="D51" i="1"/>
  <c r="E51" i="1" s="1"/>
  <c r="I51" i="13"/>
  <c r="E18" i="1"/>
  <c r="N14" i="8"/>
  <c r="M28" i="4"/>
  <c r="U21" i="1"/>
  <c r="U27" i="1" s="1"/>
  <c r="M47" i="1"/>
  <c r="E9" i="1"/>
  <c r="E19" i="1" s="1"/>
  <c r="C19" i="1"/>
  <c r="C45" i="1" s="1"/>
  <c r="C55" i="1" s="1"/>
  <c r="C59" i="1" s="1"/>
  <c r="C33" i="1"/>
  <c r="E29" i="1"/>
  <c r="E33" i="1" s="1"/>
  <c r="M17" i="13"/>
  <c r="G17" i="13"/>
  <c r="E11" i="1"/>
  <c r="N31" i="8"/>
  <c r="D45" i="6"/>
  <c r="D55" i="6" s="1"/>
  <c r="D59" i="6" s="1"/>
  <c r="S34" i="2"/>
  <c r="K33" i="9"/>
  <c r="C77" i="9"/>
  <c r="C82" i="9" s="1"/>
  <c r="H10" i="9"/>
  <c r="K10" i="9" s="1"/>
  <c r="H29" i="9"/>
  <c r="H43" i="9"/>
  <c r="K38" i="9"/>
  <c r="K43" i="9" s="1"/>
  <c r="Q104" i="14"/>
  <c r="O21" i="1"/>
  <c r="K23" i="13"/>
  <c r="E45" i="3"/>
  <c r="E51" i="3" s="1"/>
  <c r="E22" i="1"/>
  <c r="M25" i="13"/>
  <c r="S46" i="2"/>
  <c r="D20" i="4"/>
  <c r="L9" i="1"/>
  <c r="L19" i="1" s="1"/>
  <c r="L45" i="1" s="1"/>
  <c r="L55" i="1" s="1"/>
  <c r="L59" i="1" s="1"/>
  <c r="M26" i="4"/>
  <c r="U25" i="1" s="1"/>
  <c r="D27" i="3"/>
  <c r="M21" i="1"/>
  <c r="M27" i="1" s="1"/>
  <c r="J21" i="13"/>
  <c r="J27" i="13" s="1"/>
  <c r="M37" i="4"/>
  <c r="U36" i="1" s="1"/>
  <c r="K20" i="4"/>
  <c r="N9" i="1"/>
  <c r="N19" i="1" s="1"/>
  <c r="K13" i="13"/>
  <c r="I39" i="13"/>
  <c r="F47" i="3"/>
  <c r="T47" i="1" s="1"/>
  <c r="V47" i="1" s="1"/>
  <c r="F12" i="4"/>
  <c r="S11" i="1" s="1"/>
  <c r="F42" i="4"/>
  <c r="S41" i="1" s="1"/>
  <c r="M32" i="1"/>
  <c r="O32" i="1" s="1"/>
  <c r="J32" i="13"/>
  <c r="N32" i="13" s="1"/>
  <c r="S42" i="2"/>
  <c r="D45" i="8"/>
  <c r="D49" i="8" s="1"/>
  <c r="J11" i="13"/>
  <c r="N11" i="13" s="1"/>
  <c r="M11" i="1"/>
  <c r="O11" i="1" s="1"/>
  <c r="S32" i="2"/>
  <c r="S37" i="2" s="1"/>
  <c r="Q37" i="2"/>
  <c r="E17" i="1"/>
  <c r="F46" i="10"/>
  <c r="F56" i="10" s="1"/>
  <c r="F60" i="10" s="1"/>
  <c r="N29" i="8"/>
  <c r="N33" i="8" s="1"/>
  <c r="L33" i="8"/>
  <c r="M24" i="4"/>
  <c r="U23" i="1" s="1"/>
  <c r="V19" i="10"/>
  <c r="V14" i="10"/>
  <c r="M46" i="10"/>
  <c r="M56" i="10" s="1"/>
  <c r="M60" i="10" s="1"/>
  <c r="V24" i="10"/>
  <c r="V42" i="10"/>
  <c r="V12" i="10"/>
  <c r="L19" i="8"/>
  <c r="N9" i="8"/>
  <c r="N19" i="8" s="1"/>
  <c r="V10" i="10"/>
  <c r="V20" i="10" s="1"/>
  <c r="T20" i="10"/>
  <c r="T46" i="10" s="1"/>
  <c r="T56" i="10" s="1"/>
  <c r="T60" i="10" s="1"/>
  <c r="V31" i="10"/>
  <c r="I45" i="1"/>
  <c r="I55" i="1" s="1"/>
  <c r="I59" i="1" s="1"/>
  <c r="F23" i="3"/>
  <c r="T23" i="1" s="1"/>
  <c r="D19" i="3"/>
  <c r="M9" i="1"/>
  <c r="J9" i="13"/>
  <c r="J45" i="8"/>
  <c r="J49" i="8" s="1"/>
  <c r="K15" i="13"/>
  <c r="M20" i="4"/>
  <c r="U9" i="1"/>
  <c r="U19" i="1" s="1"/>
  <c r="M45" i="8"/>
  <c r="M49" i="8" s="1"/>
  <c r="E13" i="1"/>
  <c r="D46" i="10"/>
  <c r="D56" i="10" s="1"/>
  <c r="D60" i="10" s="1"/>
  <c r="C33" i="6"/>
  <c r="E29" i="6"/>
  <c r="E33" i="6" s="1"/>
  <c r="V36" i="10"/>
  <c r="V40" i="10" s="1"/>
  <c r="T40" i="10"/>
  <c r="V33" i="10"/>
  <c r="P46" i="10"/>
  <c r="P56" i="10" s="1"/>
  <c r="P60" i="10" s="1"/>
  <c r="L37" i="2"/>
  <c r="N32" i="2"/>
  <c r="N23" i="2"/>
  <c r="L30" i="2"/>
  <c r="R10" i="2"/>
  <c r="R21" i="2" s="1"/>
  <c r="N154" i="14"/>
  <c r="O154" i="14"/>
  <c r="J39" i="1"/>
  <c r="P154" i="14"/>
  <c r="F34" i="4"/>
  <c r="S29" i="1"/>
  <c r="S33" i="1" s="1"/>
  <c r="G21" i="13"/>
  <c r="G27" i="13" s="1"/>
  <c r="M21" i="13"/>
  <c r="C27" i="13"/>
  <c r="E23" i="1"/>
  <c r="M26" i="13"/>
  <c r="L48" i="4"/>
  <c r="L50" i="4" s="1"/>
  <c r="N31" i="1"/>
  <c r="O31" i="1" s="1"/>
  <c r="J31" i="13"/>
  <c r="N31" i="13" s="1"/>
  <c r="F19" i="4"/>
  <c r="S18" i="1" s="1"/>
  <c r="C39" i="1"/>
  <c r="E35" i="1"/>
  <c r="E39" i="1" s="1"/>
  <c r="E16" i="1"/>
  <c r="N15" i="8"/>
  <c r="G14" i="13"/>
  <c r="M14" i="13"/>
  <c r="E45" i="8"/>
  <c r="E49" i="8" s="1"/>
  <c r="N26" i="8"/>
  <c r="G36" i="13"/>
  <c r="M36" i="13"/>
  <c r="I33" i="13"/>
  <c r="R19" i="2"/>
  <c r="S19" i="2" s="1"/>
  <c r="M18" i="1"/>
  <c r="O18" i="1" s="1"/>
  <c r="J18" i="13"/>
  <c r="N18" i="13" s="1"/>
  <c r="M43" i="1"/>
  <c r="O43" i="1" s="1"/>
  <c r="J43" i="13"/>
  <c r="N43" i="13" s="1"/>
  <c r="E30" i="6"/>
  <c r="E17" i="6"/>
  <c r="V23" i="10"/>
  <c r="E38" i="6"/>
  <c r="V25" i="10"/>
  <c r="N38" i="8"/>
  <c r="R46" i="10"/>
  <c r="R56" i="10" s="1"/>
  <c r="R60" i="10" s="1"/>
  <c r="N21" i="13"/>
  <c r="N27" i="13" s="1"/>
  <c r="M49" i="1"/>
  <c r="O49" i="1" s="1"/>
  <c r="J49" i="13"/>
  <c r="N49" i="13" s="1"/>
  <c r="S27" i="2"/>
  <c r="M15" i="13"/>
  <c r="O15" i="13" s="1"/>
  <c r="G15" i="13"/>
  <c r="I26" i="9"/>
  <c r="K26" i="9" s="1"/>
  <c r="K29" i="9" s="1"/>
  <c r="H25" i="1"/>
  <c r="E25" i="13"/>
  <c r="I27" i="9"/>
  <c r="K27" i="9" s="1"/>
  <c r="L28" i="2"/>
  <c r="N28" i="2" s="1"/>
  <c r="Q26" i="1" s="1"/>
  <c r="V26" i="1" s="1"/>
  <c r="R28" i="2"/>
  <c r="S28" i="2" s="1"/>
  <c r="E26" i="13"/>
  <c r="F26" i="13" s="1"/>
  <c r="H26" i="1"/>
  <c r="J26" i="1" s="1"/>
  <c r="L27" i="2"/>
  <c r="N27" i="2" s="1"/>
  <c r="Q25" i="1" s="1"/>
  <c r="V25" i="1" s="1"/>
  <c r="M14" i="1"/>
  <c r="J14" i="13"/>
  <c r="K14" i="13" s="1"/>
  <c r="E21" i="1"/>
  <c r="E27" i="1" s="1"/>
  <c r="C27" i="1"/>
  <c r="S25" i="2"/>
  <c r="N12" i="8"/>
  <c r="F28" i="4"/>
  <c r="S21" i="1"/>
  <c r="S27" i="1" s="1"/>
  <c r="K21" i="13"/>
  <c r="K27" i="13" s="1"/>
  <c r="I27" i="13"/>
  <c r="M30" i="1"/>
  <c r="J30" i="13"/>
  <c r="K30" i="13" s="1"/>
  <c r="K22" i="13"/>
  <c r="N24" i="8"/>
  <c r="E14" i="1"/>
  <c r="N22" i="8"/>
  <c r="N11" i="8"/>
  <c r="M30" i="13"/>
  <c r="M10" i="13"/>
  <c r="I45" i="8"/>
  <c r="I49" i="8" s="1"/>
  <c r="N32" i="8"/>
  <c r="V52" i="10"/>
  <c r="V27" i="10"/>
  <c r="E37" i="6"/>
  <c r="V26" i="10"/>
  <c r="U46" i="10"/>
  <c r="U56" i="10" s="1"/>
  <c r="U60" i="10" s="1"/>
  <c r="E32" i="6"/>
  <c r="N13" i="2"/>
  <c r="Q12" i="1" s="1"/>
  <c r="V12" i="1" s="1"/>
  <c r="M24" i="1"/>
  <c r="O24" i="1" s="1"/>
  <c r="J24" i="13"/>
  <c r="M25" i="1"/>
  <c r="J25" i="13"/>
  <c r="R15" i="2"/>
  <c r="S15" i="2" s="1"/>
  <c r="L15" i="2"/>
  <c r="N15" i="2" s="1"/>
  <c r="Q14" i="1" s="1"/>
  <c r="V14" i="1" s="1"/>
  <c r="I14" i="9"/>
  <c r="H14" i="1"/>
  <c r="J14" i="1" s="1"/>
  <c r="O14" i="1" s="1"/>
  <c r="E14" i="13"/>
  <c r="F14" i="13" s="1"/>
  <c r="N14" i="13" s="1"/>
  <c r="M38" i="4"/>
  <c r="U37" i="1" s="1"/>
  <c r="F49" i="3"/>
  <c r="T49" i="1" s="1"/>
  <c r="M26" i="1"/>
  <c r="J26" i="13"/>
  <c r="K26" i="13" s="1"/>
  <c r="K34" i="4"/>
  <c r="N29" i="1"/>
  <c r="N33" i="1" s="1"/>
  <c r="G49" i="13"/>
  <c r="M49" i="13"/>
  <c r="O49" i="13" s="1"/>
  <c r="D39" i="3"/>
  <c r="R39" i="2"/>
  <c r="R44" i="2" s="1"/>
  <c r="M35" i="1"/>
  <c r="M39" i="1" s="1"/>
  <c r="J35" i="13"/>
  <c r="G35" i="13"/>
  <c r="G39" i="13" s="1"/>
  <c r="C39" i="13"/>
  <c r="M35" i="13"/>
  <c r="M16" i="13"/>
  <c r="O16" i="13" s="1"/>
  <c r="G16" i="13"/>
  <c r="M16" i="4"/>
  <c r="U15" i="1" s="1"/>
  <c r="J45" i="6"/>
  <c r="O19" i="6"/>
  <c r="I32" i="9"/>
  <c r="I36" i="9" s="1"/>
  <c r="R33" i="2"/>
  <c r="J37" i="2"/>
  <c r="L33" i="2"/>
  <c r="N33" i="2" s="1"/>
  <c r="Q30" i="1" s="1"/>
  <c r="V30" i="1" s="1"/>
  <c r="H30" i="1"/>
  <c r="E30" i="13"/>
  <c r="C53" i="9"/>
  <c r="O64" i="13" s="1"/>
  <c r="R25" i="2"/>
  <c r="F11" i="4"/>
  <c r="S10" i="1" s="1"/>
  <c r="M31" i="4"/>
  <c r="U30" i="1" s="1"/>
  <c r="R40" i="2"/>
  <c r="S40" i="2" s="1"/>
  <c r="M36" i="1"/>
  <c r="O36" i="1" s="1"/>
  <c r="J36" i="13"/>
  <c r="N36" i="13" s="1"/>
  <c r="M24" i="13"/>
  <c r="G24" i="13"/>
  <c r="D28" i="4"/>
  <c r="L21" i="1"/>
  <c r="L27" i="1" s="1"/>
  <c r="M11" i="4"/>
  <c r="U10" i="1" s="1"/>
  <c r="R16" i="2"/>
  <c r="S16" i="2" s="1"/>
  <c r="M15" i="1"/>
  <c r="O15" i="1" s="1"/>
  <c r="J15" i="13"/>
  <c r="N15" i="13" s="1"/>
  <c r="R41" i="2"/>
  <c r="S41" i="2" s="1"/>
  <c r="M37" i="1"/>
  <c r="J37" i="13"/>
  <c r="N37" i="13" s="1"/>
  <c r="K28" i="4"/>
  <c r="N21" i="1"/>
  <c r="N27" i="1" s="1"/>
  <c r="M37" i="13"/>
  <c r="O37" i="13" s="1"/>
  <c r="G37" i="13"/>
  <c r="R17" i="2"/>
  <c r="S17" i="2" s="1"/>
  <c r="M16" i="1"/>
  <c r="O16" i="1" s="1"/>
  <c r="J16" i="13"/>
  <c r="N16" i="13" s="1"/>
  <c r="J38" i="13"/>
  <c r="N38" i="13" s="1"/>
  <c r="M38" i="1"/>
  <c r="O38" i="1" s="1"/>
  <c r="S39" i="2"/>
  <c r="S44" i="2" s="1"/>
  <c r="Q44" i="2"/>
  <c r="M32" i="13"/>
  <c r="O32" i="13" s="1"/>
  <c r="G32" i="13"/>
  <c r="N35" i="8"/>
  <c r="N39" i="8" s="1"/>
  <c r="L39" i="8"/>
  <c r="M44" i="4"/>
  <c r="U43" i="1" s="1"/>
  <c r="F26" i="4"/>
  <c r="S25" i="1" s="1"/>
  <c r="E30" i="1"/>
  <c r="E21" i="6"/>
  <c r="E27" i="6" s="1"/>
  <c r="C27" i="6"/>
  <c r="N23" i="8"/>
  <c r="E35" i="6"/>
  <c r="E39" i="6" s="1"/>
  <c r="C39" i="6"/>
  <c r="E10" i="6"/>
  <c r="L46" i="10"/>
  <c r="L56" i="10" s="1"/>
  <c r="L60" i="10" s="1"/>
  <c r="Q46" i="10"/>
  <c r="Q56" i="10" s="1"/>
  <c r="Q60" i="10" s="1"/>
  <c r="E46" i="10"/>
  <c r="E56" i="10" s="1"/>
  <c r="E60" i="10" s="1"/>
  <c r="M31" i="13"/>
  <c r="O31" i="13" s="1"/>
  <c r="G31" i="13"/>
  <c r="E13" i="6"/>
  <c r="M34" i="4"/>
  <c r="U29" i="1"/>
  <c r="U33" i="1" s="1"/>
  <c r="S18" i="2"/>
  <c r="H36" i="9"/>
  <c r="O37" i="1"/>
  <c r="G23" i="13"/>
  <c r="M23" i="13"/>
  <c r="K37" i="13"/>
  <c r="M13" i="1"/>
  <c r="J13" i="13"/>
  <c r="N25" i="8"/>
  <c r="R14" i="2"/>
  <c r="S14" i="2" s="1"/>
  <c r="L14" i="2"/>
  <c r="N14" i="2" s="1"/>
  <c r="Q13" i="1" s="1"/>
  <c r="V13" i="1" s="1"/>
  <c r="I13" i="9"/>
  <c r="J21" i="2"/>
  <c r="H13" i="1"/>
  <c r="E13" i="13"/>
  <c r="I54" i="2"/>
  <c r="N44" i="2"/>
  <c r="Q35" i="1"/>
  <c r="Q71" i="14"/>
  <c r="D34" i="4"/>
  <c r="D48" i="4" s="1"/>
  <c r="D52" i="4" s="1"/>
  <c r="L32" i="1"/>
  <c r="L33" i="1" s="1"/>
  <c r="F14" i="3"/>
  <c r="T14" i="1" s="1"/>
  <c r="F36" i="3"/>
  <c r="T36" i="1" s="1"/>
  <c r="K9" i="13"/>
  <c r="K19" i="13" s="1"/>
  <c r="I19" i="13"/>
  <c r="I45" i="13" s="1"/>
  <c r="I55" i="13" s="1"/>
  <c r="I59" i="13" s="1"/>
  <c r="M17" i="1"/>
  <c r="O17" i="1" s="1"/>
  <c r="R18" i="2"/>
  <c r="J17" i="13"/>
  <c r="N17" i="13" s="1"/>
  <c r="Q30" i="2"/>
  <c r="S23" i="2"/>
  <c r="S30" i="2" s="1"/>
  <c r="E24" i="1"/>
  <c r="M41" i="13"/>
  <c r="G41" i="13"/>
  <c r="M23" i="4"/>
  <c r="U22" i="1" s="1"/>
  <c r="F40" i="4"/>
  <c r="S35" i="1"/>
  <c r="S39" i="1" s="1"/>
  <c r="K24" i="13"/>
  <c r="M18" i="13"/>
  <c r="O18" i="13" s="1"/>
  <c r="G18" i="13"/>
  <c r="M22" i="1"/>
  <c r="O22" i="1" s="1"/>
  <c r="R24" i="2"/>
  <c r="S24" i="2" s="1"/>
  <c r="J22" i="13"/>
  <c r="N22" i="13" s="1"/>
  <c r="K40" i="4"/>
  <c r="N35" i="1"/>
  <c r="N39" i="1" s="1"/>
  <c r="K25" i="13"/>
  <c r="K32" i="13"/>
  <c r="M38" i="13"/>
  <c r="O38" i="13" s="1"/>
  <c r="G38" i="13"/>
  <c r="G9" i="13"/>
  <c r="G19" i="13" s="1"/>
  <c r="G45" i="13" s="1"/>
  <c r="G55" i="13" s="1"/>
  <c r="G59" i="13" s="1"/>
  <c r="C19" i="13"/>
  <c r="M9" i="13"/>
  <c r="E32" i="1"/>
  <c r="K11" i="13"/>
  <c r="C33" i="13"/>
  <c r="G29" i="13"/>
  <c r="G33" i="13" s="1"/>
  <c r="M29" i="13"/>
  <c r="M25" i="4"/>
  <c r="U24" i="1" s="1"/>
  <c r="R46" i="2"/>
  <c r="J41" i="13"/>
  <c r="N41" i="13" s="1"/>
  <c r="M41" i="1"/>
  <c r="O41" i="1" s="1"/>
  <c r="G11" i="13"/>
  <c r="M11" i="13"/>
  <c r="O11" i="13" s="1"/>
  <c r="D33" i="3"/>
  <c r="M29" i="1"/>
  <c r="M33" i="1" s="1"/>
  <c r="J29" i="13"/>
  <c r="J33" i="13" s="1"/>
  <c r="K31" i="13"/>
  <c r="S33" i="2"/>
  <c r="N13" i="8"/>
  <c r="E25" i="6"/>
  <c r="V38" i="10"/>
  <c r="V16" i="10"/>
  <c r="E9" i="6"/>
  <c r="E19" i="6" s="1"/>
  <c r="C19" i="6"/>
  <c r="N46" i="10"/>
  <c r="N56" i="10" s="1"/>
  <c r="N60" i="10" s="1"/>
  <c r="E22" i="6"/>
  <c r="V30" i="10"/>
  <c r="V34" i="10" s="1"/>
  <c r="T34" i="10"/>
  <c r="E31" i="1"/>
  <c r="E36" i="6"/>
  <c r="V22" i="10"/>
  <c r="V28" i="10" s="1"/>
  <c r="T28" i="10"/>
  <c r="E26" i="6"/>
  <c r="J39" i="13" l="1"/>
  <c r="N35" i="13"/>
  <c r="N39" i="13" s="1"/>
  <c r="K35" i="13"/>
  <c r="K39" i="13" s="1"/>
  <c r="J55" i="6"/>
  <c r="O45" i="6"/>
  <c r="O17" i="13"/>
  <c r="Q19" i="1"/>
  <c r="V9" i="1"/>
  <c r="V19" i="1" s="1"/>
  <c r="C45" i="13"/>
  <c r="C55" i="13" s="1"/>
  <c r="C59" i="13" s="1"/>
  <c r="I20" i="9"/>
  <c r="K13" i="9"/>
  <c r="M48" i="4"/>
  <c r="O14" i="13"/>
  <c r="O39" i="1"/>
  <c r="N37" i="2"/>
  <c r="N54" i="2" s="1"/>
  <c r="Q29" i="1"/>
  <c r="N9" i="13"/>
  <c r="N19" i="13" s="1"/>
  <c r="J19" i="13"/>
  <c r="J45" i="13" s="1"/>
  <c r="J55" i="13" s="1"/>
  <c r="J59" i="13" s="1"/>
  <c r="V46" i="10"/>
  <c r="V56" i="10" s="1"/>
  <c r="V60" i="10" s="1"/>
  <c r="N45" i="1"/>
  <c r="N55" i="1" s="1"/>
  <c r="N59" i="1" s="1"/>
  <c r="N29" i="13"/>
  <c r="N33" i="13" s="1"/>
  <c r="D19" i="13"/>
  <c r="D45" i="13" s="1"/>
  <c r="D55" i="13" s="1"/>
  <c r="D59" i="13" s="1"/>
  <c r="F10" i="13"/>
  <c r="C45" i="6"/>
  <c r="C55" i="6" s="1"/>
  <c r="C59" i="6" s="1"/>
  <c r="O41" i="13"/>
  <c r="M39" i="13"/>
  <c r="O35" i="13"/>
  <c r="O39" i="13" s="1"/>
  <c r="F25" i="13"/>
  <c r="E27" i="13"/>
  <c r="L52" i="4"/>
  <c r="D47" i="1"/>
  <c r="E47" i="1" s="1"/>
  <c r="I47" i="13"/>
  <c r="K36" i="13"/>
  <c r="Q154" i="14"/>
  <c r="D45" i="3"/>
  <c r="D51" i="3" s="1"/>
  <c r="N45" i="8"/>
  <c r="N49" i="8" s="1"/>
  <c r="E45" i="1"/>
  <c r="E55" i="1" s="1"/>
  <c r="E59" i="1" s="1"/>
  <c r="M51" i="13"/>
  <c r="O22" i="13"/>
  <c r="N11" i="2"/>
  <c r="Q10" i="1" s="1"/>
  <c r="V10" i="1" s="1"/>
  <c r="L21" i="2"/>
  <c r="H20" i="9"/>
  <c r="H53" i="9" s="1"/>
  <c r="S10" i="2"/>
  <c r="S21" i="2" s="1"/>
  <c r="V13" i="10"/>
  <c r="O23" i="13"/>
  <c r="S45" i="1"/>
  <c r="S55" i="1" s="1"/>
  <c r="S59" i="1" s="1"/>
  <c r="J54" i="2"/>
  <c r="M19" i="1"/>
  <c r="M45" i="1" s="1"/>
  <c r="M55" i="1" s="1"/>
  <c r="M59" i="1" s="1"/>
  <c r="O9" i="1"/>
  <c r="E45" i="6"/>
  <c r="E55" i="6" s="1"/>
  <c r="E59" i="6" s="1"/>
  <c r="H27" i="1"/>
  <c r="J25" i="1"/>
  <c r="O36" i="13"/>
  <c r="K16" i="13"/>
  <c r="L45" i="8"/>
  <c r="L49" i="8" s="1"/>
  <c r="K43" i="13"/>
  <c r="M10" i="1"/>
  <c r="J10" i="13"/>
  <c r="K10" i="13" s="1"/>
  <c r="F30" i="13"/>
  <c r="E33" i="13"/>
  <c r="N26" i="13"/>
  <c r="O26" i="13" s="1"/>
  <c r="M12" i="1"/>
  <c r="O12" i="1" s="1"/>
  <c r="J12" i="13"/>
  <c r="N12" i="13" s="1"/>
  <c r="R13" i="2"/>
  <c r="S13" i="2" s="1"/>
  <c r="H33" i="1"/>
  <c r="J30" i="1"/>
  <c r="O35" i="1"/>
  <c r="K29" i="13"/>
  <c r="K33" i="13" s="1"/>
  <c r="K17" i="13"/>
  <c r="K20" i="9"/>
  <c r="G26" i="13"/>
  <c r="U45" i="1"/>
  <c r="U55" i="1" s="1"/>
  <c r="U59" i="1" s="1"/>
  <c r="L51" i="1"/>
  <c r="O51" i="1" s="1"/>
  <c r="J51" i="13"/>
  <c r="N51" i="13" s="1"/>
  <c r="O43" i="13"/>
  <c r="T45" i="1"/>
  <c r="T55" i="1" s="1"/>
  <c r="T59" i="1" s="1"/>
  <c r="M13" i="4"/>
  <c r="U12" i="1" s="1"/>
  <c r="G12" i="13"/>
  <c r="M12" i="13"/>
  <c r="O12" i="13" s="1"/>
  <c r="J13" i="1"/>
  <c r="O13" i="1" s="1"/>
  <c r="H19" i="1"/>
  <c r="O9" i="13"/>
  <c r="O19" i="13" s="1"/>
  <c r="M19" i="13"/>
  <c r="O21" i="13"/>
  <c r="O27" i="13" s="1"/>
  <c r="M27" i="13"/>
  <c r="N30" i="2"/>
  <c r="Q21" i="1"/>
  <c r="Q39" i="1"/>
  <c r="V35" i="1"/>
  <c r="V39" i="1" s="1"/>
  <c r="L54" i="2"/>
  <c r="G19" i="1"/>
  <c r="G45" i="1" s="1"/>
  <c r="G55" i="1" s="1"/>
  <c r="G59" i="1" s="1"/>
  <c r="J10" i="1"/>
  <c r="O29" i="13"/>
  <c r="O33" i="13" s="1"/>
  <c r="M33" i="13"/>
  <c r="K45" i="13"/>
  <c r="K55" i="13" s="1"/>
  <c r="K59" i="13" s="1"/>
  <c r="O69" i="13" s="1"/>
  <c r="O29" i="1"/>
  <c r="F13" i="13"/>
  <c r="E19" i="13"/>
  <c r="O24" i="13"/>
  <c r="K38" i="13"/>
  <c r="K48" i="4"/>
  <c r="K50" i="4" s="1"/>
  <c r="O26" i="1"/>
  <c r="K41" i="13"/>
  <c r="F48" i="4"/>
  <c r="F52" i="4" s="1"/>
  <c r="K32" i="9"/>
  <c r="K36" i="9" s="1"/>
  <c r="K18" i="13"/>
  <c r="F45" i="3"/>
  <c r="F51" i="3" s="1"/>
  <c r="I29" i="9"/>
  <c r="F12" i="3"/>
  <c r="T12" i="1" s="1"/>
  <c r="E12" i="1"/>
  <c r="N10" i="13" l="1"/>
  <c r="O10" i="13" s="1"/>
  <c r="F19" i="13"/>
  <c r="G10" i="13"/>
  <c r="K52" i="4"/>
  <c r="N47" i="1"/>
  <c r="O47" i="1" s="1"/>
  <c r="J47" i="13"/>
  <c r="N47" i="13" s="1"/>
  <c r="N25" i="13"/>
  <c r="O25" i="13" s="1"/>
  <c r="G25" i="13"/>
  <c r="F27" i="13"/>
  <c r="K53" i="9"/>
  <c r="M45" i="13"/>
  <c r="M55" i="13" s="1"/>
  <c r="M59" i="13" s="1"/>
  <c r="K47" i="13"/>
  <c r="M47" i="13"/>
  <c r="O47" i="13" s="1"/>
  <c r="J59" i="6"/>
  <c r="O59" i="6" s="1"/>
  <c r="O55" i="6"/>
  <c r="O45" i="13"/>
  <c r="O55" i="13" s="1"/>
  <c r="O59" i="13" s="1"/>
  <c r="N30" i="13"/>
  <c r="O30" i="13" s="1"/>
  <c r="F33" i="13"/>
  <c r="G30" i="13"/>
  <c r="K51" i="13"/>
  <c r="O10" i="1"/>
  <c r="J19" i="1"/>
  <c r="E45" i="13"/>
  <c r="E55" i="13" s="1"/>
  <c r="E59" i="13" s="1"/>
  <c r="N13" i="13"/>
  <c r="O13" i="13" s="1"/>
  <c r="G13" i="13"/>
  <c r="O30" i="1"/>
  <c r="J33" i="1"/>
  <c r="O33" i="1" s="1"/>
  <c r="K12" i="13"/>
  <c r="O51" i="13"/>
  <c r="N45" i="13"/>
  <c r="N55" i="13" s="1"/>
  <c r="N59" i="13" s="1"/>
  <c r="I53" i="9"/>
  <c r="V21" i="1"/>
  <c r="V27" i="1" s="1"/>
  <c r="V45" i="1" s="1"/>
  <c r="V55" i="1" s="1"/>
  <c r="V59" i="1" s="1"/>
  <c r="Q27" i="1"/>
  <c r="Q45" i="1" s="1"/>
  <c r="Q55" i="1" s="1"/>
  <c r="Q59" i="1" s="1"/>
  <c r="H45" i="1"/>
  <c r="H55" i="1" s="1"/>
  <c r="H59" i="1" s="1"/>
  <c r="O25" i="1"/>
  <c r="J27" i="1"/>
  <c r="O27" i="1" s="1"/>
  <c r="M50" i="4"/>
  <c r="V29" i="1"/>
  <c r="V33" i="1" s="1"/>
  <c r="Q33" i="1"/>
  <c r="O19" i="1" l="1"/>
  <c r="J45" i="1"/>
  <c r="M52" i="4"/>
  <c r="U47" i="1"/>
  <c r="F45" i="13"/>
  <c r="F55" i="13" s="1"/>
  <c r="F59" i="13" s="1"/>
  <c r="O66" i="13"/>
  <c r="O68" i="13" s="1"/>
  <c r="O70" i="13" s="1"/>
  <c r="J61" i="9"/>
  <c r="O45" i="1" l="1"/>
  <c r="J55" i="1"/>
  <c r="O55" i="1" l="1"/>
  <c r="J59" i="1"/>
  <c r="O59" i="1" s="1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97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comments2.xml><?xml version="1.0" encoding="utf-8"?>
<comments xmlns="http://schemas.openxmlformats.org/spreadsheetml/2006/main">
  <authors>
    <author>Sayed Khoja</author>
  </authors>
  <commentList>
    <comment ref="O69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Change formula to reference this weeks expenses next week</t>
        </r>
      </text>
    </comment>
  </commentList>
</comments>
</file>

<file path=xl/sharedStrings.xml><?xml version="1.0" encoding="utf-8"?>
<sst xmlns="http://schemas.openxmlformats.org/spreadsheetml/2006/main" count="1224" uniqueCount="286">
  <si>
    <t>Mexico</t>
  </si>
  <si>
    <t>Total Origination</t>
  </si>
  <si>
    <t>Executive Trading</t>
  </si>
  <si>
    <t>Gas Trading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</si>
  <si>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</si>
  <si>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</si>
  <si>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</si>
  <si>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</si>
  <si>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</si>
  <si>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</si>
  <si>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</si>
  <si>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</si>
  <si>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</si>
  <si>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</si>
  <si>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</si>
  <si>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</si>
  <si>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</si>
  <si>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</si>
  <si>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</si>
  <si>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</si>
  <si>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</si>
  <si>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</si>
  <si>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</si>
  <si>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</si>
  <si>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</si>
  <si>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</si>
  <si>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</si>
  <si>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</si>
  <si>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</si>
  <si>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</si>
  <si>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</si>
  <si>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</si>
  <si>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</si>
  <si>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Genco</t>
  </si>
  <si>
    <t>GENCOS</t>
  </si>
  <si>
    <t>PAPER</t>
  </si>
  <si>
    <t>MEXICO</t>
  </si>
  <si>
    <t>N_BS_DEV</t>
  </si>
  <si>
    <t>W_ORIG</t>
  </si>
  <si>
    <t>PROD_FIN</t>
  </si>
  <si>
    <t>EQUITY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</si>
  <si>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</si>
  <si>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</si>
  <si>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</si>
  <si>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</si>
  <si>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</si>
  <si>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</si>
  <si>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</si>
  <si>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</si>
  <si>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</si>
  <si>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</si>
  <si>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</si>
  <si>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</si>
  <si>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</si>
  <si>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</si>
  <si>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</si>
  <si>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</si>
  <si>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</si>
  <si>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</si>
  <si>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</si>
  <si>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</si>
  <si>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</si>
  <si>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</si>
  <si>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M.YTD</t>
  </si>
  <si>
    <t>ACTUAL</t>
  </si>
  <si>
    <t>ENA EBIT</t>
  </si>
  <si>
    <t>ENA Pre-tax Income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</si>
  <si>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</si>
  <si>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</si>
  <si>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</si>
  <si>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</si>
  <si>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</si>
  <si>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</si>
  <si>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</si>
  <si>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</si>
  <si>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</si>
  <si>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</si>
  <si>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</si>
  <si>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</si>
  <si>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</si>
  <si>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</si>
  <si>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</si>
  <si>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</si>
  <si>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</si>
  <si>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</si>
  <si>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</si>
  <si>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</si>
  <si>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</si>
  <si>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</si>
  <si>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</si>
  <si>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</si>
  <si>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</si>
  <si>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Gas Assets</t>
  </si>
  <si>
    <t>Gas Assets - Trading</t>
  </si>
  <si>
    <t>TRANSACTIONS IN PROGRESS</t>
  </si>
  <si>
    <t>90-99%</t>
  </si>
  <si>
    <t>75-89%</t>
  </si>
  <si>
    <t>50-74%</t>
  </si>
  <si>
    <t>&lt; $100K</t>
  </si>
  <si>
    <t>Assets</t>
  </si>
  <si>
    <t>TOTAL TRANSACTIONS IN PROGRESS</t>
  </si>
  <si>
    <t>TOTAL COMPLETED TRANSACTIONS</t>
  </si>
  <si>
    <t>PLAN2000</t>
  </si>
  <si>
    <t>MDSTRM_IPP_ORIG</t>
  </si>
  <si>
    <t>Midstream IPP</t>
  </si>
  <si>
    <t>PWR_TRD</t>
  </si>
  <si>
    <t>Power Trading</t>
  </si>
  <si>
    <t>Emissions</t>
  </si>
  <si>
    <t>TOT_COM_HC</t>
  </si>
  <si>
    <t>TOT_NC_HC</t>
  </si>
  <si>
    <t>PWR_TRd</t>
  </si>
  <si>
    <t>Deals Changed:</t>
  </si>
  <si>
    <t>Papayoti</t>
  </si>
  <si>
    <t>Bryan</t>
  </si>
  <si>
    <t>Canada</t>
  </si>
  <si>
    <t>Type</t>
  </si>
  <si>
    <t>F</t>
  </si>
  <si>
    <t>A</t>
  </si>
  <si>
    <t>Gas</t>
  </si>
  <si>
    <t>Power</t>
  </si>
  <si>
    <t>Financial</t>
  </si>
  <si>
    <t>Fair Value</t>
  </si>
  <si>
    <t>P</t>
  </si>
  <si>
    <t>Commodity</t>
  </si>
  <si>
    <t>C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</si>
  <si>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</si>
  <si>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</si>
  <si>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</si>
  <si>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</si>
  <si>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</si>
  <si>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</si>
  <si>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</si>
  <si>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Financial Drift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</si>
  <si>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</si>
  <si>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</si>
  <si>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</si>
  <si>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</si>
  <si>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</si>
  <si>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</si>
  <si>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</si>
  <si>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Riley</t>
  </si>
  <si>
    <t>Drift</t>
  </si>
  <si>
    <t>* Excludes Cap. Charge &amp; Operating Costs</t>
  </si>
  <si>
    <t>TFM</t>
  </si>
  <si>
    <t>Allocated Expenses</t>
  </si>
  <si>
    <t>East Midstream Origination</t>
  </si>
  <si>
    <t>West Midstream Origination</t>
  </si>
  <si>
    <t>Williams</t>
  </si>
  <si>
    <t>EBT</t>
  </si>
  <si>
    <t>Expenses*</t>
  </si>
  <si>
    <t>* Includes Capital Charge &amp; Operating, Direct, and Allocated Expenses</t>
  </si>
  <si>
    <t>Interest Expense/(Income)</t>
  </si>
  <si>
    <t>Energy Investments</t>
  </si>
  <si>
    <t>CHEMICALS</t>
  </si>
  <si>
    <t>ASST_MGT_AND_RESTRCT</t>
  </si>
  <si>
    <t>CTG Assets</t>
  </si>
  <si>
    <t>GRM -  Weather</t>
  </si>
  <si>
    <t>GRM - New Products</t>
  </si>
  <si>
    <t>CTG_ASSETS</t>
  </si>
  <si>
    <t>2ND QUARTER 2000 GREENSHEET</t>
  </si>
  <si>
    <t>2ND QUARTER 2000 EARNINGS ESTIMATE</t>
  </si>
  <si>
    <t>YTD Earnings through Q2</t>
  </si>
  <si>
    <t>2ND QUARTER 2000 DETAIL OF GROSS MARGIN</t>
  </si>
  <si>
    <t>WEEKLY CHANGE</t>
  </si>
  <si>
    <t>2ND QUARTER 2000 EXPENSES</t>
  </si>
  <si>
    <t>2ND QUARTER 2000 CAPITAL CHARGE &amp; ALLOCATED EXPENSES</t>
  </si>
  <si>
    <t>2ND QUARTER 2000 HEADCOUNT</t>
  </si>
  <si>
    <t>Actuals - April Team Report</t>
  </si>
  <si>
    <t>Plan - April</t>
  </si>
  <si>
    <t>Interest (Expense)/Income</t>
  </si>
  <si>
    <t>YTD Plan</t>
  </si>
  <si>
    <t>Doyle</t>
  </si>
  <si>
    <t>Spears</t>
  </si>
  <si>
    <t>Rebox</t>
  </si>
  <si>
    <t>Kaiser Aluminum</t>
  </si>
  <si>
    <t>Garner, Rizo-Patron</t>
  </si>
  <si>
    <t>Robinson, Pratel</t>
  </si>
  <si>
    <t>Motown</t>
  </si>
  <si>
    <t>Cifford</t>
  </si>
  <si>
    <t>Ginsberg</t>
  </si>
  <si>
    <t>Saxet Petroleum Osprey #3</t>
  </si>
  <si>
    <t>Special Assets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</si>
  <si>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</si>
  <si>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Change from</t>
  </si>
  <si>
    <t>DPR Change:</t>
  </si>
  <si>
    <t>New Deals:</t>
  </si>
  <si>
    <t>Other Margin Changes:</t>
  </si>
  <si>
    <t>Total Change</t>
  </si>
  <si>
    <t>BSC</t>
  </si>
  <si>
    <t>Kearney</t>
  </si>
  <si>
    <t>DRS</t>
  </si>
  <si>
    <t>Jupiter</t>
  </si>
  <si>
    <t>Beyer</t>
  </si>
  <si>
    <t>Mission Restructure</t>
  </si>
  <si>
    <t>Stacey</t>
  </si>
  <si>
    <t>Big Horn, Cactus</t>
  </si>
  <si>
    <t>Merlin (City Forest, Oconto Falls)</t>
  </si>
  <si>
    <t>Lower 1999 investing activity &amp; Hancock move</t>
  </si>
  <si>
    <t>Condor (Quanta)</t>
  </si>
  <si>
    <t>Pacific Forrest Resources</t>
  </si>
  <si>
    <t>Grupo Editorale Espresso</t>
  </si>
  <si>
    <t>Moulton</t>
  </si>
  <si>
    <t>Holmes</t>
  </si>
  <si>
    <t>Pacifica</t>
  </si>
  <si>
    <t>Krohn</t>
  </si>
  <si>
    <t>Money Mailer</t>
  </si>
  <si>
    <t>Shields</t>
  </si>
  <si>
    <t>Coastal Cage Ranch</t>
  </si>
  <si>
    <t>Producer Services Rollover 2Q</t>
  </si>
  <si>
    <t>Martinez</t>
  </si>
  <si>
    <t>North Central Oil</t>
  </si>
  <si>
    <t>Neptune</t>
  </si>
  <si>
    <t>Staines</t>
  </si>
  <si>
    <t>TCCS</t>
  </si>
  <si>
    <t>Caledonia</t>
  </si>
  <si>
    <t>Walton</t>
  </si>
  <si>
    <t>NNG</t>
  </si>
  <si>
    <t>Bammel Emmision</t>
  </si>
  <si>
    <t>Scarborough</t>
  </si>
  <si>
    <t>Hoff</t>
  </si>
  <si>
    <t>Various</t>
  </si>
  <si>
    <t>Hilcorp energy</t>
  </si>
  <si>
    <t>Johnson</t>
  </si>
  <si>
    <t>Enichem</t>
  </si>
  <si>
    <t>4 Deals</t>
  </si>
  <si>
    <t>Mission</t>
  </si>
  <si>
    <t>York-BNY</t>
  </si>
  <si>
    <t>East Coast Power</t>
  </si>
  <si>
    <t>ELF</t>
  </si>
  <si>
    <t>Northern Peak</t>
  </si>
  <si>
    <t>47 Deals Under $500K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</si>
  <si>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</si>
  <si>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FINANCE &amp; ASSETS</t>
  </si>
  <si>
    <t>Second Quarter 2000</t>
  </si>
  <si>
    <t>Third Quarter 2000</t>
  </si>
  <si>
    <t>Fourth Quarter 2000</t>
  </si>
  <si>
    <t>First Quarter 2001</t>
  </si>
  <si>
    <t>East</t>
  </si>
  <si>
    <t>Midstream</t>
  </si>
  <si>
    <t>Deal</t>
  </si>
  <si>
    <t>Value</t>
  </si>
  <si>
    <t>Budget</t>
  </si>
  <si>
    <t>West</t>
  </si>
  <si>
    <t>Avalanche</t>
  </si>
  <si>
    <t xml:space="preserve">Industrial </t>
  </si>
  <si>
    <t>Downstream</t>
  </si>
  <si>
    <t>Garden State</t>
  </si>
  <si>
    <t>IPP</t>
  </si>
  <si>
    <t>GRM</t>
  </si>
  <si>
    <t>New Products</t>
  </si>
  <si>
    <t>Generation</t>
  </si>
  <si>
    <t>Investments</t>
  </si>
  <si>
    <t>Con Ed Restructuring</t>
  </si>
  <si>
    <t>Tractebel</t>
  </si>
  <si>
    <t>GPU Int'l Assets</t>
  </si>
  <si>
    <t>Indeck-Corinth</t>
  </si>
  <si>
    <t>Panda</t>
  </si>
  <si>
    <t>MYPA-Holtsville</t>
  </si>
  <si>
    <t>Dynegy</t>
  </si>
  <si>
    <t>Tenaska-Cleeborne</t>
  </si>
  <si>
    <t>ANP Milford</t>
  </si>
  <si>
    <t>N. Star</t>
  </si>
  <si>
    <t>Principal</t>
  </si>
  <si>
    <t>Investing</t>
  </si>
  <si>
    <t>Energy</t>
  </si>
  <si>
    <t>Restructuring</t>
  </si>
  <si>
    <t>Long Island P A</t>
  </si>
  <si>
    <t>Bastrop Power Site</t>
  </si>
  <si>
    <t>Florida Gas Trans</t>
  </si>
  <si>
    <t>Saxet Osprey #3</t>
  </si>
  <si>
    <t>TCC's</t>
  </si>
  <si>
    <t>Coastal</t>
  </si>
  <si>
    <t>Kerr-McGee</t>
  </si>
  <si>
    <t>3Deals under $500K</t>
  </si>
  <si>
    <t>Rollovers</t>
  </si>
  <si>
    <t>English Hunt</t>
  </si>
  <si>
    <t>Bammell Credit</t>
  </si>
  <si>
    <t>CO2</t>
  </si>
  <si>
    <t>Northern Nat Gas</t>
  </si>
  <si>
    <t>16 Deals under $500K</t>
  </si>
  <si>
    <t>47 Deals under $500K</t>
  </si>
  <si>
    <t>EBIT</t>
  </si>
  <si>
    <t>Results based on Activity through April 7, 2000</t>
  </si>
  <si>
    <t>EEX Insurance</t>
  </si>
  <si>
    <t>Overdyke</t>
  </si>
  <si>
    <t>BCS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</si>
</sst>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4" formatCode="dd\-mmm\-yy"/>
  </numFmts>
  <fonts count="4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2"/>
      <name val="Arial Narrow"/>
      <family val="2"/>
    </font>
    <font>
      <b/>
      <sz val="16"/>
      <color indexed="8"/>
      <name val="Arial"/>
      <family val="2"/>
    </font>
    <font>
      <b/>
      <sz val="11"/>
      <color indexed="10"/>
      <name val="Arial Narrow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0" fillId="0" borderId="0" xfId="0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0" fillId="0" borderId="0" xfId="0" applyFont="1"/>
    <xf numFmtId="0" fontId="20" fillId="0" borderId="0" xfId="0" applyFont="1" applyBorder="1"/>
    <xf numFmtId="165" fontId="20" fillId="0" borderId="0" xfId="1" applyNumberFormat="1" applyFont="1" applyBorder="1"/>
    <xf numFmtId="165" fontId="20" fillId="0" borderId="0" xfId="1" applyNumberFormat="1" applyFont="1"/>
    <xf numFmtId="0" fontId="21" fillId="2" borderId="4" xfId="0" applyFont="1" applyFill="1" applyBorder="1" applyAlignment="1">
      <alignment horizontal="left" indent="1"/>
    </xf>
    <xf numFmtId="169" fontId="21" fillId="2" borderId="2" xfId="2" applyNumberFormat="1" applyFont="1" applyFill="1" applyBorder="1"/>
    <xf numFmtId="169" fontId="21" fillId="2" borderId="0" xfId="2" applyNumberFormat="1" applyFont="1" applyFill="1" applyBorder="1"/>
    <xf numFmtId="169" fontId="21" fillId="2" borderId="1" xfId="2" applyNumberFormat="1" applyFont="1" applyFill="1" applyBorder="1"/>
    <xf numFmtId="169" fontId="21" fillId="2" borderId="4" xfId="2" applyNumberFormat="1" applyFont="1" applyFill="1" applyBorder="1"/>
    <xf numFmtId="165" fontId="21" fillId="2" borderId="2" xfId="1" applyNumberFormat="1" applyFont="1" applyFill="1" applyBorder="1"/>
    <xf numFmtId="165" fontId="21" fillId="2" borderId="0" xfId="1" applyNumberFormat="1" applyFont="1" applyFill="1" applyBorder="1"/>
    <xf numFmtId="165" fontId="21" fillId="2" borderId="1" xfId="1" applyNumberFormat="1" applyFont="1" applyFill="1" applyBorder="1"/>
    <xf numFmtId="165" fontId="21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1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2" fillId="2" borderId="2" xfId="2" applyNumberFormat="1" applyFont="1" applyFill="1" applyBorder="1"/>
    <xf numFmtId="169" fontId="22" fillId="2" borderId="0" xfId="2" applyNumberFormat="1" applyFont="1" applyFill="1" applyBorder="1"/>
    <xf numFmtId="169" fontId="22" fillId="2" borderId="1" xfId="2" applyNumberFormat="1" applyFont="1" applyFill="1" applyBorder="1"/>
    <xf numFmtId="164" fontId="22" fillId="2" borderId="2" xfId="1" applyNumberFormat="1" applyFont="1" applyFill="1" applyBorder="1"/>
    <xf numFmtId="164" fontId="22" fillId="2" borderId="0" xfId="1" applyNumberFormat="1" applyFont="1" applyFill="1" applyBorder="1"/>
    <xf numFmtId="165" fontId="22" fillId="2" borderId="1" xfId="1" applyNumberFormat="1" applyFont="1" applyFill="1" applyBorder="1"/>
    <xf numFmtId="0" fontId="23" fillId="0" borderId="0" xfId="0" applyFont="1"/>
    <xf numFmtId="0" fontId="22" fillId="2" borderId="4" xfId="0" applyFont="1" applyFill="1" applyBorder="1" applyAlignment="1">
      <alignment horizontal="left" indent="1"/>
    </xf>
    <xf numFmtId="165" fontId="23" fillId="0" borderId="0" xfId="1" applyNumberFormat="1" applyFont="1"/>
    <xf numFmtId="0" fontId="23" fillId="2" borderId="2" xfId="0" applyFont="1" applyFill="1" applyBorder="1"/>
    <xf numFmtId="0" fontId="23" fillId="2" borderId="0" xfId="0" applyFont="1" applyFill="1" applyBorder="1"/>
    <xf numFmtId="0" fontId="23" fillId="2" borderId="1" xfId="0" applyFont="1" applyFill="1" applyBorder="1"/>
    <xf numFmtId="165" fontId="22" fillId="2" borderId="2" xfId="1" applyNumberFormat="1" applyFont="1" applyFill="1" applyBorder="1"/>
    <xf numFmtId="165" fontId="22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5" xfId="0" applyFont="1" applyBorder="1" applyAlignment="1">
      <alignment horizontal="center"/>
    </xf>
    <xf numFmtId="164" fontId="22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4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7" xfId="0" applyFont="1" applyFill="1" applyBorder="1"/>
    <xf numFmtId="0" fontId="9" fillId="2" borderId="17" xfId="0" applyFont="1" applyFill="1" applyBorder="1"/>
    <xf numFmtId="169" fontId="13" fillId="2" borderId="17" xfId="2" applyNumberFormat="1" applyFont="1" applyFill="1" applyBorder="1"/>
    <xf numFmtId="165" fontId="9" fillId="2" borderId="17" xfId="1" applyNumberFormat="1" applyFont="1" applyFill="1" applyBorder="1"/>
    <xf numFmtId="0" fontId="7" fillId="0" borderId="0" xfId="0" applyFont="1" applyBorder="1"/>
    <xf numFmtId="0" fontId="25" fillId="0" borderId="0" xfId="0" applyFont="1" applyBorder="1"/>
    <xf numFmtId="0" fontId="9" fillId="0" borderId="6" xfId="1" applyNumberFormat="1" applyFont="1" applyBorder="1"/>
    <xf numFmtId="0" fontId="13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5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7" xfId="2" applyNumberFormat="1" applyFont="1" applyFill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13" fillId="0" borderId="17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1" fillId="0" borderId="0" xfId="2" applyNumberFormat="1" applyFont="1"/>
    <xf numFmtId="0" fontId="9" fillId="0" borderId="5" xfId="1" applyNumberFormat="1" applyFont="1" applyBorder="1"/>
    <xf numFmtId="0" fontId="2" fillId="0" borderId="2" xfId="0" quotePrefix="1" applyFont="1" applyBorder="1" applyAlignment="1">
      <alignment horizontal="left"/>
    </xf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0" applyFont="1" applyFill="1" applyAlignment="1">
      <alignment horizontal="left"/>
    </xf>
    <xf numFmtId="0" fontId="0" fillId="0" borderId="0" xfId="0" applyAlignment="1"/>
    <xf numFmtId="0" fontId="32" fillId="0" borderId="0" xfId="0" applyFon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29" fillId="0" borderId="0" xfId="0" applyFont="1" applyFill="1" applyAlignment="1"/>
    <xf numFmtId="166" fontId="34" fillId="0" borderId="0" xfId="0" quotePrefix="1" applyNumberFormat="1" applyFont="1" applyFill="1" applyAlignment="1">
      <alignment horizontal="right"/>
    </xf>
    <xf numFmtId="166" fontId="35" fillId="0" borderId="0" xfId="0" applyNumberFormat="1" applyFont="1" applyFill="1" applyAlignment="1">
      <alignment horizontal="center"/>
    </xf>
    <xf numFmtId="0" fontId="36" fillId="0" borderId="3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7" fillId="0" borderId="4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38" fillId="2" borderId="15" xfId="0" applyFont="1" applyFill="1" applyBorder="1" applyAlignment="1">
      <alignment horizontal="left" vertical="center" indent="1"/>
    </xf>
    <xf numFmtId="0" fontId="20" fillId="0" borderId="0" xfId="0" applyFont="1" applyBorder="1" applyAlignment="1">
      <alignment vertical="center"/>
    </xf>
    <xf numFmtId="165" fontId="38" fillId="2" borderId="10" xfId="1" applyNumberFormat="1" applyFont="1" applyFill="1" applyBorder="1" applyAlignment="1">
      <alignment vertical="center"/>
    </xf>
    <xf numFmtId="165" fontId="38" fillId="2" borderId="11" xfId="1" applyNumberFormat="1" applyFont="1" applyFill="1" applyBorder="1" applyAlignment="1">
      <alignment vertical="center"/>
    </xf>
    <xf numFmtId="165" fontId="38" fillId="2" borderId="12" xfId="1" applyNumberFormat="1" applyFont="1" applyFill="1" applyBorder="1" applyAlignment="1">
      <alignment vertical="center"/>
    </xf>
    <xf numFmtId="165" fontId="20" fillId="0" borderId="0" xfId="1" applyNumberFormat="1" applyFont="1" applyBorder="1" applyAlignment="1">
      <alignment vertical="center"/>
    </xf>
    <xf numFmtId="165" fontId="20" fillId="0" borderId="0" xfId="1" applyNumberFormat="1" applyFont="1" applyAlignment="1">
      <alignment vertical="center"/>
    </xf>
    <xf numFmtId="0" fontId="20" fillId="0" borderId="0" xfId="0" applyFont="1" applyAlignment="1">
      <alignment vertical="center"/>
    </xf>
    <xf numFmtId="169" fontId="38" fillId="2" borderId="10" xfId="2" applyNumberFormat="1" applyFont="1" applyFill="1" applyBorder="1" applyAlignment="1">
      <alignment vertical="center"/>
    </xf>
    <xf numFmtId="169" fontId="38" fillId="2" borderId="11" xfId="2" applyNumberFormat="1" applyFont="1" applyFill="1" applyBorder="1" applyAlignment="1">
      <alignment vertical="center"/>
    </xf>
    <xf numFmtId="169" fontId="38" fillId="2" borderId="12" xfId="2" applyNumberFormat="1" applyFont="1" applyFill="1" applyBorder="1" applyAlignment="1">
      <alignment vertical="center"/>
    </xf>
    <xf numFmtId="0" fontId="13" fillId="0" borderId="18" xfId="0" applyFont="1" applyBorder="1"/>
    <xf numFmtId="0" fontId="13" fillId="0" borderId="19" xfId="0" applyFont="1" applyBorder="1"/>
    <xf numFmtId="0" fontId="13" fillId="0" borderId="20" xfId="0" applyFont="1" applyBorder="1"/>
    <xf numFmtId="0" fontId="13" fillId="0" borderId="0" xfId="0" applyFont="1" applyBorder="1"/>
    <xf numFmtId="0" fontId="13" fillId="0" borderId="21" xfId="0" applyFont="1" applyBorder="1"/>
    <xf numFmtId="0" fontId="13" fillId="0" borderId="22" xfId="0" applyFont="1" applyBorder="1"/>
    <xf numFmtId="0" fontId="13" fillId="0" borderId="23" xfId="0" applyFont="1" applyBorder="1"/>
    <xf numFmtId="174" fontId="13" fillId="0" borderId="24" xfId="0" applyNumberFormat="1" applyFont="1" applyBorder="1"/>
    <xf numFmtId="0" fontId="13" fillId="2" borderId="22" xfId="0" applyFont="1" applyFill="1" applyBorder="1"/>
    <xf numFmtId="0" fontId="13" fillId="2" borderId="23" xfId="0" applyFont="1" applyFill="1" applyBorder="1"/>
    <xf numFmtId="165" fontId="13" fillId="0" borderId="21" xfId="1" applyNumberFormat="1" applyFont="1" applyBorder="1"/>
    <xf numFmtId="165" fontId="13" fillId="0" borderId="25" xfId="1" applyNumberFormat="1" applyFont="1" applyBorder="1"/>
    <xf numFmtId="169" fontId="13" fillId="0" borderId="21" xfId="2" applyNumberFormat="1" applyFont="1" applyBorder="1"/>
    <xf numFmtId="169" fontId="13" fillId="2" borderId="25" xfId="0" applyNumberFormat="1" applyFont="1" applyFill="1" applyBorder="1"/>
    <xf numFmtId="0" fontId="39" fillId="0" borderId="0" xfId="0" applyFont="1" applyFill="1" applyAlignment="1">
      <alignment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39" fillId="0" borderId="0" xfId="0" applyFont="1" applyFill="1" applyAlignment="1">
      <alignment vertical="top"/>
    </xf>
    <xf numFmtId="0" fontId="33" fillId="0" borderId="0" xfId="0" applyFont="1" applyFill="1" applyAlignment="1">
      <alignment horizontal="left" vertical="top"/>
    </xf>
    <xf numFmtId="166" fontId="32" fillId="0" borderId="0" xfId="0" quotePrefix="1" applyNumberFormat="1" applyFont="1" applyFill="1" applyAlignment="1">
      <alignment horizontal="right"/>
    </xf>
    <xf numFmtId="0" fontId="35" fillId="0" borderId="0" xfId="0" applyFont="1" applyFill="1" applyAlignment="1">
      <alignment horizontal="right" vertical="top"/>
    </xf>
    <xf numFmtId="165" fontId="42" fillId="0" borderId="5" xfId="1" applyNumberFormat="1" applyFont="1" applyBorder="1" applyAlignment="1">
      <alignment horizontal="center"/>
    </xf>
    <xf numFmtId="165" fontId="42" fillId="0" borderId="6" xfId="1" applyNumberFormat="1" applyFont="1" applyBorder="1" applyAlignment="1">
      <alignment horizontal="center"/>
    </xf>
    <xf numFmtId="165" fontId="42" fillId="0" borderId="7" xfId="1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 textRotation="90"/>
    </xf>
    <xf numFmtId="165" fontId="42" fillId="0" borderId="2" xfId="1" applyNumberFormat="1" applyFont="1" applyBorder="1" applyAlignment="1">
      <alignment horizontal="center"/>
    </xf>
    <xf numFmtId="165" fontId="42" fillId="0" borderId="0" xfId="1" applyNumberFormat="1" applyFont="1" applyBorder="1" applyAlignment="1">
      <alignment horizontal="center"/>
    </xf>
    <xf numFmtId="165" fontId="42" fillId="0" borderId="1" xfId="1" applyNumberFormat="1" applyFont="1" applyBorder="1" applyAlignment="1">
      <alignment horizontal="center"/>
    </xf>
    <xf numFmtId="169" fontId="43" fillId="2" borderId="15" xfId="2" applyNumberFormat="1" applyFont="1" applyFill="1" applyBorder="1"/>
    <xf numFmtId="0" fontId="41" fillId="0" borderId="6" xfId="0" applyFont="1" applyBorder="1" applyAlignment="1">
      <alignment horizontal="center" vertical="center" textRotation="90"/>
    </xf>
    <xf numFmtId="165" fontId="42" fillId="0" borderId="11" xfId="1" applyNumberFormat="1" applyFont="1" applyBorder="1" applyAlignment="1">
      <alignment horizontal="center"/>
    </xf>
    <xf numFmtId="0" fontId="9" fillId="0" borderId="0" xfId="0" applyFont="1" applyAlignment="1"/>
    <xf numFmtId="0" fontId="41" fillId="0" borderId="0" xfId="0" applyFont="1" applyBorder="1" applyAlignment="1">
      <alignment horizontal="center" vertical="center" textRotation="90"/>
    </xf>
    <xf numFmtId="0" fontId="9" fillId="0" borderId="10" xfId="0" applyFont="1" applyBorder="1"/>
    <xf numFmtId="0" fontId="9" fillId="0" borderId="12" xfId="0" applyFont="1" applyBorder="1"/>
    <xf numFmtId="0" fontId="9" fillId="0" borderId="0" xfId="1" applyNumberFormat="1" applyFont="1" applyBorder="1"/>
    <xf numFmtId="166" fontId="33" fillId="0" borderId="0" xfId="0" applyNumberFormat="1" applyFont="1" applyFill="1" applyAlignment="1">
      <alignment horizontal="center" vertical="top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 vertical="center" textRotation="90"/>
    </xf>
    <xf numFmtId="0" fontId="41" fillId="0" borderId="2" xfId="0" applyFont="1" applyBorder="1" applyAlignment="1">
      <alignment horizontal="center" vertical="center" textRotation="90"/>
    </xf>
    <xf numFmtId="0" fontId="41" fillId="0" borderId="8" xfId="0" applyFont="1" applyBorder="1" applyAlignment="1">
      <alignment horizontal="center" vertical="center" textRotation="90"/>
    </xf>
    <xf numFmtId="0" fontId="41" fillId="0" borderId="7" xfId="0" applyFont="1" applyBorder="1" applyAlignment="1">
      <alignment horizontal="center" vertical="center" textRotation="90"/>
    </xf>
    <xf numFmtId="0" fontId="41" fillId="0" borderId="1" xfId="0" applyFont="1" applyBorder="1" applyAlignment="1">
      <alignment horizontal="center" vertical="center" textRotation="90"/>
    </xf>
    <xf numFmtId="0" fontId="41" fillId="0" borderId="14" xfId="0" applyFont="1" applyBorder="1" applyAlignment="1">
      <alignment horizontal="center" vertical="center" textRotation="90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3" borderId="0" xfId="0" quotePrefix="1" applyNumberFormat="1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11</xdr:col>
      <xdr:colOff>847725</xdr:colOff>
      <xdr:row>0</xdr:row>
      <xdr:rowOff>47625</xdr:rowOff>
    </xdr:to>
    <xdr:sp macro="" textlink="">
      <xdr:nvSpPr>
        <xdr:cNvPr id="21505" name="Line 1"/>
        <xdr:cNvSpPr>
          <a:spLocks noChangeShapeType="1"/>
        </xdr:cNvSpPr>
      </xdr:nvSpPr>
      <xdr:spPr bwMode="auto">
        <a:xfrm flipH="1">
          <a:off x="0" y="47625"/>
          <a:ext cx="7038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333375</xdr:colOff>
      <xdr:row>3</xdr:row>
      <xdr:rowOff>85725</xdr:rowOff>
    </xdr:from>
    <xdr:to>
      <xdr:col>17</xdr:col>
      <xdr:colOff>9525</xdr:colOff>
      <xdr:row>3</xdr:row>
      <xdr:rowOff>85725</xdr:rowOff>
    </xdr:to>
    <xdr:sp macro="" textlink="">
      <xdr:nvSpPr>
        <xdr:cNvPr id="21506" name="Line 2"/>
        <xdr:cNvSpPr>
          <a:spLocks noChangeShapeType="1"/>
        </xdr:cNvSpPr>
      </xdr:nvSpPr>
      <xdr:spPr bwMode="auto">
        <a:xfrm flipH="1">
          <a:off x="4067175" y="723900"/>
          <a:ext cx="60864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68294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22</xdr:col>
      <xdr:colOff>419100</xdr:colOff>
      <xdr:row>0</xdr:row>
      <xdr:rowOff>0</xdr:rowOff>
    </xdr:to>
    <xdr:sp macro="" textlink="">
      <xdr:nvSpPr>
        <xdr:cNvPr id="20481" name="Text Box 1"/>
        <xdr:cNvSpPr txBox="1">
          <a:spLocks noChangeArrowheads="1"/>
        </xdr:cNvSpPr>
      </xdr:nvSpPr>
      <xdr:spPr bwMode="auto">
        <a:xfrm>
          <a:off x="789622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7</xdr:col>
      <xdr:colOff>38100</xdr:colOff>
      <xdr:row>0</xdr:row>
      <xdr:rowOff>47625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>
          <a:off x="9525" y="47625"/>
          <a:ext cx="4438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3</xdr:row>
      <xdr:rowOff>114300</xdr:rowOff>
    </xdr:from>
    <xdr:to>
      <xdr:col>14</xdr:col>
      <xdr:colOff>571500</xdr:colOff>
      <xdr:row>3</xdr:row>
      <xdr:rowOff>114300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H="1">
          <a:off x="2809875" y="809625"/>
          <a:ext cx="50196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2581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87153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06767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06742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389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gmtSum-Q2-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rossMargin"/>
      <sheetName val="Expenses"/>
      <sheetName val="CapChrg-AllocExp"/>
      <sheetName val="Headcount"/>
    </sheetNames>
    <sheetDataSet>
      <sheetData sheetId="0"/>
      <sheetData sheetId="1">
        <row r="19">
          <cell r="K19">
            <v>0</v>
          </cell>
        </row>
        <row r="48">
          <cell r="K48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4"/>
  <sheetViews>
    <sheetView zoomScaleNormal="100" workbookViewId="0">
      <selection activeCell="D233" sqref="D233"/>
    </sheetView>
  </sheetViews>
  <sheetFormatPr defaultRowHeight="12.75" x14ac:dyDescent="0.25"/>
  <cols>
    <col min="1" max="2" width="2.7109375" style="27" customWidth="1"/>
    <col min="3" max="3" width="13.7109375" style="27" customWidth="1"/>
    <col min="4" max="5" width="7.7109375" style="27" customWidth="1"/>
    <col min="6" max="6" width="13.7109375" style="27" customWidth="1"/>
    <col min="7" max="8" width="7.7109375" style="27" customWidth="1"/>
    <col min="9" max="9" width="13.7109375" style="27" customWidth="1"/>
    <col min="10" max="11" width="7.7109375" style="27" customWidth="1"/>
    <col min="12" max="12" width="13.7109375" style="27" customWidth="1"/>
    <col min="13" max="14" width="7.7109375" style="27" customWidth="1"/>
    <col min="15" max="15" width="13.7109375" style="27" customWidth="1"/>
    <col min="16" max="16" width="7.7109375" style="27" customWidth="1"/>
    <col min="17" max="17" width="8.7109375" style="27" customWidth="1"/>
    <col min="18" max="18" width="13.7109375" style="27" customWidth="1"/>
    <col min="19" max="20" width="7.7109375" style="27" customWidth="1"/>
    <col min="21" max="21" width="13.7109375" style="27" customWidth="1"/>
    <col min="22" max="23" width="7.7109375" style="27" customWidth="1"/>
    <col min="24" max="16384" width="9.140625" style="27"/>
  </cols>
  <sheetData>
    <row r="1" spans="1:23" ht="9.75" customHeight="1" x14ac:dyDescent="0.25">
      <c r="B1" s="196"/>
      <c r="C1" s="196"/>
      <c r="D1" s="196"/>
      <c r="E1" s="153"/>
    </row>
    <row r="2" spans="1:23" s="235" customFormat="1" ht="27" customHeight="1" x14ac:dyDescent="0.4">
      <c r="A2" s="197" t="s">
        <v>231</v>
      </c>
      <c r="B2" s="197"/>
      <c r="C2" s="233"/>
      <c r="D2" s="233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199"/>
    </row>
    <row r="3" spans="1:23" s="236" customFormat="1" ht="13.5" customHeight="1" x14ac:dyDescent="0.25">
      <c r="B3" s="237"/>
      <c r="D3" s="238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57">
        <f ca="1">NOW()</f>
        <v>41887.534763888892</v>
      </c>
      <c r="Q3" s="257"/>
      <c r="R3" s="239"/>
      <c r="S3" s="239"/>
      <c r="T3" s="240"/>
      <c r="W3" s="241" t="s">
        <v>232</v>
      </c>
    </row>
    <row r="4" spans="1:23" s="236" customFormat="1" ht="15" customHeight="1" x14ac:dyDescent="0.2">
      <c r="B4" s="237"/>
      <c r="C4" s="238"/>
      <c r="D4" s="238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</row>
    <row r="5" spans="1:23" ht="16.5" x14ac:dyDescent="0.25">
      <c r="C5" s="258" t="s">
        <v>233</v>
      </c>
      <c r="D5" s="259"/>
      <c r="E5" s="260"/>
      <c r="F5" s="258" t="s">
        <v>234</v>
      </c>
      <c r="G5" s="259"/>
      <c r="H5" s="260"/>
      <c r="I5" s="258" t="s">
        <v>235</v>
      </c>
      <c r="J5" s="259"/>
      <c r="K5" s="260"/>
      <c r="L5" s="258" t="s">
        <v>236</v>
      </c>
      <c r="M5" s="259"/>
      <c r="N5" s="260"/>
      <c r="O5" s="258" t="s">
        <v>14</v>
      </c>
      <c r="P5" s="259"/>
      <c r="Q5" s="260"/>
      <c r="U5" s="38"/>
    </row>
    <row r="6" spans="1:23" ht="15" x14ac:dyDescent="0.4">
      <c r="A6" s="261" t="s">
        <v>237</v>
      </c>
      <c r="B6" s="264" t="s">
        <v>238</v>
      </c>
      <c r="C6" s="242" t="s">
        <v>239</v>
      </c>
      <c r="D6" s="243" t="s">
        <v>240</v>
      </c>
      <c r="E6" s="244"/>
      <c r="F6" s="242" t="s">
        <v>239</v>
      </c>
      <c r="G6" s="243" t="s">
        <v>240</v>
      </c>
      <c r="H6" s="244"/>
      <c r="I6" s="242" t="s">
        <v>239</v>
      </c>
      <c r="J6" s="243" t="s">
        <v>240</v>
      </c>
      <c r="K6" s="244"/>
      <c r="L6" s="242" t="s">
        <v>239</v>
      </c>
      <c r="M6" s="243" t="s">
        <v>240</v>
      </c>
      <c r="N6" s="244"/>
      <c r="O6" s="242"/>
      <c r="P6" s="243"/>
      <c r="Q6" s="244"/>
      <c r="U6" s="38"/>
    </row>
    <row r="7" spans="1:23" x14ac:dyDescent="0.25">
      <c r="A7" s="262"/>
      <c r="B7" s="265"/>
      <c r="C7" s="41" t="s">
        <v>171</v>
      </c>
      <c r="D7" s="42">
        <v>2000</v>
      </c>
      <c r="E7" s="43"/>
      <c r="F7" s="41"/>
      <c r="G7" s="42"/>
      <c r="H7" s="43"/>
      <c r="I7" s="41"/>
      <c r="J7" s="42"/>
      <c r="K7" s="43"/>
      <c r="L7" s="41"/>
      <c r="M7" s="42"/>
      <c r="N7" s="43"/>
      <c r="O7" s="41"/>
      <c r="P7" s="42"/>
      <c r="Q7" s="43"/>
      <c r="U7" s="38"/>
    </row>
    <row r="8" spans="1:23" x14ac:dyDescent="0.25">
      <c r="A8" s="262"/>
      <c r="B8" s="265"/>
      <c r="C8" s="41"/>
      <c r="D8" s="42"/>
      <c r="E8" s="43"/>
      <c r="F8" s="41"/>
      <c r="G8" s="42"/>
      <c r="H8" s="43"/>
      <c r="I8" s="41"/>
      <c r="J8" s="42"/>
      <c r="K8" s="43"/>
      <c r="L8" s="41"/>
      <c r="M8" s="42"/>
      <c r="N8" s="43"/>
      <c r="O8" s="41"/>
      <c r="P8" s="42"/>
      <c r="Q8" s="43"/>
      <c r="U8" s="38"/>
    </row>
    <row r="9" spans="1:23" x14ac:dyDescent="0.25">
      <c r="A9" s="262"/>
      <c r="B9" s="265"/>
      <c r="C9" s="41"/>
      <c r="D9" s="42"/>
      <c r="E9" s="43"/>
      <c r="F9" s="41"/>
      <c r="G9" s="42"/>
      <c r="H9" s="43"/>
      <c r="I9" s="41"/>
      <c r="J9" s="42"/>
      <c r="K9" s="43"/>
      <c r="L9" s="41"/>
      <c r="M9" s="42"/>
      <c r="N9" s="43"/>
      <c r="O9" s="41"/>
      <c r="P9" s="42"/>
      <c r="Q9" s="43"/>
    </row>
    <row r="10" spans="1:23" x14ac:dyDescent="0.25">
      <c r="A10" s="262"/>
      <c r="B10" s="265"/>
      <c r="C10" s="41"/>
      <c r="D10" s="42"/>
      <c r="E10" s="43"/>
      <c r="F10" s="41"/>
      <c r="G10" s="42"/>
      <c r="H10" s="43"/>
      <c r="I10" s="41"/>
      <c r="J10" s="42"/>
      <c r="K10" s="43"/>
      <c r="L10" s="41"/>
      <c r="M10" s="42"/>
      <c r="N10" s="43"/>
      <c r="O10" s="41"/>
      <c r="P10" s="42"/>
      <c r="Q10" s="43"/>
    </row>
    <row r="11" spans="1:23" x14ac:dyDescent="0.25">
      <c r="A11" s="262"/>
      <c r="B11" s="265"/>
      <c r="C11" s="41"/>
      <c r="D11" s="42"/>
      <c r="E11" s="43"/>
      <c r="F11" s="41"/>
      <c r="G11" s="42"/>
      <c r="H11" s="43"/>
      <c r="I11" s="41"/>
      <c r="J11" s="42"/>
      <c r="K11" s="43"/>
      <c r="L11" s="41"/>
      <c r="M11" s="42"/>
      <c r="N11" s="43"/>
      <c r="O11" s="41"/>
      <c r="P11" s="42"/>
      <c r="Q11" s="43"/>
    </row>
    <row r="12" spans="1:23" x14ac:dyDescent="0.25">
      <c r="A12" s="262"/>
      <c r="B12" s="265"/>
      <c r="C12" s="41"/>
      <c r="D12" s="42"/>
      <c r="E12" s="43"/>
      <c r="F12" s="41"/>
      <c r="G12" s="42"/>
      <c r="H12" s="43"/>
      <c r="I12" s="41"/>
      <c r="J12" s="42"/>
      <c r="K12" s="43"/>
      <c r="L12" s="41"/>
      <c r="M12" s="42"/>
      <c r="N12" s="43"/>
      <c r="O12" s="41"/>
      <c r="P12" s="42"/>
      <c r="Q12" s="43"/>
    </row>
    <row r="13" spans="1:23" x14ac:dyDescent="0.25">
      <c r="A13" s="262"/>
      <c r="B13" s="265"/>
      <c r="C13" s="41"/>
      <c r="D13" s="42"/>
      <c r="E13" s="43"/>
      <c r="F13" s="41"/>
      <c r="G13" s="42"/>
      <c r="H13" s="43"/>
      <c r="I13" s="41"/>
      <c r="J13" s="42"/>
      <c r="K13" s="43"/>
      <c r="L13" s="41"/>
      <c r="M13" s="42"/>
      <c r="N13" s="43"/>
      <c r="O13" s="41"/>
      <c r="P13" s="42"/>
      <c r="Q13" s="43"/>
    </row>
    <row r="14" spans="1:23" x14ac:dyDescent="0.25">
      <c r="A14" s="262"/>
      <c r="B14" s="265"/>
      <c r="C14" s="41"/>
      <c r="D14" s="42"/>
      <c r="E14" s="43"/>
      <c r="F14" s="41"/>
      <c r="G14" s="42"/>
      <c r="H14" s="43"/>
      <c r="I14" s="41"/>
      <c r="J14" s="42"/>
      <c r="K14" s="43"/>
      <c r="L14" s="41"/>
      <c r="M14" s="42"/>
      <c r="N14" s="43"/>
      <c r="O14" s="41"/>
      <c r="P14" s="42"/>
      <c r="Q14" s="43"/>
    </row>
    <row r="15" spans="1:23" ht="15" x14ac:dyDescent="0.4">
      <c r="A15" s="262"/>
      <c r="B15" s="265"/>
      <c r="C15" s="246" t="s">
        <v>241</v>
      </c>
      <c r="D15" s="247"/>
      <c r="E15" s="248" t="s">
        <v>19</v>
      </c>
      <c r="F15" s="246" t="s">
        <v>241</v>
      </c>
      <c r="G15" s="247"/>
      <c r="H15" s="248" t="s">
        <v>19</v>
      </c>
      <c r="I15" s="246" t="s">
        <v>241</v>
      </c>
      <c r="J15" s="247"/>
      <c r="K15" s="248" t="s">
        <v>19</v>
      </c>
      <c r="L15" s="246" t="s">
        <v>241</v>
      </c>
      <c r="M15" s="247"/>
      <c r="N15" s="248" t="s">
        <v>19</v>
      </c>
      <c r="O15" s="246" t="s">
        <v>241</v>
      </c>
      <c r="P15" s="247"/>
      <c r="Q15" s="248" t="s">
        <v>19</v>
      </c>
    </row>
    <row r="16" spans="1:23" x14ac:dyDescent="0.25">
      <c r="A16" s="263"/>
      <c r="B16" s="266"/>
      <c r="C16" s="249">
        <v>20493</v>
      </c>
      <c r="D16" s="249">
        <f>SUM(D7:D15)</f>
        <v>2000</v>
      </c>
      <c r="E16" s="249">
        <f>IF(C16-D16&gt;0,C16-D16,)</f>
        <v>18493</v>
      </c>
      <c r="F16" s="249">
        <v>21493</v>
      </c>
      <c r="G16" s="249">
        <f>SUM(G7:G15)</f>
        <v>0</v>
      </c>
      <c r="H16" s="249">
        <f>IF(F16-G16&gt;0,F16-G16,)</f>
        <v>21493</v>
      </c>
      <c r="I16" s="249">
        <v>22344</v>
      </c>
      <c r="J16" s="249">
        <f>SUM(J7:J15)</f>
        <v>0</v>
      </c>
      <c r="K16" s="249">
        <f>IF(I16-J16&gt;0,I16-J16,)</f>
        <v>22344</v>
      </c>
      <c r="L16" s="249">
        <f>14243*1.35</f>
        <v>19228.050000000003</v>
      </c>
      <c r="M16" s="249">
        <f>SUM(M7:M15)</f>
        <v>0</v>
      </c>
      <c r="N16" s="249">
        <f>IF(L16-M16&gt;0,L16-M16,)</f>
        <v>19228.050000000003</v>
      </c>
      <c r="O16" s="249">
        <f>L16+I16+F16+C16</f>
        <v>83558.05</v>
      </c>
      <c r="P16" s="249">
        <f>M16+J16+G16+D16</f>
        <v>2000</v>
      </c>
      <c r="Q16" s="249">
        <f>IF(O16-P16&gt;0,O16-P16,)</f>
        <v>81558.05</v>
      </c>
    </row>
    <row r="17" spans="1:17" ht="15" x14ac:dyDescent="0.4">
      <c r="A17" s="261" t="s">
        <v>242</v>
      </c>
      <c r="B17" s="264" t="s">
        <v>238</v>
      </c>
      <c r="C17" s="242" t="s">
        <v>239</v>
      </c>
      <c r="D17" s="243" t="s">
        <v>240</v>
      </c>
      <c r="E17" s="244"/>
      <c r="F17" s="242" t="s">
        <v>239</v>
      </c>
      <c r="G17" s="243" t="s">
        <v>240</v>
      </c>
      <c r="H17" s="244"/>
      <c r="I17" s="242" t="s">
        <v>239</v>
      </c>
      <c r="J17" s="243" t="s">
        <v>240</v>
      </c>
      <c r="K17" s="244"/>
      <c r="L17" s="242" t="s">
        <v>239</v>
      </c>
      <c r="M17" s="243" t="s">
        <v>240</v>
      </c>
      <c r="N17" s="244"/>
      <c r="O17" s="242"/>
      <c r="P17" s="243"/>
      <c r="Q17" s="244"/>
    </row>
    <row r="18" spans="1:17" x14ac:dyDescent="0.25">
      <c r="A18" s="262"/>
      <c r="B18" s="265"/>
      <c r="C18" s="41"/>
      <c r="D18" s="42"/>
      <c r="E18" s="43"/>
      <c r="F18" s="41"/>
      <c r="G18" s="42"/>
      <c r="H18" s="43"/>
      <c r="I18" s="41" t="s">
        <v>243</v>
      </c>
      <c r="J18" s="42">
        <v>4000</v>
      </c>
      <c r="K18" s="43"/>
      <c r="L18" s="41"/>
      <c r="M18" s="42"/>
      <c r="N18" s="43"/>
      <c r="O18" s="41"/>
      <c r="P18" s="42"/>
      <c r="Q18" s="43"/>
    </row>
    <row r="19" spans="1:17" x14ac:dyDescent="0.25">
      <c r="A19" s="262"/>
      <c r="B19" s="265"/>
      <c r="C19" s="41"/>
      <c r="D19" s="42"/>
      <c r="E19" s="43"/>
      <c r="F19" s="41"/>
      <c r="G19" s="42"/>
      <c r="H19" s="43"/>
      <c r="I19" s="41"/>
      <c r="J19" s="42"/>
      <c r="K19" s="43"/>
      <c r="L19" s="41"/>
      <c r="M19" s="42"/>
      <c r="N19" s="43"/>
      <c r="O19" s="41"/>
      <c r="P19" s="42"/>
      <c r="Q19" s="43"/>
    </row>
    <row r="20" spans="1:17" x14ac:dyDescent="0.25">
      <c r="A20" s="262"/>
      <c r="B20" s="265"/>
      <c r="C20" s="41"/>
      <c r="D20" s="42"/>
      <c r="E20" s="43"/>
      <c r="F20" s="41"/>
      <c r="G20" s="42"/>
      <c r="H20" s="43"/>
      <c r="I20" s="41"/>
      <c r="J20" s="42"/>
      <c r="K20" s="43"/>
      <c r="L20" s="41"/>
      <c r="M20" s="42"/>
      <c r="N20" s="43"/>
      <c r="O20" s="41"/>
      <c r="P20" s="42"/>
      <c r="Q20" s="43"/>
    </row>
    <row r="21" spans="1:17" x14ac:dyDescent="0.25">
      <c r="A21" s="262"/>
      <c r="B21" s="265"/>
      <c r="C21" s="41"/>
      <c r="D21" s="42"/>
      <c r="E21" s="43"/>
      <c r="F21" s="41"/>
      <c r="G21" s="42"/>
      <c r="H21" s="43"/>
      <c r="I21" s="41"/>
      <c r="J21" s="42"/>
      <c r="K21" s="43"/>
      <c r="L21" s="41"/>
      <c r="M21" s="42"/>
      <c r="N21" s="43"/>
      <c r="O21" s="41"/>
      <c r="P21" s="42"/>
      <c r="Q21" s="43"/>
    </row>
    <row r="22" spans="1:17" x14ac:dyDescent="0.25">
      <c r="A22" s="262"/>
      <c r="B22" s="265"/>
      <c r="C22" s="41"/>
      <c r="D22" s="42"/>
      <c r="E22" s="43"/>
      <c r="F22" s="41"/>
      <c r="G22" s="42"/>
      <c r="H22" s="43"/>
      <c r="I22" s="41"/>
      <c r="J22" s="42"/>
      <c r="K22" s="43"/>
      <c r="L22" s="41"/>
      <c r="M22" s="42"/>
      <c r="N22" s="43"/>
      <c r="O22" s="41"/>
      <c r="P22" s="42"/>
      <c r="Q22" s="43"/>
    </row>
    <row r="23" spans="1:17" x14ac:dyDescent="0.25">
      <c r="A23" s="262"/>
      <c r="B23" s="265"/>
      <c r="C23" s="41"/>
      <c r="D23" s="42"/>
      <c r="E23" s="43"/>
      <c r="F23" s="41"/>
      <c r="G23" s="42"/>
      <c r="H23" s="43"/>
      <c r="I23" s="41"/>
      <c r="J23" s="42"/>
      <c r="K23" s="43"/>
      <c r="L23" s="41"/>
      <c r="M23" s="42"/>
      <c r="N23" s="43"/>
      <c r="O23" s="41"/>
      <c r="P23" s="42"/>
      <c r="Q23" s="43"/>
    </row>
    <row r="24" spans="1:17" x14ac:dyDescent="0.25">
      <c r="A24" s="262"/>
      <c r="B24" s="265"/>
      <c r="C24" s="41"/>
      <c r="D24" s="42"/>
      <c r="E24" s="43"/>
      <c r="F24" s="41"/>
      <c r="G24" s="42"/>
      <c r="H24" s="43"/>
      <c r="I24" s="41"/>
      <c r="J24" s="42"/>
      <c r="K24" s="43"/>
      <c r="L24" s="41"/>
      <c r="M24" s="42"/>
      <c r="N24" s="43"/>
      <c r="O24" s="41"/>
      <c r="P24" s="42"/>
      <c r="Q24" s="43"/>
    </row>
    <row r="25" spans="1:17" x14ac:dyDescent="0.25">
      <c r="A25" s="262"/>
      <c r="B25" s="265"/>
      <c r="C25" s="41"/>
      <c r="D25" s="42"/>
      <c r="E25" s="43"/>
      <c r="F25" s="41"/>
      <c r="G25" s="42"/>
      <c r="H25" s="43"/>
      <c r="I25" s="41"/>
      <c r="J25" s="42"/>
      <c r="K25" s="43"/>
      <c r="L25" s="41"/>
      <c r="M25" s="42"/>
      <c r="N25" s="43"/>
      <c r="O25" s="41"/>
      <c r="P25" s="42"/>
      <c r="Q25" s="43"/>
    </row>
    <row r="26" spans="1:17" ht="15" x14ac:dyDescent="0.4">
      <c r="A26" s="262"/>
      <c r="B26" s="265"/>
      <c r="C26" s="246" t="s">
        <v>241</v>
      </c>
      <c r="D26" s="247"/>
      <c r="E26" s="248" t="s">
        <v>19</v>
      </c>
      <c r="F26" s="246" t="s">
        <v>241</v>
      </c>
      <c r="G26" s="247"/>
      <c r="H26" s="248" t="s">
        <v>19</v>
      </c>
      <c r="I26" s="246" t="s">
        <v>241</v>
      </c>
      <c r="J26" s="247"/>
      <c r="K26" s="248" t="s">
        <v>19</v>
      </c>
      <c r="L26" s="246" t="s">
        <v>241</v>
      </c>
      <c r="M26" s="247"/>
      <c r="N26" s="248" t="s">
        <v>19</v>
      </c>
      <c r="O26" s="246" t="s">
        <v>241</v>
      </c>
      <c r="P26" s="247"/>
      <c r="Q26" s="248" t="s">
        <v>19</v>
      </c>
    </row>
    <row r="27" spans="1:17" x14ac:dyDescent="0.25">
      <c r="A27" s="263"/>
      <c r="B27" s="266"/>
      <c r="C27" s="249">
        <v>13235</v>
      </c>
      <c r="D27" s="249">
        <f>SUM(D18:D26)</f>
        <v>0</v>
      </c>
      <c r="E27" s="249">
        <f>IF(C27-D27&gt;0,C27-D27,)</f>
        <v>13235</v>
      </c>
      <c r="F27" s="249">
        <v>17163</v>
      </c>
      <c r="G27" s="249">
        <f>SUM(G18:G26)</f>
        <v>0</v>
      </c>
      <c r="H27" s="249">
        <f>IF(F27-G27&gt;0,F27-G27,)</f>
        <v>17163</v>
      </c>
      <c r="I27" s="249">
        <v>43231</v>
      </c>
      <c r="J27" s="249">
        <f>SUM(J18:J26)</f>
        <v>4000</v>
      </c>
      <c r="K27" s="249">
        <f>IF(I27-J27&gt;0,I27-J27,)</f>
        <v>39231</v>
      </c>
      <c r="L27" s="249">
        <f>13235*1.35</f>
        <v>17867.25</v>
      </c>
      <c r="M27" s="249">
        <f>SUM(M18:M26)</f>
        <v>0</v>
      </c>
      <c r="N27" s="249">
        <f>IF(L27-M27&gt;0,L27-M27,)</f>
        <v>17867.25</v>
      </c>
      <c r="O27" s="249">
        <f>L27+I27+F27+C27</f>
        <v>91496.25</v>
      </c>
      <c r="P27" s="249">
        <f>M27+J27+G27+D27</f>
        <v>4000</v>
      </c>
      <c r="Q27" s="249">
        <f>IF(O27-P27&gt;0,O27-P27,)</f>
        <v>87496.25</v>
      </c>
    </row>
    <row r="28" spans="1:17" ht="15" x14ac:dyDescent="0.4">
      <c r="A28" s="261" t="s">
        <v>244</v>
      </c>
      <c r="B28" s="264" t="s">
        <v>245</v>
      </c>
      <c r="C28" s="242" t="s">
        <v>239</v>
      </c>
      <c r="D28" s="243" t="s">
        <v>240</v>
      </c>
      <c r="E28" s="244"/>
      <c r="F28" s="242" t="s">
        <v>239</v>
      </c>
      <c r="G28" s="243" t="s">
        <v>240</v>
      </c>
      <c r="H28" s="244"/>
      <c r="I28" s="242" t="s">
        <v>239</v>
      </c>
      <c r="J28" s="243" t="s">
        <v>240</v>
      </c>
      <c r="K28" s="244"/>
      <c r="L28" s="242" t="s">
        <v>239</v>
      </c>
      <c r="M28" s="243" t="s">
        <v>240</v>
      </c>
      <c r="N28" s="244"/>
      <c r="O28" s="242"/>
      <c r="P28" s="243"/>
      <c r="Q28" s="244"/>
    </row>
    <row r="29" spans="1:17" x14ac:dyDescent="0.25">
      <c r="A29" s="262"/>
      <c r="B29" s="265"/>
      <c r="C29" s="41" t="s">
        <v>173</v>
      </c>
      <c r="D29" s="42">
        <v>10000</v>
      </c>
      <c r="E29" s="43"/>
      <c r="F29" s="41" t="s">
        <v>246</v>
      </c>
      <c r="G29" s="42">
        <v>20000</v>
      </c>
      <c r="H29" s="43"/>
      <c r="I29" s="41"/>
      <c r="J29" s="42"/>
      <c r="K29" s="43"/>
      <c r="L29" s="41"/>
      <c r="M29" s="42"/>
      <c r="N29" s="43"/>
      <c r="O29" s="41"/>
      <c r="P29" s="42"/>
      <c r="Q29" s="43"/>
    </row>
    <row r="30" spans="1:17" x14ac:dyDescent="0.25">
      <c r="A30" s="262"/>
      <c r="B30" s="265"/>
      <c r="C30" s="41" t="s">
        <v>174</v>
      </c>
      <c r="D30" s="42">
        <v>4000</v>
      </c>
      <c r="E30" s="43"/>
      <c r="F30" s="41"/>
      <c r="G30" s="42"/>
      <c r="H30" s="43"/>
      <c r="I30" s="41"/>
      <c r="J30" s="42"/>
      <c r="K30" s="43"/>
      <c r="L30" s="41"/>
      <c r="M30" s="42"/>
      <c r="N30" s="43"/>
      <c r="O30" s="41"/>
      <c r="P30" s="42"/>
      <c r="Q30" s="43"/>
    </row>
    <row r="31" spans="1:17" x14ac:dyDescent="0.25">
      <c r="A31" s="262"/>
      <c r="B31" s="265"/>
      <c r="C31" s="41" t="s">
        <v>203</v>
      </c>
      <c r="D31" s="42">
        <v>2000</v>
      </c>
      <c r="E31" s="43"/>
      <c r="F31" s="41"/>
      <c r="G31" s="42"/>
      <c r="H31" s="43"/>
      <c r="I31" s="41"/>
      <c r="J31" s="42"/>
      <c r="K31" s="43"/>
      <c r="L31" s="41"/>
      <c r="M31" s="42"/>
      <c r="N31" s="43"/>
      <c r="O31" s="41"/>
      <c r="P31" s="42"/>
      <c r="Q31" s="43"/>
    </row>
    <row r="32" spans="1:17" x14ac:dyDescent="0.25">
      <c r="A32" s="262"/>
      <c r="B32" s="265"/>
      <c r="C32" s="41" t="s">
        <v>205</v>
      </c>
      <c r="D32" s="42">
        <v>50</v>
      </c>
      <c r="E32" s="43"/>
      <c r="F32" s="41"/>
      <c r="G32" s="42"/>
      <c r="H32" s="43"/>
      <c r="I32" s="41"/>
      <c r="J32" s="42"/>
      <c r="K32" s="43"/>
      <c r="L32" s="41"/>
      <c r="M32" s="42"/>
      <c r="N32" s="43"/>
      <c r="O32" s="41"/>
      <c r="P32" s="42"/>
      <c r="Q32" s="43"/>
    </row>
    <row r="33" spans="1:17" x14ac:dyDescent="0.25">
      <c r="A33" s="262"/>
      <c r="B33" s="265"/>
      <c r="C33" s="41"/>
      <c r="D33" s="42"/>
      <c r="E33" s="43"/>
      <c r="F33" s="41"/>
      <c r="G33" s="42"/>
      <c r="H33" s="43"/>
      <c r="I33" s="41"/>
      <c r="J33" s="42"/>
      <c r="K33" s="43"/>
      <c r="L33" s="41"/>
      <c r="M33" s="42"/>
      <c r="N33" s="43"/>
      <c r="O33" s="41"/>
      <c r="P33" s="42"/>
      <c r="Q33" s="43"/>
    </row>
    <row r="34" spans="1:17" x14ac:dyDescent="0.25">
      <c r="A34" s="262"/>
      <c r="B34" s="265"/>
      <c r="C34" s="41"/>
      <c r="D34" s="42"/>
      <c r="E34" s="43"/>
      <c r="F34" s="41"/>
      <c r="G34" s="42"/>
      <c r="H34" s="43"/>
      <c r="I34" s="41"/>
      <c r="J34" s="42"/>
      <c r="K34" s="43"/>
      <c r="L34" s="41"/>
      <c r="M34" s="42"/>
      <c r="N34" s="43"/>
      <c r="O34" s="41"/>
      <c r="P34" s="42"/>
      <c r="Q34" s="43"/>
    </row>
    <row r="35" spans="1:17" x14ac:dyDescent="0.25">
      <c r="A35" s="262"/>
      <c r="B35" s="265"/>
      <c r="C35" s="41"/>
      <c r="D35" s="42"/>
      <c r="E35" s="43"/>
      <c r="F35" s="41"/>
      <c r="G35" s="42"/>
      <c r="H35" s="43"/>
      <c r="I35" s="41"/>
      <c r="J35" s="42"/>
      <c r="K35" s="43"/>
      <c r="L35" s="41"/>
      <c r="M35" s="42"/>
      <c r="N35" s="43"/>
      <c r="O35" s="41"/>
      <c r="P35" s="42"/>
      <c r="Q35" s="43"/>
    </row>
    <row r="36" spans="1:17" x14ac:dyDescent="0.25">
      <c r="A36" s="262"/>
      <c r="B36" s="265"/>
      <c r="C36" s="41"/>
      <c r="D36" s="42"/>
      <c r="E36" s="43"/>
      <c r="F36" s="41"/>
      <c r="G36" s="42"/>
      <c r="H36" s="43"/>
      <c r="I36" s="41"/>
      <c r="J36" s="42"/>
      <c r="K36" s="43"/>
      <c r="L36" s="41"/>
      <c r="M36" s="42"/>
      <c r="N36" s="43"/>
      <c r="O36" s="41"/>
      <c r="P36" s="42"/>
      <c r="Q36" s="43"/>
    </row>
    <row r="37" spans="1:17" ht="15" x14ac:dyDescent="0.4">
      <c r="A37" s="262"/>
      <c r="B37" s="265"/>
      <c r="C37" s="246" t="s">
        <v>241</v>
      </c>
      <c r="D37" s="247"/>
      <c r="E37" s="248" t="s">
        <v>19</v>
      </c>
      <c r="F37" s="246" t="s">
        <v>241</v>
      </c>
      <c r="G37" s="247"/>
      <c r="H37" s="248" t="s">
        <v>19</v>
      </c>
      <c r="I37" s="246" t="s">
        <v>241</v>
      </c>
      <c r="J37" s="247"/>
      <c r="K37" s="248" t="s">
        <v>19</v>
      </c>
      <c r="L37" s="246" t="s">
        <v>241</v>
      </c>
      <c r="M37" s="247"/>
      <c r="N37" s="248" t="s">
        <v>19</v>
      </c>
      <c r="O37" s="246" t="s">
        <v>241</v>
      </c>
      <c r="P37" s="247"/>
      <c r="Q37" s="248" t="s">
        <v>19</v>
      </c>
    </row>
    <row r="38" spans="1:17" x14ac:dyDescent="0.25">
      <c r="A38" s="263"/>
      <c r="B38" s="266"/>
      <c r="C38" s="249">
        <f>14164+8697</f>
        <v>22861</v>
      </c>
      <c r="D38" s="249">
        <f>SUM(D29:D37)</f>
        <v>16050</v>
      </c>
      <c r="E38" s="249">
        <f>IF(C38-D38&gt;0,C38-D38,)</f>
        <v>6811</v>
      </c>
      <c r="F38" s="249">
        <f>18664+9697</f>
        <v>28361</v>
      </c>
      <c r="G38" s="249">
        <f>SUM(G29:G37)</f>
        <v>20000</v>
      </c>
      <c r="H38" s="249">
        <f>IF(F38-G38&gt;0,F38-G38,)</f>
        <v>8361</v>
      </c>
      <c r="I38" s="249">
        <f>18664+9697</f>
        <v>28361</v>
      </c>
      <c r="J38" s="249">
        <f>SUM(J29:J37)</f>
        <v>0</v>
      </c>
      <c r="K38" s="249">
        <f>IF(I38-J38&gt;0,I38-J38,)</f>
        <v>28361</v>
      </c>
      <c r="L38" s="249">
        <f>(14164*1.35)+(2697*1.35)</f>
        <v>22762.350000000002</v>
      </c>
      <c r="M38" s="249">
        <f>SUM(M29:M37)</f>
        <v>0</v>
      </c>
      <c r="N38" s="249">
        <f>IF(L38-M38&gt;0,L38-M38,)</f>
        <v>22762.350000000002</v>
      </c>
      <c r="O38" s="249">
        <f>L38+I38+F38+C38</f>
        <v>102345.35</v>
      </c>
      <c r="P38" s="249">
        <f>M38+J38+G38+D38</f>
        <v>36050</v>
      </c>
      <c r="Q38" s="249">
        <f>IF(O38-P38&gt;0,O38-P38,)</f>
        <v>66295.350000000006</v>
      </c>
    </row>
    <row r="39" spans="1:17" ht="15" x14ac:dyDescent="0.4">
      <c r="A39" s="261" t="s">
        <v>238</v>
      </c>
      <c r="B39" s="264" t="s">
        <v>247</v>
      </c>
      <c r="C39" s="242" t="s">
        <v>239</v>
      </c>
      <c r="D39" s="243" t="s">
        <v>240</v>
      </c>
      <c r="E39" s="244"/>
      <c r="F39" s="242" t="s">
        <v>239</v>
      </c>
      <c r="G39" s="243" t="s">
        <v>240</v>
      </c>
      <c r="H39" s="244"/>
      <c r="I39" s="242" t="s">
        <v>239</v>
      </c>
      <c r="J39" s="243" t="s">
        <v>240</v>
      </c>
      <c r="K39" s="244"/>
      <c r="L39" s="242" t="s">
        <v>239</v>
      </c>
      <c r="M39" s="243" t="s">
        <v>240</v>
      </c>
      <c r="N39" s="244"/>
      <c r="O39" s="242"/>
      <c r="P39" s="243"/>
      <c r="Q39" s="244"/>
    </row>
    <row r="40" spans="1:17" x14ac:dyDescent="0.25">
      <c r="A40" s="262"/>
      <c r="B40" s="265"/>
      <c r="C40" s="41"/>
      <c r="D40" s="42"/>
      <c r="E40" s="43"/>
      <c r="F40" s="41"/>
      <c r="G40" s="42"/>
      <c r="H40" s="43"/>
      <c r="I40" s="41"/>
      <c r="J40" s="42"/>
      <c r="K40" s="43"/>
      <c r="L40" s="41"/>
      <c r="M40" s="42"/>
      <c r="N40" s="43"/>
      <c r="O40" s="41"/>
      <c r="P40" s="42"/>
      <c r="Q40" s="43"/>
    </row>
    <row r="41" spans="1:17" x14ac:dyDescent="0.25">
      <c r="A41" s="262"/>
      <c r="B41" s="265"/>
      <c r="C41" s="41"/>
      <c r="D41" s="42"/>
      <c r="E41" s="43"/>
      <c r="F41" s="41"/>
      <c r="G41" s="42"/>
      <c r="H41" s="43"/>
      <c r="I41" s="41"/>
      <c r="J41" s="42"/>
      <c r="K41" s="43"/>
      <c r="L41" s="41"/>
      <c r="M41" s="42"/>
      <c r="N41" s="43"/>
      <c r="O41" s="41"/>
      <c r="P41" s="42"/>
      <c r="Q41" s="43"/>
    </row>
    <row r="42" spans="1:17" x14ac:dyDescent="0.25">
      <c r="A42" s="262"/>
      <c r="B42" s="265"/>
      <c r="C42" s="41"/>
      <c r="D42" s="42"/>
      <c r="E42" s="43"/>
      <c r="F42" s="41"/>
      <c r="G42" s="42"/>
      <c r="H42" s="43"/>
      <c r="I42" s="41"/>
      <c r="J42" s="42"/>
      <c r="K42" s="43"/>
      <c r="L42" s="41"/>
      <c r="M42" s="42"/>
      <c r="N42" s="43"/>
      <c r="O42" s="41"/>
      <c r="P42" s="42"/>
      <c r="Q42" s="43"/>
    </row>
    <row r="43" spans="1:17" x14ac:dyDescent="0.25">
      <c r="A43" s="262"/>
      <c r="B43" s="265"/>
      <c r="C43" s="41"/>
      <c r="D43" s="42"/>
      <c r="E43" s="43"/>
      <c r="F43" s="41"/>
      <c r="G43" s="42"/>
      <c r="H43" s="43"/>
      <c r="I43" s="41"/>
      <c r="J43" s="42"/>
      <c r="K43" s="43"/>
      <c r="L43" s="41"/>
      <c r="M43" s="42"/>
      <c r="N43" s="43"/>
      <c r="O43" s="41"/>
      <c r="P43" s="42"/>
      <c r="Q43" s="43"/>
    </row>
    <row r="44" spans="1:17" x14ac:dyDescent="0.25">
      <c r="A44" s="262"/>
      <c r="B44" s="265"/>
      <c r="C44" s="41"/>
      <c r="D44" s="42"/>
      <c r="E44" s="43"/>
      <c r="F44" s="41"/>
      <c r="G44" s="42"/>
      <c r="H44" s="43"/>
      <c r="I44" s="41"/>
      <c r="J44" s="42"/>
      <c r="K44" s="43"/>
      <c r="L44" s="41"/>
      <c r="M44" s="42"/>
      <c r="N44" s="43"/>
      <c r="O44" s="41"/>
      <c r="P44" s="42"/>
      <c r="Q44" s="43"/>
    </row>
    <row r="45" spans="1:17" x14ac:dyDescent="0.25">
      <c r="A45" s="262"/>
      <c r="B45" s="265"/>
      <c r="C45" s="41"/>
      <c r="D45" s="42"/>
      <c r="E45" s="43"/>
      <c r="F45" s="41"/>
      <c r="G45" s="42"/>
      <c r="H45" s="43"/>
      <c r="I45" s="41"/>
      <c r="J45" s="42"/>
      <c r="K45" s="43"/>
      <c r="L45" s="41"/>
      <c r="M45" s="42"/>
      <c r="N45" s="43"/>
      <c r="O45" s="41"/>
      <c r="P45" s="42"/>
      <c r="Q45" s="43"/>
    </row>
    <row r="46" spans="1:17" x14ac:dyDescent="0.25">
      <c r="A46" s="262"/>
      <c r="B46" s="265"/>
      <c r="C46" s="41"/>
      <c r="D46" s="42"/>
      <c r="E46" s="43"/>
      <c r="F46" s="41"/>
      <c r="G46" s="42"/>
      <c r="H46" s="43"/>
      <c r="I46" s="41"/>
      <c r="J46" s="42"/>
      <c r="K46" s="43"/>
      <c r="L46" s="41"/>
      <c r="M46" s="42"/>
      <c r="N46" s="43"/>
      <c r="O46" s="41"/>
      <c r="P46" s="42"/>
      <c r="Q46" s="43"/>
    </row>
    <row r="47" spans="1:17" x14ac:dyDescent="0.25">
      <c r="A47" s="262"/>
      <c r="B47" s="265"/>
      <c r="C47" s="41"/>
      <c r="D47" s="42"/>
      <c r="E47" s="43"/>
      <c r="F47" s="41"/>
      <c r="G47" s="42"/>
      <c r="H47" s="43"/>
      <c r="I47" s="41"/>
      <c r="J47" s="42"/>
      <c r="K47" s="43"/>
      <c r="L47" s="41"/>
      <c r="M47" s="42"/>
      <c r="N47" s="43"/>
      <c r="O47" s="41"/>
      <c r="P47" s="42"/>
      <c r="Q47" s="43"/>
    </row>
    <row r="48" spans="1:17" ht="15" x14ac:dyDescent="0.4">
      <c r="A48" s="262"/>
      <c r="B48" s="265"/>
      <c r="C48" s="246" t="s">
        <v>241</v>
      </c>
      <c r="D48" s="247"/>
      <c r="E48" s="248" t="s">
        <v>19</v>
      </c>
      <c r="F48" s="246" t="s">
        <v>241</v>
      </c>
      <c r="G48" s="247"/>
      <c r="H48" s="248" t="s">
        <v>19</v>
      </c>
      <c r="I48" s="246" t="s">
        <v>241</v>
      </c>
      <c r="J48" s="247"/>
      <c r="K48" s="248" t="s">
        <v>19</v>
      </c>
      <c r="L48" s="246" t="s">
        <v>241</v>
      </c>
      <c r="M48" s="247"/>
      <c r="N48" s="248" t="s">
        <v>19</v>
      </c>
      <c r="O48" s="246" t="s">
        <v>241</v>
      </c>
      <c r="P48" s="247"/>
      <c r="Q48" s="248" t="s">
        <v>19</v>
      </c>
    </row>
    <row r="49" spans="1:17" x14ac:dyDescent="0.25">
      <c r="A49" s="263"/>
      <c r="B49" s="266"/>
      <c r="C49" s="249">
        <v>6477</v>
      </c>
      <c r="D49" s="249">
        <f>SUM(D40:D48)</f>
        <v>0</v>
      </c>
      <c r="E49" s="249">
        <f>IF(C49-D49&gt;0,C49-D49,)</f>
        <v>6477</v>
      </c>
      <c r="F49" s="249">
        <v>6477</v>
      </c>
      <c r="G49" s="249">
        <f>SUM(G40:G48)</f>
        <v>0</v>
      </c>
      <c r="H49" s="249">
        <f>IF(F49-G49&gt;0,F49-G49,)</f>
        <v>6477</v>
      </c>
      <c r="I49" s="249">
        <v>6477</v>
      </c>
      <c r="J49" s="249">
        <f>SUM(J40:J48)</f>
        <v>0</v>
      </c>
      <c r="K49" s="249">
        <f>IF(I49-J49&gt;0,I49-J49,)</f>
        <v>6477</v>
      </c>
      <c r="L49" s="249">
        <f>6477*1.35</f>
        <v>8743.9500000000007</v>
      </c>
      <c r="M49" s="249">
        <f>SUM(M40:M48)</f>
        <v>0</v>
      </c>
      <c r="N49" s="249">
        <f>IF(L49-M49&gt;0,L49-M49,)</f>
        <v>8743.9500000000007</v>
      </c>
      <c r="O49" s="249">
        <f>L49+I49+F49+C49</f>
        <v>28174.95</v>
      </c>
      <c r="P49" s="249">
        <f>M49+J49+G49+D49</f>
        <v>0</v>
      </c>
      <c r="Q49" s="249">
        <f>IF(O49-P49&gt;0,O49-P49,)</f>
        <v>28174.95</v>
      </c>
    </row>
    <row r="50" spans="1:17" ht="15" x14ac:dyDescent="0.4">
      <c r="A50" s="261" t="s">
        <v>248</v>
      </c>
      <c r="B50" s="264" t="s">
        <v>249</v>
      </c>
      <c r="C50" s="242" t="s">
        <v>239</v>
      </c>
      <c r="D50" s="243" t="s">
        <v>240</v>
      </c>
      <c r="E50" s="244"/>
      <c r="F50" s="242" t="s">
        <v>239</v>
      </c>
      <c r="G50" s="243" t="s">
        <v>240</v>
      </c>
      <c r="H50" s="244"/>
      <c r="I50" s="242" t="s">
        <v>239</v>
      </c>
      <c r="J50" s="243" t="s">
        <v>240</v>
      </c>
      <c r="K50" s="244"/>
      <c r="L50" s="242" t="s">
        <v>239</v>
      </c>
      <c r="M50" s="243" t="s">
        <v>240</v>
      </c>
      <c r="N50" s="244"/>
      <c r="O50" s="242"/>
      <c r="P50" s="243"/>
      <c r="Q50" s="244"/>
    </row>
    <row r="51" spans="1:17" x14ac:dyDescent="0.25">
      <c r="A51" s="262"/>
      <c r="B51" s="265"/>
      <c r="C51" s="41" t="s">
        <v>283</v>
      </c>
      <c r="D51" s="42">
        <v>1000</v>
      </c>
      <c r="E51" s="43"/>
      <c r="F51" s="41"/>
      <c r="G51" s="42"/>
      <c r="H51" s="43"/>
      <c r="I51" s="41"/>
      <c r="J51" s="42"/>
      <c r="K51" s="43"/>
      <c r="L51" s="41"/>
      <c r="M51" s="42"/>
      <c r="N51" s="43"/>
      <c r="O51" s="41"/>
      <c r="P51" s="42"/>
      <c r="Q51" s="43"/>
    </row>
    <row r="52" spans="1:17" x14ac:dyDescent="0.25">
      <c r="A52" s="262"/>
      <c r="B52" s="265"/>
      <c r="C52" s="41"/>
      <c r="D52" s="42"/>
      <c r="E52" s="43"/>
      <c r="F52" s="41"/>
      <c r="G52" s="42"/>
      <c r="H52" s="43"/>
      <c r="I52" s="41"/>
      <c r="J52" s="42"/>
      <c r="K52" s="43"/>
      <c r="L52" s="41"/>
      <c r="M52" s="42"/>
      <c r="N52" s="43"/>
      <c r="O52" s="41"/>
      <c r="P52" s="42"/>
      <c r="Q52" s="43"/>
    </row>
    <row r="53" spans="1:17" x14ac:dyDescent="0.25">
      <c r="A53" s="262"/>
      <c r="B53" s="265"/>
      <c r="C53" s="41"/>
      <c r="D53" s="42"/>
      <c r="E53" s="43"/>
      <c r="F53" s="41"/>
      <c r="G53" s="42"/>
      <c r="H53" s="43"/>
      <c r="I53" s="41"/>
      <c r="J53" s="42"/>
      <c r="K53" s="43"/>
      <c r="L53" s="41"/>
      <c r="M53" s="42"/>
      <c r="N53" s="43"/>
      <c r="O53" s="41"/>
      <c r="P53" s="42"/>
      <c r="Q53" s="43"/>
    </row>
    <row r="54" spans="1:17" x14ac:dyDescent="0.25">
      <c r="A54" s="262"/>
      <c r="B54" s="265"/>
      <c r="C54" s="41"/>
      <c r="D54" s="42"/>
      <c r="E54" s="43"/>
      <c r="F54" s="41"/>
      <c r="G54" s="42"/>
      <c r="H54" s="43"/>
      <c r="I54" s="41"/>
      <c r="J54" s="42"/>
      <c r="K54" s="43"/>
      <c r="L54" s="41"/>
      <c r="M54" s="42"/>
      <c r="N54" s="43"/>
      <c r="O54" s="41"/>
      <c r="P54" s="42"/>
      <c r="Q54" s="43"/>
    </row>
    <row r="55" spans="1:17" x14ac:dyDescent="0.25">
      <c r="A55" s="262"/>
      <c r="B55" s="265"/>
      <c r="C55" s="41"/>
      <c r="D55" s="42"/>
      <c r="E55" s="43"/>
      <c r="F55" s="41"/>
      <c r="G55" s="42"/>
      <c r="H55" s="43"/>
      <c r="I55" s="41"/>
      <c r="J55" s="42"/>
      <c r="K55" s="43"/>
      <c r="L55" s="41"/>
      <c r="M55" s="42"/>
      <c r="N55" s="43"/>
      <c r="O55" s="41"/>
      <c r="P55" s="42"/>
      <c r="Q55" s="43"/>
    </row>
    <row r="56" spans="1:17" x14ac:dyDescent="0.25">
      <c r="A56" s="262"/>
      <c r="B56" s="265"/>
      <c r="C56" s="41"/>
      <c r="D56" s="42"/>
      <c r="E56" s="43"/>
      <c r="F56" s="41"/>
      <c r="G56" s="42"/>
      <c r="H56" s="43"/>
      <c r="I56" s="41"/>
      <c r="J56" s="42"/>
      <c r="K56" s="43"/>
      <c r="L56" s="41"/>
      <c r="M56" s="42"/>
      <c r="N56" s="43"/>
      <c r="O56" s="41"/>
      <c r="P56" s="42"/>
      <c r="Q56" s="43"/>
    </row>
    <row r="57" spans="1:17" x14ac:dyDescent="0.25">
      <c r="A57" s="262"/>
      <c r="B57" s="265"/>
      <c r="C57" s="41"/>
      <c r="D57" s="42"/>
      <c r="E57" s="43"/>
      <c r="F57" s="41"/>
      <c r="G57" s="42"/>
      <c r="H57" s="43"/>
      <c r="I57" s="41"/>
      <c r="J57" s="42"/>
      <c r="K57" s="43"/>
      <c r="L57" s="41"/>
      <c r="M57" s="42"/>
      <c r="N57" s="43"/>
      <c r="O57" s="41"/>
      <c r="P57" s="42"/>
      <c r="Q57" s="43"/>
    </row>
    <row r="58" spans="1:17" x14ac:dyDescent="0.25">
      <c r="A58" s="262"/>
      <c r="B58" s="265"/>
      <c r="C58" s="41"/>
      <c r="D58" s="42"/>
      <c r="E58" s="43"/>
      <c r="F58" s="41"/>
      <c r="G58" s="42"/>
      <c r="H58" s="43"/>
      <c r="I58" s="41"/>
      <c r="J58" s="42"/>
      <c r="K58" s="43"/>
      <c r="L58" s="41"/>
      <c r="M58" s="42"/>
      <c r="N58" s="43"/>
      <c r="O58" s="41"/>
      <c r="P58" s="42"/>
      <c r="Q58" s="43"/>
    </row>
    <row r="59" spans="1:17" ht="15" x14ac:dyDescent="0.4">
      <c r="A59" s="262"/>
      <c r="B59" s="265"/>
      <c r="C59" s="246" t="s">
        <v>241</v>
      </c>
      <c r="D59" s="247"/>
      <c r="E59" s="248" t="s">
        <v>19</v>
      </c>
      <c r="F59" s="246" t="s">
        <v>241</v>
      </c>
      <c r="G59" s="247"/>
      <c r="H59" s="248" t="s">
        <v>19</v>
      </c>
      <c r="I59" s="246" t="s">
        <v>241</v>
      </c>
      <c r="J59" s="247"/>
      <c r="K59" s="248" t="s">
        <v>19</v>
      </c>
      <c r="L59" s="246" t="s">
        <v>241</v>
      </c>
      <c r="M59" s="247"/>
      <c r="N59" s="248" t="s">
        <v>19</v>
      </c>
      <c r="O59" s="246" t="s">
        <v>241</v>
      </c>
      <c r="P59" s="247"/>
      <c r="Q59" s="248" t="s">
        <v>19</v>
      </c>
    </row>
    <row r="60" spans="1:17" x14ac:dyDescent="0.25">
      <c r="A60" s="263"/>
      <c r="B60" s="266"/>
      <c r="C60" s="249">
        <v>7712</v>
      </c>
      <c r="D60" s="249">
        <f>SUM(D51:D59)</f>
        <v>1000</v>
      </c>
      <c r="E60" s="249">
        <f>IF(C60-D60&gt;0,C60-D60,)</f>
        <v>6712</v>
      </c>
      <c r="F60" s="249">
        <v>7712</v>
      </c>
      <c r="G60" s="249">
        <f>SUM(G51:G59)</f>
        <v>0</v>
      </c>
      <c r="H60" s="249">
        <f>IF(F60-G60&gt;0,F60-G60,)</f>
        <v>7712</v>
      </c>
      <c r="I60" s="249">
        <v>7712</v>
      </c>
      <c r="J60" s="249">
        <f>SUM(J51:J59)</f>
        <v>0</v>
      </c>
      <c r="K60" s="249">
        <f>IF(I60-J60&gt;0,I60-J60,)</f>
        <v>7712</v>
      </c>
      <c r="L60" s="249">
        <f>7712*1.35</f>
        <v>10411.200000000001</v>
      </c>
      <c r="M60" s="249">
        <f>SUM(M51:M59)</f>
        <v>0</v>
      </c>
      <c r="N60" s="249">
        <f>IF(L60-M60&gt;0,L60-M60,)</f>
        <v>10411.200000000001</v>
      </c>
      <c r="O60" s="249">
        <f>L60+I60+F60+C60</f>
        <v>33547.199999999997</v>
      </c>
      <c r="P60" s="249">
        <f>M60+J60+G60+D60</f>
        <v>1000</v>
      </c>
      <c r="Q60" s="249">
        <f>IF(O60-P60&gt;0,O60-P60,)</f>
        <v>32547.199999999997</v>
      </c>
    </row>
    <row r="61" spans="1:17" ht="15" x14ac:dyDescent="0.4">
      <c r="A61" s="261"/>
      <c r="B61" s="264" t="s">
        <v>0</v>
      </c>
      <c r="C61" s="242" t="s">
        <v>239</v>
      </c>
      <c r="D61" s="243" t="s">
        <v>240</v>
      </c>
      <c r="E61" s="244"/>
      <c r="F61" s="242" t="s">
        <v>239</v>
      </c>
      <c r="G61" s="243" t="s">
        <v>240</v>
      </c>
      <c r="H61" s="244"/>
      <c r="I61" s="242" t="s">
        <v>239</v>
      </c>
      <c r="J61" s="243" t="s">
        <v>240</v>
      </c>
      <c r="K61" s="244"/>
      <c r="L61" s="242" t="s">
        <v>239</v>
      </c>
      <c r="M61" s="243" t="s">
        <v>240</v>
      </c>
      <c r="N61" s="244"/>
      <c r="O61" s="242"/>
      <c r="P61" s="243"/>
      <c r="Q61" s="244"/>
    </row>
    <row r="62" spans="1:17" x14ac:dyDescent="0.25">
      <c r="A62" s="262"/>
      <c r="B62" s="265"/>
      <c r="C62" s="41" t="s">
        <v>143</v>
      </c>
      <c r="D62" s="42">
        <v>850</v>
      </c>
      <c r="E62" s="43"/>
      <c r="F62" s="41"/>
      <c r="G62" s="42"/>
      <c r="H62" s="43"/>
      <c r="I62" s="41"/>
      <c r="J62" s="42"/>
      <c r="K62" s="43"/>
      <c r="L62" s="41"/>
      <c r="M62" s="42"/>
      <c r="N62" s="43"/>
      <c r="O62" s="41"/>
      <c r="P62" s="42"/>
      <c r="Q62" s="43"/>
    </row>
    <row r="63" spans="1:17" x14ac:dyDescent="0.25">
      <c r="A63" s="262"/>
      <c r="B63" s="265"/>
      <c r="C63" s="41"/>
      <c r="D63" s="42"/>
      <c r="E63" s="43"/>
      <c r="F63" s="41"/>
      <c r="G63" s="42"/>
      <c r="H63" s="43"/>
      <c r="I63" s="41"/>
      <c r="J63" s="42"/>
      <c r="K63" s="43"/>
      <c r="L63" s="41"/>
      <c r="M63" s="42"/>
      <c r="N63" s="43"/>
      <c r="O63" s="41"/>
      <c r="P63" s="42"/>
      <c r="Q63" s="43"/>
    </row>
    <row r="64" spans="1:17" x14ac:dyDescent="0.25">
      <c r="A64" s="262"/>
      <c r="B64" s="265"/>
      <c r="C64" s="41"/>
      <c r="D64" s="42"/>
      <c r="E64" s="43"/>
      <c r="F64" s="41"/>
      <c r="G64" s="42"/>
      <c r="H64" s="43"/>
      <c r="I64" s="41"/>
      <c r="J64" s="42"/>
      <c r="K64" s="43"/>
      <c r="L64" s="41"/>
      <c r="M64" s="42"/>
      <c r="N64" s="43"/>
      <c r="O64" s="41"/>
      <c r="P64" s="42"/>
      <c r="Q64" s="43"/>
    </row>
    <row r="65" spans="1:17" x14ac:dyDescent="0.25">
      <c r="A65" s="262"/>
      <c r="B65" s="265"/>
      <c r="C65" s="41"/>
      <c r="D65" s="42"/>
      <c r="E65" s="43"/>
      <c r="F65" s="41"/>
      <c r="G65" s="42"/>
      <c r="H65" s="43"/>
      <c r="I65" s="41"/>
      <c r="J65" s="42"/>
      <c r="K65" s="43"/>
      <c r="L65" s="41"/>
      <c r="M65" s="42"/>
      <c r="N65" s="43"/>
      <c r="O65" s="41"/>
      <c r="P65" s="42"/>
      <c r="Q65" s="43"/>
    </row>
    <row r="66" spans="1:17" x14ac:dyDescent="0.25">
      <c r="A66" s="262"/>
      <c r="B66" s="265"/>
      <c r="C66" s="41"/>
      <c r="D66" s="42"/>
      <c r="E66" s="43"/>
      <c r="F66" s="41"/>
      <c r="G66" s="42"/>
      <c r="H66" s="43"/>
      <c r="I66" s="41"/>
      <c r="J66" s="42"/>
      <c r="K66" s="43"/>
      <c r="L66" s="41"/>
      <c r="M66" s="42"/>
      <c r="N66" s="43"/>
      <c r="O66" s="41"/>
      <c r="P66" s="42"/>
      <c r="Q66" s="43"/>
    </row>
    <row r="67" spans="1:17" x14ac:dyDescent="0.25">
      <c r="A67" s="262"/>
      <c r="B67" s="265"/>
      <c r="C67" s="41"/>
      <c r="D67" s="42"/>
      <c r="E67" s="43"/>
      <c r="F67" s="41"/>
      <c r="G67" s="42"/>
      <c r="H67" s="43"/>
      <c r="I67" s="41"/>
      <c r="J67" s="42"/>
      <c r="K67" s="43"/>
      <c r="L67" s="41"/>
      <c r="M67" s="42"/>
      <c r="N67" s="43"/>
      <c r="O67" s="41"/>
      <c r="P67" s="42"/>
      <c r="Q67" s="43"/>
    </row>
    <row r="68" spans="1:17" x14ac:dyDescent="0.25">
      <c r="A68" s="262"/>
      <c r="B68" s="265"/>
      <c r="C68" s="41"/>
      <c r="D68" s="42"/>
      <c r="E68" s="43"/>
      <c r="F68" s="41"/>
      <c r="G68" s="42"/>
      <c r="H68" s="43"/>
      <c r="I68" s="41"/>
      <c r="J68" s="42"/>
      <c r="K68" s="43"/>
      <c r="L68" s="41"/>
      <c r="M68" s="42"/>
      <c r="N68" s="43"/>
      <c r="O68" s="41"/>
      <c r="P68" s="42"/>
      <c r="Q68" s="43"/>
    </row>
    <row r="69" spans="1:17" x14ac:dyDescent="0.25">
      <c r="A69" s="262"/>
      <c r="B69" s="265"/>
      <c r="C69" s="41"/>
      <c r="D69" s="42"/>
      <c r="E69" s="43"/>
      <c r="F69" s="41"/>
      <c r="G69" s="42"/>
      <c r="H69" s="43"/>
      <c r="I69" s="41"/>
      <c r="J69" s="42"/>
      <c r="K69" s="43"/>
      <c r="L69" s="41"/>
      <c r="M69" s="42"/>
      <c r="N69" s="43"/>
      <c r="O69" s="41"/>
      <c r="P69" s="42"/>
      <c r="Q69" s="43"/>
    </row>
    <row r="70" spans="1:17" ht="15" x14ac:dyDescent="0.4">
      <c r="A70" s="262"/>
      <c r="B70" s="265"/>
      <c r="C70" s="246" t="s">
        <v>241</v>
      </c>
      <c r="D70" s="247"/>
      <c r="E70" s="248" t="s">
        <v>19</v>
      </c>
      <c r="F70" s="246" t="s">
        <v>241</v>
      </c>
      <c r="G70" s="247"/>
      <c r="H70" s="248" t="s">
        <v>19</v>
      </c>
      <c r="I70" s="246" t="s">
        <v>241</v>
      </c>
      <c r="J70" s="247"/>
      <c r="K70" s="248" t="s">
        <v>19</v>
      </c>
      <c r="L70" s="246" t="s">
        <v>241</v>
      </c>
      <c r="M70" s="247"/>
      <c r="N70" s="248" t="s">
        <v>19</v>
      </c>
      <c r="O70" s="246" t="s">
        <v>241</v>
      </c>
      <c r="P70" s="247"/>
      <c r="Q70" s="248" t="s">
        <v>19</v>
      </c>
    </row>
    <row r="71" spans="1:17" x14ac:dyDescent="0.25">
      <c r="A71" s="263"/>
      <c r="B71" s="266"/>
      <c r="C71" s="249">
        <v>4656</v>
      </c>
      <c r="D71" s="249">
        <f>SUM(D62:D70)</f>
        <v>850</v>
      </c>
      <c r="E71" s="249">
        <f>IF(C71-D71&gt;0,C71-D71,)</f>
        <v>3806</v>
      </c>
      <c r="F71" s="249">
        <v>4656</v>
      </c>
      <c r="G71" s="249">
        <f>SUM(G62:G70)</f>
        <v>0</v>
      </c>
      <c r="H71" s="249">
        <f>IF(F71-G71&gt;0,F71-G71,)</f>
        <v>4656</v>
      </c>
      <c r="I71" s="249">
        <v>4656</v>
      </c>
      <c r="J71" s="249">
        <f>SUM(J62:J70)</f>
        <v>0</v>
      </c>
      <c r="K71" s="249">
        <f>IF(I71-J71&gt;0,I71-J71,)</f>
        <v>4656</v>
      </c>
      <c r="L71" s="249">
        <f>4656*1.35</f>
        <v>6285.6</v>
      </c>
      <c r="M71" s="249">
        <f>SUM(M62:M70)</f>
        <v>0</v>
      </c>
      <c r="N71" s="249">
        <f>IF(L71-M71&gt;0,L71-M71,)</f>
        <v>6285.6</v>
      </c>
      <c r="O71" s="249">
        <f>L71+I71+F71+C71</f>
        <v>20253.599999999999</v>
      </c>
      <c r="P71" s="249">
        <f>M71+J71+G71+D71</f>
        <v>850</v>
      </c>
      <c r="Q71" s="249">
        <f>IF(O71-P71&gt;0,O71-P71,)</f>
        <v>19403.599999999999</v>
      </c>
    </row>
    <row r="72" spans="1:17" ht="15" x14ac:dyDescent="0.4">
      <c r="A72" s="261" t="s">
        <v>250</v>
      </c>
      <c r="B72" s="264" t="s">
        <v>251</v>
      </c>
      <c r="C72" s="242" t="s">
        <v>239</v>
      </c>
      <c r="D72" s="243" t="s">
        <v>240</v>
      </c>
      <c r="E72" s="244"/>
      <c r="F72" s="242" t="s">
        <v>239</v>
      </c>
      <c r="G72" s="243" t="s">
        <v>240</v>
      </c>
      <c r="H72" s="244"/>
      <c r="I72" s="242" t="s">
        <v>239</v>
      </c>
      <c r="J72" s="243" t="s">
        <v>240</v>
      </c>
      <c r="K72" s="244"/>
      <c r="L72" s="242" t="s">
        <v>239</v>
      </c>
      <c r="M72" s="243" t="s">
        <v>240</v>
      </c>
      <c r="N72" s="244"/>
      <c r="O72" s="242"/>
      <c r="P72" s="243"/>
      <c r="Q72" s="244"/>
    </row>
    <row r="73" spans="1:17" x14ac:dyDescent="0.25">
      <c r="A73" s="262"/>
      <c r="B73" s="265"/>
      <c r="C73" s="41" t="s">
        <v>225</v>
      </c>
      <c r="D73" s="42">
        <v>7500</v>
      </c>
      <c r="E73" s="43"/>
      <c r="F73" s="41" t="s">
        <v>252</v>
      </c>
      <c r="G73" s="42">
        <v>30000</v>
      </c>
      <c r="H73" s="43"/>
      <c r="I73" s="41" t="s">
        <v>253</v>
      </c>
      <c r="J73" s="42">
        <v>20000</v>
      </c>
      <c r="K73" s="43"/>
      <c r="L73" s="41" t="s">
        <v>254</v>
      </c>
      <c r="M73" s="42">
        <v>10000</v>
      </c>
      <c r="N73" s="43"/>
      <c r="O73" s="41"/>
      <c r="P73" s="42"/>
      <c r="Q73" s="43"/>
    </row>
    <row r="74" spans="1:17" x14ac:dyDescent="0.25">
      <c r="A74" s="262"/>
      <c r="B74" s="265"/>
      <c r="C74" s="41" t="s">
        <v>177</v>
      </c>
      <c r="D74" s="42">
        <v>9000</v>
      </c>
      <c r="E74" s="43"/>
      <c r="F74" s="41" t="s">
        <v>255</v>
      </c>
      <c r="G74" s="42">
        <v>10000</v>
      </c>
      <c r="H74" s="43"/>
      <c r="I74" s="41" t="s">
        <v>256</v>
      </c>
      <c r="J74" s="42">
        <v>15000</v>
      </c>
      <c r="K74" s="43"/>
      <c r="L74" s="41" t="s">
        <v>257</v>
      </c>
      <c r="M74" s="42">
        <v>7500</v>
      </c>
      <c r="N74" s="43"/>
      <c r="O74" s="41"/>
      <c r="P74" s="42"/>
      <c r="Q74" s="43"/>
    </row>
    <row r="75" spans="1:17" x14ac:dyDescent="0.25">
      <c r="A75" s="262"/>
      <c r="B75" s="265"/>
      <c r="C75" s="41" t="s">
        <v>226</v>
      </c>
      <c r="D75" s="42">
        <v>5000</v>
      </c>
      <c r="E75" s="43"/>
      <c r="F75" s="41" t="s">
        <v>258</v>
      </c>
      <c r="G75" s="42">
        <v>9000</v>
      </c>
      <c r="H75" s="43"/>
      <c r="I75" s="41"/>
      <c r="J75" s="42"/>
      <c r="K75" s="43"/>
      <c r="L75" s="41" t="s">
        <v>259</v>
      </c>
      <c r="M75" s="42">
        <v>5000</v>
      </c>
      <c r="N75" s="43"/>
      <c r="O75" s="41"/>
      <c r="P75" s="42"/>
      <c r="Q75" s="43"/>
    </row>
    <row r="76" spans="1:17" x14ac:dyDescent="0.25">
      <c r="A76" s="262"/>
      <c r="B76" s="265"/>
      <c r="C76" s="41" t="s">
        <v>227</v>
      </c>
      <c r="D76" s="42">
        <v>4000</v>
      </c>
      <c r="E76" s="43"/>
      <c r="F76" s="41" t="s">
        <v>260</v>
      </c>
      <c r="G76" s="42">
        <v>5000</v>
      </c>
      <c r="H76" s="43"/>
      <c r="I76" s="41"/>
      <c r="J76" s="42"/>
      <c r="K76" s="43"/>
      <c r="L76" s="41"/>
      <c r="M76" s="42"/>
      <c r="N76" s="43"/>
      <c r="O76" s="41"/>
      <c r="P76" s="42"/>
      <c r="Q76" s="43"/>
    </row>
    <row r="77" spans="1:17" x14ac:dyDescent="0.25">
      <c r="A77" s="262"/>
      <c r="B77" s="265"/>
      <c r="C77" s="41" t="s">
        <v>227</v>
      </c>
      <c r="D77" s="42">
        <v>2500</v>
      </c>
      <c r="E77" s="43"/>
      <c r="F77" s="41" t="s">
        <v>261</v>
      </c>
      <c r="G77" s="42"/>
      <c r="H77" s="43"/>
      <c r="I77" s="41"/>
      <c r="J77" s="42"/>
      <c r="K77" s="43"/>
      <c r="L77" s="41"/>
      <c r="M77" s="42"/>
      <c r="N77" s="43"/>
      <c r="O77" s="41"/>
      <c r="P77" s="42"/>
      <c r="Q77" s="43"/>
    </row>
    <row r="78" spans="1:17" x14ac:dyDescent="0.25">
      <c r="A78" s="262"/>
      <c r="B78" s="265"/>
      <c r="C78" s="41"/>
      <c r="D78" s="42"/>
      <c r="E78" s="43"/>
      <c r="F78" s="41"/>
      <c r="G78" s="42"/>
      <c r="H78" s="43"/>
      <c r="I78" s="41"/>
      <c r="J78" s="42"/>
      <c r="K78" s="43"/>
      <c r="L78" s="41"/>
      <c r="M78" s="42"/>
      <c r="N78" s="43"/>
      <c r="O78" s="41"/>
      <c r="P78" s="42"/>
      <c r="Q78" s="43"/>
    </row>
    <row r="79" spans="1:17" x14ac:dyDescent="0.25">
      <c r="A79" s="262"/>
      <c r="B79" s="265"/>
      <c r="C79" s="41"/>
      <c r="D79" s="42"/>
      <c r="E79" s="43"/>
      <c r="F79" s="41"/>
      <c r="G79" s="42"/>
      <c r="H79" s="43"/>
      <c r="I79" s="41"/>
      <c r="J79" s="42"/>
      <c r="K79" s="43"/>
      <c r="L79" s="41"/>
      <c r="M79" s="42"/>
      <c r="N79" s="43"/>
      <c r="O79" s="41"/>
      <c r="P79" s="42"/>
      <c r="Q79" s="43"/>
    </row>
    <row r="80" spans="1:17" x14ac:dyDescent="0.25">
      <c r="A80" s="262"/>
      <c r="B80" s="265"/>
      <c r="C80" s="41"/>
      <c r="D80" s="42"/>
      <c r="E80" s="43"/>
      <c r="F80" s="41"/>
      <c r="G80" s="42"/>
      <c r="H80" s="43"/>
      <c r="I80" s="41"/>
      <c r="J80" s="42"/>
      <c r="K80" s="43"/>
      <c r="L80" s="41"/>
      <c r="M80" s="42"/>
      <c r="N80" s="43"/>
      <c r="O80" s="41"/>
      <c r="P80" s="42"/>
      <c r="Q80" s="43"/>
    </row>
    <row r="81" spans="1:17" ht="15" x14ac:dyDescent="0.4">
      <c r="A81" s="262"/>
      <c r="B81" s="265"/>
      <c r="C81" s="246" t="s">
        <v>241</v>
      </c>
      <c r="D81" s="247"/>
      <c r="E81" s="248" t="s">
        <v>19</v>
      </c>
      <c r="F81" s="246" t="s">
        <v>241</v>
      </c>
      <c r="G81" s="247"/>
      <c r="H81" s="248" t="s">
        <v>19</v>
      </c>
      <c r="I81" s="246" t="s">
        <v>241</v>
      </c>
      <c r="J81" s="247"/>
      <c r="K81" s="248" t="s">
        <v>19</v>
      </c>
      <c r="L81" s="246" t="s">
        <v>241</v>
      </c>
      <c r="M81" s="247"/>
      <c r="N81" s="248" t="s">
        <v>19</v>
      </c>
      <c r="O81" s="246" t="s">
        <v>241</v>
      </c>
      <c r="P81" s="247"/>
      <c r="Q81" s="248" t="s">
        <v>19</v>
      </c>
    </row>
    <row r="82" spans="1:17" x14ac:dyDescent="0.25">
      <c r="A82" s="263"/>
      <c r="B82" s="266"/>
      <c r="C82" s="249">
        <v>12234</v>
      </c>
      <c r="D82" s="249">
        <f>SUM(D73:D81)</f>
        <v>28000</v>
      </c>
      <c r="E82" s="249">
        <f>IF(C82-D82&gt;0,C82-D82,)</f>
        <v>0</v>
      </c>
      <c r="F82" s="249">
        <v>12235</v>
      </c>
      <c r="G82" s="249">
        <f>SUM(G73:G81)</f>
        <v>54000</v>
      </c>
      <c r="H82" s="249">
        <f>IF(F82-G82&gt;0,F82-G82,)</f>
        <v>0</v>
      </c>
      <c r="I82" s="249">
        <v>12236</v>
      </c>
      <c r="J82" s="249">
        <f>SUM(J73:J81)</f>
        <v>35000</v>
      </c>
      <c r="K82" s="249">
        <f>IF(I82-J82&gt;0,I82-J82,)</f>
        <v>0</v>
      </c>
      <c r="L82" s="249">
        <f>12234*1.35</f>
        <v>16515.900000000001</v>
      </c>
      <c r="M82" s="249">
        <f>SUM(M73:M81)</f>
        <v>22500</v>
      </c>
      <c r="N82" s="249">
        <f>IF(L82-M82&gt;0,L82-M82,)</f>
        <v>0</v>
      </c>
      <c r="O82" s="249">
        <f>L82+I82+F82+C82</f>
        <v>53220.9</v>
      </c>
      <c r="P82" s="249">
        <f>M82+J82+G82+D82</f>
        <v>139500</v>
      </c>
      <c r="Q82" s="249">
        <f>IF(O82-P82&gt;0,O82-P82,)</f>
        <v>0</v>
      </c>
    </row>
    <row r="83" spans="1:17" ht="15" x14ac:dyDescent="0.4">
      <c r="A83" s="261" t="s">
        <v>262</v>
      </c>
      <c r="B83" s="264" t="s">
        <v>263</v>
      </c>
      <c r="C83" s="242" t="s">
        <v>239</v>
      </c>
      <c r="D83" s="243" t="s">
        <v>240</v>
      </c>
      <c r="E83" s="244"/>
      <c r="F83" s="242" t="s">
        <v>239</v>
      </c>
      <c r="G83" s="243" t="s">
        <v>240</v>
      </c>
      <c r="H83" s="244"/>
      <c r="I83" s="242" t="s">
        <v>239</v>
      </c>
      <c r="J83" s="243" t="s">
        <v>240</v>
      </c>
      <c r="K83" s="244"/>
      <c r="L83" s="242" t="s">
        <v>239</v>
      </c>
      <c r="M83" s="243" t="s">
        <v>240</v>
      </c>
      <c r="N83" s="244"/>
      <c r="O83" s="242"/>
      <c r="P83" s="243"/>
      <c r="Q83" s="244"/>
    </row>
    <row r="84" spans="1:17" x14ac:dyDescent="0.25">
      <c r="A84" s="262"/>
      <c r="B84" s="265"/>
      <c r="C84" s="41"/>
      <c r="D84" s="42"/>
      <c r="E84" s="43"/>
      <c r="F84" s="41"/>
      <c r="G84" s="42"/>
      <c r="H84" s="43"/>
      <c r="I84" s="41"/>
      <c r="J84" s="42"/>
      <c r="K84" s="43"/>
      <c r="L84" s="41"/>
      <c r="M84" s="42"/>
      <c r="N84" s="43"/>
      <c r="O84" s="41"/>
      <c r="P84" s="42"/>
      <c r="Q84" s="43"/>
    </row>
    <row r="85" spans="1:17" x14ac:dyDescent="0.25">
      <c r="A85" s="262"/>
      <c r="B85" s="265"/>
      <c r="C85" s="41"/>
      <c r="D85" s="42"/>
      <c r="E85" s="43"/>
      <c r="F85" s="41"/>
      <c r="G85" s="42"/>
      <c r="H85" s="43"/>
      <c r="I85" s="41"/>
      <c r="J85" s="42"/>
      <c r="K85" s="43"/>
      <c r="L85" s="41"/>
      <c r="M85" s="42"/>
      <c r="N85" s="43"/>
      <c r="O85" s="41"/>
      <c r="P85" s="42"/>
      <c r="Q85" s="43"/>
    </row>
    <row r="86" spans="1:17" x14ac:dyDescent="0.25">
      <c r="A86" s="262"/>
      <c r="B86" s="265"/>
      <c r="C86" s="41"/>
      <c r="D86" s="42"/>
      <c r="E86" s="43"/>
      <c r="F86" s="41"/>
      <c r="G86" s="42"/>
      <c r="H86" s="43"/>
      <c r="I86" s="41"/>
      <c r="J86" s="42"/>
      <c r="K86" s="43"/>
      <c r="L86" s="41"/>
      <c r="M86" s="42"/>
      <c r="N86" s="43"/>
      <c r="O86" s="41"/>
      <c r="P86" s="42"/>
      <c r="Q86" s="43"/>
    </row>
    <row r="87" spans="1:17" x14ac:dyDescent="0.25">
      <c r="A87" s="262"/>
      <c r="B87" s="265"/>
      <c r="C87" s="41"/>
      <c r="D87" s="42"/>
      <c r="E87" s="43"/>
      <c r="F87" s="41"/>
      <c r="G87" s="42"/>
      <c r="H87" s="43"/>
      <c r="I87" s="41"/>
      <c r="J87" s="42"/>
      <c r="K87" s="43"/>
      <c r="L87" s="41"/>
      <c r="M87" s="42"/>
      <c r="N87" s="43"/>
      <c r="O87" s="41"/>
      <c r="P87" s="42"/>
      <c r="Q87" s="43"/>
    </row>
    <row r="88" spans="1:17" x14ac:dyDescent="0.25">
      <c r="A88" s="262"/>
      <c r="B88" s="265"/>
      <c r="C88" s="41"/>
      <c r="D88" s="42"/>
      <c r="E88" s="43"/>
      <c r="F88" s="41"/>
      <c r="G88" s="42"/>
      <c r="H88" s="43"/>
      <c r="I88" s="41"/>
      <c r="J88" s="42"/>
      <c r="K88" s="43"/>
      <c r="L88" s="41"/>
      <c r="M88" s="42"/>
      <c r="N88" s="43"/>
      <c r="O88" s="41"/>
      <c r="P88" s="42"/>
      <c r="Q88" s="43"/>
    </row>
    <row r="89" spans="1:17" x14ac:dyDescent="0.25">
      <c r="A89" s="262"/>
      <c r="B89" s="265"/>
      <c r="C89" s="41"/>
      <c r="D89" s="42"/>
      <c r="E89" s="43"/>
      <c r="F89" s="41"/>
      <c r="G89" s="42"/>
      <c r="H89" s="43"/>
      <c r="I89" s="41"/>
      <c r="J89" s="42"/>
      <c r="K89" s="43"/>
      <c r="L89" s="41"/>
      <c r="M89" s="42"/>
      <c r="N89" s="43"/>
      <c r="O89" s="41"/>
      <c r="P89" s="42"/>
      <c r="Q89" s="43"/>
    </row>
    <row r="90" spans="1:17" x14ac:dyDescent="0.25">
      <c r="A90" s="262"/>
      <c r="B90" s="265"/>
      <c r="C90" s="41"/>
      <c r="D90" s="42"/>
      <c r="E90" s="43"/>
      <c r="F90" s="41"/>
      <c r="G90" s="42"/>
      <c r="H90" s="43"/>
      <c r="I90" s="41"/>
      <c r="J90" s="42"/>
      <c r="K90" s="43"/>
      <c r="L90" s="41"/>
      <c r="M90" s="42"/>
      <c r="N90" s="43"/>
      <c r="O90" s="41"/>
      <c r="P90" s="42"/>
      <c r="Q90" s="43"/>
    </row>
    <row r="91" spans="1:17" x14ac:dyDescent="0.25">
      <c r="A91" s="262"/>
      <c r="B91" s="265"/>
      <c r="C91" s="41"/>
      <c r="D91" s="42"/>
      <c r="E91" s="43"/>
      <c r="F91" s="41"/>
      <c r="G91" s="42"/>
      <c r="H91" s="43"/>
      <c r="I91" s="41"/>
      <c r="J91" s="42"/>
      <c r="K91" s="43"/>
      <c r="L91" s="41"/>
      <c r="M91" s="42"/>
      <c r="N91" s="43"/>
      <c r="O91" s="41"/>
      <c r="P91" s="42"/>
      <c r="Q91" s="43"/>
    </row>
    <row r="92" spans="1:17" ht="15" x14ac:dyDescent="0.4">
      <c r="A92" s="262"/>
      <c r="B92" s="265"/>
      <c r="C92" s="246" t="s">
        <v>241</v>
      </c>
      <c r="D92" s="247"/>
      <c r="E92" s="248" t="s">
        <v>19</v>
      </c>
      <c r="F92" s="246" t="s">
        <v>241</v>
      </c>
      <c r="G92" s="247"/>
      <c r="H92" s="248" t="s">
        <v>19</v>
      </c>
      <c r="I92" s="246" t="s">
        <v>241</v>
      </c>
      <c r="J92" s="247"/>
      <c r="K92" s="248" t="s">
        <v>19</v>
      </c>
      <c r="L92" s="246" t="s">
        <v>241</v>
      </c>
      <c r="M92" s="247"/>
      <c r="N92" s="248" t="s">
        <v>19</v>
      </c>
      <c r="O92" s="246" t="s">
        <v>241</v>
      </c>
      <c r="P92" s="247"/>
      <c r="Q92" s="248" t="s">
        <v>19</v>
      </c>
    </row>
    <row r="93" spans="1:17" x14ac:dyDescent="0.25">
      <c r="A93" s="263"/>
      <c r="B93" s="266"/>
      <c r="C93" s="249">
        <v>15385</v>
      </c>
      <c r="D93" s="249">
        <f>SUM(D84:D92)</f>
        <v>0</v>
      </c>
      <c r="E93" s="249">
        <f>IF(C93-D93&gt;0,C93-D93,)</f>
        <v>15385</v>
      </c>
      <c r="F93" s="249">
        <v>15390</v>
      </c>
      <c r="G93" s="249">
        <f>SUM(G84:G92)</f>
        <v>0</v>
      </c>
      <c r="H93" s="249">
        <f>IF(F93-G93&gt;0,F93-G93,)</f>
        <v>15390</v>
      </c>
      <c r="I93" s="249">
        <v>15390</v>
      </c>
      <c r="J93" s="249">
        <f>SUM(J84:J92)</f>
        <v>0</v>
      </c>
      <c r="K93" s="249">
        <f>IF(I93-J93&gt;0,I93-J93,)</f>
        <v>15390</v>
      </c>
      <c r="L93" s="249">
        <f>15379*1.35</f>
        <v>20761.650000000001</v>
      </c>
      <c r="M93" s="249">
        <f>SUM(M84:M92)</f>
        <v>0</v>
      </c>
      <c r="N93" s="249">
        <f>IF(L93-M93&gt;0,L93-M93,)</f>
        <v>20761.650000000001</v>
      </c>
      <c r="O93" s="249">
        <f>L93+I93+F93+C93</f>
        <v>66926.649999999994</v>
      </c>
      <c r="P93" s="249">
        <f>M93+J93+G93+D93</f>
        <v>0</v>
      </c>
      <c r="Q93" s="249">
        <f>IF(O93-P93&gt;0,O93-P93,)</f>
        <v>66926.649999999994</v>
      </c>
    </row>
    <row r="94" spans="1:17" ht="15" x14ac:dyDescent="0.4">
      <c r="A94" s="261" t="s">
        <v>264</v>
      </c>
      <c r="B94" s="264" t="s">
        <v>251</v>
      </c>
      <c r="C94" s="242" t="s">
        <v>239</v>
      </c>
      <c r="D94" s="243" t="s">
        <v>240</v>
      </c>
      <c r="E94" s="244"/>
      <c r="F94" s="242" t="s">
        <v>239</v>
      </c>
      <c r="G94" s="243" t="s">
        <v>240</v>
      </c>
      <c r="H94" s="244"/>
      <c r="I94" s="242" t="s">
        <v>239</v>
      </c>
      <c r="J94" s="243" t="s">
        <v>240</v>
      </c>
      <c r="K94" s="244"/>
      <c r="L94" s="242" t="s">
        <v>239</v>
      </c>
      <c r="M94" s="243" t="s">
        <v>240</v>
      </c>
      <c r="N94" s="244"/>
      <c r="O94" s="242"/>
      <c r="P94" s="243"/>
      <c r="Q94" s="244"/>
    </row>
    <row r="95" spans="1:17" x14ac:dyDescent="0.25">
      <c r="A95" s="262"/>
      <c r="B95" s="265"/>
      <c r="C95" s="41"/>
      <c r="D95" s="42"/>
      <c r="E95" s="43"/>
      <c r="F95" s="41"/>
      <c r="G95" s="42"/>
      <c r="H95" s="43"/>
      <c r="I95" s="41"/>
      <c r="J95" s="42"/>
      <c r="K95" s="43"/>
      <c r="L95" s="41"/>
      <c r="M95" s="42"/>
      <c r="N95" s="43"/>
      <c r="O95" s="41"/>
      <c r="P95" s="42"/>
      <c r="Q95" s="43"/>
    </row>
    <row r="96" spans="1:17" x14ac:dyDescent="0.25">
      <c r="A96" s="262"/>
      <c r="B96" s="265"/>
      <c r="C96" s="41"/>
      <c r="D96" s="42"/>
      <c r="E96" s="43"/>
      <c r="F96" s="41"/>
      <c r="G96" s="42"/>
      <c r="H96" s="43"/>
      <c r="I96" s="41"/>
      <c r="J96" s="42"/>
      <c r="K96" s="43"/>
      <c r="L96" s="41"/>
      <c r="M96" s="42"/>
      <c r="N96" s="43"/>
      <c r="O96" s="41"/>
      <c r="P96" s="42"/>
      <c r="Q96" s="43"/>
    </row>
    <row r="97" spans="1:17" x14ac:dyDescent="0.25">
      <c r="A97" s="262"/>
      <c r="B97" s="265"/>
      <c r="C97" s="41"/>
      <c r="D97" s="42"/>
      <c r="E97" s="43"/>
      <c r="F97" s="41"/>
      <c r="G97" s="42"/>
      <c r="H97" s="43"/>
      <c r="I97" s="41"/>
      <c r="J97" s="42"/>
      <c r="K97" s="43"/>
      <c r="L97" s="41"/>
      <c r="M97" s="42"/>
      <c r="N97" s="43"/>
      <c r="O97" s="41"/>
      <c r="P97" s="42"/>
      <c r="Q97" s="43"/>
    </row>
    <row r="98" spans="1:17" x14ac:dyDescent="0.25">
      <c r="A98" s="262"/>
      <c r="B98" s="265"/>
      <c r="C98" s="41"/>
      <c r="D98" s="42"/>
      <c r="E98" s="43"/>
      <c r="F98" s="41"/>
      <c r="G98" s="42"/>
      <c r="H98" s="43"/>
      <c r="I98" s="41"/>
      <c r="J98" s="42"/>
      <c r="K98" s="43"/>
      <c r="L98" s="41"/>
      <c r="M98" s="42"/>
      <c r="N98" s="43"/>
      <c r="O98" s="41"/>
      <c r="P98" s="42"/>
      <c r="Q98" s="43"/>
    </row>
    <row r="99" spans="1:17" x14ac:dyDescent="0.25">
      <c r="A99" s="262"/>
      <c r="B99" s="265"/>
      <c r="C99" s="41"/>
      <c r="D99" s="42"/>
      <c r="E99" s="43"/>
      <c r="F99" s="41"/>
      <c r="G99" s="42"/>
      <c r="H99" s="43"/>
      <c r="I99" s="41"/>
      <c r="J99" s="42"/>
      <c r="K99" s="43"/>
      <c r="L99" s="41"/>
      <c r="M99" s="42"/>
      <c r="N99" s="43"/>
      <c r="O99" s="41"/>
      <c r="P99" s="42"/>
      <c r="Q99" s="43"/>
    </row>
    <row r="100" spans="1:17" x14ac:dyDescent="0.25">
      <c r="A100" s="262"/>
      <c r="B100" s="265"/>
      <c r="C100" s="41"/>
      <c r="D100" s="42"/>
      <c r="E100" s="43"/>
      <c r="F100" s="41"/>
      <c r="G100" s="42"/>
      <c r="H100" s="43"/>
      <c r="I100" s="41"/>
      <c r="J100" s="42"/>
      <c r="K100" s="43"/>
      <c r="L100" s="41"/>
      <c r="M100" s="42"/>
      <c r="N100" s="43"/>
      <c r="O100" s="41"/>
      <c r="P100" s="42"/>
      <c r="Q100" s="43"/>
    </row>
    <row r="101" spans="1:17" x14ac:dyDescent="0.25">
      <c r="A101" s="262"/>
      <c r="B101" s="265"/>
      <c r="C101" s="41"/>
      <c r="D101" s="42"/>
      <c r="E101" s="43"/>
      <c r="F101" s="41"/>
      <c r="G101" s="42"/>
      <c r="H101" s="43"/>
      <c r="I101" s="41"/>
      <c r="J101" s="42"/>
      <c r="K101" s="43"/>
      <c r="L101" s="41"/>
      <c r="M101" s="42"/>
      <c r="N101" s="43"/>
      <c r="O101" s="41"/>
      <c r="P101" s="42"/>
      <c r="Q101" s="43"/>
    </row>
    <row r="102" spans="1:17" x14ac:dyDescent="0.25">
      <c r="A102" s="262"/>
      <c r="B102" s="265"/>
      <c r="C102" s="41"/>
      <c r="D102" s="42"/>
      <c r="E102" s="43"/>
      <c r="F102" s="41"/>
      <c r="G102" s="42"/>
      <c r="H102" s="43"/>
      <c r="I102" s="41"/>
      <c r="J102" s="42"/>
      <c r="K102" s="43"/>
      <c r="L102" s="41"/>
      <c r="M102" s="42"/>
      <c r="N102" s="43"/>
      <c r="O102" s="41"/>
      <c r="P102" s="42"/>
      <c r="Q102" s="43"/>
    </row>
    <row r="103" spans="1:17" ht="15" x14ac:dyDescent="0.4">
      <c r="A103" s="262"/>
      <c r="B103" s="265"/>
      <c r="C103" s="246" t="s">
        <v>241</v>
      </c>
      <c r="D103" s="247"/>
      <c r="E103" s="248" t="s">
        <v>19</v>
      </c>
      <c r="F103" s="246" t="s">
        <v>241</v>
      </c>
      <c r="G103" s="247"/>
      <c r="H103" s="248" t="s">
        <v>19</v>
      </c>
      <c r="I103" s="246" t="s">
        <v>241</v>
      </c>
      <c r="J103" s="247"/>
      <c r="K103" s="248" t="s">
        <v>19</v>
      </c>
      <c r="L103" s="246" t="s">
        <v>241</v>
      </c>
      <c r="M103" s="247"/>
      <c r="N103" s="248" t="s">
        <v>19</v>
      </c>
      <c r="O103" s="246" t="s">
        <v>241</v>
      </c>
      <c r="P103" s="247"/>
      <c r="Q103" s="248" t="s">
        <v>19</v>
      </c>
    </row>
    <row r="104" spans="1:17" x14ac:dyDescent="0.25">
      <c r="A104" s="263"/>
      <c r="B104" s="266"/>
      <c r="C104" s="249">
        <v>16142</v>
      </c>
      <c r="D104" s="249">
        <f>SUM(D95:D103)</f>
        <v>0</v>
      </c>
      <c r="E104" s="249">
        <f>IF(C104-D104&gt;0,C104-D104,)</f>
        <v>16142</v>
      </c>
      <c r="F104" s="249">
        <v>10067</v>
      </c>
      <c r="G104" s="249">
        <f>SUM(G95:G103)</f>
        <v>0</v>
      </c>
      <c r="H104" s="249">
        <f>IF(F104-G104&gt;0,F104-G104,)</f>
        <v>10067</v>
      </c>
      <c r="I104" s="249">
        <v>11442</v>
      </c>
      <c r="J104" s="249">
        <f>SUM(J95:J103)</f>
        <v>0</v>
      </c>
      <c r="K104" s="249">
        <f>IF(I104-J104&gt;0,I104-J104,)</f>
        <v>11442</v>
      </c>
      <c r="L104" s="249">
        <f>10317*1.35</f>
        <v>13927.95</v>
      </c>
      <c r="M104" s="249">
        <f>SUM(M95:M103)</f>
        <v>0</v>
      </c>
      <c r="N104" s="249">
        <f>IF(L104-M104&gt;0,L104-M104,)</f>
        <v>13927.95</v>
      </c>
      <c r="O104" s="249">
        <f>L104+I104+F104+C104</f>
        <v>51578.95</v>
      </c>
      <c r="P104" s="249">
        <f>M104+J104+G104+D104</f>
        <v>0</v>
      </c>
      <c r="Q104" s="249">
        <f>IF(O104-P104&gt;0,O104-P104,)</f>
        <v>51578.95</v>
      </c>
    </row>
    <row r="105" spans="1:17" ht="15" x14ac:dyDescent="0.4">
      <c r="A105" s="261"/>
      <c r="B105" s="264" t="s">
        <v>265</v>
      </c>
      <c r="C105" s="242" t="s">
        <v>239</v>
      </c>
      <c r="D105" s="243" t="s">
        <v>240</v>
      </c>
      <c r="E105" s="244"/>
      <c r="F105" s="242" t="s">
        <v>239</v>
      </c>
      <c r="G105" s="243" t="s">
        <v>240</v>
      </c>
      <c r="H105" s="244"/>
      <c r="I105" s="242" t="s">
        <v>239</v>
      </c>
      <c r="J105" s="243" t="s">
        <v>240</v>
      </c>
      <c r="K105" s="244"/>
      <c r="L105" s="242" t="s">
        <v>239</v>
      </c>
      <c r="M105" s="243" t="s">
        <v>240</v>
      </c>
      <c r="N105" s="244"/>
      <c r="O105" s="242"/>
      <c r="P105" s="243"/>
      <c r="Q105" s="244"/>
    </row>
    <row r="106" spans="1:17" x14ac:dyDescent="0.25">
      <c r="A106" s="262"/>
      <c r="B106" s="265"/>
      <c r="C106" s="41"/>
      <c r="D106" s="42"/>
      <c r="E106" s="43"/>
      <c r="F106" s="41"/>
      <c r="G106" s="42"/>
      <c r="H106" s="43"/>
      <c r="I106" s="41"/>
      <c r="J106" s="42"/>
      <c r="K106" s="43"/>
      <c r="L106" s="41"/>
      <c r="M106" s="42"/>
      <c r="N106" s="43"/>
      <c r="O106" s="41"/>
      <c r="P106" s="42"/>
      <c r="Q106" s="43"/>
    </row>
    <row r="107" spans="1:17" x14ac:dyDescent="0.25">
      <c r="A107" s="262"/>
      <c r="B107" s="265"/>
      <c r="C107" s="41"/>
      <c r="D107" s="42"/>
      <c r="E107" s="43"/>
      <c r="F107" s="41"/>
      <c r="G107" s="42"/>
      <c r="H107" s="43"/>
      <c r="I107" s="41"/>
      <c r="J107" s="42"/>
      <c r="K107" s="43"/>
      <c r="L107" s="41"/>
      <c r="M107" s="42"/>
      <c r="N107" s="43"/>
      <c r="O107" s="41"/>
      <c r="P107" s="42"/>
      <c r="Q107" s="43"/>
    </row>
    <row r="108" spans="1:17" x14ac:dyDescent="0.25">
      <c r="A108" s="262"/>
      <c r="B108" s="265"/>
      <c r="C108" s="41"/>
      <c r="D108" s="42"/>
      <c r="E108" s="43"/>
      <c r="F108" s="41"/>
      <c r="G108" s="42"/>
      <c r="H108" s="43"/>
      <c r="I108" s="41"/>
      <c r="J108" s="42"/>
      <c r="K108" s="43"/>
      <c r="L108" s="41"/>
      <c r="M108" s="42"/>
      <c r="N108" s="43"/>
      <c r="O108" s="41"/>
      <c r="P108" s="42"/>
      <c r="Q108" s="43"/>
    </row>
    <row r="109" spans="1:17" x14ac:dyDescent="0.25">
      <c r="A109" s="262"/>
      <c r="B109" s="265"/>
      <c r="C109" s="41"/>
      <c r="D109" s="42"/>
      <c r="E109" s="43"/>
      <c r="F109" s="41"/>
      <c r="G109" s="42"/>
      <c r="H109" s="43"/>
      <c r="I109" s="41"/>
      <c r="J109" s="42"/>
      <c r="K109" s="43"/>
      <c r="L109" s="41"/>
      <c r="M109" s="42"/>
      <c r="N109" s="43"/>
      <c r="O109" s="41"/>
      <c r="P109" s="42"/>
      <c r="Q109" s="43"/>
    </row>
    <row r="110" spans="1:17" x14ac:dyDescent="0.25">
      <c r="A110" s="262"/>
      <c r="B110" s="265"/>
      <c r="C110" s="41"/>
      <c r="D110" s="42"/>
      <c r="E110" s="43"/>
      <c r="F110" s="41"/>
      <c r="G110" s="42"/>
      <c r="H110" s="43"/>
      <c r="I110" s="41"/>
      <c r="J110" s="42"/>
      <c r="K110" s="43"/>
      <c r="L110" s="41"/>
      <c r="M110" s="42"/>
      <c r="N110" s="43"/>
      <c r="O110" s="41"/>
      <c r="P110" s="42"/>
      <c r="Q110" s="43"/>
    </row>
    <row r="111" spans="1:17" x14ac:dyDescent="0.25">
      <c r="A111" s="262"/>
      <c r="B111" s="265"/>
      <c r="C111" s="41"/>
      <c r="D111" s="42"/>
      <c r="E111" s="43"/>
      <c r="F111" s="41"/>
      <c r="G111" s="42"/>
      <c r="H111" s="43"/>
      <c r="I111" s="41"/>
      <c r="J111" s="42"/>
      <c r="K111" s="43"/>
      <c r="L111" s="41"/>
      <c r="M111" s="42"/>
      <c r="N111" s="43"/>
      <c r="O111" s="41"/>
      <c r="P111" s="42"/>
      <c r="Q111" s="43"/>
    </row>
    <row r="112" spans="1:17" x14ac:dyDescent="0.25">
      <c r="A112" s="262"/>
      <c r="B112" s="265"/>
      <c r="C112" s="41"/>
      <c r="D112" s="42"/>
      <c r="E112" s="43"/>
      <c r="F112" s="41"/>
      <c r="G112" s="42"/>
      <c r="H112" s="43"/>
      <c r="I112" s="41"/>
      <c r="J112" s="42"/>
      <c r="K112" s="43"/>
      <c r="L112" s="41"/>
      <c r="M112" s="42"/>
      <c r="N112" s="43"/>
      <c r="O112" s="41"/>
      <c r="P112" s="42"/>
      <c r="Q112" s="43"/>
    </row>
    <row r="113" spans="1:17" x14ac:dyDescent="0.25">
      <c r="A113" s="262"/>
      <c r="B113" s="265"/>
      <c r="C113" s="41"/>
      <c r="D113" s="42"/>
      <c r="E113" s="43"/>
      <c r="F113" s="41"/>
      <c r="G113" s="42"/>
      <c r="H113" s="43"/>
      <c r="I113" s="41"/>
      <c r="J113" s="42"/>
      <c r="K113" s="43"/>
      <c r="L113" s="41"/>
      <c r="M113" s="42"/>
      <c r="N113" s="43"/>
      <c r="O113" s="41"/>
      <c r="P113" s="42"/>
      <c r="Q113" s="43"/>
    </row>
    <row r="114" spans="1:17" ht="15" x14ac:dyDescent="0.4">
      <c r="A114" s="262"/>
      <c r="B114" s="265"/>
      <c r="C114" s="246" t="s">
        <v>241</v>
      </c>
      <c r="D114" s="247"/>
      <c r="E114" s="248" t="s">
        <v>19</v>
      </c>
      <c r="F114" s="246" t="s">
        <v>241</v>
      </c>
      <c r="G114" s="247"/>
      <c r="H114" s="248" t="s">
        <v>19</v>
      </c>
      <c r="I114" s="246" t="s">
        <v>241</v>
      </c>
      <c r="J114" s="247"/>
      <c r="K114" s="248" t="s">
        <v>19</v>
      </c>
      <c r="L114" s="246" t="s">
        <v>241</v>
      </c>
      <c r="M114" s="247"/>
      <c r="N114" s="248" t="s">
        <v>19</v>
      </c>
      <c r="O114" s="246" t="s">
        <v>241</v>
      </c>
      <c r="P114" s="247"/>
      <c r="Q114" s="248" t="s">
        <v>19</v>
      </c>
    </row>
    <row r="115" spans="1:17" x14ac:dyDescent="0.25">
      <c r="A115" s="263"/>
      <c r="B115" s="266"/>
      <c r="C115" s="249">
        <v>2430</v>
      </c>
      <c r="D115" s="249">
        <f>SUM(D106:D114)</f>
        <v>0</v>
      </c>
      <c r="E115" s="249">
        <f>IF(C115-D115&gt;0,C115-D115,)</f>
        <v>2430</v>
      </c>
      <c r="F115" s="249">
        <v>2430</v>
      </c>
      <c r="G115" s="249">
        <f>SUM(G106:G114)</f>
        <v>0</v>
      </c>
      <c r="H115" s="249">
        <f>IF(F115-G115&gt;0,F115-G115,)</f>
        <v>2430</v>
      </c>
      <c r="I115" s="249">
        <v>2430</v>
      </c>
      <c r="J115" s="249">
        <f>SUM(J106:J114)</f>
        <v>0</v>
      </c>
      <c r="K115" s="249">
        <f>IF(I115-J115&gt;0,I115-J115,)</f>
        <v>2430</v>
      </c>
      <c r="L115" s="249">
        <f>4999*1.35</f>
        <v>6748.6500000000005</v>
      </c>
      <c r="M115" s="249">
        <f>SUM(M106:M114)</f>
        <v>0</v>
      </c>
      <c r="N115" s="249">
        <f>IF(L115-M115&gt;0,L115-M115,)</f>
        <v>6748.6500000000005</v>
      </c>
      <c r="O115" s="249">
        <f>L115+I115+F115+C115</f>
        <v>14038.650000000001</v>
      </c>
      <c r="P115" s="249">
        <f>M115+J115+G115+D115</f>
        <v>0</v>
      </c>
      <c r="Q115" s="249">
        <f>IF(O115-P115&gt;0,O115-P115,)</f>
        <v>14038.650000000001</v>
      </c>
    </row>
    <row r="116" spans="1:17" ht="15" x14ac:dyDescent="0.4">
      <c r="A116" s="261" t="s">
        <v>118</v>
      </c>
      <c r="B116" s="264" t="s">
        <v>99</v>
      </c>
      <c r="C116" s="242" t="s">
        <v>239</v>
      </c>
      <c r="D116" s="243" t="s">
        <v>240</v>
      </c>
      <c r="E116" s="244"/>
      <c r="F116" s="242" t="s">
        <v>239</v>
      </c>
      <c r="G116" s="243" t="s">
        <v>240</v>
      </c>
      <c r="H116" s="244"/>
      <c r="I116" s="242" t="s">
        <v>239</v>
      </c>
      <c r="J116" s="243" t="s">
        <v>240</v>
      </c>
      <c r="K116" s="244"/>
      <c r="L116" s="242" t="s">
        <v>239</v>
      </c>
      <c r="M116" s="243" t="s">
        <v>240</v>
      </c>
      <c r="N116" s="244"/>
      <c r="O116" s="242"/>
      <c r="P116" s="243"/>
      <c r="Q116" s="244"/>
    </row>
    <row r="117" spans="1:17" x14ac:dyDescent="0.25">
      <c r="A117" s="262"/>
      <c r="B117" s="265"/>
      <c r="C117" s="41" t="s">
        <v>266</v>
      </c>
      <c r="D117" s="42">
        <v>2000</v>
      </c>
      <c r="E117" s="43"/>
      <c r="F117" s="41" t="s">
        <v>267</v>
      </c>
      <c r="G117" s="42">
        <v>1000</v>
      </c>
      <c r="H117" s="43"/>
      <c r="I117" s="41" t="s">
        <v>268</v>
      </c>
      <c r="J117" s="42">
        <v>2500</v>
      </c>
      <c r="K117" s="43"/>
      <c r="L117" s="41"/>
      <c r="M117" s="42"/>
      <c r="N117" s="43"/>
      <c r="O117" s="41"/>
      <c r="P117" s="42"/>
      <c r="Q117" s="43"/>
    </row>
    <row r="118" spans="1:17" x14ac:dyDescent="0.25">
      <c r="A118" s="262"/>
      <c r="B118" s="265"/>
      <c r="C118" s="41" t="s">
        <v>269</v>
      </c>
      <c r="D118" s="42">
        <v>500</v>
      </c>
      <c r="E118" s="43"/>
      <c r="F118" s="41" t="s">
        <v>270</v>
      </c>
      <c r="G118" s="42">
        <v>938</v>
      </c>
      <c r="H118" s="43"/>
      <c r="I118" s="41" t="s">
        <v>270</v>
      </c>
      <c r="J118" s="42">
        <v>938</v>
      </c>
      <c r="K118" s="43"/>
      <c r="L118" s="41"/>
      <c r="M118" s="42"/>
      <c r="N118" s="43"/>
      <c r="O118" s="41"/>
      <c r="P118" s="42"/>
      <c r="Q118" s="43"/>
    </row>
    <row r="119" spans="1:17" x14ac:dyDescent="0.25">
      <c r="A119" s="262"/>
      <c r="B119" s="265"/>
      <c r="C119" s="41" t="s">
        <v>271</v>
      </c>
      <c r="D119" s="42">
        <v>1000</v>
      </c>
      <c r="E119" s="43"/>
      <c r="F119" s="41" t="s">
        <v>272</v>
      </c>
      <c r="G119" s="42">
        <v>1000</v>
      </c>
      <c r="H119" s="43"/>
      <c r="I119" s="41" t="s">
        <v>273</v>
      </c>
      <c r="J119" s="42">
        <v>225</v>
      </c>
      <c r="K119" s="43"/>
      <c r="L119" s="41"/>
      <c r="M119" s="42"/>
      <c r="N119" s="43"/>
      <c r="O119" s="41"/>
      <c r="P119" s="42"/>
      <c r="Q119" s="43"/>
    </row>
    <row r="120" spans="1:17" x14ac:dyDescent="0.25">
      <c r="A120" s="262"/>
      <c r="B120" s="265"/>
      <c r="C120" s="41" t="s">
        <v>274</v>
      </c>
      <c r="D120" s="42">
        <v>500</v>
      </c>
      <c r="E120" s="43"/>
      <c r="F120" s="41" t="s">
        <v>275</v>
      </c>
      <c r="G120" s="42">
        <v>2500</v>
      </c>
      <c r="H120" s="43"/>
      <c r="I120" s="41"/>
      <c r="J120" s="42"/>
      <c r="K120" s="43"/>
      <c r="L120" s="41"/>
      <c r="M120" s="42"/>
      <c r="N120" s="43"/>
      <c r="O120" s="41"/>
      <c r="P120" s="42"/>
      <c r="Q120" s="43"/>
    </row>
    <row r="121" spans="1:17" x14ac:dyDescent="0.25">
      <c r="A121" s="262"/>
      <c r="B121" s="265"/>
      <c r="C121" s="41" t="s">
        <v>276</v>
      </c>
      <c r="D121" s="42">
        <v>1250</v>
      </c>
      <c r="E121" s="43"/>
      <c r="F121" s="41" t="s">
        <v>277</v>
      </c>
      <c r="G121" s="42">
        <v>2000</v>
      </c>
      <c r="H121" s="43"/>
      <c r="I121" s="41"/>
      <c r="J121" s="42"/>
      <c r="K121" s="43"/>
      <c r="L121" s="41"/>
      <c r="M121" s="42"/>
      <c r="N121" s="43"/>
      <c r="O121" s="41"/>
      <c r="P121" s="42"/>
      <c r="Q121" s="43"/>
    </row>
    <row r="122" spans="1:17" x14ac:dyDescent="0.25">
      <c r="A122" s="262"/>
      <c r="B122" s="265"/>
      <c r="C122" s="41" t="s">
        <v>278</v>
      </c>
      <c r="D122" s="42">
        <v>2000</v>
      </c>
      <c r="E122" s="43"/>
      <c r="F122" s="41" t="s">
        <v>279</v>
      </c>
      <c r="G122" s="42">
        <v>1231</v>
      </c>
      <c r="H122" s="43"/>
      <c r="I122" s="41"/>
      <c r="J122" s="42"/>
      <c r="K122" s="43"/>
      <c r="L122" s="41"/>
      <c r="M122" s="42"/>
      <c r="N122" s="43"/>
      <c r="O122" s="41"/>
      <c r="P122" s="42"/>
      <c r="Q122" s="43"/>
    </row>
    <row r="123" spans="1:17" x14ac:dyDescent="0.25">
      <c r="A123" s="262"/>
      <c r="B123" s="265"/>
      <c r="C123" s="41" t="s">
        <v>270</v>
      </c>
      <c r="D123" s="42">
        <v>625</v>
      </c>
      <c r="E123" s="43"/>
      <c r="F123" s="41"/>
      <c r="G123" s="42"/>
      <c r="H123" s="43"/>
      <c r="I123" s="41"/>
      <c r="J123" s="42"/>
      <c r="K123" s="43"/>
      <c r="L123" s="41"/>
      <c r="M123" s="42"/>
      <c r="N123" s="43"/>
      <c r="O123" s="41"/>
      <c r="P123" s="42"/>
      <c r="Q123" s="43"/>
    </row>
    <row r="124" spans="1:17" x14ac:dyDescent="0.25">
      <c r="A124" s="262"/>
      <c r="B124" s="265"/>
      <c r="C124" s="41" t="s">
        <v>214</v>
      </c>
      <c r="D124" s="42">
        <v>1000</v>
      </c>
      <c r="E124" s="43"/>
      <c r="F124" s="41"/>
      <c r="G124" s="42"/>
      <c r="H124" s="43"/>
      <c r="I124" s="41"/>
      <c r="J124" s="42"/>
      <c r="K124" s="43"/>
      <c r="L124" s="41"/>
      <c r="M124" s="42"/>
      <c r="N124" s="43"/>
      <c r="O124" s="41"/>
      <c r="P124" s="42"/>
      <c r="Q124" s="43"/>
    </row>
    <row r="125" spans="1:17" x14ac:dyDescent="0.25">
      <c r="A125" s="262"/>
      <c r="B125" s="265"/>
      <c r="C125" s="41" t="s">
        <v>228</v>
      </c>
      <c r="D125" s="42">
        <v>1000</v>
      </c>
      <c r="E125" s="43"/>
      <c r="F125" s="41"/>
      <c r="G125" s="42"/>
      <c r="H125" s="43"/>
      <c r="I125" s="41"/>
      <c r="J125" s="42"/>
      <c r="K125" s="43"/>
      <c r="L125" s="41"/>
      <c r="M125" s="42"/>
      <c r="N125" s="43"/>
      <c r="O125" s="41"/>
      <c r="P125" s="42"/>
      <c r="Q125" s="43"/>
    </row>
    <row r="126" spans="1:17" x14ac:dyDescent="0.25">
      <c r="A126" s="262"/>
      <c r="B126" s="265"/>
      <c r="C126" s="41" t="s">
        <v>229</v>
      </c>
      <c r="D126" s="42">
        <v>1000</v>
      </c>
      <c r="E126" s="43"/>
      <c r="F126" s="41"/>
      <c r="G126" s="42"/>
      <c r="H126" s="43"/>
      <c r="I126" s="41"/>
      <c r="J126" s="42"/>
      <c r="K126" s="43"/>
      <c r="L126" s="41"/>
      <c r="M126" s="42"/>
      <c r="N126" s="43"/>
      <c r="O126" s="41"/>
      <c r="P126" s="42"/>
      <c r="Q126" s="43"/>
    </row>
    <row r="127" spans="1:17" x14ac:dyDescent="0.25">
      <c r="A127" s="262"/>
      <c r="B127" s="265"/>
      <c r="C127" s="41" t="s">
        <v>210</v>
      </c>
      <c r="D127" s="42">
        <v>1500</v>
      </c>
      <c r="E127" s="43"/>
      <c r="F127" s="41"/>
      <c r="G127" s="42"/>
      <c r="H127" s="43"/>
      <c r="I127" s="41"/>
      <c r="J127" s="42"/>
      <c r="K127" s="43"/>
      <c r="L127" s="41"/>
      <c r="M127" s="42"/>
      <c r="N127" s="43"/>
      <c r="O127" s="41"/>
      <c r="P127" s="42"/>
      <c r="Q127" s="43"/>
    </row>
    <row r="128" spans="1:17" x14ac:dyDescent="0.25">
      <c r="A128" s="262"/>
      <c r="B128" s="265"/>
      <c r="C128" s="41" t="s">
        <v>280</v>
      </c>
      <c r="D128" s="42">
        <v>2105</v>
      </c>
      <c r="E128" s="43"/>
      <c r="F128" s="41"/>
      <c r="G128" s="42"/>
      <c r="H128" s="43"/>
      <c r="I128" s="41"/>
      <c r="J128" s="42"/>
      <c r="K128" s="43"/>
      <c r="L128" s="41"/>
      <c r="M128" s="42"/>
      <c r="N128" s="43"/>
      <c r="O128" s="41"/>
      <c r="P128" s="42"/>
      <c r="Q128" s="43"/>
    </row>
    <row r="129" spans="1:17" ht="15" x14ac:dyDescent="0.4">
      <c r="A129" s="262"/>
      <c r="B129" s="265"/>
      <c r="C129" s="246" t="s">
        <v>241</v>
      </c>
      <c r="D129" s="247"/>
      <c r="E129" s="248" t="s">
        <v>19</v>
      </c>
      <c r="F129" s="246" t="s">
        <v>241</v>
      </c>
      <c r="G129" s="247"/>
      <c r="H129" s="248" t="s">
        <v>19</v>
      </c>
      <c r="I129" s="246" t="s">
        <v>241</v>
      </c>
      <c r="J129" s="247"/>
      <c r="K129" s="248" t="s">
        <v>19</v>
      </c>
      <c r="L129" s="246" t="s">
        <v>241</v>
      </c>
      <c r="M129" s="247"/>
      <c r="N129" s="248" t="s">
        <v>19</v>
      </c>
      <c r="O129" s="246" t="s">
        <v>241</v>
      </c>
      <c r="P129" s="247"/>
      <c r="Q129" s="248" t="s">
        <v>19</v>
      </c>
    </row>
    <row r="130" spans="1:17" x14ac:dyDescent="0.25">
      <c r="A130" s="263"/>
      <c r="B130" s="266"/>
      <c r="C130" s="249">
        <v>30471</v>
      </c>
      <c r="D130" s="249">
        <f>SUM(D117:D129)</f>
        <v>14480</v>
      </c>
      <c r="E130" s="249">
        <f>IF(C130-D130&gt;0,C130-D130,)</f>
        <v>15991</v>
      </c>
      <c r="F130" s="249">
        <v>32227</v>
      </c>
      <c r="G130" s="249">
        <f>SUM(G117:G129)</f>
        <v>8669</v>
      </c>
      <c r="H130" s="249">
        <f>IF(F130-G130&gt;0,F130-G130,)</f>
        <v>23558</v>
      </c>
      <c r="I130" s="249">
        <v>33006</v>
      </c>
      <c r="J130" s="249">
        <f>SUM(J117:J129)</f>
        <v>3663</v>
      </c>
      <c r="K130" s="249">
        <f>IF(I130-J130&gt;0,I130-J130,)</f>
        <v>29343</v>
      </c>
      <c r="L130" s="249">
        <v>40262</v>
      </c>
      <c r="M130" s="249">
        <f>SUM(M117:M129)</f>
        <v>0</v>
      </c>
      <c r="N130" s="249">
        <f>IF(L130-M130&gt;0,L130-M130,)</f>
        <v>40262</v>
      </c>
      <c r="O130" s="249">
        <f>L130+I130+F130+C130</f>
        <v>135966</v>
      </c>
      <c r="P130" s="249">
        <f>M130+J130+G130+D130</f>
        <v>26812</v>
      </c>
      <c r="Q130" s="249">
        <f>IF(O130-P130&gt;0,O130-P130,)</f>
        <v>109154</v>
      </c>
    </row>
    <row r="131" spans="1:17" ht="15" x14ac:dyDescent="0.4">
      <c r="A131" s="261"/>
      <c r="B131" s="264" t="s">
        <v>5</v>
      </c>
      <c r="C131" s="242" t="s">
        <v>239</v>
      </c>
      <c r="D131" s="243" t="s">
        <v>240</v>
      </c>
      <c r="E131" s="244"/>
      <c r="F131" s="242" t="s">
        <v>239</v>
      </c>
      <c r="G131" s="243" t="s">
        <v>240</v>
      </c>
      <c r="H131" s="244"/>
      <c r="I131" s="242" t="s">
        <v>239</v>
      </c>
      <c r="J131" s="243" t="s">
        <v>240</v>
      </c>
      <c r="K131" s="244"/>
      <c r="L131" s="242" t="s">
        <v>239</v>
      </c>
      <c r="M131" s="243" t="s">
        <v>240</v>
      </c>
      <c r="N131" s="244"/>
      <c r="O131" s="242"/>
      <c r="P131" s="243"/>
      <c r="Q131" s="244"/>
    </row>
    <row r="132" spans="1:17" x14ac:dyDescent="0.25">
      <c r="A132" s="262"/>
      <c r="B132" s="265"/>
      <c r="C132" s="41" t="s">
        <v>285</v>
      </c>
      <c r="D132" s="42">
        <v>2000</v>
      </c>
      <c r="E132" s="43"/>
      <c r="F132" s="41"/>
      <c r="G132" s="42"/>
      <c r="H132" s="43"/>
      <c r="I132" s="41"/>
      <c r="J132" s="42"/>
      <c r="K132" s="43"/>
      <c r="L132" s="41"/>
      <c r="M132" s="42"/>
      <c r="N132" s="43"/>
      <c r="O132" s="41"/>
      <c r="P132" s="42"/>
      <c r="Q132" s="43"/>
    </row>
    <row r="133" spans="1:17" x14ac:dyDescent="0.25">
      <c r="A133" s="262"/>
      <c r="B133" s="265"/>
      <c r="C133" s="41" t="s">
        <v>190</v>
      </c>
      <c r="D133" s="42">
        <v>2000</v>
      </c>
      <c r="E133" s="43"/>
      <c r="F133" s="41"/>
      <c r="G133" s="42"/>
      <c r="H133" s="43"/>
      <c r="I133" s="41"/>
      <c r="J133" s="42"/>
      <c r="K133" s="43"/>
      <c r="L133" s="41"/>
      <c r="M133" s="42"/>
      <c r="N133" s="43"/>
      <c r="O133" s="41"/>
      <c r="P133" s="42"/>
      <c r="Q133" s="43"/>
    </row>
    <row r="134" spans="1:17" x14ac:dyDescent="0.25">
      <c r="A134" s="262"/>
      <c r="B134" s="265"/>
      <c r="C134" s="41" t="s">
        <v>191</v>
      </c>
      <c r="D134" s="42">
        <v>1000</v>
      </c>
      <c r="E134" s="43"/>
      <c r="F134" s="41"/>
      <c r="G134" s="42"/>
      <c r="H134" s="43"/>
      <c r="I134" s="41"/>
      <c r="J134" s="42"/>
      <c r="K134" s="43"/>
      <c r="L134" s="41"/>
      <c r="M134" s="42"/>
      <c r="N134" s="43"/>
      <c r="O134" s="41"/>
      <c r="P134" s="42"/>
      <c r="Q134" s="43"/>
    </row>
    <row r="135" spans="1:17" x14ac:dyDescent="0.25">
      <c r="A135" s="262"/>
      <c r="B135" s="265"/>
      <c r="C135" s="41" t="s">
        <v>193</v>
      </c>
      <c r="D135" s="42">
        <v>2000</v>
      </c>
      <c r="E135" s="43"/>
      <c r="F135" s="41"/>
      <c r="G135" s="42"/>
      <c r="H135" s="43"/>
      <c r="I135" s="41"/>
      <c r="J135" s="42"/>
      <c r="K135" s="43"/>
      <c r="L135" s="41"/>
      <c r="M135" s="42"/>
      <c r="N135" s="43"/>
      <c r="O135" s="41"/>
      <c r="P135" s="42"/>
      <c r="Q135" s="43"/>
    </row>
    <row r="136" spans="1:17" x14ac:dyDescent="0.25">
      <c r="A136" s="262"/>
      <c r="B136" s="265"/>
      <c r="C136" s="41"/>
      <c r="D136" s="42"/>
      <c r="E136" s="43"/>
      <c r="F136" s="41"/>
      <c r="G136" s="42"/>
      <c r="H136" s="43"/>
      <c r="I136" s="41"/>
      <c r="J136" s="42"/>
      <c r="K136" s="43"/>
      <c r="L136" s="41"/>
      <c r="M136" s="42"/>
      <c r="N136" s="43"/>
      <c r="O136" s="41"/>
      <c r="P136" s="42"/>
      <c r="Q136" s="43"/>
    </row>
    <row r="137" spans="1:17" x14ac:dyDescent="0.25">
      <c r="A137" s="262"/>
      <c r="B137" s="265"/>
      <c r="C137" s="41"/>
      <c r="D137" s="42"/>
      <c r="E137" s="43"/>
      <c r="F137" s="41"/>
      <c r="G137" s="42"/>
      <c r="H137" s="43"/>
      <c r="I137" s="41"/>
      <c r="J137" s="42"/>
      <c r="K137" s="43"/>
      <c r="L137" s="41"/>
      <c r="M137" s="42"/>
      <c r="N137" s="43"/>
      <c r="O137" s="41"/>
      <c r="P137" s="42"/>
      <c r="Q137" s="43"/>
    </row>
    <row r="138" spans="1:17" x14ac:dyDescent="0.25">
      <c r="A138" s="262"/>
      <c r="B138" s="265"/>
      <c r="C138" s="41"/>
      <c r="D138" s="42"/>
      <c r="E138" s="43"/>
      <c r="F138" s="41"/>
      <c r="G138" s="42"/>
      <c r="H138" s="43"/>
      <c r="I138" s="41"/>
      <c r="J138" s="42"/>
      <c r="K138" s="43"/>
      <c r="L138" s="41"/>
      <c r="M138" s="42"/>
      <c r="N138" s="43"/>
      <c r="O138" s="41"/>
      <c r="P138" s="42"/>
      <c r="Q138" s="43"/>
    </row>
    <row r="139" spans="1:17" x14ac:dyDescent="0.25">
      <c r="A139" s="262"/>
      <c r="B139" s="265"/>
      <c r="C139" s="41"/>
      <c r="D139" s="42"/>
      <c r="E139" s="43"/>
      <c r="F139" s="41"/>
      <c r="G139" s="42"/>
      <c r="H139" s="43"/>
      <c r="I139" s="41"/>
      <c r="J139" s="42"/>
      <c r="K139" s="43"/>
      <c r="L139" s="41"/>
      <c r="M139" s="42"/>
      <c r="N139" s="43"/>
      <c r="O139" s="41"/>
      <c r="P139" s="42"/>
      <c r="Q139" s="43"/>
    </row>
    <row r="140" spans="1:17" ht="15" x14ac:dyDescent="0.4">
      <c r="A140" s="262"/>
      <c r="B140" s="265"/>
      <c r="C140" s="246" t="s">
        <v>241</v>
      </c>
      <c r="D140" s="247"/>
      <c r="E140" s="248" t="s">
        <v>19</v>
      </c>
      <c r="F140" s="246" t="s">
        <v>241</v>
      </c>
      <c r="G140" s="247"/>
      <c r="H140" s="248" t="s">
        <v>19</v>
      </c>
      <c r="I140" s="246" t="s">
        <v>241</v>
      </c>
      <c r="J140" s="247"/>
      <c r="K140" s="248" t="s">
        <v>19</v>
      </c>
      <c r="L140" s="246" t="s">
        <v>241</v>
      </c>
      <c r="M140" s="247"/>
      <c r="N140" s="248" t="s">
        <v>19</v>
      </c>
      <c r="O140" s="246" t="s">
        <v>241</v>
      </c>
      <c r="P140" s="247"/>
      <c r="Q140" s="248" t="s">
        <v>19</v>
      </c>
    </row>
    <row r="141" spans="1:17" x14ac:dyDescent="0.25">
      <c r="A141" s="263"/>
      <c r="B141" s="266"/>
      <c r="C141" s="249">
        <v>12747</v>
      </c>
      <c r="D141" s="249">
        <f>SUM(D132:D140)</f>
        <v>7000</v>
      </c>
      <c r="E141" s="249">
        <f>IF(C141-D141&gt;0,C141-D141,)</f>
        <v>5747</v>
      </c>
      <c r="F141" s="249">
        <v>12747</v>
      </c>
      <c r="G141" s="249">
        <f>SUM(G132:G140)</f>
        <v>0</v>
      </c>
      <c r="H141" s="249">
        <f>IF(F141-G141&gt;0,F141-G141,)</f>
        <v>12747</v>
      </c>
      <c r="I141" s="249">
        <v>12747</v>
      </c>
      <c r="J141" s="249">
        <f>SUM(J132:J140)</f>
        <v>0</v>
      </c>
      <c r="K141" s="249">
        <f>IF(I141-J141&gt;0,I141-J141,)</f>
        <v>12747</v>
      </c>
      <c r="L141" s="249">
        <v>20493</v>
      </c>
      <c r="M141" s="249">
        <f>SUM(M132:M140)</f>
        <v>0</v>
      </c>
      <c r="N141" s="249">
        <f>IF(L141-M141&gt;0,L141-M141,)</f>
        <v>20493</v>
      </c>
      <c r="O141" s="249">
        <f>L141+I141+F141+C141</f>
        <v>58734</v>
      </c>
      <c r="P141" s="249">
        <f>M141+J141+G141+D141</f>
        <v>7000</v>
      </c>
      <c r="Q141" s="249">
        <f>IF(O141-P141&gt;0,O141-P141,)</f>
        <v>51734</v>
      </c>
    </row>
    <row r="142" spans="1:17" ht="15" x14ac:dyDescent="0.4">
      <c r="A142" s="261"/>
      <c r="B142" s="264" t="s">
        <v>114</v>
      </c>
      <c r="C142" s="242" t="s">
        <v>239</v>
      </c>
      <c r="D142" s="243" t="s">
        <v>240</v>
      </c>
      <c r="E142" s="244"/>
      <c r="F142" s="242" t="s">
        <v>239</v>
      </c>
      <c r="G142" s="243" t="s">
        <v>240</v>
      </c>
      <c r="H142" s="244"/>
      <c r="I142" s="242" t="s">
        <v>239</v>
      </c>
      <c r="J142" s="243" t="s">
        <v>240</v>
      </c>
      <c r="K142" s="244"/>
      <c r="L142" s="242" t="s">
        <v>239</v>
      </c>
      <c r="M142" s="243" t="s">
        <v>240</v>
      </c>
      <c r="N142" s="244"/>
      <c r="O142" s="242"/>
      <c r="P142" s="243"/>
      <c r="Q142" s="244"/>
    </row>
    <row r="143" spans="1:17" x14ac:dyDescent="0.25">
      <c r="A143" s="262"/>
      <c r="B143" s="265"/>
      <c r="C143" s="41"/>
      <c r="D143" s="42"/>
      <c r="E143" s="43"/>
      <c r="F143" s="41"/>
      <c r="G143" s="42"/>
      <c r="H143" s="43"/>
      <c r="I143" s="41"/>
      <c r="J143" s="42"/>
      <c r="K143" s="43"/>
      <c r="L143" s="41"/>
      <c r="M143" s="42"/>
      <c r="N143" s="43"/>
      <c r="O143" s="41"/>
      <c r="P143" s="42"/>
      <c r="Q143" s="43"/>
    </row>
    <row r="144" spans="1:17" x14ac:dyDescent="0.25">
      <c r="A144" s="262"/>
      <c r="B144" s="265"/>
      <c r="C144" s="41"/>
      <c r="D144" s="42"/>
      <c r="E144" s="43"/>
      <c r="F144" s="41"/>
      <c r="G144" s="42"/>
      <c r="H144" s="43"/>
      <c r="I144" s="41"/>
      <c r="J144" s="42"/>
      <c r="K144" s="43"/>
      <c r="L144" s="41"/>
      <c r="M144" s="42"/>
      <c r="N144" s="43"/>
      <c r="O144" s="41"/>
      <c r="P144" s="42"/>
      <c r="Q144" s="43"/>
    </row>
    <row r="145" spans="1:17" x14ac:dyDescent="0.25">
      <c r="A145" s="262"/>
      <c r="B145" s="265"/>
      <c r="C145" s="41"/>
      <c r="D145" s="42"/>
      <c r="E145" s="43"/>
      <c r="F145" s="41"/>
      <c r="G145" s="42"/>
      <c r="H145" s="43"/>
      <c r="I145" s="41"/>
      <c r="J145" s="42"/>
      <c r="K145" s="43"/>
      <c r="L145" s="41"/>
      <c r="M145" s="42"/>
      <c r="N145" s="43"/>
      <c r="O145" s="41"/>
      <c r="P145" s="42"/>
      <c r="Q145" s="43"/>
    </row>
    <row r="146" spans="1:17" x14ac:dyDescent="0.25">
      <c r="A146" s="262"/>
      <c r="B146" s="265"/>
      <c r="C146" s="41"/>
      <c r="D146" s="42"/>
      <c r="E146" s="43"/>
      <c r="F146" s="41"/>
      <c r="G146" s="42"/>
      <c r="H146" s="43"/>
      <c r="I146" s="41"/>
      <c r="J146" s="42"/>
      <c r="K146" s="43"/>
      <c r="L146" s="41"/>
      <c r="M146" s="42"/>
      <c r="N146" s="43"/>
      <c r="O146" s="41"/>
      <c r="P146" s="42"/>
      <c r="Q146" s="43"/>
    </row>
    <row r="147" spans="1:17" x14ac:dyDescent="0.25">
      <c r="A147" s="262"/>
      <c r="B147" s="265"/>
      <c r="C147" s="41"/>
      <c r="D147" s="42"/>
      <c r="E147" s="43"/>
      <c r="F147" s="41"/>
      <c r="G147" s="42"/>
      <c r="H147" s="43"/>
      <c r="I147" s="41"/>
      <c r="J147" s="42"/>
      <c r="K147" s="43"/>
      <c r="L147" s="41"/>
      <c r="M147" s="42"/>
      <c r="N147" s="43"/>
      <c r="O147" s="41"/>
      <c r="P147" s="42"/>
      <c r="Q147" s="43"/>
    </row>
    <row r="148" spans="1:17" x14ac:dyDescent="0.25">
      <c r="A148" s="262"/>
      <c r="B148" s="265"/>
      <c r="C148" s="41"/>
      <c r="D148" s="42"/>
      <c r="E148" s="43"/>
      <c r="F148" s="41"/>
      <c r="G148" s="42"/>
      <c r="H148" s="43"/>
      <c r="I148" s="41"/>
      <c r="J148" s="42"/>
      <c r="K148" s="43"/>
      <c r="L148" s="41"/>
      <c r="M148" s="42"/>
      <c r="N148" s="43"/>
      <c r="O148" s="41"/>
      <c r="P148" s="42"/>
      <c r="Q148" s="43"/>
    </row>
    <row r="149" spans="1:17" x14ac:dyDescent="0.25">
      <c r="A149" s="262"/>
      <c r="B149" s="265"/>
      <c r="C149" s="41"/>
      <c r="D149" s="42"/>
      <c r="E149" s="43"/>
      <c r="F149" s="41"/>
      <c r="G149" s="42"/>
      <c r="H149" s="43"/>
      <c r="I149" s="41"/>
      <c r="J149" s="42"/>
      <c r="K149" s="43"/>
      <c r="L149" s="41"/>
      <c r="M149" s="42"/>
      <c r="N149" s="43"/>
      <c r="O149" s="41"/>
      <c r="P149" s="42"/>
      <c r="Q149" s="43"/>
    </row>
    <row r="150" spans="1:17" x14ac:dyDescent="0.25">
      <c r="A150" s="262"/>
      <c r="B150" s="265"/>
      <c r="C150" s="41"/>
      <c r="D150" s="42"/>
      <c r="E150" s="43"/>
      <c r="F150" s="41"/>
      <c r="G150" s="42"/>
      <c r="H150" s="43"/>
      <c r="I150" s="41"/>
      <c r="J150" s="42"/>
      <c r="K150" s="43"/>
      <c r="L150" s="41"/>
      <c r="M150" s="42"/>
      <c r="N150" s="43"/>
      <c r="O150" s="41"/>
      <c r="P150" s="42"/>
      <c r="Q150" s="43"/>
    </row>
    <row r="151" spans="1:17" ht="15" x14ac:dyDescent="0.4">
      <c r="A151" s="262"/>
      <c r="B151" s="265"/>
      <c r="C151" s="246" t="s">
        <v>241</v>
      </c>
      <c r="D151" s="247"/>
      <c r="E151" s="248" t="s">
        <v>19</v>
      </c>
      <c r="F151" s="246" t="s">
        <v>241</v>
      </c>
      <c r="G151" s="247"/>
      <c r="H151" s="248" t="s">
        <v>19</v>
      </c>
      <c r="I151" s="246" t="s">
        <v>241</v>
      </c>
      <c r="J151" s="247"/>
      <c r="K151" s="248" t="s">
        <v>19</v>
      </c>
      <c r="L151" s="246" t="s">
        <v>241</v>
      </c>
      <c r="M151" s="247"/>
      <c r="N151" s="248" t="s">
        <v>19</v>
      </c>
      <c r="O151" s="246" t="s">
        <v>241</v>
      </c>
      <c r="P151" s="247"/>
      <c r="Q151" s="248" t="s">
        <v>19</v>
      </c>
    </row>
    <row r="152" spans="1:17" x14ac:dyDescent="0.25">
      <c r="A152" s="263"/>
      <c r="B152" s="266"/>
      <c r="C152" s="249">
        <v>23112</v>
      </c>
      <c r="D152" s="249">
        <f>SUM(D143:D151)</f>
        <v>0</v>
      </c>
      <c r="E152" s="249">
        <f>IF(C152-D152&gt;0,C152-D152,)</f>
        <v>23112</v>
      </c>
      <c r="F152" s="249">
        <v>23112</v>
      </c>
      <c r="G152" s="249">
        <f>SUM(G143:G151)</f>
        <v>0</v>
      </c>
      <c r="H152" s="249">
        <f>IF(F152-G152&gt;0,F152-G152,)</f>
        <v>23112</v>
      </c>
      <c r="I152" s="249">
        <v>23112</v>
      </c>
      <c r="J152" s="249">
        <f>SUM(J143:J151)</f>
        <v>0</v>
      </c>
      <c r="K152" s="249">
        <f>IF(I152-J152&gt;0,I152-J152,)</f>
        <v>23112</v>
      </c>
      <c r="L152" s="249">
        <f>23112*1.35</f>
        <v>31201.200000000001</v>
      </c>
      <c r="M152" s="249">
        <f>SUM(M143:M151)</f>
        <v>0</v>
      </c>
      <c r="N152" s="249">
        <f>IF(L152-M152&gt;0,L152-M152,)</f>
        <v>31201.200000000001</v>
      </c>
      <c r="O152" s="249">
        <f>L152+I152+F152+C152</f>
        <v>100537.2</v>
      </c>
      <c r="P152" s="249">
        <f>M152+J152+G152+D152</f>
        <v>0</v>
      </c>
      <c r="Q152" s="249">
        <f>IF(O152-P152&gt;0,O152-P152,)</f>
        <v>100537.2</v>
      </c>
    </row>
    <row r="153" spans="1:17" s="252" customFormat="1" ht="6.75" customHeight="1" x14ac:dyDescent="0.4">
      <c r="A153" s="250"/>
      <c r="B153" s="250"/>
      <c r="C153" s="247"/>
      <c r="D153" s="247"/>
      <c r="E153" s="251"/>
      <c r="F153" s="247"/>
      <c r="G153" s="247"/>
      <c r="H153" s="247"/>
      <c r="I153" s="251"/>
      <c r="J153" s="251"/>
      <c r="K153" s="251"/>
      <c r="L153" s="247"/>
      <c r="M153" s="247"/>
      <c r="N153" s="247"/>
      <c r="O153" s="251"/>
      <c r="P153" s="251"/>
      <c r="Q153" s="251"/>
    </row>
    <row r="154" spans="1:17" x14ac:dyDescent="0.25">
      <c r="A154" s="253"/>
      <c r="B154" s="245"/>
      <c r="C154" s="249">
        <f>C152+C141+C130+C115+C104+C93+C82+C71+C60+C49+C38+C27+C16</f>
        <v>187955</v>
      </c>
      <c r="D154" s="249">
        <f>D152+D141+D130+D115+D104+D93+D82+D71+D60+D49+D38+D27+D16</f>
        <v>69380</v>
      </c>
      <c r="E154" s="249">
        <f>IF(C154-D154&gt;0,C154-D154,)</f>
        <v>118575</v>
      </c>
      <c r="F154" s="249">
        <f>F152+F141+F130+F115+F104+F93+F82+F71+F60+F49+F38+F27+F16</f>
        <v>194070</v>
      </c>
      <c r="G154" s="249">
        <f>G152+G141+G130+G115+G104+G93+G82+G71+G60+G49+G38+G27+G16</f>
        <v>82669</v>
      </c>
      <c r="H154" s="249">
        <f>IF(F154-G154&gt;0,F154-G154,)</f>
        <v>111401</v>
      </c>
      <c r="I154" s="249">
        <f>I152+I141+I130+I115+I104+I93+I82+I71+I60+I49+I38+I27+I16</f>
        <v>223144</v>
      </c>
      <c r="J154" s="249">
        <f>J152+J141+J130+J115+J104+J93+J82+J71+J60+J49+J38+J27+J16</f>
        <v>42663</v>
      </c>
      <c r="K154" s="249">
        <f>IF(I154-J154&gt;0,I154-J154,)</f>
        <v>180481</v>
      </c>
      <c r="L154" s="249">
        <f>L152+L141+L130+L115+L104+L93+L82+L71+L60+L49+L38+L27+L16</f>
        <v>235208.75</v>
      </c>
      <c r="M154" s="249">
        <f>M152+M141+M130+M115+M104+M93+M82+M71+M60+M49+M38+M27+M16</f>
        <v>22500</v>
      </c>
      <c r="N154" s="249">
        <f>IF(L154-M154&gt;0,L154-M154,)</f>
        <v>212708.75</v>
      </c>
      <c r="O154" s="249">
        <f>L154+I154+F154+C154</f>
        <v>840377.75</v>
      </c>
      <c r="P154" s="249">
        <f>M154+J154+G154+D154</f>
        <v>217212</v>
      </c>
      <c r="Q154" s="249">
        <f>IF(O154-P154&gt;0,O154-P154,)</f>
        <v>623165.75</v>
      </c>
    </row>
  </sheetData>
  <mergeCells count="32">
    <mergeCell ref="A105:A115"/>
    <mergeCell ref="B105:B115"/>
    <mergeCell ref="A142:A152"/>
    <mergeCell ref="B142:B152"/>
    <mergeCell ref="A116:A130"/>
    <mergeCell ref="B116:B130"/>
    <mergeCell ref="A131:A141"/>
    <mergeCell ref="B131:B141"/>
    <mergeCell ref="A72:A82"/>
    <mergeCell ref="B72:B82"/>
    <mergeCell ref="A83:A93"/>
    <mergeCell ref="B83:B93"/>
    <mergeCell ref="A94:A104"/>
    <mergeCell ref="B94:B104"/>
    <mergeCell ref="A39:A49"/>
    <mergeCell ref="B39:B49"/>
    <mergeCell ref="A50:A60"/>
    <mergeCell ref="B50:B60"/>
    <mergeCell ref="A61:A71"/>
    <mergeCell ref="B61:B71"/>
    <mergeCell ref="A6:A16"/>
    <mergeCell ref="B6:B16"/>
    <mergeCell ref="A17:A27"/>
    <mergeCell ref="B17:B27"/>
    <mergeCell ref="A28:A38"/>
    <mergeCell ref="B28:B38"/>
    <mergeCell ref="P3:Q3"/>
    <mergeCell ref="C5:E5"/>
    <mergeCell ref="F5:H5"/>
    <mergeCell ref="I5:K5"/>
    <mergeCell ref="L5:N5"/>
    <mergeCell ref="O5:Q5"/>
  </mergeCells>
  <pageMargins left="0.28000000000000003" right="0.25" top="0.4" bottom="0.24" header="0.5" footer="0.5"/>
  <pageSetup scale="66" fitToHeight="2" orientation="portrait" r:id="rId1"/>
  <headerFooter alignWithMargins="0"/>
  <rowBreaks count="1" manualBreakCount="1">
    <brk id="82" max="16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2"/>
  <sheetViews>
    <sheetView topLeftCell="B18" workbookViewId="0">
      <selection activeCell="D7" sqref="D7:I7"/>
    </sheetView>
  </sheetViews>
  <sheetFormatPr defaultRowHeight="12.75" x14ac:dyDescent="0.2"/>
  <cols>
    <col min="1" max="1" width="16.85546875" style="23" hidden="1" customWidth="1"/>
    <col min="2" max="2" width="27.7109375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 x14ac:dyDescent="0.2">
      <c r="A1" s="23" t="s">
        <v>102</v>
      </c>
    </row>
    <row r="2" spans="1:20" ht="15.75" x14ac:dyDescent="0.25">
      <c r="A2" s="23" t="s">
        <v>55</v>
      </c>
      <c r="B2" s="283" t="s">
        <v>17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20" ht="15" x14ac:dyDescent="0.25">
      <c r="A3" s="23" t="s">
        <v>56</v>
      </c>
      <c r="B3" s="284" t="s">
        <v>165</v>
      </c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</row>
    <row r="4" spans="1:20" x14ac:dyDescent="0.2">
      <c r="A4" s="24">
        <v>36678</v>
      </c>
      <c r="B4" s="285" t="str">
        <f>Summary!A3</f>
        <v>Results based on Activity through April 7, 2000</v>
      </c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</row>
    <row r="5" spans="1:20" ht="3" customHeight="1" x14ac:dyDescent="0.2">
      <c r="A5" s="23" t="s">
        <v>47</v>
      </c>
    </row>
    <row r="6" spans="1:20" x14ac:dyDescent="0.2">
      <c r="A6" s="23" t="s">
        <v>125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277" t="s">
        <v>57</v>
      </c>
      <c r="E7" s="278"/>
      <c r="F7" s="278"/>
      <c r="G7" s="278"/>
      <c r="H7" s="278"/>
      <c r="I7" s="279"/>
      <c r="J7" s="1"/>
      <c r="K7" s="277" t="s">
        <v>144</v>
      </c>
      <c r="L7" s="278"/>
      <c r="M7" s="278"/>
      <c r="N7" s="278"/>
      <c r="O7" s="278"/>
      <c r="P7" s="279"/>
      <c r="Q7" s="1"/>
      <c r="R7" s="1"/>
      <c r="S7" s="1"/>
      <c r="T7" s="1"/>
    </row>
    <row r="8" spans="1:20" x14ac:dyDescent="0.2">
      <c r="B8" s="8" t="s">
        <v>16</v>
      </c>
      <c r="D8" s="16" t="s">
        <v>13</v>
      </c>
      <c r="E8" s="17" t="s">
        <v>15</v>
      </c>
      <c r="F8" s="18" t="s">
        <v>20</v>
      </c>
      <c r="G8" s="280" t="s">
        <v>58</v>
      </c>
      <c r="H8" s="281"/>
      <c r="I8" s="282"/>
      <c r="J8" s="1"/>
      <c r="K8" s="16" t="s">
        <v>13</v>
      </c>
      <c r="L8" s="17" t="s">
        <v>15</v>
      </c>
      <c r="M8" s="18" t="s">
        <v>20</v>
      </c>
      <c r="N8" s="280" t="s">
        <v>58</v>
      </c>
      <c r="O8" s="281"/>
      <c r="P8" s="282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26</v>
      </c>
      <c r="B10" s="7" t="s">
        <v>3</v>
      </c>
      <c r="D10" s="62" t="e">
        <f ca="1">E10</f>
        <v>#NAME?</v>
      </c>
      <c r="E10" s="63" t="e">
        <f ca="1">ROUND(_xll.HPVAL($A10,$A$1,$A$2,$A$4,$A$5,$A$6)/1000,0)</f>
        <v>#NAME?</v>
      </c>
      <c r="F10" s="124" t="e">
        <f ca="1">E10-D10</f>
        <v>#NAME?</v>
      </c>
      <c r="G10" s="2"/>
      <c r="H10" s="2"/>
      <c r="I10" s="3"/>
      <c r="J10" s="1"/>
      <c r="K10" s="62" t="e">
        <f ca="1">L10</f>
        <v>#NAME?</v>
      </c>
      <c r="L10" s="63" t="e">
        <f ca="1">ROUND(_xll.HPVAL($A10,$A$1,$A$3,$A$4,$A$5,$A$6)/1000,0)</f>
        <v>#NAME?</v>
      </c>
      <c r="M10" s="124" t="e">
        <f ca="1">ROUND(L10-K10,0)</f>
        <v>#NAME?</v>
      </c>
      <c r="N10" s="2"/>
      <c r="O10" s="2"/>
      <c r="P10" s="3"/>
      <c r="Q10" s="1"/>
      <c r="R10" s="1"/>
      <c r="S10" s="1"/>
      <c r="T10" s="1"/>
    </row>
    <row r="11" spans="1:20" ht="11.25" customHeight="1" x14ac:dyDescent="0.2">
      <c r="A11" s="23" t="s">
        <v>105</v>
      </c>
      <c r="B11" s="7" t="s">
        <v>106</v>
      </c>
      <c r="D11" s="20" t="e">
        <f t="shared" ref="D11:D19" ca="1" si="0">E11</f>
        <v>#NAME?</v>
      </c>
      <c r="E11" s="12" t="e">
        <f ca="1">ROUND(_xll.HPVAL($A11,$A$1,$A$2,$A$4,$A$5,$A$6)/1000,0)-ROUND(_xll.HPVAL("gencos",$A$1,$A$2,$A$4,$A$5,$A$6)/1000,0)</f>
        <v>#NAME?</v>
      </c>
      <c r="F11" s="125" t="e">
        <f t="shared" ref="F11:F19" ca="1" si="1">E11-D11</f>
        <v>#NAME?</v>
      </c>
      <c r="G11" s="2"/>
      <c r="H11" s="2"/>
      <c r="I11" s="3"/>
      <c r="J11" s="1"/>
      <c r="K11" s="20" t="e">
        <f t="shared" ref="K11:K19" ca="1" si="2">L11</f>
        <v>#NAME?</v>
      </c>
      <c r="L11" s="12" t="e">
        <f ca="1">ROUND(_xll.HPVAL($A11,$A$1,$A$3,$A$4,$A$5,$A$6)/1000,0)-ROUND(_xll.HPVAL("gencos",$A$1,$A$3,$A$4,$A$5,$A$6)/1000,0)</f>
        <v>#NAME?</v>
      </c>
      <c r="M11" s="125" t="e">
        <f ca="1">ROUND(L11-K11,0)</f>
        <v>#NAME?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27</v>
      </c>
      <c r="B12" s="7" t="s">
        <v>132</v>
      </c>
      <c r="D12" s="20" t="e">
        <f t="shared" ca="1" si="0"/>
        <v>#NAME?</v>
      </c>
      <c r="E12" s="12" t="e">
        <f ca="1">ROUND(_xll.HPVAL($A12,$A$1,$A$2,$A$4,$A$5,$A$6)/1000,0)</f>
        <v>#NAME?</v>
      </c>
      <c r="F12" s="125" t="e">
        <f t="shared" ca="1" si="1"/>
        <v>#NAME?</v>
      </c>
      <c r="G12" s="2"/>
      <c r="H12" s="2"/>
      <c r="I12" s="3"/>
      <c r="J12" s="1"/>
      <c r="K12" s="20" t="e">
        <f t="shared" ca="1" si="2"/>
        <v>#NAME?</v>
      </c>
      <c r="L12" s="12" t="e">
        <f ca="1">ROUND(_xll.HPVAL($A12,$A$1,$A$3,$A$4,$A$5,$A$6)*0.8577/1000,0)</f>
        <v>#NAME?</v>
      </c>
      <c r="M12" s="125" t="e">
        <f t="shared" ref="M12:M19" ca="1" si="3">ROUND(L12-K12,0)</f>
        <v>#NAME?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134</v>
      </c>
      <c r="B13" s="7" t="s">
        <v>133</v>
      </c>
      <c r="D13" s="20" t="e">
        <f t="shared" ca="1" si="0"/>
        <v>#NAME?</v>
      </c>
      <c r="E13" s="12" t="e">
        <f ca="1">ROUND(_xll.HPVAL($A13,$A$1,$A$2,$A$4,$A$5,$A$6)/1000,0)</f>
        <v>#NAME?</v>
      </c>
      <c r="F13" s="125" t="e">
        <f ca="1">E13-D13</f>
        <v>#NAME?</v>
      </c>
      <c r="G13" s="2"/>
      <c r="H13" s="2"/>
      <c r="I13" s="3"/>
      <c r="J13" s="1"/>
      <c r="K13" s="20" t="e">
        <f ca="1">L13</f>
        <v>#NAME?</v>
      </c>
      <c r="L13" s="12" t="e">
        <f ca="1">ROUND(_xll.HPVAL("ECT_INV_IRFX",$A$1,$A$3,$A$4,$A$5,$A$6)/1000,0)-L12</f>
        <v>#NAME?</v>
      </c>
      <c r="M13" s="125" t="e">
        <f ca="1">ROUND(L13-K13,0)</f>
        <v>#NAME?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43</v>
      </c>
      <c r="B14" s="7" t="s">
        <v>114</v>
      </c>
      <c r="C14" s="72"/>
      <c r="D14" s="20">
        <v>186</v>
      </c>
      <c r="E14" s="12" t="e">
        <f ca="1">ROUND(_xll.HPVAL($A14,$A$1,$A$2,$A$4,$A$5,$A$6)/1000,0)</f>
        <v>#NAME?</v>
      </c>
      <c r="F14" s="125" t="e">
        <f ca="1">E14-D14</f>
        <v>#NAME?</v>
      </c>
      <c r="G14" s="2"/>
      <c r="H14" s="2"/>
      <c r="I14" s="3"/>
      <c r="J14" s="1"/>
      <c r="K14" s="20" t="e">
        <f t="shared" ca="1" si="2"/>
        <v>#NAME?</v>
      </c>
      <c r="L14" s="12" t="e">
        <f ca="1">ROUND(_xll.HPVAL($A14,$A$1,$A$3,$A$4,$A$5,$A$6)/1000,0)</f>
        <v>#NAME?</v>
      </c>
      <c r="M14" s="125" t="e">
        <f t="shared" ca="1" si="3"/>
        <v>#NAME?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28</v>
      </c>
      <c r="B15" s="7" t="s">
        <v>5</v>
      </c>
      <c r="D15" s="20">
        <v>627</v>
      </c>
      <c r="E15" s="12" t="e">
        <f ca="1">ROUND(_xll.HPVAL($A15,$A$1,$A$2,$A$4,$A$5,$A$6)/1000,0)</f>
        <v>#NAME?</v>
      </c>
      <c r="F15" s="125" t="e">
        <f t="shared" ca="1" si="1"/>
        <v>#NAME?</v>
      </c>
      <c r="G15" s="2"/>
      <c r="H15" s="2"/>
      <c r="I15" s="3"/>
      <c r="J15" s="1"/>
      <c r="K15" s="20" t="e">
        <f t="shared" ca="1" si="2"/>
        <v>#NAME?</v>
      </c>
      <c r="L15" s="12" t="e">
        <f ca="1">ROUND(_xll.HPVAL($A15,$A$1,$A$3,$A$4,$A$5,$A$6)/1000,0)</f>
        <v>#NAME?</v>
      </c>
      <c r="M15" s="125" t="e">
        <f t="shared" ca="1" si="3"/>
        <v>#NAME?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30</v>
      </c>
      <c r="B16" s="7" t="s">
        <v>156</v>
      </c>
      <c r="D16" s="20" t="e">
        <f t="shared" ca="1" si="0"/>
        <v>#NAME?</v>
      </c>
      <c r="E16" s="12" t="e">
        <f ca="1">ROUND(_xll.HPVAL($A16,$A$1,$A$2,$A$4,$A$5,$A$6)/1000,0)</f>
        <v>#NAME?</v>
      </c>
      <c r="F16" s="125" t="e">
        <f t="shared" ca="1" si="1"/>
        <v>#NAME?</v>
      </c>
      <c r="G16" s="2"/>
      <c r="H16" s="2"/>
      <c r="I16" s="3"/>
      <c r="J16" s="1"/>
      <c r="K16" s="20" t="e">
        <f t="shared" ca="1" si="2"/>
        <v>#NAME?</v>
      </c>
      <c r="L16" s="12" t="e">
        <f ca="1">ROUND(_xll.HPVAL($A16,$A$1,$A$3,$A$4,$A$5,$A$6)/1000,0)</f>
        <v>#NAME?</v>
      </c>
      <c r="M16" s="125" t="e">
        <f t="shared" ca="1" si="3"/>
        <v>#NAME?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4</v>
      </c>
      <c r="B17" s="7" t="s">
        <v>107</v>
      </c>
      <c r="D17" s="20" t="e">
        <f t="shared" ca="1" si="0"/>
        <v>#NAME?</v>
      </c>
      <c r="E17" s="12" t="e">
        <f ca="1">ROUND(_xll.HPVAL($A17,$A$1,$A$2,$A$4,$A$5,$A$6)/1000,0)</f>
        <v>#NAME?</v>
      </c>
      <c r="F17" s="125" t="e">
        <f t="shared" ca="1" si="1"/>
        <v>#NAME?</v>
      </c>
      <c r="G17" s="2"/>
      <c r="H17" s="2"/>
      <c r="I17" s="3"/>
      <c r="J17" s="1"/>
      <c r="K17" s="20" t="e">
        <f t="shared" ca="1" si="2"/>
        <v>#NAME?</v>
      </c>
      <c r="L17" s="12" t="e">
        <f ca="1">ROUND(_xll.HPVAL($A17,$A$1,$A$3,$A$4,$A$5,$A$6)/1000,0)</f>
        <v>#NAME?</v>
      </c>
      <c r="M17" s="125" t="e">
        <f t="shared" ca="1" si="3"/>
        <v>#NAME?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73</v>
      </c>
      <c r="B18" s="7" t="s">
        <v>157</v>
      </c>
      <c r="D18" s="20" t="e">
        <f t="shared" ca="1" si="0"/>
        <v>#NAME?</v>
      </c>
      <c r="E18" s="12" t="e">
        <f ca="1">ROUND(_xll.HPVAL($A18,$A$1,$A$2,$A$4,$A$5,$A$6)/1000,0)</f>
        <v>#NAME?</v>
      </c>
      <c r="F18" s="125" t="e">
        <f t="shared" ca="1" si="1"/>
        <v>#NAME?</v>
      </c>
      <c r="G18" s="2"/>
      <c r="H18" s="2"/>
      <c r="I18" s="3"/>
      <c r="J18" s="1"/>
      <c r="K18" s="20" t="e">
        <f ca="1">L18</f>
        <v>#NAME?</v>
      </c>
      <c r="L18" s="12" t="e">
        <f ca="1">ROUND(_xll.HPVAL($A18,$A$1,$A$3,$A$4,$A$5,$A$6)/1000,0)</f>
        <v>#NAME?</v>
      </c>
      <c r="M18" s="125" t="e">
        <f t="shared" ca="1" si="3"/>
        <v>#NAME?</v>
      </c>
      <c r="N18" s="2"/>
      <c r="O18" s="2"/>
      <c r="P18" s="3"/>
      <c r="Q18" s="1"/>
      <c r="R18" s="1"/>
      <c r="S18" s="1"/>
      <c r="T18" s="1"/>
    </row>
    <row r="19" spans="1:20" ht="11.25" customHeight="1" x14ac:dyDescent="0.2">
      <c r="A19" s="23" t="s">
        <v>31</v>
      </c>
      <c r="B19" s="7" t="s">
        <v>2</v>
      </c>
      <c r="D19" s="20" t="e">
        <f t="shared" ca="1" si="0"/>
        <v>#NAME?</v>
      </c>
      <c r="E19" s="12" t="e">
        <f ca="1">ROUND(_xll.HPVAL($A19,$A$1,$A$2,$A$4,$A$5,$A$6)/1000,0)</f>
        <v>#NAME?</v>
      </c>
      <c r="F19" s="125" t="e">
        <f t="shared" ca="1" si="1"/>
        <v>#NAME?</v>
      </c>
      <c r="G19" s="2"/>
      <c r="H19" s="2"/>
      <c r="I19" s="3"/>
      <c r="J19" s="1"/>
      <c r="K19" s="20" t="e">
        <f t="shared" ca="1" si="2"/>
        <v>#NAME?</v>
      </c>
      <c r="L19" s="12" t="e">
        <f ca="1">ROUND(_xll.HPVAL($A19,$A$1,$A$3,$A$4,$A$5,$A$6)/1000,0)</f>
        <v>#NAME?</v>
      </c>
      <c r="M19" s="125" t="e">
        <f t="shared" ca="1" si="3"/>
        <v>#NAME?</v>
      </c>
      <c r="N19" s="2"/>
      <c r="O19" s="2"/>
      <c r="P19" s="3"/>
      <c r="Q19" s="1"/>
      <c r="R19" s="1"/>
      <c r="S19" s="1"/>
      <c r="T19" s="1"/>
    </row>
    <row r="20" spans="1:20" ht="11.25" customHeight="1" x14ac:dyDescent="0.2">
      <c r="B20" s="115" t="s">
        <v>69</v>
      </c>
      <c r="C20" s="114"/>
      <c r="D20" s="120" t="e">
        <f ca="1">SUM(D10:D19)</f>
        <v>#NAME?</v>
      </c>
      <c r="E20" s="121" t="e">
        <f ca="1">SUM(E10:E19)</f>
        <v>#NAME?</v>
      </c>
      <c r="F20" s="121" t="e">
        <f ca="1">SUM(F10:F19)</f>
        <v>#NAME?</v>
      </c>
      <c r="G20" s="118"/>
      <c r="H20" s="118"/>
      <c r="I20" s="119"/>
      <c r="J20" s="114"/>
      <c r="K20" s="120" t="e">
        <f ca="1">SUM(K10:K19)</f>
        <v>#NAME?</v>
      </c>
      <c r="L20" s="121" t="e">
        <f ca="1">SUM(L10:L19)</f>
        <v>#NAME?</v>
      </c>
      <c r="M20" s="121" t="e">
        <f ca="1">SUM(M10:M19)</f>
        <v>#NAME?</v>
      </c>
      <c r="N20" s="118"/>
      <c r="O20" s="118"/>
      <c r="P20" s="119"/>
      <c r="Q20" s="1"/>
      <c r="R20" s="1"/>
      <c r="S20" s="1"/>
      <c r="T20" s="1"/>
    </row>
    <row r="21" spans="1:20" ht="3" customHeight="1" x14ac:dyDescent="0.2">
      <c r="B21" s="7"/>
      <c r="D21" s="20"/>
      <c r="E21" s="12"/>
      <c r="F21" s="125"/>
      <c r="G21" s="2"/>
      <c r="H21" s="2"/>
      <c r="I21" s="3"/>
      <c r="J21" s="1"/>
      <c r="K21" s="20"/>
      <c r="L21" s="12"/>
      <c r="M21" s="125"/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32</v>
      </c>
      <c r="B22" s="7" t="s">
        <v>88</v>
      </c>
      <c r="D22" s="20" t="e">
        <f t="shared" ref="D22:D27" ca="1" si="4">E22</f>
        <v>#NAME?</v>
      </c>
      <c r="E22" s="12" t="e">
        <f ca="1">ROUND(_xll.HPVAL($A22,$A$1,$A$2,$A$4,$A$5,$A$6)/1000,0)</f>
        <v>#NAME?</v>
      </c>
      <c r="F22" s="125" t="e">
        <f t="shared" ref="F22:F27" ca="1" si="5">E22-D22</f>
        <v>#NAME?</v>
      </c>
      <c r="G22" s="2"/>
      <c r="H22" s="2"/>
      <c r="I22" s="3"/>
      <c r="J22" s="1"/>
      <c r="K22" s="20" t="e">
        <f t="shared" ref="K22:K27" ca="1" si="6">L22</f>
        <v>#NAME?</v>
      </c>
      <c r="L22" s="12" t="e">
        <f ca="1">ROUND(_xll.HPVAL($A22,$A$1,$A$3,$A$4,$A$5,$A$6)/1000,0)</f>
        <v>#NAME?</v>
      </c>
      <c r="M22" s="125" t="e">
        <f t="shared" ref="M22:M27" ca="1" si="7">ROUND(L22-K22,0)</f>
        <v>#NAME?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38</v>
      </c>
      <c r="B23" s="7" t="s">
        <v>89</v>
      </c>
      <c r="D23" s="20">
        <v>943</v>
      </c>
      <c r="E23" s="12" t="e">
        <f ca="1">ROUND(_xll.HPVAL($A23,$A$1,$A$2,$A$4,$A$5,$A$6)/1000,0)</f>
        <v>#NAME?</v>
      </c>
      <c r="F23" s="125" t="e">
        <f t="shared" ca="1" si="5"/>
        <v>#NAME?</v>
      </c>
      <c r="G23" s="2" t="s">
        <v>195</v>
      </c>
      <c r="H23" s="2"/>
      <c r="I23" s="3"/>
      <c r="J23" s="1"/>
      <c r="K23" s="20" t="e">
        <f t="shared" ca="1" si="6"/>
        <v>#NAME?</v>
      </c>
      <c r="L23" s="12" t="e">
        <f ca="1">ROUND(_xll.HPVAL($A23,$A$1,$A$3,$A$4,$A$5,$A$6)/1000,0)</f>
        <v>#NAME?</v>
      </c>
      <c r="M23" s="125" t="e">
        <f t="shared" ca="1" si="7"/>
        <v>#NAME?</v>
      </c>
      <c r="N23" s="2"/>
      <c r="O23" s="2"/>
      <c r="P23" s="3"/>
      <c r="Q23" s="1"/>
      <c r="R23" s="1"/>
      <c r="S23" s="1"/>
      <c r="T23" s="1"/>
    </row>
    <row r="24" spans="1:20" ht="11.25" customHeight="1" x14ac:dyDescent="0.2">
      <c r="A24" s="23" t="s">
        <v>35</v>
      </c>
      <c r="B24" s="7" t="s">
        <v>90</v>
      </c>
      <c r="D24" s="20">
        <v>93</v>
      </c>
      <c r="E24" s="12" t="e">
        <f ca="1">ROUND(_xll.HPVAL($A24,$A$1,$A$2,$A$4,$A$5,$A$6)/1000,0)</f>
        <v>#NAME?</v>
      </c>
      <c r="F24" s="125" t="e">
        <f t="shared" ca="1" si="5"/>
        <v>#NAME?</v>
      </c>
      <c r="G24" s="2" t="s">
        <v>196</v>
      </c>
      <c r="H24" s="2"/>
      <c r="I24" s="3"/>
      <c r="J24" s="1"/>
      <c r="K24" s="20" t="e">
        <f t="shared" ca="1" si="6"/>
        <v>#NAME?</v>
      </c>
      <c r="L24" s="12" t="e">
        <f ca="1">ROUND(_xll.HPVAL($A24,$A$1,$A$3,$A$4,$A$5,$A$6)/1000,0)</f>
        <v>#NAME?</v>
      </c>
      <c r="M24" s="125" t="e">
        <f t="shared" ca="1" si="7"/>
        <v>#NAME?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A25" s="23" t="s">
        <v>153</v>
      </c>
      <c r="B25" s="7" t="s">
        <v>91</v>
      </c>
      <c r="D25" s="20">
        <v>16</v>
      </c>
      <c r="E25" s="12" t="e">
        <f ca="1">ROUND(_xll.HPVAL($A25,$A$1,$A$2,$A$4,$A$5,$A$6)/1000,0)</f>
        <v>#NAME?</v>
      </c>
      <c r="F25" s="125" t="e">
        <f t="shared" ca="1" si="5"/>
        <v>#NAME?</v>
      </c>
      <c r="G25" s="163" t="s">
        <v>197</v>
      </c>
      <c r="H25" s="2"/>
      <c r="I25" s="3"/>
      <c r="J25" s="1"/>
      <c r="K25" s="20" t="e">
        <f t="shared" ca="1" si="6"/>
        <v>#NAME?</v>
      </c>
      <c r="L25" s="12" t="e">
        <f ca="1">ROUND(_xll.HPVAL($A25,$A$1,$A$3,$A$4,$A$5,$A$6)/1000,0)</f>
        <v>#NAME?</v>
      </c>
      <c r="M25" s="125" t="e">
        <f t="shared" ca="1" si="7"/>
        <v>#NAME?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A26" s="23" t="s">
        <v>103</v>
      </c>
      <c r="B26" s="7" t="s">
        <v>104</v>
      </c>
      <c r="D26" s="20" t="e">
        <f t="shared" ca="1" si="4"/>
        <v>#NAME?</v>
      </c>
      <c r="E26" s="12" t="e">
        <f ca="1">ROUND(_xll.HPVAL($A26,$A$1,$A$2,$A$4,$A$5,$A$6)/1000,0)</f>
        <v>#NAME?</v>
      </c>
      <c r="F26" s="125" t="e">
        <f t="shared" ca="1" si="5"/>
        <v>#NAME?</v>
      </c>
      <c r="G26" s="2"/>
      <c r="H26" s="2"/>
      <c r="I26" s="3"/>
      <c r="J26" s="1"/>
      <c r="K26" s="20" t="e">
        <f t="shared" ca="1" si="6"/>
        <v>#NAME?</v>
      </c>
      <c r="L26" s="12" t="e">
        <f ca="1">ROUND(_xll.HPVAL($A26,$A$1,$A$3,$A$4,$A$5,$A$6)/1000,0)</f>
        <v>#NAME?</v>
      </c>
      <c r="M26" s="125" t="e">
        <f t="shared" ca="1" si="7"/>
        <v>#NAME?</v>
      </c>
      <c r="N26" s="2"/>
      <c r="O26" s="2"/>
      <c r="P26" s="3"/>
      <c r="Q26" s="1"/>
      <c r="R26" s="1"/>
      <c r="S26" s="1"/>
      <c r="T26" s="1"/>
    </row>
    <row r="27" spans="1:20" ht="11.25" customHeight="1" x14ac:dyDescent="0.2">
      <c r="A27" s="23" t="s">
        <v>36</v>
      </c>
      <c r="B27" s="7" t="s">
        <v>0</v>
      </c>
      <c r="D27" s="20" t="e">
        <f t="shared" ca="1" si="4"/>
        <v>#NAME?</v>
      </c>
      <c r="E27" s="12" t="e">
        <f ca="1">ROUND(_xll.HPVAL($A27,$A$1,$A$2,$A$4,$A$5,$A$6)/1000,0)</f>
        <v>#NAME?</v>
      </c>
      <c r="F27" s="125" t="e">
        <f t="shared" ca="1" si="5"/>
        <v>#NAME?</v>
      </c>
      <c r="G27" s="2"/>
      <c r="H27" s="2"/>
      <c r="I27" s="3"/>
      <c r="J27" s="1"/>
      <c r="K27" s="20" t="e">
        <f t="shared" ca="1" si="6"/>
        <v>#NAME?</v>
      </c>
      <c r="L27" s="12" t="e">
        <f ca="1">ROUND(_xll.HPVAL($A27,$A$1,$A$3,$A$4,$A$5,$A$6)/1000,0)</f>
        <v>#NAME?</v>
      </c>
      <c r="M27" s="125" t="e">
        <f t="shared" ca="1" si="7"/>
        <v>#NAME?</v>
      </c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B28" s="115" t="s">
        <v>1</v>
      </c>
      <c r="C28" s="114"/>
      <c r="D28" s="120" t="e">
        <f ca="1">SUM(D22:D27)</f>
        <v>#NAME?</v>
      </c>
      <c r="E28" s="121" t="e">
        <f ca="1">SUM(E22:E27)</f>
        <v>#NAME?</v>
      </c>
      <c r="F28" s="121" t="e">
        <f ca="1">SUM(F22:F27)</f>
        <v>#NAME?</v>
      </c>
      <c r="G28" s="118"/>
      <c r="H28" s="118"/>
      <c r="I28" s="119"/>
      <c r="J28" s="114"/>
      <c r="K28" s="120" t="e">
        <f ca="1">SUM(K22:K27)</f>
        <v>#NAME?</v>
      </c>
      <c r="L28" s="121" t="e">
        <f ca="1">SUM(L22:L27)</f>
        <v>#NAME?</v>
      </c>
      <c r="M28" s="121" t="e">
        <f ca="1">SUM(M22:M27)</f>
        <v>#NAME?</v>
      </c>
      <c r="N28" s="118"/>
      <c r="O28" s="118"/>
      <c r="P28" s="119"/>
      <c r="Q28" s="1"/>
      <c r="R28" s="1"/>
      <c r="S28" s="1"/>
      <c r="T28" s="1"/>
    </row>
    <row r="29" spans="1:20" ht="3" customHeight="1" x14ac:dyDescent="0.2">
      <c r="B29" s="7"/>
      <c r="D29" s="20"/>
      <c r="E29" s="12"/>
      <c r="F29" s="125"/>
      <c r="G29" s="2"/>
      <c r="H29" s="2"/>
      <c r="I29" s="3"/>
      <c r="J29" s="1"/>
      <c r="K29" s="20"/>
      <c r="L29" s="12"/>
      <c r="M29" s="125"/>
      <c r="N29" s="2"/>
      <c r="O29" s="2"/>
      <c r="P29" s="3"/>
      <c r="Q29" s="1"/>
      <c r="R29" s="1"/>
      <c r="S29" s="1"/>
      <c r="T29" s="1"/>
    </row>
    <row r="30" spans="1:20" ht="11.25" customHeight="1" x14ac:dyDescent="0.2">
      <c r="A30" s="23" t="s">
        <v>34</v>
      </c>
      <c r="B30" s="7" t="s">
        <v>33</v>
      </c>
      <c r="D30" s="20">
        <v>8791</v>
      </c>
      <c r="E30" s="12" t="e">
        <f ca="1">ROUND(_xll.HPVAL($A30,$A$1,$A$2,$A$4,$A$5,$A$6)/1000,0)</f>
        <v>#NAME?</v>
      </c>
      <c r="F30" s="125" t="e">
        <f ca="1">E30-D30</f>
        <v>#NAME?</v>
      </c>
      <c r="G30" s="2"/>
      <c r="H30" s="2"/>
      <c r="I30" s="3"/>
      <c r="J30" s="1"/>
      <c r="K30" s="20" t="e">
        <f ca="1">L30</f>
        <v>#NAME?</v>
      </c>
      <c r="L30" s="12" t="e">
        <f ca="1">ROUND(_xll.HPVAL($A30,$A$1,$A$3,$A$4,$A$5,$A$6)/1000,0)</f>
        <v>#NAME?</v>
      </c>
      <c r="M30" s="125" t="e">
        <f ca="1">ROUND(L30-K30,0)</f>
        <v>#NAME?</v>
      </c>
      <c r="N30" s="2"/>
      <c r="O30" s="2"/>
      <c r="P30" s="3"/>
      <c r="Q30" s="1"/>
      <c r="R30" s="1"/>
      <c r="S30" s="1"/>
      <c r="T30" s="1"/>
    </row>
    <row r="31" spans="1:20" ht="11.25" customHeight="1" x14ac:dyDescent="0.2">
      <c r="A31" s="23" t="s">
        <v>37</v>
      </c>
      <c r="B31" s="7" t="s">
        <v>67</v>
      </c>
      <c r="D31" s="20">
        <v>6052</v>
      </c>
      <c r="E31" s="12" t="e">
        <f ca="1">ROUND(_xll.HPVAL($A31,$A$1,$A$2,$A$4,$A$5,$A$6)/1000,0)</f>
        <v>#NAME?</v>
      </c>
      <c r="F31" s="125" t="e">
        <f ca="1">E31-D31</f>
        <v>#NAME?</v>
      </c>
      <c r="G31" s="2"/>
      <c r="H31" s="2"/>
      <c r="I31" s="3"/>
      <c r="J31" s="1"/>
      <c r="K31" s="20" t="e">
        <f ca="1">L31</f>
        <v>#NAME?</v>
      </c>
      <c r="L31" s="12" t="e">
        <f ca="1">ROUND(_xll.HPVAL($A31,$A$1,$A$3,$A$4,$A$5,$A$6)/1000,0)</f>
        <v>#NAME?</v>
      </c>
      <c r="M31" s="125" t="e">
        <f ca="1">ROUND(L31-K31,0)</f>
        <v>#NAME?</v>
      </c>
      <c r="N31" s="2"/>
      <c r="O31" s="2"/>
      <c r="P31" s="3"/>
      <c r="Q31" s="1"/>
      <c r="R31" s="1"/>
      <c r="S31" s="1"/>
      <c r="T31" s="1"/>
    </row>
    <row r="32" spans="1:20" ht="11.25" customHeight="1" x14ac:dyDescent="0.2">
      <c r="A32" s="23" t="s">
        <v>41</v>
      </c>
      <c r="B32" s="7" t="s">
        <v>92</v>
      </c>
      <c r="C32" s="72"/>
      <c r="D32" s="20">
        <v>12515</v>
      </c>
      <c r="E32" s="12" t="e">
        <f ca="1">ROUND(_xll.HPVAL($A32,$A$1,$A$2,$A$4,$A$5,$A$6)/1000,0)</f>
        <v>#NAME?</v>
      </c>
      <c r="F32" s="125" t="e">
        <f ca="1">E32-D32</f>
        <v>#NAME?</v>
      </c>
      <c r="G32" s="2"/>
      <c r="H32" s="2"/>
      <c r="I32" s="3"/>
      <c r="J32" s="1"/>
      <c r="K32" s="20" t="e">
        <f ca="1">L32</f>
        <v>#NAME?</v>
      </c>
      <c r="L32" s="12" t="e">
        <f ca="1">ROUND(_xll.HPVAL($A32,$A$1,$A$3,$A$4,$A$5,$A$6)/1000,0)</f>
        <v>#NAME?</v>
      </c>
      <c r="M32" s="125" t="e">
        <f ca="1">ROUND(L32-K32,0)</f>
        <v>#NAME?</v>
      </c>
      <c r="N32" s="2"/>
      <c r="O32" s="2"/>
      <c r="P32" s="3"/>
      <c r="Q32" s="1"/>
      <c r="R32" s="1"/>
      <c r="S32" s="1"/>
      <c r="T32" s="1"/>
    </row>
    <row r="33" spans="1:20" ht="11.25" customHeight="1" x14ac:dyDescent="0.2">
      <c r="A33" s="23" t="s">
        <v>42</v>
      </c>
      <c r="B33" s="7" t="s">
        <v>93</v>
      </c>
      <c r="C33" s="72"/>
      <c r="D33" s="20" t="e">
        <f ca="1">E33</f>
        <v>#NAME?</v>
      </c>
      <c r="E33" s="12" t="e">
        <f ca="1">ROUND(_xll.HPVAL($A33,$A$1,$A$2,$A$4,$A$5,$A$6)/1000,0)</f>
        <v>#NAME?</v>
      </c>
      <c r="F33" s="125" t="e">
        <f ca="1">E33-D33</f>
        <v>#NAME?</v>
      </c>
      <c r="G33" s="2"/>
      <c r="H33" s="2"/>
      <c r="I33" s="3"/>
      <c r="J33" s="1"/>
      <c r="K33" s="20" t="e">
        <f ca="1">L33</f>
        <v>#NAME?</v>
      </c>
      <c r="L33" s="12" t="e">
        <f ca="1">ROUND(_xll.HPVAL($A33,$A$1,$A$3,$A$4,$A$5,$A$6)/1000,0)</f>
        <v>#NAME?</v>
      </c>
      <c r="M33" s="125" t="e">
        <f ca="1">ROUND(L33-K33,0)</f>
        <v>#NAME?</v>
      </c>
      <c r="N33" s="2"/>
      <c r="O33" s="2"/>
      <c r="P33" s="3"/>
      <c r="Q33" s="1"/>
      <c r="R33" s="1"/>
      <c r="S33" s="1"/>
      <c r="T33" s="1"/>
    </row>
    <row r="34" spans="1:20" ht="11.25" customHeight="1" x14ac:dyDescent="0.2">
      <c r="B34" s="115" t="s">
        <v>86</v>
      </c>
      <c r="C34" s="114"/>
      <c r="D34" s="120" t="e">
        <f ca="1">SUM(D30:D33)</f>
        <v>#NAME?</v>
      </c>
      <c r="E34" s="121" t="e">
        <f ca="1">SUM(E30:E33)</f>
        <v>#NAME?</v>
      </c>
      <c r="F34" s="121" t="e">
        <f ca="1">SUM(F30:F33)</f>
        <v>#NAME?</v>
      </c>
      <c r="G34" s="118"/>
      <c r="H34" s="118"/>
      <c r="I34" s="119"/>
      <c r="J34" s="114"/>
      <c r="K34" s="120" t="e">
        <f ca="1">SUM(K30:K33)</f>
        <v>#NAME?</v>
      </c>
      <c r="L34" s="121" t="e">
        <f ca="1">SUM(L30:L33)</f>
        <v>#NAME?</v>
      </c>
      <c r="M34" s="121" t="e">
        <f ca="1">SUM(M30:M33)</f>
        <v>#NAME?</v>
      </c>
      <c r="N34" s="118"/>
      <c r="O34" s="118"/>
      <c r="P34" s="119"/>
      <c r="Q34" s="1"/>
      <c r="R34" s="1"/>
      <c r="S34" s="1"/>
      <c r="T34" s="1"/>
    </row>
    <row r="35" spans="1:20" ht="3" customHeight="1" x14ac:dyDescent="0.2">
      <c r="B35" s="7"/>
      <c r="D35" s="20"/>
      <c r="E35" s="12"/>
      <c r="F35" s="125"/>
      <c r="G35" s="2"/>
      <c r="H35" s="2"/>
      <c r="I35" s="3"/>
      <c r="J35" s="1"/>
      <c r="K35" s="20"/>
      <c r="L35" s="12"/>
      <c r="M35" s="125"/>
      <c r="N35" s="2"/>
      <c r="O35" s="2"/>
      <c r="P35" s="3"/>
      <c r="Q35" s="1"/>
      <c r="R35" s="1"/>
      <c r="S35" s="1"/>
      <c r="T35" s="1"/>
    </row>
    <row r="36" spans="1:20" ht="11.25" customHeight="1" x14ac:dyDescent="0.2">
      <c r="A36" s="23" t="s">
        <v>40</v>
      </c>
      <c r="B36" s="7" t="s">
        <v>9</v>
      </c>
      <c r="D36" s="20">
        <v>704</v>
      </c>
      <c r="E36" s="12" t="e">
        <f ca="1">ROUND(_xll.HPVAL($A36,$A$1,$A$2,$A$4,$A$5,$A$6)/1000,0)</f>
        <v>#NAME?</v>
      </c>
      <c r="F36" s="125" t="e">
        <f ca="1">E36-D36</f>
        <v>#NAME?</v>
      </c>
      <c r="G36" s="2" t="s">
        <v>198</v>
      </c>
      <c r="H36" s="2"/>
      <c r="I36" s="3"/>
      <c r="J36" s="1"/>
      <c r="K36" s="20" t="e">
        <f ca="1">L36</f>
        <v>#NAME?</v>
      </c>
      <c r="L36" s="12" t="e">
        <f ca="1">ROUND(_xll.HPVAL($A36,$A$1,$A$3,$A$4,$A$5,$A$6)/1000,0)</f>
        <v>#NAME?</v>
      </c>
      <c r="M36" s="125" t="e">
        <f ca="1">ROUND(L36-K36,0)</f>
        <v>#NAME?</v>
      </c>
      <c r="N36" s="2"/>
      <c r="O36" s="2"/>
      <c r="P36" s="3"/>
      <c r="Q36" s="1"/>
      <c r="R36" s="1"/>
      <c r="S36" s="1"/>
      <c r="T36" s="1"/>
    </row>
    <row r="37" spans="1:20" ht="11.25" customHeight="1" x14ac:dyDescent="0.2">
      <c r="A37" s="23" t="s">
        <v>39</v>
      </c>
      <c r="B37" s="7" t="s">
        <v>152</v>
      </c>
      <c r="D37" s="20">
        <v>2882</v>
      </c>
      <c r="E37" s="12" t="e">
        <f ca="1">ROUND(_xll.HPVAL($A37,$A$1,$A$2,$A$4,$A$5,$A$6)/1000,0)</f>
        <v>#NAME?</v>
      </c>
      <c r="F37" s="125" t="e">
        <f ca="1">E37-D37</f>
        <v>#NAME?</v>
      </c>
      <c r="G37" s="164"/>
      <c r="H37" s="2"/>
      <c r="I37" s="3"/>
      <c r="J37" s="1"/>
      <c r="K37" s="20" t="e">
        <f ca="1">L37</f>
        <v>#NAME?</v>
      </c>
      <c r="L37" s="12" t="e">
        <f ca="1">ROUND(_xll.HPVAL($A37,$A$1,$A$3,$A$4,$A$5,$A$6)/1000,0)</f>
        <v>#NAME?</v>
      </c>
      <c r="M37" s="125" t="e">
        <f ca="1">ROUND(L37-K37,0)</f>
        <v>#NAME?</v>
      </c>
      <c r="N37" s="2"/>
      <c r="O37" s="2"/>
      <c r="P37" s="3"/>
      <c r="Q37" s="1"/>
      <c r="R37" s="1"/>
      <c r="S37" s="1"/>
      <c r="T37" s="1"/>
    </row>
    <row r="38" spans="1:20" ht="11.25" customHeight="1" x14ac:dyDescent="0.2">
      <c r="A38" s="23" t="s">
        <v>154</v>
      </c>
      <c r="B38" s="7" t="s">
        <v>181</v>
      </c>
      <c r="D38" s="20">
        <v>4135</v>
      </c>
      <c r="E38" s="12" t="e">
        <f ca="1">ROUND(_xll.HPVAL($A38,$A$1,$A$2,$A$4,$A$5,$A$6)/1000,0)</f>
        <v>#NAME?</v>
      </c>
      <c r="F38" s="125" t="e">
        <f ca="1">E38-D38</f>
        <v>#NAME?</v>
      </c>
      <c r="G38" s="163"/>
      <c r="H38" s="2"/>
      <c r="I38" s="3"/>
      <c r="J38" s="1"/>
      <c r="K38" s="20" t="e">
        <f ca="1">L38</f>
        <v>#NAME?</v>
      </c>
      <c r="L38" s="12" t="e">
        <f ca="1">ROUND(_xll.HPVAL($A38,$A$1,$A$3,$A$4,$A$5,$A$6)/1000,0)</f>
        <v>#NAME?</v>
      </c>
      <c r="M38" s="125" t="e">
        <f ca="1">ROUND(L38-K38,0)</f>
        <v>#NAME?</v>
      </c>
      <c r="N38" s="2"/>
      <c r="O38" s="2"/>
      <c r="P38" s="3"/>
      <c r="Q38" s="1"/>
      <c r="R38" s="1"/>
      <c r="S38" s="1"/>
      <c r="T38" s="1"/>
    </row>
    <row r="39" spans="1:20" ht="11.25" customHeight="1" x14ac:dyDescent="0.2">
      <c r="A39" s="23" t="s">
        <v>158</v>
      </c>
      <c r="B39" s="7" t="s">
        <v>155</v>
      </c>
      <c r="D39" s="20">
        <v>3814</v>
      </c>
      <c r="E39" s="12" t="e">
        <f ca="1">ROUND(_xll.HPVAL($A39,$A$1,$A$2,$A$4,$A$5,$A$6)/1000,0)</f>
        <v>#NAME?</v>
      </c>
      <c r="F39" s="125" t="e">
        <f ca="1">E39-D39</f>
        <v>#NAME?</v>
      </c>
      <c r="G39" s="2"/>
      <c r="H39" s="2"/>
      <c r="I39" s="3"/>
      <c r="J39" s="1"/>
      <c r="K39" s="20" t="e">
        <f ca="1">L39</f>
        <v>#NAME?</v>
      </c>
      <c r="L39" s="12" t="e">
        <f ca="1">ROUND(_xll.HPVAL($A39,$A$1,$A$3,$A$4,$A$5,$A$6)/1000,0)</f>
        <v>#NAME?</v>
      </c>
      <c r="M39" s="125" t="e">
        <f ca="1">ROUND(L39-K39,0)</f>
        <v>#NAME?</v>
      </c>
      <c r="N39" s="2"/>
      <c r="O39" s="2"/>
      <c r="P39" s="3"/>
      <c r="Q39" s="1"/>
      <c r="R39" s="1"/>
      <c r="S39" s="1"/>
      <c r="T39" s="1"/>
    </row>
    <row r="40" spans="1:20" ht="11.25" customHeight="1" x14ac:dyDescent="0.2">
      <c r="B40" s="115" t="s">
        <v>87</v>
      </c>
      <c r="C40" s="114"/>
      <c r="D40" s="120">
        <f>SUM(D36:D39)</f>
        <v>11535</v>
      </c>
      <c r="E40" s="121" t="e">
        <f ca="1">SUM(E36:E39)</f>
        <v>#NAME?</v>
      </c>
      <c r="F40" s="121" t="e">
        <f ca="1">SUM(F36:F39)</f>
        <v>#NAME?</v>
      </c>
      <c r="G40" s="118"/>
      <c r="H40" s="118"/>
      <c r="I40" s="119"/>
      <c r="J40" s="114"/>
      <c r="K40" s="120" t="e">
        <f ca="1">SUM(K36:K39)</f>
        <v>#NAME?</v>
      </c>
      <c r="L40" s="121" t="e">
        <f ca="1">SUM(L36:L39)</f>
        <v>#NAME?</v>
      </c>
      <c r="M40" s="121" t="e">
        <f ca="1">SUM(M36:M39)</f>
        <v>#NAME?</v>
      </c>
      <c r="N40" s="118"/>
      <c r="O40" s="118"/>
      <c r="P40" s="119"/>
      <c r="Q40" s="1"/>
      <c r="R40" s="1"/>
      <c r="S40" s="1"/>
      <c r="T40" s="1"/>
    </row>
    <row r="41" spans="1:20" ht="3" customHeight="1" x14ac:dyDescent="0.2">
      <c r="B41" s="7"/>
      <c r="D41" s="20"/>
      <c r="E41" s="12"/>
      <c r="F41" s="125"/>
      <c r="G41" s="2"/>
      <c r="H41" s="2"/>
      <c r="I41" s="3"/>
      <c r="J41" s="1"/>
      <c r="K41" s="20"/>
      <c r="L41" s="12"/>
      <c r="M41" s="125"/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A42" s="23" t="s">
        <v>82</v>
      </c>
      <c r="B42" s="7" t="s">
        <v>8</v>
      </c>
      <c r="C42" s="72"/>
      <c r="D42" s="20" t="e">
        <f ca="1">E42</f>
        <v>#NAME?</v>
      </c>
      <c r="E42" s="12" t="e">
        <f ca="1">ROUND(_xll.HPVAL($A42,$A$1,$A$2,$A$4,$A$5,$A$6)/1000,0)</f>
        <v>#NAME?</v>
      </c>
      <c r="F42" s="125" t="e">
        <f ca="1">E42-D42</f>
        <v>#NAME?</v>
      </c>
      <c r="G42" s="2"/>
      <c r="H42" s="2"/>
      <c r="I42" s="3"/>
      <c r="J42" s="1"/>
      <c r="K42" s="20" t="e">
        <f ca="1">L42</f>
        <v>#NAME?</v>
      </c>
      <c r="L42" s="12" t="e">
        <f ca="1">ROUND(_xll.HPVAL($A42,$A$1,$A$3,$A$4,$A$5,$A$6)/1000,0)</f>
        <v>#NAME?</v>
      </c>
      <c r="M42" s="125" t="e">
        <f ca="1">ROUND(L42-K42,0)</f>
        <v>#NAME?</v>
      </c>
      <c r="N42" s="2"/>
      <c r="O42" s="2"/>
      <c r="P42" s="3"/>
      <c r="Q42" s="1"/>
      <c r="R42" s="1"/>
      <c r="S42" s="1"/>
      <c r="T42" s="1"/>
    </row>
    <row r="43" spans="1:20" ht="3" customHeight="1" x14ac:dyDescent="0.2">
      <c r="B43" s="7"/>
      <c r="C43" s="72"/>
      <c r="D43" s="20"/>
      <c r="E43" s="12"/>
      <c r="F43" s="125"/>
      <c r="G43" s="2"/>
      <c r="H43" s="2"/>
      <c r="I43" s="3"/>
      <c r="J43" s="1"/>
      <c r="K43" s="20"/>
      <c r="L43" s="12"/>
      <c r="M43" s="125"/>
      <c r="N43" s="2"/>
      <c r="O43" s="2"/>
      <c r="P43" s="3"/>
      <c r="Q43" s="1"/>
      <c r="R43" s="1"/>
      <c r="S43" s="1"/>
      <c r="T43" s="1"/>
    </row>
    <row r="44" spans="1:20" ht="11.25" customHeight="1" x14ac:dyDescent="0.2">
      <c r="A44" s="23" t="s">
        <v>44</v>
      </c>
      <c r="B44" s="7" t="s">
        <v>7</v>
      </c>
      <c r="C44" s="72"/>
      <c r="D44" s="20" t="e">
        <f ca="1">E44</f>
        <v>#NAME?</v>
      </c>
      <c r="E44" s="12" t="e">
        <f ca="1">ROUND(_xll.HPVAL($A44,$A$1,$A$2,$A$4,$A$5,$A$6)/1000,0)</f>
        <v>#NAME?</v>
      </c>
      <c r="F44" s="125" t="e">
        <f ca="1">E44-D44</f>
        <v>#NAME?</v>
      </c>
      <c r="G44" s="2"/>
      <c r="H44" s="2"/>
      <c r="I44" s="3"/>
      <c r="J44" s="1"/>
      <c r="K44" s="20" t="e">
        <f ca="1">L44</f>
        <v>#NAME?</v>
      </c>
      <c r="L44" s="12" t="e">
        <f ca="1">ROUND(_xll.HPVAL($A44,$A$1,$A$3,$A$4,$A$5,$A$6)/1000,0)</f>
        <v>#NAME?</v>
      </c>
      <c r="M44" s="125" t="e">
        <f ca="1">ROUND(L44-K44,0)</f>
        <v>#NAME?</v>
      </c>
      <c r="N44" s="2"/>
      <c r="O44" s="2"/>
      <c r="P44" s="3"/>
      <c r="Q44" s="1"/>
      <c r="R44" s="1"/>
      <c r="S44" s="1"/>
      <c r="T44" s="1"/>
    </row>
    <row r="45" spans="1:20" ht="3" customHeight="1" x14ac:dyDescent="0.2">
      <c r="B45" s="7"/>
      <c r="C45" s="72"/>
      <c r="D45" s="20"/>
      <c r="E45" s="12"/>
      <c r="F45" s="125"/>
      <c r="G45" s="2"/>
      <c r="H45" s="2"/>
      <c r="I45" s="3"/>
      <c r="J45" s="1"/>
      <c r="K45" s="20"/>
      <c r="L45" s="12"/>
      <c r="M45" s="125"/>
      <c r="N45" s="2"/>
      <c r="O45" s="2"/>
      <c r="P45" s="3"/>
      <c r="Q45" s="1"/>
      <c r="R45" s="1"/>
      <c r="S45" s="1"/>
      <c r="T45" s="1"/>
    </row>
    <row r="46" spans="1:20" ht="11.25" customHeight="1" x14ac:dyDescent="0.2">
      <c r="B46" s="7" t="s">
        <v>60</v>
      </c>
      <c r="C46" s="72"/>
      <c r="D46" s="20" t="e">
        <f ca="1">-SUM(D40:D44,D20,D28,D34)</f>
        <v>#NAME?</v>
      </c>
      <c r="E46" s="12" t="e">
        <f ca="1">-SUM(E40:E44,E20,E28,E34)</f>
        <v>#NAME?</v>
      </c>
      <c r="F46" s="125" t="e">
        <f ca="1">E46-D46</f>
        <v>#NAME?</v>
      </c>
      <c r="G46" s="2"/>
      <c r="H46" s="2"/>
      <c r="I46" s="3"/>
      <c r="J46" s="1"/>
      <c r="K46" s="20">
        <f>L46</f>
        <v>0</v>
      </c>
      <c r="L46" s="12"/>
      <c r="M46" s="125"/>
      <c r="N46" s="2"/>
      <c r="O46" s="2"/>
      <c r="P46" s="3"/>
      <c r="Q46" s="1"/>
      <c r="R46" s="1"/>
      <c r="S46" s="1"/>
      <c r="T46" s="1"/>
    </row>
    <row r="47" spans="1:20" ht="3" customHeight="1" x14ac:dyDescent="0.2">
      <c r="B47" s="7"/>
      <c r="D47" s="20"/>
      <c r="E47" s="12"/>
      <c r="F47" s="125"/>
      <c r="G47" s="2"/>
      <c r="H47" s="2"/>
      <c r="I47" s="3"/>
      <c r="J47" s="1"/>
      <c r="K47" s="20"/>
      <c r="L47" s="12"/>
      <c r="M47" s="125"/>
      <c r="N47" s="2"/>
      <c r="O47" s="2"/>
      <c r="P47" s="3"/>
      <c r="Q47" s="1"/>
      <c r="R47" s="1"/>
      <c r="S47" s="1"/>
      <c r="T47" s="1"/>
    </row>
    <row r="48" spans="1:20" s="114" customFormat="1" ht="11.25" customHeight="1" x14ac:dyDescent="0.2">
      <c r="B48" s="115" t="s">
        <v>10</v>
      </c>
      <c r="D48" s="120" t="e">
        <f ca="1">SUM(D40:D46)+D34+D28+D20</f>
        <v>#NAME?</v>
      </c>
      <c r="E48" s="121" t="e">
        <f ca="1">SUM(E40:E46)+E34+E28+E20</f>
        <v>#NAME?</v>
      </c>
      <c r="F48" s="121" t="e">
        <f ca="1">SUM(F40:F46)+F34+F28+F20</f>
        <v>#NAME?</v>
      </c>
      <c r="G48" s="118"/>
      <c r="H48" s="118"/>
      <c r="I48" s="119"/>
      <c r="K48" s="120" t="e">
        <f ca="1">SUM(K40:K46)+K34+K28+K20</f>
        <v>#NAME?</v>
      </c>
      <c r="L48" s="121" t="e">
        <f ca="1">SUM(L40:L46)+L34+L28+L20</f>
        <v>#NAME?</v>
      </c>
      <c r="M48" s="121" t="e">
        <f ca="1">SUM(M40:M46)+M34+M28+M20</f>
        <v>#NAME?</v>
      </c>
      <c r="N48" s="118"/>
      <c r="O48" s="118"/>
      <c r="P48" s="119"/>
    </row>
    <row r="49" spans="1:20" ht="3" customHeight="1" x14ac:dyDescent="0.2">
      <c r="B49" s="7"/>
      <c r="D49" s="20"/>
      <c r="E49" s="12"/>
      <c r="F49" s="125"/>
      <c r="G49" s="2"/>
      <c r="H49" s="2"/>
      <c r="I49" s="3"/>
      <c r="J49" s="1"/>
      <c r="K49" s="20"/>
      <c r="L49" s="12"/>
      <c r="M49" s="125"/>
      <c r="N49" s="2"/>
      <c r="O49" s="2"/>
      <c r="P49" s="3"/>
      <c r="Q49" s="1"/>
      <c r="R49" s="1"/>
      <c r="S49" s="1"/>
      <c r="T49" s="1"/>
    </row>
    <row r="50" spans="1:20" ht="11.25" customHeight="1" x14ac:dyDescent="0.2">
      <c r="A50" s="23" t="s">
        <v>45</v>
      </c>
      <c r="B50" s="7" t="s">
        <v>48</v>
      </c>
      <c r="C50" s="72"/>
      <c r="D50" s="20" t="e">
        <f ca="1">E50</f>
        <v>#NAME?</v>
      </c>
      <c r="E50" s="12" t="e">
        <f ca="1">_xll.HPVAL($A50,$A$1,$A$2,$A$4,$A$5,$A$6)/1000</f>
        <v>#NAME?</v>
      </c>
      <c r="F50" s="125" t="e">
        <f ca="1">E50-D50</f>
        <v>#NAME?</v>
      </c>
      <c r="G50" s="2"/>
      <c r="H50" s="2"/>
      <c r="I50" s="3"/>
      <c r="J50" s="1"/>
      <c r="K50" s="20" t="e">
        <f ca="1">-K48</f>
        <v>#NAME?</v>
      </c>
      <c r="L50" s="12" t="e">
        <f ca="1">-L48</f>
        <v>#NAME?</v>
      </c>
      <c r="M50" s="125" t="e">
        <f ca="1">ROUND(L50-K50,0)</f>
        <v>#NAME?</v>
      </c>
      <c r="N50" s="2"/>
      <c r="O50" s="2"/>
      <c r="P50" s="3"/>
      <c r="Q50" s="1"/>
      <c r="R50" s="1"/>
      <c r="S50" s="1"/>
      <c r="T50" s="1"/>
    </row>
    <row r="51" spans="1:20" ht="3" customHeight="1" x14ac:dyDescent="0.2">
      <c r="B51" s="7"/>
      <c r="D51" s="20"/>
      <c r="E51" s="12"/>
      <c r="F51" s="125"/>
      <c r="G51" s="2"/>
      <c r="H51" s="2"/>
      <c r="I51" s="3"/>
      <c r="J51" s="1"/>
      <c r="K51" s="20"/>
      <c r="L51" s="12"/>
      <c r="M51" s="125"/>
      <c r="N51" s="2"/>
      <c r="O51" s="2"/>
      <c r="P51" s="3"/>
      <c r="Q51" s="1"/>
      <c r="R51" s="1"/>
      <c r="S51" s="1"/>
      <c r="T51" s="1"/>
    </row>
    <row r="52" spans="1:20" s="114" customFormat="1" ht="11.25" customHeight="1" x14ac:dyDescent="0.2">
      <c r="B52" s="115" t="s">
        <v>14</v>
      </c>
      <c r="D52" s="108" t="e">
        <f ca="1">D50+D48</f>
        <v>#NAME?</v>
      </c>
      <c r="E52" s="109" t="e">
        <f ca="1">E50+E48</f>
        <v>#NAME?</v>
      </c>
      <c r="F52" s="109" t="e">
        <f ca="1">F50+F48</f>
        <v>#NAME?</v>
      </c>
      <c r="G52" s="118"/>
      <c r="H52" s="118"/>
      <c r="I52" s="119"/>
      <c r="K52" s="108" t="e">
        <f ca="1">K50+K48</f>
        <v>#NAME?</v>
      </c>
      <c r="L52" s="109" t="e">
        <f ca="1">L50+L48</f>
        <v>#NAME?</v>
      </c>
      <c r="M52" s="109" t="e">
        <f ca="1">M50+M48</f>
        <v>#NAME?</v>
      </c>
      <c r="N52" s="118"/>
      <c r="O52" s="118"/>
      <c r="P52" s="119"/>
    </row>
    <row r="53" spans="1:20" ht="3" customHeight="1" x14ac:dyDescent="0.2">
      <c r="B53" s="19"/>
      <c r="D53" s="21"/>
      <c r="E53" s="15"/>
      <c r="F53" s="15"/>
      <c r="G53" s="14"/>
      <c r="H53" s="14"/>
      <c r="I53" s="22"/>
      <c r="J53" s="1"/>
      <c r="K53" s="21"/>
      <c r="L53" s="15"/>
      <c r="M53" s="15"/>
      <c r="N53" s="14"/>
      <c r="O53" s="14"/>
      <c r="P53" s="22"/>
      <c r="Q53" s="1"/>
      <c r="R53" s="1"/>
      <c r="S53" s="1"/>
      <c r="T53" s="1"/>
    </row>
    <row r="54" spans="1:20" x14ac:dyDescent="0.2">
      <c r="D54" s="5"/>
      <c r="E54" s="5"/>
      <c r="F54" s="5"/>
      <c r="G54" s="1"/>
      <c r="H54" s="1"/>
      <c r="I54" s="1"/>
      <c r="J54" s="1"/>
      <c r="K54" s="5"/>
      <c r="L54" s="5"/>
      <c r="M54" s="5"/>
      <c r="N54" s="1"/>
      <c r="O54" s="1"/>
      <c r="P54" s="1"/>
      <c r="Q54" s="1"/>
      <c r="R54" s="1"/>
      <c r="S54" s="1"/>
      <c r="T54" s="1"/>
    </row>
    <row r="55" spans="1:20" x14ac:dyDescent="0.2">
      <c r="D55" s="5"/>
      <c r="E55" s="5"/>
      <c r="F55" s="5"/>
      <c r="G55" s="1"/>
      <c r="H55" s="1"/>
      <c r="I55" s="1"/>
      <c r="J55" s="1"/>
      <c r="K55" s="5"/>
      <c r="L55" s="5"/>
      <c r="M55" s="5"/>
      <c r="N55" s="1"/>
      <c r="O55" s="1"/>
      <c r="P55" s="1"/>
      <c r="Q55" s="1"/>
      <c r="R55" s="1"/>
      <c r="S55" s="1"/>
      <c r="T55" s="1"/>
    </row>
    <row r="56" spans="1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4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4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4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4:20" x14ac:dyDescent="0.2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4:20" x14ac:dyDescent="0.2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4:20" x14ac:dyDescent="0.2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4:20" x14ac:dyDescent="0.2">
      <c r="D71" s="5"/>
      <c r="E71" s="5"/>
      <c r="F71" s="5"/>
      <c r="G71" s="1"/>
      <c r="H71" s="1"/>
      <c r="I71" s="1"/>
      <c r="J71" s="1"/>
      <c r="K71" s="5"/>
      <c r="L71" s="5"/>
      <c r="M71" s="5"/>
      <c r="N71" s="1"/>
      <c r="O71" s="1"/>
      <c r="P71" s="1"/>
      <c r="Q71" s="1"/>
      <c r="R71" s="1"/>
      <c r="S71" s="1"/>
      <c r="T71" s="1"/>
    </row>
    <row r="72" spans="4:20" x14ac:dyDescent="0.2">
      <c r="D72" s="5"/>
      <c r="E72" s="5"/>
      <c r="F72" s="5"/>
      <c r="G72" s="1"/>
      <c r="H72" s="1"/>
      <c r="I72" s="1"/>
      <c r="J72" s="1"/>
      <c r="K72" s="5"/>
      <c r="L72" s="5"/>
      <c r="M72" s="5"/>
      <c r="N72" s="1"/>
      <c r="O72" s="1"/>
      <c r="P72" s="1"/>
      <c r="Q72" s="1"/>
      <c r="R72" s="1"/>
      <c r="S72" s="1"/>
      <c r="T72" s="1"/>
    </row>
    <row r="73" spans="4:20" x14ac:dyDescent="0.2">
      <c r="D73" s="5"/>
      <c r="E73" s="5"/>
      <c r="F73" s="5"/>
      <c r="G73" s="1"/>
      <c r="H73" s="1"/>
      <c r="I73" s="1"/>
      <c r="J73" s="1"/>
      <c r="K73" s="5"/>
      <c r="L73" s="5"/>
      <c r="M73" s="5"/>
      <c r="N73" s="1"/>
      <c r="O73" s="1"/>
      <c r="P73" s="1"/>
      <c r="Q73" s="1"/>
      <c r="R73" s="1"/>
      <c r="S73" s="1"/>
      <c r="T73" s="1"/>
    </row>
    <row r="74" spans="4:20" x14ac:dyDescent="0.2">
      <c r="D74" s="5"/>
      <c r="E74" s="5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4:20" x14ac:dyDescent="0.2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4:20" x14ac:dyDescent="0.2">
      <c r="D76" s="5"/>
      <c r="E76" s="5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4:20" x14ac:dyDescent="0.2">
      <c r="D77" s="1"/>
      <c r="E77" s="1"/>
      <c r="F77" s="1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4:20" x14ac:dyDescent="0.2">
      <c r="D78" s="1"/>
      <c r="E78" s="1"/>
      <c r="F78" s="1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4:20" x14ac:dyDescent="0.2">
      <c r="D79" s="1"/>
      <c r="E79" s="1"/>
      <c r="F79" s="1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4:20" x14ac:dyDescent="0.2">
      <c r="D80" s="1"/>
      <c r="E80" s="1"/>
      <c r="F80" s="1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x14ac:dyDescent="0.2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x14ac:dyDescent="0.2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x14ac:dyDescent="0.2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105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0"/>
  <sheetViews>
    <sheetView topLeftCell="B1" workbookViewId="0">
      <selection activeCell="D7" sqref="D7"/>
    </sheetView>
  </sheetViews>
  <sheetFormatPr defaultRowHeight="12.75" x14ac:dyDescent="0.2"/>
  <cols>
    <col min="1" max="1" width="16.85546875" style="23" hidden="1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102</v>
      </c>
      <c r="B1" s="283" t="s">
        <v>17</v>
      </c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</row>
    <row r="2" spans="1:40" ht="15" x14ac:dyDescent="0.25">
      <c r="A2" s="23" t="s">
        <v>108</v>
      </c>
      <c r="B2" s="284" t="s">
        <v>166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</row>
    <row r="3" spans="1:40" x14ac:dyDescent="0.2">
      <c r="A3" s="23" t="s">
        <v>109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</row>
    <row r="4" spans="1:40" ht="3" customHeight="1" x14ac:dyDescent="0.2">
      <c r="A4" s="24">
        <v>36586</v>
      </c>
    </row>
    <row r="5" spans="1:40" x14ac:dyDescent="0.2">
      <c r="A5" s="24">
        <v>36617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47</v>
      </c>
      <c r="B6" s="7"/>
      <c r="D6" s="277" t="s">
        <v>167</v>
      </c>
      <c r="E6" s="278"/>
      <c r="F6" s="279"/>
      <c r="G6" s="1"/>
      <c r="H6" s="277" t="s">
        <v>168</v>
      </c>
      <c r="I6" s="278"/>
      <c r="J6" s="279"/>
      <c r="K6" s="1"/>
      <c r="L6" s="277" t="s">
        <v>68</v>
      </c>
      <c r="M6" s="278"/>
      <c r="N6" s="27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125</v>
      </c>
      <c r="B7" s="8" t="s">
        <v>16</v>
      </c>
      <c r="D7" s="129" t="s">
        <v>52</v>
      </c>
      <c r="E7" s="129" t="s">
        <v>53</v>
      </c>
      <c r="F7" s="129" t="s">
        <v>14</v>
      </c>
      <c r="G7" s="1"/>
      <c r="H7" s="129" t="s">
        <v>52</v>
      </c>
      <c r="I7" s="129" t="s">
        <v>53</v>
      </c>
      <c r="J7" s="129" t="s">
        <v>14</v>
      </c>
      <c r="K7" s="1"/>
      <c r="L7" s="129" t="s">
        <v>52</v>
      </c>
      <c r="M7" s="129" t="s">
        <v>53</v>
      </c>
      <c r="N7" s="129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26</v>
      </c>
      <c r="B9" s="7" t="s">
        <v>3</v>
      </c>
      <c r="D9" s="87" t="e">
        <f ca="1">_xll.HPVAL($A9,$A$49,$A$2,$A$5,$A$6,$A$7)</f>
        <v>#NAME?</v>
      </c>
      <c r="E9" s="88" t="e">
        <f ca="1">_xll.HPVAL($A9,$A$49,$A$3,$A$5,$A$6,$A$7)</f>
        <v>#NAME?</v>
      </c>
      <c r="F9" s="89" t="e">
        <f ca="1">+D9+E9</f>
        <v>#NAME?</v>
      </c>
      <c r="G9" s="5"/>
      <c r="H9" s="87" t="e">
        <f ca="1">_xll.HPVAL($A9,$A$1,$A$2,$A$5,$A$6,$A$7)</f>
        <v>#NAME?</v>
      </c>
      <c r="I9" s="88" t="e">
        <f ca="1">_xll.HPVAL($A9,$A$1,$A$3,$A$5,$A$6,$A$7)</f>
        <v>#NAME?</v>
      </c>
      <c r="J9" s="89" t="e">
        <f ca="1">+H9+I9</f>
        <v>#NAME?</v>
      </c>
      <c r="K9" s="1"/>
      <c r="L9" s="87" t="e">
        <f ca="1">+D9-H9</f>
        <v>#NAME?</v>
      </c>
      <c r="M9" s="88" t="e">
        <f ca="1">+E9-I9</f>
        <v>#NAME?</v>
      </c>
      <c r="N9" s="89" t="e">
        <f ca="1">+L9+M9</f>
        <v>#NAME?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105</v>
      </c>
      <c r="B10" s="7" t="s">
        <v>106</v>
      </c>
      <c r="D10" s="87" t="e">
        <f ca="1">_xll.HPVAL($A10,$A$49,$A$2,$A$5,$A$6,$A$7)-D29</f>
        <v>#NAME?</v>
      </c>
      <c r="E10" s="88" t="e">
        <f ca="1">_xll.HPVAL($A10,$A$49,$A$3,$A$5,$A$6,$A$7)-E29</f>
        <v>#NAME?</v>
      </c>
      <c r="F10" s="89" t="e">
        <f t="shared" ref="F10:F18" ca="1" si="0">+D10+E10</f>
        <v>#NAME?</v>
      </c>
      <c r="G10" s="5"/>
      <c r="H10" s="87" t="e">
        <f ca="1">_xll.HPVAL($A10,$A$1,$A$2,$A$5,$A$6,$A$7)-H29</f>
        <v>#NAME?</v>
      </c>
      <c r="I10" s="88" t="e">
        <f ca="1">_xll.HPVAL($A10,$A$1,$A$3,$A$5,$A$6,$A$7)-I29</f>
        <v>#NAME?</v>
      </c>
      <c r="J10" s="89" t="e">
        <f t="shared" ref="J10:J18" ca="1" si="1">+H10+I10</f>
        <v>#NAME?</v>
      </c>
      <c r="K10" s="1"/>
      <c r="L10" s="87" t="e">
        <f t="shared" ref="L10:L18" ca="1" si="2">+D10-H10</f>
        <v>#NAME?</v>
      </c>
      <c r="M10" s="88" t="e">
        <f t="shared" ref="M10:M18" ca="1" si="3">+E10-I10</f>
        <v>#NAME?</v>
      </c>
      <c r="N10" s="89" t="e">
        <f t="shared" ref="N10:N18" ca="1" si="4">+L10+M10</f>
        <v>#NAME?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27</v>
      </c>
      <c r="B11" s="7" t="s">
        <v>132</v>
      </c>
      <c r="D11" s="87" t="e">
        <f ca="1">_xll.HPVAL($A11,$A$49,$A$2,$A$5,$A$6,$A$7)</f>
        <v>#NAME?</v>
      </c>
      <c r="E11" s="88" t="e">
        <f ca="1">_xll.HPVAL($A11,$A$49,$A$3,$A$5,$A$6,$A$7)</f>
        <v>#NAME?</v>
      </c>
      <c r="F11" s="89" t="e">
        <f t="shared" ca="1" si="0"/>
        <v>#NAME?</v>
      </c>
      <c r="G11" s="5"/>
      <c r="H11" s="87" t="e">
        <f ca="1">_xll.HPVAL($A11,$A$1,$A$2,$A$5,$A$6,$A$7)</f>
        <v>#NAME?</v>
      </c>
      <c r="I11" s="88" t="e">
        <f ca="1">_xll.HPVAL($A11,$A$1,$A$3,$A$5,$A$6,$A$7)</f>
        <v>#NAME?</v>
      </c>
      <c r="J11" s="89" t="e">
        <f t="shared" ca="1" si="1"/>
        <v>#NAME?</v>
      </c>
      <c r="K11" s="1"/>
      <c r="L11" s="87" t="e">
        <f t="shared" ca="1" si="2"/>
        <v>#NAME?</v>
      </c>
      <c r="M11" s="88" t="e">
        <f t="shared" ca="1" si="3"/>
        <v>#NAME?</v>
      </c>
      <c r="N11" s="89" t="e">
        <f t="shared" ca="1" si="4"/>
        <v>#NAME?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29</v>
      </c>
      <c r="B12" s="7" t="s">
        <v>133</v>
      </c>
      <c r="D12" s="87" t="e">
        <f ca="1">_xll.HPVAL($A12,$A$49,$A$2,$A$5,$A$6,$A$7)</f>
        <v>#NAME?</v>
      </c>
      <c r="E12" s="88" t="e">
        <f ca="1">_xll.HPVAL($A12,$A$49,$A$3,$A$5,$A$6,$A$7)</f>
        <v>#NAME?</v>
      </c>
      <c r="F12" s="89" t="e">
        <f ca="1">+D12+E12</f>
        <v>#NAME?</v>
      </c>
      <c r="G12" s="5"/>
      <c r="H12" s="87" t="e">
        <f ca="1">_xll.HPVAL($A12,$A$1,$A$2,$A$5,$A$6,$A$7)</f>
        <v>#NAME?</v>
      </c>
      <c r="I12" s="88" t="e">
        <f ca="1">_xll.HPVAL($A12,$A$1,$A$3,$A$5,$A$6,$A$7)</f>
        <v>#NAME?</v>
      </c>
      <c r="J12" s="89" t="e">
        <f ca="1">+H12+I12</f>
        <v>#NAME?</v>
      </c>
      <c r="K12" s="1"/>
      <c r="L12" s="87" t="e">
        <f ca="1">+D12-H12</f>
        <v>#NAME?</v>
      </c>
      <c r="M12" s="88" t="e">
        <f ca="1">+E12-I12</f>
        <v>#NAME?</v>
      </c>
      <c r="N12" s="89" t="e">
        <f ca="1">+L12+M12</f>
        <v>#NAME?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43</v>
      </c>
      <c r="B13" s="7" t="s">
        <v>114</v>
      </c>
      <c r="C13" s="72"/>
      <c r="D13" s="87" t="e">
        <f ca="1">_xll.HPVAL($A13,$A$49,$A$2,$A$5,$A$6,$A$7)</f>
        <v>#NAME?</v>
      </c>
      <c r="E13" s="88" t="e">
        <f ca="1">_xll.HPVAL($A13,$A$49,$A$3,$A$5,$A$6,$A$7)</f>
        <v>#NAME?</v>
      </c>
      <c r="F13" s="89" t="e">
        <f t="shared" ca="1" si="0"/>
        <v>#NAME?</v>
      </c>
      <c r="G13" s="5"/>
      <c r="H13" s="87" t="e">
        <f ca="1">_xll.HPVAL($A13,$A$1,$A$2,$A$5,$A$6,$A$7)</f>
        <v>#NAME?</v>
      </c>
      <c r="I13" s="88" t="e">
        <f ca="1">_xll.HPVAL($A13,$A$1,$A$3,$A$5,$A$6,$A$7)</f>
        <v>#NAME?</v>
      </c>
      <c r="J13" s="89" t="e">
        <f t="shared" ca="1" si="1"/>
        <v>#NAME?</v>
      </c>
      <c r="K13" s="1"/>
      <c r="L13" s="87" t="e">
        <f t="shared" ca="1" si="2"/>
        <v>#NAME?</v>
      </c>
      <c r="M13" s="88" t="e">
        <f t="shared" ca="1" si="3"/>
        <v>#NAME?</v>
      </c>
      <c r="N13" s="89" t="e">
        <f t="shared" ca="1" si="4"/>
        <v>#NAME?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28</v>
      </c>
      <c r="B14" s="7" t="s">
        <v>5</v>
      </c>
      <c r="D14" s="87" t="e">
        <f ca="1">_xll.HPVAL($A14,$A$49,$A$2,$A$5,$A$6,$A$7)</f>
        <v>#NAME?</v>
      </c>
      <c r="E14" s="88" t="e">
        <f ca="1">_xll.HPVAL($A14,$A$49,$A$3,$A$5,$A$6,$A$7)</f>
        <v>#NAME?</v>
      </c>
      <c r="F14" s="89" t="e">
        <f t="shared" ca="1" si="0"/>
        <v>#NAME?</v>
      </c>
      <c r="G14" s="5"/>
      <c r="H14" s="87" t="e">
        <f ca="1">_xll.HPVAL($A14,$A$1,$A$2,$A$5,$A$6,$A$7)</f>
        <v>#NAME?</v>
      </c>
      <c r="I14" s="88" t="e">
        <f ca="1">_xll.HPVAL($A14,$A$1,$A$3,$A$5,$A$6,$A$7)</f>
        <v>#NAME?</v>
      </c>
      <c r="J14" s="89" t="e">
        <f t="shared" ca="1" si="1"/>
        <v>#NAME?</v>
      </c>
      <c r="K14" s="1"/>
      <c r="L14" s="87" t="e">
        <f t="shared" ca="1" si="2"/>
        <v>#NAME?</v>
      </c>
      <c r="M14" s="88" t="e">
        <f t="shared" ca="1" si="3"/>
        <v>#NAME?</v>
      </c>
      <c r="N14" s="89" t="e">
        <f t="shared" ca="1" si="4"/>
        <v>#NAME?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30</v>
      </c>
      <c r="B15" s="7" t="s">
        <v>156</v>
      </c>
      <c r="D15" s="87" t="e">
        <f ca="1">_xll.HPVAL($A15,$A$49,$A$2,$A$5,$A$6,$A$7)</f>
        <v>#NAME?</v>
      </c>
      <c r="E15" s="88" t="e">
        <f ca="1">_xll.HPVAL($A15,$A$49,$A$3,$A$5,$A$6,$A$7)</f>
        <v>#NAME?</v>
      </c>
      <c r="F15" s="89" t="e">
        <f t="shared" ca="1" si="0"/>
        <v>#NAME?</v>
      </c>
      <c r="G15" s="5"/>
      <c r="H15" s="87" t="e">
        <f ca="1">_xll.HPVAL($A15,$A$1,$A$2,$A$5,$A$6,$A$7)</f>
        <v>#NAME?</v>
      </c>
      <c r="I15" s="88" t="e">
        <f ca="1">_xll.HPVAL($A15,$A$1,$A$3,$A$5,$A$6,$A$7)</f>
        <v>#NAME?</v>
      </c>
      <c r="J15" s="89" t="e">
        <f t="shared" ca="1" si="1"/>
        <v>#NAME?</v>
      </c>
      <c r="K15" s="1"/>
      <c r="L15" s="87" t="e">
        <f t="shared" ca="1" si="2"/>
        <v>#NAME?</v>
      </c>
      <c r="M15" s="88" t="e">
        <f t="shared" ca="1" si="3"/>
        <v>#NAME?</v>
      </c>
      <c r="N15" s="89" t="e">
        <f t="shared" ca="1" si="4"/>
        <v>#NAME?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4</v>
      </c>
      <c r="B16" s="7" t="s">
        <v>107</v>
      </c>
      <c r="D16" s="87" t="e">
        <f ca="1">_xll.HPVAL($A16,$A$49,$A$2,$A$5,$A$6,$A$7)</f>
        <v>#NAME?</v>
      </c>
      <c r="E16" s="88" t="e">
        <f ca="1">_xll.HPVAL($A16,$A$49,$A$3,$A$5,$A$6,$A$7)</f>
        <v>#NAME?</v>
      </c>
      <c r="F16" s="89" t="e">
        <f t="shared" ca="1" si="0"/>
        <v>#NAME?</v>
      </c>
      <c r="G16" s="5"/>
      <c r="H16" s="87" t="e">
        <f ca="1">_xll.HPVAL($A16,$A$1,$A$2,$A$5,$A$6,$A$7)</f>
        <v>#NAME?</v>
      </c>
      <c r="I16" s="88" t="e">
        <f ca="1">_xll.HPVAL($A16,$A$1,$A$3,$A$5,$A$6,$A$7)</f>
        <v>#NAME?</v>
      </c>
      <c r="J16" s="89" t="e">
        <f t="shared" ca="1" si="1"/>
        <v>#NAME?</v>
      </c>
      <c r="K16" s="1"/>
      <c r="L16" s="87" t="e">
        <f t="shared" ca="1" si="2"/>
        <v>#NAME?</v>
      </c>
      <c r="M16" s="88" t="e">
        <f t="shared" ca="1" si="3"/>
        <v>#NAME?</v>
      </c>
      <c r="N16" s="89" t="e">
        <f t="shared" ca="1" si="4"/>
        <v>#NAME?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73</v>
      </c>
      <c r="B17" s="7" t="s">
        <v>157</v>
      </c>
      <c r="D17" s="87" t="e">
        <f ca="1">_xll.HPVAL($A17,$A$49,$A$2,$A$5,$A$6,$A$7)</f>
        <v>#NAME?</v>
      </c>
      <c r="E17" s="88" t="e">
        <f ca="1">_xll.HPVAL($A17,$A$49,$A$3,$A$5,$A$6,$A$7)</f>
        <v>#NAME?</v>
      </c>
      <c r="F17" s="89" t="e">
        <f t="shared" ca="1" si="0"/>
        <v>#NAME?</v>
      </c>
      <c r="G17" s="5"/>
      <c r="H17" s="87" t="e">
        <f ca="1">_xll.HPVAL($A17,$A$1,$A$2,$A$5,$A$6,$A$7)</f>
        <v>#NAME?</v>
      </c>
      <c r="I17" s="88" t="e">
        <f ca="1">_xll.HPVAL($A17,$A$1,$A$3,$A$5,$A$6,$A$7)</f>
        <v>#NAME?</v>
      </c>
      <c r="J17" s="89" t="e">
        <f t="shared" ca="1" si="1"/>
        <v>#NAME?</v>
      </c>
      <c r="K17" s="1"/>
      <c r="L17" s="87" t="e">
        <f t="shared" ca="1" si="2"/>
        <v>#NAME?</v>
      </c>
      <c r="M17" s="88" t="e">
        <f t="shared" ca="1" si="3"/>
        <v>#NAME?</v>
      </c>
      <c r="N17" s="89" t="e">
        <f t="shared" ca="1" si="4"/>
        <v>#NAME?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A18" s="23" t="s">
        <v>31</v>
      </c>
      <c r="B18" s="7" t="s">
        <v>2</v>
      </c>
      <c r="D18" s="87" t="e">
        <f ca="1">_xll.HPVAL($A18,$A$49,$A$2,$A$5,$A$6,$A$7)</f>
        <v>#NAME?</v>
      </c>
      <c r="E18" s="88" t="e">
        <f ca="1">_xll.HPVAL($A18,$A$49,$A$3,$A$5,$A$6,$A$7)</f>
        <v>#NAME?</v>
      </c>
      <c r="F18" s="89" t="e">
        <f t="shared" ca="1" si="0"/>
        <v>#NAME?</v>
      </c>
      <c r="G18" s="5"/>
      <c r="H18" s="87" t="e">
        <f ca="1">_xll.HPVAL($A18,$A$1,$A$2,$A$5,$A$6,$A$7)</f>
        <v>#NAME?</v>
      </c>
      <c r="I18" s="88" t="e">
        <f ca="1">_xll.HPVAL($A18,$A$1,$A$3,$A$5,$A$6,$A$7)</f>
        <v>#NAME?</v>
      </c>
      <c r="J18" s="89" t="e">
        <f t="shared" ca="1" si="1"/>
        <v>#NAME?</v>
      </c>
      <c r="K18" s="1"/>
      <c r="L18" s="87" t="e">
        <f t="shared" ca="1" si="2"/>
        <v>#NAME?</v>
      </c>
      <c r="M18" s="88" t="e">
        <f t="shared" ca="1" si="3"/>
        <v>#NAME?</v>
      </c>
      <c r="N18" s="89" t="e">
        <f t="shared" ca="1" si="4"/>
        <v>#NAME?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1.25" customHeight="1" x14ac:dyDescent="0.2">
      <c r="B19" s="115" t="s">
        <v>6</v>
      </c>
      <c r="C19" s="114"/>
      <c r="D19" s="111" t="e">
        <f ca="1">SUM(D9:D18)</f>
        <v>#NAME?</v>
      </c>
      <c r="E19" s="112" t="e">
        <f ca="1">SUM(E9:E18)</f>
        <v>#NAME?</v>
      </c>
      <c r="F19" s="130" t="e">
        <f ca="1">SUM(F9:F18)</f>
        <v>#NAME?</v>
      </c>
      <c r="G19" s="116"/>
      <c r="H19" s="111" t="e">
        <f ca="1">SUM(H9:H18)</f>
        <v>#NAME?</v>
      </c>
      <c r="I19" s="112" t="e">
        <f ca="1">SUM(I9:I18)</f>
        <v>#NAME?</v>
      </c>
      <c r="J19" s="130" t="e">
        <f ca="1">SUM(J9:J18)</f>
        <v>#NAME?</v>
      </c>
      <c r="K19" s="114"/>
      <c r="L19" s="111" t="e">
        <f ca="1">SUM(L9:L18)</f>
        <v>#NAME?</v>
      </c>
      <c r="M19" s="112" t="e">
        <f ca="1">SUM(M9:M18)</f>
        <v>#NAME?</v>
      </c>
      <c r="N19" s="130" t="e">
        <f ca="1">SUM(N9:N18)</f>
        <v>#NAME?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3" customHeight="1" x14ac:dyDescent="0.2">
      <c r="B20" s="7"/>
      <c r="D20" s="87"/>
      <c r="E20" s="88"/>
      <c r="F20" s="89"/>
      <c r="G20" s="5"/>
      <c r="H20" s="87"/>
      <c r="I20" s="88"/>
      <c r="J20" s="89"/>
      <c r="K20" s="1"/>
      <c r="L20" s="87"/>
      <c r="M20" s="88"/>
      <c r="N20" s="8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32</v>
      </c>
      <c r="B21" s="7" t="s">
        <v>88</v>
      </c>
      <c r="D21" s="87" t="e">
        <f ca="1">_xll.HPVAL($A21,$A$49,$A$2,$A$5,$A$6,$A$7)</f>
        <v>#NAME?</v>
      </c>
      <c r="E21" s="88" t="e">
        <f ca="1">_xll.HPVAL($A21,$A$49,$A$3,$A$5,$A$6,$A$7)</f>
        <v>#NAME?</v>
      </c>
      <c r="F21" s="89" t="e">
        <f t="shared" ref="F21:F26" ca="1" si="5">+D21+E21</f>
        <v>#NAME?</v>
      </c>
      <c r="G21" s="5"/>
      <c r="H21" s="87" t="e">
        <f ca="1">_xll.HPVAL($A21,$A$1,$A$2,$A$5,$A$6,$A$7)</f>
        <v>#NAME?</v>
      </c>
      <c r="I21" s="88" t="e">
        <f ca="1">_xll.HPVAL($A21,$A$1,$A$3,$A$5,$A$6,$A$7)</f>
        <v>#NAME?</v>
      </c>
      <c r="J21" s="89" t="e">
        <f t="shared" ref="J21:J26" ca="1" si="6">+H21+I21</f>
        <v>#NAME?</v>
      </c>
      <c r="K21" s="1"/>
      <c r="L21" s="87" t="e">
        <f t="shared" ref="L21:L26" ca="1" si="7">+D21-H21</f>
        <v>#NAME?</v>
      </c>
      <c r="M21" s="88" t="e">
        <f t="shared" ref="M21:M26" ca="1" si="8">+E21-I21</f>
        <v>#NAME?</v>
      </c>
      <c r="N21" s="89" t="e">
        <f t="shared" ref="N21:N26" ca="1" si="9">+L21+M21</f>
        <v>#NAME?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38</v>
      </c>
      <c r="B22" s="7" t="s">
        <v>89</v>
      </c>
      <c r="D22" s="87" t="e">
        <f ca="1">_xll.HPVAL($A22,$A$49,$A$2,$A$5,$A$6,$A$7)</f>
        <v>#NAME?</v>
      </c>
      <c r="E22" s="88" t="e">
        <f ca="1">_xll.HPVAL($A22,$A$49,$A$3,$A$5,$A$6,$A$7)</f>
        <v>#NAME?</v>
      </c>
      <c r="F22" s="89" t="e">
        <f t="shared" ca="1" si="5"/>
        <v>#NAME?</v>
      </c>
      <c r="G22" s="5"/>
      <c r="H22" s="87" t="e">
        <f ca="1">_xll.HPVAL($A22,$A$1,$A$2,$A$5,$A$6,$A$7)</f>
        <v>#NAME?</v>
      </c>
      <c r="I22" s="88" t="e">
        <f ca="1">_xll.HPVAL($A22,$A$1,$A$3,$A$5,$A$6,$A$7)</f>
        <v>#NAME?</v>
      </c>
      <c r="J22" s="89" t="e">
        <f t="shared" ca="1" si="6"/>
        <v>#NAME?</v>
      </c>
      <c r="K22" s="1"/>
      <c r="L22" s="87" t="e">
        <f t="shared" ca="1" si="7"/>
        <v>#NAME?</v>
      </c>
      <c r="M22" s="88" t="e">
        <f t="shared" ca="1" si="8"/>
        <v>#NAME?</v>
      </c>
      <c r="N22" s="89" t="e">
        <f t="shared" ca="1" si="9"/>
        <v>#NAME?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35</v>
      </c>
      <c r="B23" s="7" t="s">
        <v>90</v>
      </c>
      <c r="D23" s="87" t="e">
        <f ca="1">_xll.HPVAL($A23,$A$49,$A$2,$A$5,$A$6,$A$7)</f>
        <v>#NAME?</v>
      </c>
      <c r="E23" s="88" t="e">
        <f ca="1">_xll.HPVAL($A23,$A$49,$A$3,$A$5,$A$6,$A$7)</f>
        <v>#NAME?</v>
      </c>
      <c r="F23" s="89" t="e">
        <f t="shared" ca="1" si="5"/>
        <v>#NAME?</v>
      </c>
      <c r="G23" s="5"/>
      <c r="H23" s="87" t="e">
        <f ca="1">_xll.HPVAL($A23,$A$1,$A$2,$A$5,$A$6,$A$7)</f>
        <v>#NAME?</v>
      </c>
      <c r="I23" s="88" t="e">
        <f ca="1">_xll.HPVAL($A23,$A$1,$A$3,$A$5,$A$6,$A$7)</f>
        <v>#NAME?</v>
      </c>
      <c r="J23" s="89" t="e">
        <f t="shared" ca="1" si="6"/>
        <v>#NAME?</v>
      </c>
      <c r="K23" s="1"/>
      <c r="L23" s="87" t="e">
        <f t="shared" ca="1" si="7"/>
        <v>#NAME?</v>
      </c>
      <c r="M23" s="88" t="e">
        <f t="shared" ca="1" si="8"/>
        <v>#NAME?</v>
      </c>
      <c r="N23" s="89" t="e">
        <f t="shared" ca="1" si="9"/>
        <v>#NAME?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A24" s="23" t="s">
        <v>153</v>
      </c>
      <c r="B24" s="7" t="s">
        <v>91</v>
      </c>
      <c r="D24" s="87" t="e">
        <f ca="1">_xll.HPVAL($A24,$A$49,$A$2,$A$5,$A$6,$A$7)</f>
        <v>#NAME?</v>
      </c>
      <c r="E24" s="88" t="e">
        <f ca="1">_xll.HPVAL($A24,$A$49,$A$3,$A$5,$A$6,$A$7)</f>
        <v>#NAME?</v>
      </c>
      <c r="F24" s="89" t="e">
        <f t="shared" ca="1" si="5"/>
        <v>#NAME?</v>
      </c>
      <c r="G24" s="5"/>
      <c r="H24" s="87" t="e">
        <f ca="1">_xll.HPVAL($A24,$A$1,$A$2,$A$5,$A$6,$A$7)</f>
        <v>#NAME?</v>
      </c>
      <c r="I24" s="88" t="e">
        <f ca="1">_xll.HPVAL($A24,$A$1,$A$3,$A$5,$A$6,$A$7)</f>
        <v>#NAME?</v>
      </c>
      <c r="J24" s="89" t="e">
        <f t="shared" ca="1" si="6"/>
        <v>#NAME?</v>
      </c>
      <c r="K24" s="1"/>
      <c r="L24" s="87" t="e">
        <f t="shared" ca="1" si="7"/>
        <v>#NAME?</v>
      </c>
      <c r="M24" s="88" t="e">
        <f t="shared" ca="1" si="8"/>
        <v>#NAME?</v>
      </c>
      <c r="N24" s="89" t="e">
        <f t="shared" ca="1" si="9"/>
        <v>#NAME?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A25" s="23" t="s">
        <v>103</v>
      </c>
      <c r="B25" s="7" t="s">
        <v>104</v>
      </c>
      <c r="D25" s="87" t="e">
        <f ca="1">_xll.HPVAL($A25,$A$49,$A$2,$A$5,$A$6,$A$7)</f>
        <v>#NAME?</v>
      </c>
      <c r="E25" s="88" t="e">
        <f ca="1">_xll.HPVAL($A25,$A$49,$A$3,$A$5,$A$6,$A$7)</f>
        <v>#NAME?</v>
      </c>
      <c r="F25" s="89" t="e">
        <f t="shared" ca="1" si="5"/>
        <v>#NAME?</v>
      </c>
      <c r="G25" s="5"/>
      <c r="H25" s="87" t="e">
        <f ca="1">_xll.HPVAL($A25,$A$1,$A$2,$A$5,$A$6,$A$7)</f>
        <v>#NAME?</v>
      </c>
      <c r="I25" s="88" t="e">
        <f ca="1">_xll.HPVAL($A25,$A$1,$A$3,$A$5,$A$6,$A$7)</f>
        <v>#NAME?</v>
      </c>
      <c r="J25" s="89" t="e">
        <f t="shared" ca="1" si="6"/>
        <v>#NAME?</v>
      </c>
      <c r="K25" s="1"/>
      <c r="L25" s="87" t="e">
        <f t="shared" ca="1" si="7"/>
        <v>#NAME?</v>
      </c>
      <c r="M25" s="88" t="e">
        <f t="shared" ca="1" si="8"/>
        <v>#NAME?</v>
      </c>
      <c r="N25" s="89" t="e">
        <f t="shared" ca="1" si="9"/>
        <v>#NAME?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A26" s="23" t="s">
        <v>36</v>
      </c>
      <c r="B26" s="7" t="s">
        <v>0</v>
      </c>
      <c r="D26" s="87" t="e">
        <f ca="1">_xll.HPVAL($A26,$A$49,$A$2,$A$5,$A$6,$A$7)</f>
        <v>#NAME?</v>
      </c>
      <c r="E26" s="88" t="e">
        <f ca="1">_xll.HPVAL($A26,$A$49,$A$3,$A$5,$A$6,$A$7)</f>
        <v>#NAME?</v>
      </c>
      <c r="F26" s="89" t="e">
        <f t="shared" ca="1" si="5"/>
        <v>#NAME?</v>
      </c>
      <c r="G26" s="5"/>
      <c r="H26" s="87" t="e">
        <f ca="1">_xll.HPVAL($A26,$A$1,$A$2,$A$5,$A$6,$A$7)</f>
        <v>#NAME?</v>
      </c>
      <c r="I26" s="88" t="e">
        <f ca="1">_xll.HPVAL($A26,$A$1,$A$3,$A$5,$A$6,$A$7)</f>
        <v>#NAME?</v>
      </c>
      <c r="J26" s="89" t="e">
        <f t="shared" ca="1" si="6"/>
        <v>#NAME?</v>
      </c>
      <c r="K26" s="1"/>
      <c r="L26" s="87" t="e">
        <f t="shared" ca="1" si="7"/>
        <v>#NAME?</v>
      </c>
      <c r="M26" s="88" t="e">
        <f t="shared" ca="1" si="8"/>
        <v>#NAME?</v>
      </c>
      <c r="N26" s="89" t="e">
        <f t="shared" ca="1" si="9"/>
        <v>#NAME?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B27" s="115" t="s">
        <v>1</v>
      </c>
      <c r="C27" s="114"/>
      <c r="D27" s="111" t="e">
        <f ca="1">SUM(D21:D26)</f>
        <v>#NAME?</v>
      </c>
      <c r="E27" s="112" t="e">
        <f ca="1">SUM(E21:E26)</f>
        <v>#NAME?</v>
      </c>
      <c r="F27" s="130" t="e">
        <f ca="1">SUM(F21:F26)</f>
        <v>#NAME?</v>
      </c>
      <c r="G27" s="116"/>
      <c r="H27" s="111" t="e">
        <f ca="1">SUM(H21:H26)</f>
        <v>#NAME?</v>
      </c>
      <c r="I27" s="112" t="e">
        <f ca="1">SUM(I21:I26)</f>
        <v>#NAME?</v>
      </c>
      <c r="J27" s="130" t="e">
        <f ca="1">SUM(J21:J26)</f>
        <v>#NAME?</v>
      </c>
      <c r="K27" s="114"/>
      <c r="L27" s="111" t="e">
        <f ca="1">SUM(L21:L26)</f>
        <v>#NAME?</v>
      </c>
      <c r="M27" s="112" t="e">
        <f ca="1">SUM(M21:M26)</f>
        <v>#NAME?</v>
      </c>
      <c r="N27" s="130" t="e">
        <f ca="1">SUM(N21:N26)</f>
        <v>#NAME?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3" customHeight="1" x14ac:dyDescent="0.2">
      <c r="B28" s="7"/>
      <c r="D28" s="87"/>
      <c r="E28" s="88"/>
      <c r="F28" s="89"/>
      <c r="G28" s="5"/>
      <c r="H28" s="87"/>
      <c r="I28" s="88"/>
      <c r="J28" s="89"/>
      <c r="K28" s="1"/>
      <c r="L28" s="87"/>
      <c r="M28" s="88"/>
      <c r="N28" s="8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">
      <c r="A29" s="23" t="s">
        <v>34</v>
      </c>
      <c r="B29" s="7" t="s">
        <v>33</v>
      </c>
      <c r="D29" s="87" t="e">
        <f ca="1">_xll.HPVAL($A29,$A$49,$A$2,$A$5,$A$6,$A$7)</f>
        <v>#NAME?</v>
      </c>
      <c r="E29" s="88" t="e">
        <f ca="1">_xll.HPVAL($A29,$A$49,$A$3,$A$5,$A$6,$A$7)</f>
        <v>#NAME?</v>
      </c>
      <c r="F29" s="89" t="e">
        <f ca="1">+D29+E29</f>
        <v>#NAME?</v>
      </c>
      <c r="G29" s="5"/>
      <c r="H29" s="87" t="e">
        <f ca="1">_xll.HPVAL($A29,$A$1,$A$2,$A$5,$A$6,$A$7)</f>
        <v>#NAME?</v>
      </c>
      <c r="I29" s="88" t="e">
        <f ca="1">_xll.HPVAL($A29,$A$1,$A$3,$A$5,$A$6,$A$7)</f>
        <v>#NAME?</v>
      </c>
      <c r="J29" s="89" t="e">
        <f ca="1">+H29+I29</f>
        <v>#NAME?</v>
      </c>
      <c r="K29" s="1"/>
      <c r="L29" s="87" t="e">
        <f ca="1">+D29-H29</f>
        <v>#NAME?</v>
      </c>
      <c r="M29" s="88" t="e">
        <f ca="1">+E29-I29</f>
        <v>#NAME?</v>
      </c>
      <c r="N29" s="89" t="e">
        <f ca="1">+L29+M29</f>
        <v>#NAME?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">
      <c r="A30" s="23" t="s">
        <v>37</v>
      </c>
      <c r="B30" s="7" t="s">
        <v>67</v>
      </c>
      <c r="D30" s="87" t="e">
        <f ca="1">_xll.HPVAL($A30,$A$49,$A$2,$A$5,$A$6,$A$7)</f>
        <v>#NAME?</v>
      </c>
      <c r="E30" s="88" t="e">
        <f ca="1">_xll.HPVAL($A30,$A$49,$A$3,$A$5,$A$6,$A$7)</f>
        <v>#NAME?</v>
      </c>
      <c r="F30" s="89" t="e">
        <f ca="1">+D30+E30</f>
        <v>#NAME?</v>
      </c>
      <c r="G30" s="5"/>
      <c r="H30" s="87" t="e">
        <f ca="1">_xll.HPVAL($A30,$A$1,$A$2,$A$5,$A$6,$A$7)</f>
        <v>#NAME?</v>
      </c>
      <c r="I30" s="88" t="e">
        <f ca="1">_xll.HPVAL($A30,$A$1,$A$3,$A$5,$A$6,$A$7)</f>
        <v>#NAME?</v>
      </c>
      <c r="J30" s="89" t="e">
        <f ca="1">+H30+I30</f>
        <v>#NAME?</v>
      </c>
      <c r="K30" s="1"/>
      <c r="L30" s="87" t="e">
        <f t="shared" ref="L30:M32" ca="1" si="10">+D30-H30</f>
        <v>#NAME?</v>
      </c>
      <c r="M30" s="88" t="e">
        <f t="shared" ca="1" si="10"/>
        <v>#NAME?</v>
      </c>
      <c r="N30" s="89" t="e">
        <f ca="1">+L30+M30</f>
        <v>#NAME?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">
      <c r="A31" s="23" t="s">
        <v>41</v>
      </c>
      <c r="B31" s="7" t="s">
        <v>92</v>
      </c>
      <c r="C31" s="72"/>
      <c r="D31" s="87" t="e">
        <f ca="1">_xll.HPVAL($A31,$A$49,$A$2,$A$5,$A$6,$A$7)</f>
        <v>#NAME?</v>
      </c>
      <c r="E31" s="88" t="e">
        <f ca="1">_xll.HPVAL($A31,$A$49,$A$3,$A$5,$A$6,$A$7)</f>
        <v>#NAME?</v>
      </c>
      <c r="F31" s="89" t="e">
        <f ca="1">+D31+E31</f>
        <v>#NAME?</v>
      </c>
      <c r="G31" s="5"/>
      <c r="H31" s="87" t="e">
        <f ca="1">_xll.HPVAL($A31,$A$1,$A$2,$A$5,$A$6,$A$7)</f>
        <v>#NAME?</v>
      </c>
      <c r="I31" s="88" t="e">
        <f ca="1">_xll.HPVAL($A31,$A$1,$A$3,$A$5,$A$6,$A$7)</f>
        <v>#NAME?</v>
      </c>
      <c r="J31" s="89" t="e">
        <f ca="1">+H31+I31</f>
        <v>#NAME?</v>
      </c>
      <c r="K31" s="1"/>
      <c r="L31" s="87" t="e">
        <f t="shared" ca="1" si="10"/>
        <v>#NAME?</v>
      </c>
      <c r="M31" s="88" t="e">
        <f t="shared" ca="1" si="10"/>
        <v>#NAME?</v>
      </c>
      <c r="N31" s="89" t="e">
        <f ca="1">+L31+M31</f>
        <v>#NAME?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A32" s="23" t="s">
        <v>42</v>
      </c>
      <c r="B32" s="7" t="s">
        <v>93</v>
      </c>
      <c r="C32" s="72"/>
      <c r="D32" s="87" t="e">
        <f ca="1">_xll.HPVAL($A32,$A$49,$A$2,$A$5,$A$6,$A$7)</f>
        <v>#NAME?</v>
      </c>
      <c r="E32" s="88" t="e">
        <f ca="1">_xll.HPVAL($A32,$A$49,$A$3,$A$5,$A$6,$A$7)</f>
        <v>#NAME?</v>
      </c>
      <c r="F32" s="89" t="e">
        <f ca="1">+D32+E32</f>
        <v>#NAME?</v>
      </c>
      <c r="G32" s="5"/>
      <c r="H32" s="87" t="e">
        <f ca="1">_xll.HPVAL($A32,$A$1,$A$2,$A$5,$A$6,$A$7)</f>
        <v>#NAME?</v>
      </c>
      <c r="I32" s="88" t="e">
        <f ca="1">_xll.HPVAL($A32,$A$1,$A$3,$A$5,$A$6,$A$7)</f>
        <v>#NAME?</v>
      </c>
      <c r="J32" s="89" t="e">
        <f ca="1">+H32+I32</f>
        <v>#NAME?</v>
      </c>
      <c r="K32" s="1"/>
      <c r="L32" s="87" t="e">
        <f t="shared" ca="1" si="10"/>
        <v>#NAME?</v>
      </c>
      <c r="M32" s="88" t="e">
        <f t="shared" ca="1" si="10"/>
        <v>#NAME?</v>
      </c>
      <c r="N32" s="89" t="e">
        <f ca="1">+L32+M32</f>
        <v>#NAME?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">
      <c r="B33" s="115" t="s">
        <v>86</v>
      </c>
      <c r="C33" s="114"/>
      <c r="D33" s="111" t="e">
        <f ca="1">SUM(D29:D32)</f>
        <v>#NAME?</v>
      </c>
      <c r="E33" s="112" t="e">
        <f ca="1">SUM(E29:E32)</f>
        <v>#NAME?</v>
      </c>
      <c r="F33" s="130" t="e">
        <f ca="1">SUM(F29:F32)</f>
        <v>#NAME?</v>
      </c>
      <c r="G33" s="116"/>
      <c r="H33" s="111" t="e">
        <f ca="1">SUM(H29:H32)</f>
        <v>#NAME?</v>
      </c>
      <c r="I33" s="112" t="e">
        <f ca="1">SUM(I29:I32)</f>
        <v>#NAME?</v>
      </c>
      <c r="J33" s="130" t="e">
        <f ca="1">SUM(J29:J32)</f>
        <v>#NAME?</v>
      </c>
      <c r="K33" s="114"/>
      <c r="L33" s="111" t="e">
        <f ca="1">SUM(L29:L32)</f>
        <v>#NAME?</v>
      </c>
      <c r="M33" s="112" t="e">
        <f ca="1">SUM(M29:M32)</f>
        <v>#NAME?</v>
      </c>
      <c r="N33" s="130" t="e">
        <f ca="1">SUM(N29:N32)</f>
        <v>#NAME?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3" customHeight="1" x14ac:dyDescent="0.2">
      <c r="B34" s="7"/>
      <c r="D34" s="87"/>
      <c r="E34" s="88"/>
      <c r="F34" s="89"/>
      <c r="G34" s="5"/>
      <c r="H34" s="87"/>
      <c r="I34" s="88"/>
      <c r="J34" s="89"/>
      <c r="K34" s="1"/>
      <c r="L34" s="87"/>
      <c r="M34" s="88"/>
      <c r="N34" s="8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customHeight="1" x14ac:dyDescent="0.2">
      <c r="A35" s="23" t="s">
        <v>40</v>
      </c>
      <c r="B35" s="7" t="s">
        <v>9</v>
      </c>
      <c r="D35" s="87" t="e">
        <f ca="1">_xll.HPVAL($A35,$A$49,$A$2,$A$5,$A$6,$A$7)</f>
        <v>#NAME?</v>
      </c>
      <c r="E35" s="88" t="e">
        <f ca="1">_xll.HPVAL($A35,$A$49,$A$3,$A$5,$A$6,$A$7)</f>
        <v>#NAME?</v>
      </c>
      <c r="F35" s="89" t="e">
        <f ca="1">+D35+E35</f>
        <v>#NAME?</v>
      </c>
      <c r="G35" s="5"/>
      <c r="H35" s="87" t="e">
        <f ca="1">_xll.HPVAL($A35,$A$1,$A$2,$A$5,$A$6,$A$7)</f>
        <v>#NAME?</v>
      </c>
      <c r="I35" s="88" t="e">
        <f ca="1">_xll.HPVAL($A35,$A$1,$A$3,$A$5,$A$6,$A$7)</f>
        <v>#NAME?</v>
      </c>
      <c r="J35" s="89" t="e">
        <f ca="1">+H35+I35</f>
        <v>#NAME?</v>
      </c>
      <c r="K35" s="1"/>
      <c r="L35" s="87" t="e">
        <f t="shared" ref="L35:M38" ca="1" si="11">+D35-H35</f>
        <v>#NAME?</v>
      </c>
      <c r="M35" s="88" t="e">
        <f t="shared" ca="1" si="11"/>
        <v>#NAME?</v>
      </c>
      <c r="N35" s="89" t="e">
        <f ca="1">+L35+M35</f>
        <v>#NAME?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A36" s="23" t="s">
        <v>39</v>
      </c>
      <c r="B36" s="7" t="s">
        <v>152</v>
      </c>
      <c r="D36" s="87" t="e">
        <f ca="1">_xll.HPVAL($A36,$A$49,$A$2,$A$5,$A$6,$A$7)</f>
        <v>#NAME?</v>
      </c>
      <c r="E36" s="88" t="e">
        <f ca="1">_xll.HPVAL($A36,$A$49,$A$3,$A$5,$A$6,$A$7)</f>
        <v>#NAME?</v>
      </c>
      <c r="F36" s="89" t="e">
        <f ca="1">+D36+E36</f>
        <v>#NAME?</v>
      </c>
      <c r="G36" s="5"/>
      <c r="H36" s="87" t="e">
        <f ca="1">_xll.HPVAL($A36,$A$1,$A$2,$A$5,$A$6,$A$7)</f>
        <v>#NAME?</v>
      </c>
      <c r="I36" s="88" t="e">
        <f ca="1">_xll.HPVAL($A36,$A$1,$A$3,$A$5,$A$6,$A$7)</f>
        <v>#NAME?</v>
      </c>
      <c r="J36" s="89" t="e">
        <f ca="1">+H36+I36</f>
        <v>#NAME?</v>
      </c>
      <c r="K36" s="1"/>
      <c r="L36" s="87" t="e">
        <f t="shared" ca="1" si="11"/>
        <v>#NAME?</v>
      </c>
      <c r="M36" s="88" t="e">
        <f t="shared" ca="1" si="11"/>
        <v>#NAME?</v>
      </c>
      <c r="N36" s="89" t="e">
        <f ca="1">+L36+M36</f>
        <v>#NAME?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A37" s="23" t="s">
        <v>154</v>
      </c>
      <c r="B37" s="7" t="s">
        <v>181</v>
      </c>
      <c r="D37" s="87" t="e">
        <f ca="1">_xll.HPVAL($A37,$A$49,$A$2,$A$5,$A$6,$A$7)</f>
        <v>#NAME?</v>
      </c>
      <c r="E37" s="88" t="e">
        <f ca="1">_xll.HPVAL($A37,$A$49,$A$3,$A$5,$A$6,$A$7)</f>
        <v>#NAME?</v>
      </c>
      <c r="F37" s="89" t="e">
        <f ca="1">+D37+E37</f>
        <v>#NAME?</v>
      </c>
      <c r="G37" s="5"/>
      <c r="H37" s="87" t="e">
        <f ca="1">_xll.HPVAL($A37,$A$1,$A$2,$A$5,$A$6,$A$7)</f>
        <v>#NAME?</v>
      </c>
      <c r="I37" s="88" t="e">
        <f ca="1">_xll.HPVAL($A37,$A$1,$A$3,$A$5,$A$6,$A$7)</f>
        <v>#NAME?</v>
      </c>
      <c r="J37" s="89" t="e">
        <f ca="1">+H37+I37</f>
        <v>#NAME?</v>
      </c>
      <c r="K37" s="1"/>
      <c r="L37" s="87" t="e">
        <f t="shared" ca="1" si="11"/>
        <v>#NAME?</v>
      </c>
      <c r="M37" s="88" t="e">
        <f t="shared" ca="1" si="11"/>
        <v>#NAME?</v>
      </c>
      <c r="N37" s="89" t="e">
        <f ca="1">+L37+M37</f>
        <v>#NAME?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A38" s="23" t="s">
        <v>158</v>
      </c>
      <c r="B38" s="7" t="s">
        <v>155</v>
      </c>
      <c r="D38" s="87" t="e">
        <f ca="1">_xll.HPVAL($A38,$A$49,$A$2,$A$5,$A$6,$A$7)</f>
        <v>#NAME?</v>
      </c>
      <c r="E38" s="88" t="e">
        <f ca="1">_xll.HPVAL($A38,$A$49,$A$3,$A$5,$A$6,$A$7)</f>
        <v>#NAME?</v>
      </c>
      <c r="F38" s="89" t="e">
        <f ca="1">+D38+E38</f>
        <v>#NAME?</v>
      </c>
      <c r="G38" s="5"/>
      <c r="H38" s="87" t="e">
        <f ca="1">_xll.HPVAL($A38,$A$1,$A$2,$A$5,$A$6,$A$7)</f>
        <v>#NAME?</v>
      </c>
      <c r="I38" s="88" t="e">
        <f ca="1">_xll.HPVAL($A38,$A$1,$A$3,$A$5,$A$6,$A$7)</f>
        <v>#NAME?</v>
      </c>
      <c r="J38" s="89" t="e">
        <f ca="1">+H38+I38</f>
        <v>#NAME?</v>
      </c>
      <c r="K38" s="1"/>
      <c r="L38" s="87" t="e">
        <f t="shared" ca="1" si="11"/>
        <v>#NAME?</v>
      </c>
      <c r="M38" s="88" t="e">
        <f t="shared" ca="1" si="11"/>
        <v>#NAME?</v>
      </c>
      <c r="N38" s="89" t="e">
        <f ca="1">+L38+M38</f>
        <v>#NAME?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B39" s="115" t="s">
        <v>87</v>
      </c>
      <c r="C39" s="114"/>
      <c r="D39" s="111" t="e">
        <f ca="1">SUM(D35:D38)</f>
        <v>#NAME?</v>
      </c>
      <c r="E39" s="112" t="e">
        <f ca="1">SUM(E35:E38)</f>
        <v>#NAME?</v>
      </c>
      <c r="F39" s="130" t="e">
        <f ca="1">SUM(F35:F38)</f>
        <v>#NAME?</v>
      </c>
      <c r="G39" s="116"/>
      <c r="H39" s="111" t="e">
        <f ca="1">SUM(H35:H38)</f>
        <v>#NAME?</v>
      </c>
      <c r="I39" s="112" t="e">
        <f ca="1">SUM(I35:I38)</f>
        <v>#NAME?</v>
      </c>
      <c r="J39" s="130" t="e">
        <f ca="1">SUM(J35:J38)</f>
        <v>#NAME?</v>
      </c>
      <c r="K39" s="114"/>
      <c r="L39" s="111" t="e">
        <f ca="1">SUM(L35:L38)</f>
        <v>#NAME?</v>
      </c>
      <c r="M39" s="112" t="e">
        <f ca="1">SUM(M35:M38)</f>
        <v>#NAME?</v>
      </c>
      <c r="N39" s="130" t="e">
        <f ca="1">SUM(N35:N38)</f>
        <v>#NAME?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" customHeight="1" x14ac:dyDescent="0.2">
      <c r="B40" s="7"/>
      <c r="D40" s="87"/>
      <c r="E40" s="88"/>
      <c r="F40" s="89"/>
      <c r="G40" s="5"/>
      <c r="H40" s="87"/>
      <c r="I40" s="88"/>
      <c r="J40" s="89"/>
      <c r="K40" s="1"/>
      <c r="L40" s="87"/>
      <c r="M40" s="88"/>
      <c r="N40" s="8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A41" s="23" t="s">
        <v>82</v>
      </c>
      <c r="B41" s="7" t="s">
        <v>8</v>
      </c>
      <c r="C41" s="72"/>
      <c r="D41" s="87" t="e">
        <f ca="1">_xll.HPVAL($A41,$A$49,$A$2,$A$5,$A$6,$A$7)</f>
        <v>#NAME?</v>
      </c>
      <c r="E41" s="88" t="e">
        <f ca="1">_xll.HPVAL($A41,$A$49,$A$3,$A$5,$A$6,$A$7)</f>
        <v>#NAME?</v>
      </c>
      <c r="F41" s="89" t="e">
        <f ca="1">+D41+E41</f>
        <v>#NAME?</v>
      </c>
      <c r="G41" s="5"/>
      <c r="H41" s="87" t="e">
        <f ca="1">_xll.HPVAL($A41,$A$1,$A$2,$A$5,$A$6,$A$7)</f>
        <v>#NAME?</v>
      </c>
      <c r="I41" s="88" t="e">
        <f ca="1">_xll.HPVAL($A41,$A$1,$A$3,$A$5,$A$6,$A$7)</f>
        <v>#NAME?</v>
      </c>
      <c r="J41" s="89" t="e">
        <f ca="1">+H41+I41</f>
        <v>#NAME?</v>
      </c>
      <c r="K41" s="1"/>
      <c r="L41" s="87" t="e">
        <f ca="1">+D41-H41</f>
        <v>#NAME?</v>
      </c>
      <c r="M41" s="88" t="e">
        <f ca="1">+E41-I41</f>
        <v>#NAME?</v>
      </c>
      <c r="N41" s="89" t="e">
        <f ca="1">+L41+M41</f>
        <v>#NAME?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C42" s="72"/>
      <c r="D42" s="87"/>
      <c r="E42" s="88"/>
      <c r="F42" s="89">
        <f>+D42+E42</f>
        <v>0</v>
      </c>
      <c r="G42" s="5"/>
      <c r="H42" s="87"/>
      <c r="I42" s="88"/>
      <c r="J42" s="89">
        <f>+H42+I42</f>
        <v>0</v>
      </c>
      <c r="K42" s="1"/>
      <c r="L42" s="87"/>
      <c r="M42" s="88"/>
      <c r="N42" s="89">
        <f>+L42+M42</f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">
      <c r="A43" s="25" t="s">
        <v>44</v>
      </c>
      <c r="B43" s="7" t="s">
        <v>7</v>
      </c>
      <c r="C43" s="72"/>
      <c r="D43" s="87" t="e">
        <f ca="1">_xll.HPVAL($A43,$A$49,$A$2,$A$5,$A$6,$A$7)</f>
        <v>#NAME?</v>
      </c>
      <c r="E43" s="88" t="e">
        <f ca="1">_xll.HPVAL($A43,$A$49,$A$3,$A$5,$A$6,$A$7)</f>
        <v>#NAME?</v>
      </c>
      <c r="F43" s="89" t="e">
        <f ca="1">+D43+E43</f>
        <v>#NAME?</v>
      </c>
      <c r="G43" s="5"/>
      <c r="H43" s="87" t="e">
        <f ca="1">_xll.HPVAL($A43,$A$1,$A$2,$A$5,$A$6,$A$7)</f>
        <v>#NAME?</v>
      </c>
      <c r="I43" s="88" t="e">
        <f ca="1">_xll.HPVAL($A43,$A$1,$A$3,$A$5,$A$6,$A$7)</f>
        <v>#NAME?</v>
      </c>
      <c r="J43" s="89" t="e">
        <f ca="1">+H43+I43</f>
        <v>#NAME?</v>
      </c>
      <c r="K43" s="1"/>
      <c r="L43" s="87" t="e">
        <f ca="1">+D43-H43</f>
        <v>#NAME?</v>
      </c>
      <c r="M43" s="88" t="e">
        <f ca="1">+E43-I43</f>
        <v>#NAME?</v>
      </c>
      <c r="N43" s="89" t="e">
        <f ca="1">+L43+M43</f>
        <v>#NAME?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">
      <c r="B44" s="7"/>
      <c r="D44" s="87"/>
      <c r="E44" s="88"/>
      <c r="F44" s="89"/>
      <c r="G44" s="5"/>
      <c r="H44" s="87"/>
      <c r="I44" s="88"/>
      <c r="J44" s="89"/>
      <c r="K44" s="1"/>
      <c r="L44" s="87"/>
      <c r="M44" s="88"/>
      <c r="N44" s="8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114" customFormat="1" ht="11.25" customHeight="1" x14ac:dyDescent="0.2">
      <c r="A45" s="23"/>
      <c r="B45" s="115" t="s">
        <v>10</v>
      </c>
      <c r="D45" s="111" t="e">
        <f ca="1">SUM(D39:D43)+D19+D27+D33</f>
        <v>#NAME?</v>
      </c>
      <c r="E45" s="112" t="e">
        <f ca="1">SUM(E39:E43)+E19+E27+E33</f>
        <v>#NAME?</v>
      </c>
      <c r="F45" s="130" t="e">
        <f ca="1">SUM(F39:F43)+F19+F27+F33</f>
        <v>#NAME?</v>
      </c>
      <c r="G45" s="116"/>
      <c r="H45" s="111" t="e">
        <f ca="1">SUM(H39:H43)+H19+H27+H33</f>
        <v>#NAME?</v>
      </c>
      <c r="I45" s="112" t="e">
        <f ca="1">SUM(I39:I43)+I19+I27+I33</f>
        <v>#NAME?</v>
      </c>
      <c r="J45" s="130" t="e">
        <f ca="1">SUM(J39:J43)+J19+J27+J33</f>
        <v>#NAME?</v>
      </c>
      <c r="L45" s="111" t="e">
        <f ca="1">SUM(L39:L43)+L19+L27+L33</f>
        <v>#NAME?</v>
      </c>
      <c r="M45" s="112" t="e">
        <f ca="1">SUM(M39:M43)+M19+M27+M33</f>
        <v>#NAME?</v>
      </c>
      <c r="N45" s="130" t="e">
        <f ca="1">SUM(N39:N43)+N19+N27+N33</f>
        <v>#NAME?</v>
      </c>
    </row>
    <row r="46" spans="1:40" ht="3" customHeight="1" x14ac:dyDescent="0.2">
      <c r="A46" s="114"/>
      <c r="B46" s="7"/>
      <c r="D46" s="87"/>
      <c r="E46" s="88"/>
      <c r="F46" s="89"/>
      <c r="G46" s="5"/>
      <c r="H46" s="87"/>
      <c r="I46" s="88"/>
      <c r="J46" s="89"/>
      <c r="K46" s="1"/>
      <c r="L46" s="87"/>
      <c r="M46" s="88"/>
      <c r="N46" s="8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1.25" customHeight="1" x14ac:dyDescent="0.2">
      <c r="A47" s="23" t="s">
        <v>45</v>
      </c>
      <c r="B47" s="7" t="s">
        <v>48</v>
      </c>
      <c r="C47" s="72"/>
      <c r="D47" s="87"/>
      <c r="E47" s="88" t="e">
        <f ca="1">_xll.HPVAL($A47,$A$49,"total_headcount",$A$5,$A$6,$A$7)</f>
        <v>#NAME?</v>
      </c>
      <c r="F47" s="89" t="e">
        <f ca="1">+D47+E47</f>
        <v>#NAME?</v>
      </c>
      <c r="G47" s="5"/>
      <c r="H47" s="87"/>
      <c r="I47" s="88" t="e">
        <f ca="1">_xll.HPVAL($A47,$A$1,"total_headcount",$A$5,$A$6,$A$7)</f>
        <v>#NAME?</v>
      </c>
      <c r="J47" s="89" t="e">
        <f ca="1">+H47+I47</f>
        <v>#NAME?</v>
      </c>
      <c r="K47" s="1"/>
      <c r="L47" s="87">
        <f>+D47-H47</f>
        <v>0</v>
      </c>
      <c r="M47" s="88" t="e">
        <f ca="1">+E47-I47</f>
        <v>#NAME?</v>
      </c>
      <c r="N47" s="89" t="e">
        <f ca="1">+L47+M47</f>
        <v>#NAME?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" customHeight="1" x14ac:dyDescent="0.2">
      <c r="A48" s="23" t="s">
        <v>45</v>
      </c>
      <c r="B48" s="7"/>
      <c r="D48" s="87"/>
      <c r="E48" s="88"/>
      <c r="F48" s="89"/>
      <c r="G48" s="5"/>
      <c r="H48" s="87"/>
      <c r="I48" s="88"/>
      <c r="J48" s="89"/>
      <c r="K48" s="1"/>
      <c r="L48" s="87"/>
      <c r="M48" s="88"/>
      <c r="N48" s="8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s="72" customFormat="1" ht="11.25" customHeight="1" x14ac:dyDescent="0.2">
      <c r="A49" s="23" t="s">
        <v>64</v>
      </c>
      <c r="B49" s="107" t="s">
        <v>14</v>
      </c>
      <c r="D49" s="111" t="e">
        <f ca="1">D45+D47</f>
        <v>#NAME?</v>
      </c>
      <c r="E49" s="112" t="e">
        <f ca="1">E45+E47</f>
        <v>#NAME?</v>
      </c>
      <c r="F49" s="130" t="e">
        <f ca="1">F45+F47</f>
        <v>#NAME?</v>
      </c>
      <c r="G49" s="5"/>
      <c r="H49" s="111" t="e">
        <f ca="1">H45+H47</f>
        <v>#NAME?</v>
      </c>
      <c r="I49" s="112" t="e">
        <f ca="1">I45+I47</f>
        <v>#NAME?</v>
      </c>
      <c r="J49" s="130" t="e">
        <f ca="1">J45+J47</f>
        <v>#NAME?</v>
      </c>
      <c r="K49" s="1"/>
      <c r="L49" s="111" t="e">
        <f ca="1">L45+L47</f>
        <v>#NAME?</v>
      </c>
      <c r="M49" s="112" t="e">
        <f ca="1">M45+M47</f>
        <v>#NAME?</v>
      </c>
      <c r="N49" s="130" t="e">
        <f ca="1">N45+N47</f>
        <v>#NAME?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">
      <c r="A50" s="114"/>
      <c r="B50" s="19"/>
      <c r="D50" s="13"/>
      <c r="E50" s="14"/>
      <c r="F50" s="22"/>
      <c r="G50" s="1"/>
      <c r="H50" s="13"/>
      <c r="I50" s="14"/>
      <c r="J50" s="22"/>
      <c r="K50" s="1"/>
      <c r="L50" s="13"/>
      <c r="M50" s="14"/>
      <c r="N50" s="2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40"/>
  <sheetViews>
    <sheetView topLeftCell="A22" workbookViewId="0">
      <selection activeCell="D7" sqref="D7"/>
    </sheetView>
  </sheetViews>
  <sheetFormatPr defaultRowHeight="12.75" x14ac:dyDescent="0.2"/>
  <cols>
    <col min="1" max="1" width="1.7109375" style="85" customWidth="1"/>
    <col min="2" max="2" width="19.7109375" style="85" customWidth="1"/>
    <col min="3" max="3" width="10.7109375" style="85" customWidth="1"/>
    <col min="4" max="4" width="1.7109375" style="85" customWidth="1"/>
    <col min="5" max="5" width="8.7109375" style="85" customWidth="1"/>
    <col min="6" max="6" width="1.7109375" style="85" customWidth="1"/>
    <col min="7" max="7" width="8.7109375" style="85" customWidth="1"/>
    <col min="8" max="8" width="1.7109375" style="85" customWidth="1"/>
    <col min="9" max="9" width="8.7109375" style="85" customWidth="1"/>
    <col min="10" max="10" width="1.7109375" style="85" customWidth="1"/>
    <col min="11" max="11" width="8.7109375" style="85" customWidth="1"/>
    <col min="12" max="12" width="1.7109375" style="85" customWidth="1"/>
    <col min="13" max="13" width="8.7109375" style="85" customWidth="1"/>
    <col min="14" max="14" width="9.140625" style="150"/>
    <col min="15" max="15" width="9.140625" style="170"/>
    <col min="16" max="24" width="9.140625" style="150"/>
    <col min="25" max="16384" width="9.140625" style="85"/>
  </cols>
  <sheetData>
    <row r="1" spans="1:24" ht="15.75" x14ac:dyDescent="0.25">
      <c r="A1" s="267" t="s">
        <v>17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147"/>
      <c r="O1" s="167"/>
      <c r="P1" s="147"/>
      <c r="Q1" s="147"/>
      <c r="R1" s="147"/>
      <c r="S1" s="147"/>
      <c r="T1" s="147"/>
      <c r="U1" s="147"/>
      <c r="V1" s="147"/>
      <c r="W1" s="147"/>
      <c r="X1" s="147"/>
    </row>
    <row r="2" spans="1:24" ht="16.5" x14ac:dyDescent="0.3">
      <c r="A2" s="268" t="s">
        <v>159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148"/>
      <c r="O2" s="168"/>
      <c r="P2" s="148"/>
      <c r="Q2" s="148"/>
      <c r="R2" s="148"/>
      <c r="S2" s="148"/>
      <c r="T2" s="148"/>
      <c r="U2" s="148"/>
      <c r="V2" s="148"/>
      <c r="W2" s="148"/>
      <c r="X2" s="148"/>
    </row>
    <row r="3" spans="1:24" x14ac:dyDescent="0.2">
      <c r="A3" s="269" t="str">
        <f>Summary!A3</f>
        <v>Results based on Activity through April 7, 2000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149"/>
      <c r="O3" s="169"/>
      <c r="P3" s="149"/>
      <c r="Q3" s="149"/>
      <c r="R3" s="149"/>
      <c r="S3" s="149"/>
      <c r="T3" s="149"/>
      <c r="U3" s="149"/>
      <c r="V3" s="149"/>
      <c r="W3" s="149"/>
      <c r="X3" s="149"/>
    </row>
    <row r="4" spans="1:24" ht="3" customHeight="1" x14ac:dyDescent="0.2"/>
    <row r="5" spans="1:24" s="27" customFormat="1" x14ac:dyDescent="0.25">
      <c r="A5" s="151" t="s">
        <v>94</v>
      </c>
      <c r="B5" s="152"/>
      <c r="C5" s="152"/>
      <c r="D5" s="152"/>
      <c r="E5" s="145" t="s">
        <v>95</v>
      </c>
      <c r="F5" s="152"/>
      <c r="G5" s="145" t="s">
        <v>96</v>
      </c>
      <c r="H5" s="152"/>
      <c r="I5" s="145" t="s">
        <v>97</v>
      </c>
      <c r="J5" s="152"/>
      <c r="K5" s="145" t="s">
        <v>98</v>
      </c>
      <c r="L5" s="152"/>
      <c r="M5" s="146" t="s">
        <v>14</v>
      </c>
      <c r="N5" s="153"/>
      <c r="O5" s="171"/>
      <c r="P5" s="153"/>
      <c r="Q5" s="153"/>
      <c r="R5" s="153"/>
      <c r="S5" s="173" t="s">
        <v>115</v>
      </c>
      <c r="T5" s="153"/>
      <c r="U5" s="153"/>
      <c r="V5" s="153"/>
      <c r="W5" s="153"/>
      <c r="X5" s="153"/>
    </row>
    <row r="6" spans="1:24" s="27" customFormat="1" ht="3" customHeight="1" x14ac:dyDescent="0.25">
      <c r="N6" s="153"/>
      <c r="O6" s="172"/>
      <c r="P6" s="153"/>
      <c r="Q6" s="153"/>
      <c r="R6" s="153"/>
      <c r="S6" s="153"/>
      <c r="T6" s="153"/>
      <c r="U6" s="153"/>
      <c r="V6" s="153"/>
      <c r="W6" s="153"/>
      <c r="X6" s="153"/>
    </row>
    <row r="7" spans="1:24" s="27" customFormat="1" x14ac:dyDescent="0.25">
      <c r="A7" s="154" t="s">
        <v>114</v>
      </c>
      <c r="N7" s="153"/>
      <c r="O7" s="172"/>
      <c r="P7" s="153"/>
      <c r="Q7" s="153"/>
      <c r="R7" s="153"/>
      <c r="S7" s="153"/>
      <c r="T7" s="153"/>
      <c r="U7" s="153"/>
      <c r="V7" s="153"/>
      <c r="W7" s="153"/>
      <c r="X7" s="153"/>
    </row>
    <row r="8" spans="1:24" s="27" customFormat="1" x14ac:dyDescent="0.25">
      <c r="A8" s="154"/>
      <c r="N8" s="153"/>
      <c r="O8" s="172"/>
      <c r="P8" s="153"/>
      <c r="Q8" s="153"/>
      <c r="R8" s="153"/>
      <c r="S8" s="153"/>
      <c r="T8" s="153"/>
      <c r="U8" s="153"/>
      <c r="V8" s="153"/>
      <c r="W8" s="153"/>
      <c r="X8" s="153"/>
    </row>
    <row r="9" spans="1:24" s="27" customFormat="1" x14ac:dyDescent="0.25">
      <c r="E9" s="44"/>
      <c r="F9" s="44"/>
      <c r="G9" s="44"/>
      <c r="H9" s="44"/>
      <c r="I9" s="44"/>
      <c r="J9" s="44"/>
      <c r="K9" s="44"/>
      <c r="L9" s="44"/>
      <c r="M9" s="155"/>
      <c r="N9" s="153"/>
      <c r="O9" s="172"/>
      <c r="P9" s="153"/>
      <c r="Q9" s="153"/>
      <c r="R9" s="153"/>
      <c r="S9" s="153"/>
      <c r="T9" s="153"/>
      <c r="U9" s="153"/>
      <c r="V9" s="153"/>
      <c r="W9" s="153"/>
      <c r="X9" s="153"/>
    </row>
    <row r="10" spans="1:24" s="27" customFormat="1" x14ac:dyDescent="0.25">
      <c r="A10" s="156"/>
      <c r="B10" s="156"/>
      <c r="C10" s="156"/>
      <c r="D10" s="156"/>
      <c r="E10" s="157">
        <f>SUM(E8:E9)</f>
        <v>0</v>
      </c>
      <c r="F10" s="158"/>
      <c r="G10" s="157">
        <f>SUM(G8:G9)</f>
        <v>0</v>
      </c>
      <c r="H10" s="158"/>
      <c r="I10" s="157">
        <f>SUM(I8:I9)</f>
        <v>0</v>
      </c>
      <c r="J10" s="158"/>
      <c r="K10" s="157">
        <f>SUM(K8:K9)</f>
        <v>0</v>
      </c>
      <c r="L10" s="158"/>
      <c r="M10" s="157">
        <f>SUM(E10:K10)</f>
        <v>0</v>
      </c>
      <c r="N10" s="153"/>
      <c r="O10" s="172"/>
      <c r="P10" s="153"/>
      <c r="Q10" s="153"/>
      <c r="R10" s="153"/>
      <c r="S10" s="153"/>
      <c r="T10" s="153"/>
      <c r="U10" s="153"/>
      <c r="V10" s="153"/>
      <c r="W10" s="153"/>
      <c r="X10" s="153"/>
    </row>
    <row r="11" spans="1:24" s="27" customFormat="1" x14ac:dyDescent="0.25">
      <c r="A11" s="154" t="s">
        <v>5</v>
      </c>
      <c r="N11" s="153"/>
      <c r="O11" s="172"/>
      <c r="P11" s="153"/>
      <c r="Q11" s="153"/>
      <c r="R11" s="153"/>
      <c r="S11" s="153"/>
      <c r="T11" s="153"/>
      <c r="U11" s="153"/>
      <c r="V11" s="153"/>
      <c r="W11" s="153"/>
      <c r="X11" s="153"/>
    </row>
    <row r="12" spans="1:24" s="27" customFormat="1" x14ac:dyDescent="0.25">
      <c r="A12" s="154"/>
      <c r="B12" s="27" t="s">
        <v>188</v>
      </c>
      <c r="C12" s="27" t="s">
        <v>189</v>
      </c>
      <c r="I12" s="44">
        <v>2000</v>
      </c>
      <c r="N12" s="153"/>
      <c r="O12" s="172"/>
      <c r="P12" s="153"/>
      <c r="Q12" s="153"/>
      <c r="R12" s="153"/>
      <c r="S12" s="153"/>
      <c r="T12" s="153"/>
      <c r="U12" s="153"/>
      <c r="V12" s="153"/>
      <c r="W12" s="153"/>
      <c r="X12" s="153"/>
    </row>
    <row r="13" spans="1:24" s="27" customFormat="1" x14ac:dyDescent="0.25">
      <c r="A13" s="154"/>
      <c r="B13" s="27" t="s">
        <v>190</v>
      </c>
      <c r="C13" s="27" t="s">
        <v>189</v>
      </c>
      <c r="I13" s="44">
        <v>2000</v>
      </c>
      <c r="N13" s="153"/>
      <c r="O13" s="172"/>
      <c r="P13" s="153"/>
      <c r="Q13" s="153"/>
      <c r="R13" s="153"/>
      <c r="S13" s="153"/>
      <c r="T13" s="153"/>
      <c r="U13" s="153"/>
      <c r="V13" s="153"/>
      <c r="W13" s="153"/>
      <c r="X13" s="153"/>
    </row>
    <row r="14" spans="1:24" s="27" customFormat="1" x14ac:dyDescent="0.25">
      <c r="A14" s="154"/>
      <c r="B14" s="27" t="s">
        <v>191</v>
      </c>
      <c r="C14" s="27" t="s">
        <v>192</v>
      </c>
      <c r="I14" s="44">
        <v>1000</v>
      </c>
      <c r="N14" s="153"/>
      <c r="O14" s="172"/>
      <c r="P14" s="153"/>
      <c r="Q14" s="153"/>
      <c r="R14" s="153"/>
      <c r="S14" s="153"/>
      <c r="T14" s="153"/>
      <c r="U14" s="153"/>
      <c r="V14" s="153"/>
      <c r="W14" s="153"/>
      <c r="X14" s="153"/>
    </row>
    <row r="15" spans="1:24" s="27" customFormat="1" x14ac:dyDescent="0.25">
      <c r="A15" s="154"/>
      <c r="B15" s="27" t="s">
        <v>193</v>
      </c>
      <c r="C15" s="27" t="s">
        <v>194</v>
      </c>
      <c r="I15" s="44">
        <v>2000</v>
      </c>
      <c r="N15" s="153"/>
      <c r="O15" s="172"/>
      <c r="P15" s="153"/>
      <c r="Q15" s="153"/>
      <c r="R15" s="153"/>
      <c r="S15" s="153"/>
      <c r="T15" s="153"/>
      <c r="U15" s="153"/>
      <c r="V15" s="153"/>
      <c r="W15" s="153"/>
      <c r="X15" s="153"/>
    </row>
    <row r="16" spans="1:24" s="27" customFormat="1" x14ac:dyDescent="0.25">
      <c r="A16" s="156"/>
      <c r="B16" s="156"/>
      <c r="C16" s="156"/>
      <c r="D16" s="156"/>
      <c r="E16" s="157">
        <f>SUM(E12:E15)</f>
        <v>0</v>
      </c>
      <c r="F16" s="158"/>
      <c r="G16" s="157">
        <f>SUM(G12:G15)</f>
        <v>0</v>
      </c>
      <c r="H16" s="158"/>
      <c r="I16" s="157">
        <f>SUM(I12:I15)</f>
        <v>7000</v>
      </c>
      <c r="J16" s="158"/>
      <c r="K16" s="157">
        <f>SUM(K12:K15)</f>
        <v>0</v>
      </c>
      <c r="L16" s="158"/>
      <c r="M16" s="157">
        <f>SUM(E16:K16)</f>
        <v>7000</v>
      </c>
      <c r="N16" s="153"/>
      <c r="O16" s="172"/>
      <c r="P16" s="153"/>
      <c r="Q16" s="153"/>
      <c r="R16" s="153"/>
      <c r="S16" s="153"/>
      <c r="T16" s="153"/>
      <c r="U16" s="153"/>
      <c r="V16" s="153"/>
      <c r="W16" s="153"/>
      <c r="X16" s="153"/>
    </row>
    <row r="17" spans="1:24" s="27" customFormat="1" x14ac:dyDescent="0.25">
      <c r="A17" s="154" t="s">
        <v>157</v>
      </c>
      <c r="N17" s="153"/>
      <c r="O17" s="172"/>
      <c r="P17" s="153"/>
      <c r="Q17" s="153"/>
      <c r="R17" s="153"/>
      <c r="S17" s="153"/>
      <c r="T17" s="153"/>
      <c r="U17" s="153"/>
      <c r="V17" s="153"/>
      <c r="W17" s="153"/>
      <c r="X17" s="153"/>
    </row>
    <row r="18" spans="1:24" s="27" customFormat="1" x14ac:dyDescent="0.25">
      <c r="A18" s="154"/>
      <c r="B18" s="27" t="s">
        <v>283</v>
      </c>
      <c r="C18" s="27" t="s">
        <v>284</v>
      </c>
      <c r="G18" s="44">
        <v>1000</v>
      </c>
      <c r="N18" s="153"/>
      <c r="O18" s="172"/>
      <c r="P18" s="153"/>
      <c r="Q18" s="153"/>
      <c r="R18" s="153"/>
      <c r="S18" s="153"/>
      <c r="T18" s="153"/>
      <c r="U18" s="153"/>
      <c r="V18" s="153"/>
      <c r="W18" s="153"/>
      <c r="X18" s="153"/>
    </row>
    <row r="19" spans="1:24" s="27" customFormat="1" x14ac:dyDescent="0.25">
      <c r="A19" s="154"/>
      <c r="G19" s="44"/>
      <c r="I19" s="44"/>
      <c r="N19" s="153"/>
      <c r="O19" s="172"/>
      <c r="P19" s="153"/>
      <c r="Q19" s="153"/>
      <c r="R19" s="153"/>
      <c r="S19" s="153"/>
      <c r="T19" s="153"/>
      <c r="U19" s="153"/>
      <c r="V19" s="153"/>
      <c r="W19" s="153"/>
      <c r="X19" s="153"/>
    </row>
    <row r="20" spans="1:24" s="27" customFormat="1" x14ac:dyDescent="0.25">
      <c r="A20" s="156"/>
      <c r="B20" s="156"/>
      <c r="C20" s="156"/>
      <c r="D20" s="156"/>
      <c r="E20" s="157">
        <f>SUM(E18:E19)</f>
        <v>0</v>
      </c>
      <c r="F20" s="158"/>
      <c r="G20" s="157">
        <f>SUM(G18:G19)</f>
        <v>1000</v>
      </c>
      <c r="H20" s="158"/>
      <c r="I20" s="157">
        <f>SUM(I18:I19)</f>
        <v>0</v>
      </c>
      <c r="J20" s="158"/>
      <c r="K20" s="157">
        <f>SUM(K18:K19)</f>
        <v>0</v>
      </c>
      <c r="L20" s="158"/>
      <c r="M20" s="157">
        <f>SUM(E20:K20)</f>
        <v>1000</v>
      </c>
      <c r="N20" s="153"/>
      <c r="O20" s="172"/>
      <c r="P20" s="153"/>
      <c r="Q20" s="153"/>
      <c r="R20" s="153"/>
      <c r="S20" s="153"/>
      <c r="T20" s="153"/>
      <c r="U20" s="153"/>
      <c r="V20" s="153"/>
      <c r="W20" s="153"/>
      <c r="X20" s="153"/>
    </row>
    <row r="21" spans="1:24" s="27" customFormat="1" ht="12.75" customHeight="1" x14ac:dyDescent="0.25">
      <c r="A21" s="154" t="s">
        <v>145</v>
      </c>
      <c r="E21" s="44"/>
      <c r="F21" s="44"/>
      <c r="G21" s="44"/>
      <c r="H21" s="44"/>
      <c r="I21" s="44"/>
      <c r="J21" s="44"/>
      <c r="K21" s="44"/>
      <c r="L21" s="44"/>
      <c r="M21" s="44"/>
      <c r="N21" s="153"/>
      <c r="O21" s="172"/>
      <c r="P21" s="153"/>
      <c r="Q21" s="153"/>
      <c r="R21" s="153"/>
      <c r="S21" s="153"/>
      <c r="T21" s="153"/>
      <c r="U21" s="153"/>
      <c r="V21" s="153"/>
      <c r="W21" s="153"/>
      <c r="X21" s="153"/>
    </row>
    <row r="22" spans="1:24" s="27" customFormat="1" ht="12.75" customHeight="1" x14ac:dyDescent="0.25">
      <c r="A22" s="154"/>
      <c r="B22" s="27" t="s">
        <v>171</v>
      </c>
      <c r="C22" s="27" t="s">
        <v>172</v>
      </c>
      <c r="E22" s="44"/>
      <c r="F22" s="44"/>
      <c r="G22" s="44"/>
      <c r="H22" s="44"/>
      <c r="I22" s="44">
        <v>2000</v>
      </c>
      <c r="J22" s="44"/>
      <c r="K22" s="44"/>
      <c r="L22" s="44"/>
      <c r="M22" s="44"/>
      <c r="N22" s="153"/>
      <c r="O22" s="172"/>
      <c r="P22" s="153"/>
      <c r="Q22" s="153"/>
      <c r="R22" s="153"/>
      <c r="S22" s="153" t="s">
        <v>122</v>
      </c>
      <c r="T22" s="153"/>
      <c r="U22" s="153"/>
      <c r="V22" s="153"/>
      <c r="W22" s="153"/>
      <c r="X22" s="153"/>
    </row>
    <row r="23" spans="1:24" s="27" customFormat="1" ht="12.75" customHeight="1" x14ac:dyDescent="0.25">
      <c r="E23" s="44"/>
      <c r="F23" s="44"/>
      <c r="G23" s="44"/>
      <c r="H23" s="44"/>
      <c r="I23" s="44"/>
      <c r="J23" s="44"/>
      <c r="K23" s="44"/>
      <c r="L23" s="44"/>
      <c r="M23" s="44"/>
      <c r="N23" s="153"/>
      <c r="O23" s="172"/>
      <c r="P23" s="153"/>
      <c r="Q23" s="153"/>
      <c r="R23" s="153"/>
      <c r="S23" s="153"/>
      <c r="T23" s="153"/>
      <c r="U23" s="153"/>
      <c r="V23" s="153"/>
      <c r="W23" s="153"/>
      <c r="X23" s="153"/>
    </row>
    <row r="24" spans="1:24" s="27" customFormat="1" ht="12.75" customHeight="1" x14ac:dyDescent="0.25">
      <c r="A24" s="156"/>
      <c r="B24" s="156"/>
      <c r="C24" s="156"/>
      <c r="D24" s="156"/>
      <c r="E24" s="157">
        <f>SUM(E22:E23)</f>
        <v>0</v>
      </c>
      <c r="F24" s="158"/>
      <c r="G24" s="157">
        <f>SUM(G22:G23)</f>
        <v>0</v>
      </c>
      <c r="H24" s="158"/>
      <c r="I24" s="157">
        <f>SUM(I22:I23)</f>
        <v>2000</v>
      </c>
      <c r="J24" s="158"/>
      <c r="K24" s="157">
        <f>SUM(K22:K23)</f>
        <v>0</v>
      </c>
      <c r="L24" s="158"/>
      <c r="M24" s="157">
        <f>SUM(E24:K24)</f>
        <v>2000</v>
      </c>
      <c r="N24" s="153"/>
      <c r="O24" s="172"/>
      <c r="P24" s="153"/>
      <c r="Q24" s="153"/>
      <c r="R24" s="153"/>
      <c r="S24" s="153"/>
      <c r="T24" s="153"/>
      <c r="U24" s="153"/>
      <c r="V24" s="153"/>
      <c r="W24" s="153"/>
      <c r="X24" s="153"/>
    </row>
    <row r="25" spans="1:24" s="27" customFormat="1" x14ac:dyDescent="0.25">
      <c r="A25" s="154" t="s">
        <v>146</v>
      </c>
      <c r="E25" s="44"/>
      <c r="F25" s="44"/>
      <c r="G25" s="44"/>
      <c r="H25" s="44"/>
      <c r="I25" s="44"/>
      <c r="J25" s="44"/>
      <c r="K25" s="44"/>
      <c r="L25" s="44"/>
      <c r="M25" s="44"/>
      <c r="N25" s="153"/>
      <c r="O25" s="172"/>
      <c r="P25" s="153"/>
      <c r="Q25" s="153"/>
      <c r="R25" s="153"/>
      <c r="S25" s="153"/>
      <c r="T25" s="153"/>
      <c r="U25" s="153"/>
      <c r="V25" s="153"/>
      <c r="W25" s="153"/>
      <c r="X25" s="153"/>
    </row>
    <row r="26" spans="1:24" s="27" customFormat="1" x14ac:dyDescent="0.25">
      <c r="E26" s="44"/>
      <c r="F26" s="44"/>
      <c r="G26" s="44"/>
      <c r="H26" s="44"/>
      <c r="I26" s="44"/>
      <c r="J26" s="44"/>
      <c r="K26" s="44"/>
      <c r="L26" s="44"/>
      <c r="M26" s="44"/>
      <c r="N26" s="153"/>
      <c r="O26" s="172"/>
      <c r="P26" s="153"/>
      <c r="Q26" s="153"/>
      <c r="R26" s="153"/>
      <c r="S26" s="153"/>
      <c r="T26" s="153"/>
      <c r="U26" s="153"/>
      <c r="V26" s="153"/>
      <c r="W26" s="153"/>
      <c r="X26" s="153"/>
    </row>
    <row r="27" spans="1:24" s="27" customFormat="1" x14ac:dyDescent="0.25">
      <c r="E27" s="44"/>
      <c r="F27" s="44"/>
      <c r="G27" s="44"/>
      <c r="H27" s="44"/>
      <c r="I27" s="44"/>
      <c r="J27" s="44"/>
      <c r="K27" s="44"/>
      <c r="L27" s="44"/>
      <c r="M27" s="44"/>
      <c r="N27" s="153"/>
      <c r="O27" s="172"/>
      <c r="P27" s="153"/>
      <c r="Q27" s="153"/>
      <c r="R27" s="153"/>
      <c r="S27" s="153"/>
      <c r="T27" s="153"/>
      <c r="U27" s="153"/>
      <c r="V27" s="153"/>
      <c r="W27" s="153"/>
      <c r="X27" s="153"/>
    </row>
    <row r="28" spans="1:24" s="27" customFormat="1" x14ac:dyDescent="0.25">
      <c r="A28" s="156"/>
      <c r="B28" s="156"/>
      <c r="C28" s="156"/>
      <c r="D28" s="156"/>
      <c r="E28" s="157">
        <f>SUM(E26:E27)</f>
        <v>0</v>
      </c>
      <c r="F28" s="158"/>
      <c r="G28" s="157">
        <f>SUM(G26:G27)</f>
        <v>0</v>
      </c>
      <c r="H28" s="158"/>
      <c r="I28" s="157">
        <f>SUM(I26:I27)</f>
        <v>0</v>
      </c>
      <c r="J28" s="158"/>
      <c r="K28" s="157">
        <f>SUM(K26:K27)</f>
        <v>0</v>
      </c>
      <c r="L28" s="158"/>
      <c r="M28" s="157">
        <f>SUM(E28:K28)</f>
        <v>0</v>
      </c>
      <c r="N28" s="153"/>
      <c r="O28" s="172"/>
      <c r="P28" s="153"/>
      <c r="Q28" s="153"/>
      <c r="R28" s="153"/>
      <c r="S28" s="153"/>
      <c r="T28" s="153"/>
      <c r="U28" s="153"/>
      <c r="V28" s="153"/>
      <c r="W28" s="153"/>
      <c r="X28" s="153"/>
    </row>
    <row r="29" spans="1:24" s="27" customFormat="1" x14ac:dyDescent="0.25">
      <c r="A29" s="154" t="s">
        <v>90</v>
      </c>
      <c r="E29" s="44"/>
      <c r="F29" s="44"/>
      <c r="G29" s="44"/>
      <c r="H29" s="44"/>
      <c r="I29" s="44"/>
      <c r="J29" s="44"/>
      <c r="K29" s="44"/>
      <c r="L29" s="44"/>
      <c r="M29" s="44"/>
      <c r="N29" s="153"/>
      <c r="O29" s="172"/>
      <c r="P29" s="153"/>
      <c r="Q29" s="153"/>
      <c r="R29" s="153"/>
      <c r="S29" s="153"/>
      <c r="T29" s="153"/>
      <c r="U29" s="153"/>
      <c r="V29" s="153"/>
      <c r="W29" s="153"/>
      <c r="X29" s="153"/>
    </row>
    <row r="30" spans="1:24" s="27" customFormat="1" x14ac:dyDescent="0.25">
      <c r="A30" s="154"/>
      <c r="B30" s="27" t="s">
        <v>173</v>
      </c>
      <c r="C30" s="27" t="s">
        <v>176</v>
      </c>
      <c r="E30" s="44"/>
      <c r="F30" s="44"/>
      <c r="G30" s="44"/>
      <c r="H30" s="44"/>
      <c r="I30" s="44">
        <v>10000</v>
      </c>
      <c r="J30" s="44"/>
      <c r="K30" s="44"/>
      <c r="L30" s="44"/>
      <c r="M30" s="44"/>
      <c r="N30" s="153"/>
      <c r="O30" s="172"/>
      <c r="P30" s="153"/>
      <c r="Q30" s="153"/>
      <c r="R30" s="153"/>
      <c r="S30" s="153" t="s">
        <v>124</v>
      </c>
      <c r="T30" s="153"/>
      <c r="U30" s="153"/>
      <c r="V30" s="153"/>
      <c r="W30" s="153"/>
      <c r="X30" s="153"/>
    </row>
    <row r="31" spans="1:24" s="27" customFormat="1" x14ac:dyDescent="0.25">
      <c r="A31" s="154"/>
      <c r="B31" s="27" t="s">
        <v>203</v>
      </c>
      <c r="C31" s="27" t="s">
        <v>204</v>
      </c>
      <c r="E31" s="44"/>
      <c r="F31" s="44"/>
      <c r="G31" s="44"/>
      <c r="H31" s="44"/>
      <c r="I31" s="44">
        <v>2000</v>
      </c>
      <c r="J31" s="44"/>
      <c r="K31" s="44"/>
      <c r="L31" s="44"/>
      <c r="M31" s="44"/>
      <c r="N31" s="153"/>
      <c r="O31" s="172"/>
      <c r="P31" s="153"/>
      <c r="Q31" s="153"/>
      <c r="R31" s="153"/>
      <c r="S31" s="153"/>
      <c r="T31" s="153"/>
      <c r="U31" s="153"/>
      <c r="V31" s="153"/>
      <c r="W31" s="153"/>
      <c r="X31" s="153"/>
    </row>
    <row r="32" spans="1:24" s="27" customFormat="1" x14ac:dyDescent="0.25">
      <c r="A32" s="154"/>
      <c r="B32" s="27" t="s">
        <v>205</v>
      </c>
      <c r="C32" s="27" t="s">
        <v>206</v>
      </c>
      <c r="E32" s="44"/>
      <c r="F32" s="44"/>
      <c r="G32" s="44">
        <v>50</v>
      </c>
      <c r="H32" s="44"/>
      <c r="I32" s="44"/>
      <c r="J32" s="44"/>
      <c r="K32" s="44"/>
      <c r="L32" s="44"/>
      <c r="M32" s="44"/>
      <c r="N32" s="153"/>
      <c r="O32" s="172"/>
      <c r="P32" s="153"/>
      <c r="Q32" s="153"/>
      <c r="R32" s="153"/>
      <c r="S32" s="153"/>
      <c r="T32" s="153"/>
      <c r="U32" s="153"/>
      <c r="V32" s="153"/>
      <c r="W32" s="153"/>
      <c r="X32" s="153"/>
    </row>
    <row r="33" spans="1:24" s="27" customFormat="1" x14ac:dyDescent="0.25">
      <c r="E33" s="44"/>
      <c r="F33" s="44"/>
      <c r="G33" s="44"/>
      <c r="H33" s="44"/>
      <c r="I33" s="44"/>
      <c r="J33" s="44"/>
      <c r="K33" s="44"/>
      <c r="L33" s="44"/>
      <c r="M33" s="44"/>
      <c r="N33" s="153"/>
      <c r="O33" s="172"/>
      <c r="P33" s="153"/>
      <c r="Q33" s="153"/>
      <c r="R33" s="153"/>
      <c r="S33" s="153"/>
      <c r="T33" s="153"/>
      <c r="U33" s="153"/>
      <c r="V33" s="153"/>
      <c r="W33" s="153"/>
      <c r="X33" s="153"/>
    </row>
    <row r="34" spans="1:24" s="27" customFormat="1" x14ac:dyDescent="0.25">
      <c r="A34" s="156"/>
      <c r="B34" s="156"/>
      <c r="C34" s="156"/>
      <c r="D34" s="156"/>
      <c r="E34" s="157">
        <f>SUM(E30:E33)</f>
        <v>0</v>
      </c>
      <c r="F34" s="158"/>
      <c r="G34" s="157">
        <f>SUM(G30:G33)</f>
        <v>50</v>
      </c>
      <c r="H34" s="158"/>
      <c r="I34" s="157">
        <f>SUM(I30:I33)</f>
        <v>12000</v>
      </c>
      <c r="J34" s="158"/>
      <c r="K34" s="157">
        <f>SUM(K30:K33)</f>
        <v>0</v>
      </c>
      <c r="L34" s="158"/>
      <c r="M34" s="157">
        <f>SUM(E34:K34)</f>
        <v>12050</v>
      </c>
      <c r="N34" s="153"/>
      <c r="O34" s="172"/>
      <c r="P34" s="153"/>
      <c r="Q34" s="153"/>
      <c r="R34" s="153"/>
      <c r="S34" s="153"/>
      <c r="T34" s="153"/>
      <c r="U34" s="153"/>
      <c r="V34" s="153"/>
      <c r="W34" s="153"/>
      <c r="X34" s="153"/>
    </row>
    <row r="35" spans="1:24" s="27" customFormat="1" x14ac:dyDescent="0.25">
      <c r="A35" s="154" t="s">
        <v>91</v>
      </c>
      <c r="E35" s="44"/>
      <c r="F35" s="44"/>
      <c r="G35" s="44"/>
      <c r="H35" s="44"/>
      <c r="I35" s="44"/>
      <c r="J35" s="44"/>
      <c r="K35" s="44"/>
      <c r="L35" s="44"/>
      <c r="M35" s="44"/>
      <c r="N35" s="153"/>
      <c r="O35" s="172"/>
      <c r="P35" s="153"/>
      <c r="Q35" s="153"/>
      <c r="R35" s="153"/>
      <c r="S35" s="153"/>
      <c r="T35" s="153"/>
      <c r="U35" s="153"/>
      <c r="V35" s="153"/>
      <c r="W35" s="153"/>
      <c r="X35" s="153"/>
    </row>
    <row r="36" spans="1:24" s="27" customFormat="1" x14ac:dyDescent="0.25">
      <c r="A36" s="154"/>
      <c r="B36" s="27" t="s">
        <v>174</v>
      </c>
      <c r="C36" s="27" t="s">
        <v>175</v>
      </c>
      <c r="E36" s="44"/>
      <c r="F36" s="44"/>
      <c r="G36" s="44"/>
      <c r="H36" s="44"/>
      <c r="I36" s="44">
        <v>4000</v>
      </c>
      <c r="J36" s="44"/>
      <c r="K36" s="44"/>
      <c r="L36" s="44"/>
      <c r="M36" s="44"/>
      <c r="N36" s="153"/>
      <c r="O36" s="172"/>
      <c r="P36" s="153"/>
      <c r="Q36" s="153"/>
      <c r="R36" s="153"/>
      <c r="S36" s="153" t="s">
        <v>124</v>
      </c>
      <c r="T36" s="153"/>
      <c r="U36" s="153"/>
      <c r="V36" s="153"/>
      <c r="W36" s="153"/>
      <c r="X36" s="153"/>
    </row>
    <row r="37" spans="1:24" s="27" customFormat="1" x14ac:dyDescent="0.25">
      <c r="E37" s="44"/>
      <c r="F37" s="44"/>
      <c r="G37" s="44"/>
      <c r="H37" s="44"/>
      <c r="I37" s="44"/>
      <c r="J37" s="44"/>
      <c r="K37" s="44"/>
      <c r="L37" s="44"/>
      <c r="M37" s="44"/>
      <c r="N37" s="153"/>
      <c r="O37" s="172"/>
      <c r="P37" s="153"/>
      <c r="Q37" s="153"/>
      <c r="R37" s="153"/>
      <c r="S37" s="153"/>
      <c r="T37" s="153"/>
      <c r="U37" s="153"/>
      <c r="V37" s="153"/>
      <c r="W37" s="153"/>
      <c r="X37" s="153"/>
    </row>
    <row r="38" spans="1:24" s="27" customFormat="1" x14ac:dyDescent="0.25">
      <c r="A38" s="156"/>
      <c r="B38" s="156"/>
      <c r="C38" s="156"/>
      <c r="D38" s="156"/>
      <c r="E38" s="157">
        <f>SUM(E36:E37)</f>
        <v>0</v>
      </c>
      <c r="F38" s="158"/>
      <c r="G38" s="157">
        <f>SUM(G36:G37)</f>
        <v>0</v>
      </c>
      <c r="H38" s="158"/>
      <c r="I38" s="157">
        <f>SUM(I36:I37)</f>
        <v>4000</v>
      </c>
      <c r="J38" s="158"/>
      <c r="K38" s="157">
        <f>SUM(K36:K37)</f>
        <v>0</v>
      </c>
      <c r="L38" s="158"/>
      <c r="M38" s="157">
        <f>SUM(E38:K38)</f>
        <v>4000</v>
      </c>
      <c r="N38" s="153"/>
      <c r="O38" s="172"/>
      <c r="P38" s="153"/>
      <c r="Q38" s="153"/>
      <c r="R38" s="153"/>
      <c r="S38" s="153"/>
      <c r="T38" s="153"/>
      <c r="U38" s="153"/>
      <c r="V38" s="153"/>
      <c r="W38" s="153"/>
      <c r="X38" s="153"/>
    </row>
    <row r="39" spans="1:24" s="27" customFormat="1" x14ac:dyDescent="0.25">
      <c r="A39" s="154" t="s">
        <v>104</v>
      </c>
      <c r="E39" s="44"/>
      <c r="F39" s="44"/>
      <c r="G39" s="44"/>
      <c r="H39" s="44"/>
      <c r="I39" s="44"/>
      <c r="J39" s="44"/>
      <c r="K39" s="44"/>
      <c r="L39" s="44"/>
      <c r="M39" s="44"/>
      <c r="N39" s="153"/>
      <c r="O39" s="172"/>
      <c r="P39" s="153"/>
      <c r="Q39" s="153"/>
      <c r="R39" s="153"/>
      <c r="S39" s="153"/>
      <c r="T39" s="153"/>
      <c r="U39" s="153"/>
      <c r="V39" s="153"/>
      <c r="W39" s="153"/>
      <c r="X39" s="153"/>
    </row>
    <row r="40" spans="1:24" s="27" customFormat="1" x14ac:dyDescent="0.25">
      <c r="A40" s="154"/>
      <c r="E40" s="44"/>
      <c r="F40" s="44"/>
      <c r="G40" s="44"/>
      <c r="H40" s="44"/>
      <c r="I40" s="44"/>
      <c r="J40" s="44"/>
      <c r="K40" s="44"/>
      <c r="L40" s="44"/>
      <c r="M40" s="44"/>
      <c r="N40" s="153"/>
      <c r="O40" s="172"/>
      <c r="P40" s="153"/>
      <c r="Q40" s="153"/>
      <c r="R40" s="153"/>
      <c r="S40" s="153"/>
      <c r="T40" s="153"/>
      <c r="U40" s="153"/>
      <c r="V40" s="153"/>
      <c r="W40" s="153"/>
      <c r="X40" s="153"/>
    </row>
    <row r="41" spans="1:24" s="27" customFormat="1" x14ac:dyDescent="0.25">
      <c r="E41" s="44"/>
      <c r="F41" s="44"/>
      <c r="G41" s="44"/>
      <c r="H41" s="44"/>
      <c r="I41" s="44"/>
      <c r="J41" s="44"/>
      <c r="K41" s="44"/>
      <c r="L41" s="44"/>
      <c r="M41" s="44"/>
      <c r="N41" s="153"/>
      <c r="O41" s="172"/>
      <c r="P41" s="153"/>
      <c r="Q41" s="153"/>
      <c r="R41" s="153"/>
      <c r="S41" s="153"/>
      <c r="T41" s="153"/>
      <c r="U41" s="153"/>
      <c r="V41" s="153"/>
      <c r="W41" s="153"/>
      <c r="X41" s="153"/>
    </row>
    <row r="42" spans="1:24" s="27" customFormat="1" x14ac:dyDescent="0.25">
      <c r="A42" s="156"/>
      <c r="B42" s="156"/>
      <c r="C42" s="156"/>
      <c r="D42" s="156"/>
      <c r="E42" s="157">
        <f>SUM(E40:E41)</f>
        <v>0</v>
      </c>
      <c r="F42" s="158"/>
      <c r="G42" s="157">
        <f>SUM(G40:G41)</f>
        <v>0</v>
      </c>
      <c r="H42" s="158"/>
      <c r="I42" s="157">
        <f>SUM(I40:I41)</f>
        <v>0</v>
      </c>
      <c r="J42" s="158"/>
      <c r="K42" s="157">
        <f>SUM(K40:K41)</f>
        <v>0</v>
      </c>
      <c r="L42" s="158"/>
      <c r="M42" s="157">
        <f>SUM(E42:K42)</f>
        <v>0</v>
      </c>
      <c r="N42" s="153"/>
      <c r="O42" s="172"/>
      <c r="P42" s="153"/>
      <c r="Q42" s="153"/>
      <c r="R42" s="153"/>
      <c r="S42" s="153"/>
      <c r="T42" s="153"/>
      <c r="U42" s="153"/>
      <c r="V42" s="153"/>
      <c r="W42" s="153"/>
      <c r="X42" s="153"/>
    </row>
    <row r="43" spans="1:24" s="27" customFormat="1" x14ac:dyDescent="0.25">
      <c r="A43" s="154" t="s">
        <v>0</v>
      </c>
      <c r="E43" s="44"/>
      <c r="F43" s="44"/>
      <c r="G43" s="44"/>
      <c r="H43" s="44"/>
      <c r="I43" s="44"/>
      <c r="J43" s="44"/>
      <c r="K43" s="44"/>
      <c r="L43" s="44"/>
      <c r="M43" s="44"/>
      <c r="N43" s="153"/>
      <c r="O43" s="172"/>
      <c r="P43" s="153"/>
      <c r="Q43" s="153"/>
      <c r="R43" s="153"/>
      <c r="S43" s="153"/>
      <c r="T43" s="153"/>
      <c r="U43" s="153"/>
      <c r="V43" s="153"/>
      <c r="W43" s="153"/>
      <c r="X43" s="153"/>
    </row>
    <row r="44" spans="1:24" s="27" customFormat="1" x14ac:dyDescent="0.25">
      <c r="A44" s="154"/>
      <c r="B44" s="27" t="s">
        <v>143</v>
      </c>
      <c r="C44" s="27" t="s">
        <v>147</v>
      </c>
      <c r="E44" s="44"/>
      <c r="F44" s="44"/>
      <c r="G44" s="44"/>
      <c r="H44" s="44"/>
      <c r="I44" s="44">
        <v>850</v>
      </c>
      <c r="J44" s="44"/>
      <c r="K44" s="44"/>
      <c r="L44" s="44"/>
      <c r="M44" s="44"/>
      <c r="N44" s="153"/>
      <c r="O44" s="172"/>
      <c r="P44" s="153"/>
      <c r="Q44" s="153"/>
      <c r="R44" s="153"/>
      <c r="S44" s="153"/>
      <c r="T44" s="153"/>
      <c r="U44" s="153"/>
      <c r="V44" s="153"/>
      <c r="W44" s="153"/>
      <c r="X44" s="153"/>
    </row>
    <row r="45" spans="1:24" s="27" customFormat="1" x14ac:dyDescent="0.25">
      <c r="A45" s="154"/>
      <c r="E45" s="44"/>
      <c r="F45" s="44"/>
      <c r="G45" s="44"/>
      <c r="H45" s="44"/>
      <c r="I45" s="44"/>
      <c r="J45" s="44"/>
      <c r="K45" s="44"/>
      <c r="L45" s="44"/>
      <c r="M45" s="44"/>
      <c r="N45" s="153"/>
      <c r="O45" s="172"/>
      <c r="P45" s="153"/>
      <c r="Q45" s="153"/>
      <c r="R45" s="153"/>
      <c r="S45" s="153"/>
      <c r="T45" s="153"/>
      <c r="U45" s="153"/>
      <c r="V45" s="153"/>
      <c r="W45" s="153"/>
      <c r="X45" s="153"/>
    </row>
    <row r="46" spans="1:24" s="27" customFormat="1" x14ac:dyDescent="0.25">
      <c r="A46" s="156"/>
      <c r="B46" s="156"/>
      <c r="C46" s="156"/>
      <c r="D46" s="156"/>
      <c r="E46" s="157">
        <f>SUM(E44:E45)</f>
        <v>0</v>
      </c>
      <c r="F46" s="158"/>
      <c r="G46" s="157">
        <f>SUM(G44:G45)</f>
        <v>0</v>
      </c>
      <c r="H46" s="158"/>
      <c r="I46" s="157">
        <f>SUM(I44:I45)</f>
        <v>850</v>
      </c>
      <c r="J46" s="158"/>
      <c r="K46" s="157">
        <f>SUM(K44:K45)</f>
        <v>0</v>
      </c>
      <c r="L46" s="158"/>
      <c r="M46" s="157">
        <f>SUM(E46:K46)</f>
        <v>850</v>
      </c>
      <c r="N46" s="153"/>
      <c r="O46" s="172"/>
      <c r="P46" s="153"/>
      <c r="Q46" s="153"/>
      <c r="R46" s="153"/>
      <c r="S46" s="153"/>
      <c r="T46" s="153"/>
      <c r="U46" s="153"/>
      <c r="V46" s="153"/>
      <c r="W46" s="153"/>
      <c r="X46" s="153"/>
    </row>
    <row r="47" spans="1:24" s="27" customFormat="1" x14ac:dyDescent="0.25">
      <c r="A47" s="154" t="s">
        <v>67</v>
      </c>
      <c r="E47" s="44"/>
      <c r="F47" s="44"/>
      <c r="G47" s="44"/>
      <c r="H47" s="44"/>
      <c r="I47" s="44"/>
      <c r="J47" s="44"/>
      <c r="K47" s="44"/>
      <c r="L47" s="44"/>
      <c r="M47" s="44"/>
      <c r="N47" s="153"/>
      <c r="O47" s="172"/>
      <c r="P47" s="153"/>
      <c r="Q47" s="153"/>
      <c r="R47" s="153"/>
      <c r="S47" s="153"/>
      <c r="T47" s="153"/>
      <c r="U47" s="153"/>
      <c r="V47" s="153"/>
      <c r="W47" s="153"/>
      <c r="X47" s="153"/>
    </row>
    <row r="48" spans="1:24" s="27" customFormat="1" x14ac:dyDescent="0.25">
      <c r="B48" s="27" t="s">
        <v>177</v>
      </c>
      <c r="C48" s="27" t="s">
        <v>178</v>
      </c>
      <c r="E48" s="44">
        <v>9000</v>
      </c>
      <c r="F48" s="44"/>
      <c r="G48" s="44"/>
      <c r="H48" s="44"/>
      <c r="I48" s="44"/>
      <c r="J48" s="44"/>
      <c r="K48" s="44"/>
      <c r="L48" s="44"/>
      <c r="M48" s="44"/>
      <c r="N48" s="153"/>
      <c r="O48" s="172"/>
      <c r="P48" s="153"/>
      <c r="Q48" s="153"/>
      <c r="R48" s="153"/>
      <c r="S48" s="153" t="s">
        <v>116</v>
      </c>
      <c r="T48" s="153"/>
      <c r="U48" s="153"/>
      <c r="V48" s="153"/>
      <c r="W48" s="153"/>
      <c r="X48" s="153"/>
    </row>
    <row r="49" spans="1:24" s="27" customFormat="1" x14ac:dyDescent="0.25">
      <c r="A49" s="38"/>
      <c r="B49" s="256" t="s">
        <v>225</v>
      </c>
      <c r="E49" s="44"/>
      <c r="F49" s="44"/>
      <c r="G49" s="44"/>
      <c r="H49" s="44"/>
      <c r="I49" s="42">
        <v>7500</v>
      </c>
      <c r="J49" s="44"/>
      <c r="K49" s="44"/>
      <c r="L49" s="44"/>
      <c r="M49" s="44"/>
      <c r="N49" s="153"/>
      <c r="O49" s="172"/>
      <c r="P49" s="153"/>
      <c r="Q49" s="153"/>
      <c r="R49" s="153"/>
      <c r="S49" s="153"/>
      <c r="T49" s="153"/>
      <c r="U49" s="153"/>
      <c r="V49" s="153"/>
      <c r="W49" s="153"/>
      <c r="X49" s="153"/>
    </row>
    <row r="50" spans="1:24" s="27" customFormat="1" x14ac:dyDescent="0.25">
      <c r="A50" s="38"/>
      <c r="B50" s="256" t="s">
        <v>226</v>
      </c>
      <c r="E50" s="44"/>
      <c r="F50" s="44"/>
      <c r="G50" s="44"/>
      <c r="H50" s="44"/>
      <c r="I50" s="42">
        <v>5000</v>
      </c>
      <c r="J50" s="44"/>
      <c r="K50" s="44"/>
      <c r="L50" s="44"/>
      <c r="M50" s="44"/>
      <c r="N50" s="153"/>
      <c r="O50" s="172"/>
      <c r="P50" s="153"/>
      <c r="Q50" s="153"/>
      <c r="R50" s="153"/>
      <c r="S50" s="153"/>
      <c r="T50" s="153"/>
      <c r="U50" s="153"/>
      <c r="V50" s="153"/>
      <c r="W50" s="153"/>
      <c r="X50" s="153"/>
    </row>
    <row r="51" spans="1:24" s="27" customFormat="1" x14ac:dyDescent="0.25">
      <c r="A51" s="38"/>
      <c r="B51" s="256" t="s">
        <v>227</v>
      </c>
      <c r="E51" s="44"/>
      <c r="F51" s="44"/>
      <c r="G51" s="44"/>
      <c r="H51" s="44"/>
      <c r="I51" s="42">
        <v>4000</v>
      </c>
      <c r="J51" s="44"/>
      <c r="K51" s="44"/>
      <c r="L51" s="44"/>
      <c r="M51" s="44"/>
      <c r="N51" s="153"/>
      <c r="O51" s="172"/>
      <c r="P51" s="153"/>
      <c r="Q51" s="153"/>
      <c r="R51" s="153"/>
      <c r="S51" s="153"/>
      <c r="T51" s="153"/>
      <c r="U51" s="153"/>
      <c r="V51" s="153"/>
      <c r="W51" s="153"/>
      <c r="X51" s="153"/>
    </row>
    <row r="52" spans="1:24" s="27" customFormat="1" x14ac:dyDescent="0.25">
      <c r="A52" s="53"/>
      <c r="B52" s="256" t="s">
        <v>227</v>
      </c>
      <c r="E52" s="44"/>
      <c r="F52" s="44"/>
      <c r="G52" s="44"/>
      <c r="H52" s="44"/>
      <c r="I52" s="42">
        <v>2500</v>
      </c>
      <c r="J52" s="44"/>
      <c r="K52" s="44"/>
      <c r="L52" s="44"/>
      <c r="M52" s="44"/>
      <c r="N52" s="153"/>
      <c r="O52" s="172"/>
      <c r="P52" s="153"/>
      <c r="Q52" s="153"/>
      <c r="R52" s="153"/>
      <c r="S52" s="153"/>
      <c r="T52" s="153"/>
      <c r="U52" s="153"/>
      <c r="V52" s="153"/>
      <c r="W52" s="153"/>
      <c r="X52" s="153"/>
    </row>
    <row r="53" spans="1:24" s="27" customFormat="1" x14ac:dyDescent="0.25">
      <c r="A53" s="156"/>
      <c r="B53" s="156"/>
      <c r="C53" s="156"/>
      <c r="D53" s="156"/>
      <c r="E53" s="157">
        <f>SUM(E48:E52)</f>
        <v>9000</v>
      </c>
      <c r="F53" s="158"/>
      <c r="G53" s="157">
        <f>SUM(G48:G52)</f>
        <v>0</v>
      </c>
      <c r="H53" s="158"/>
      <c r="I53" s="157">
        <f>SUM(I48:I52)</f>
        <v>19000</v>
      </c>
      <c r="J53" s="158"/>
      <c r="K53" s="157">
        <f>SUM(K48:K52)</f>
        <v>0</v>
      </c>
      <c r="L53" s="158"/>
      <c r="M53" s="157">
        <f>SUM(E53:K53)</f>
        <v>28000</v>
      </c>
      <c r="N53" s="153"/>
      <c r="O53" s="172"/>
      <c r="P53" s="153"/>
      <c r="Q53" s="153"/>
      <c r="R53" s="153"/>
      <c r="S53" s="153"/>
      <c r="T53" s="153"/>
      <c r="U53" s="153"/>
      <c r="V53" s="153"/>
      <c r="W53" s="153"/>
      <c r="X53" s="153"/>
    </row>
    <row r="54" spans="1:24" s="27" customFormat="1" x14ac:dyDescent="0.25">
      <c r="A54" s="154" t="s">
        <v>92</v>
      </c>
      <c r="E54" s="44"/>
      <c r="F54" s="44"/>
      <c r="G54" s="44"/>
      <c r="H54" s="44"/>
      <c r="I54" s="44"/>
      <c r="J54" s="44"/>
      <c r="K54" s="44"/>
      <c r="L54" s="44"/>
      <c r="M54" s="44"/>
      <c r="N54" s="153"/>
      <c r="O54" s="172"/>
      <c r="P54" s="153"/>
      <c r="Q54" s="153"/>
      <c r="R54" s="153"/>
      <c r="S54" s="153"/>
      <c r="T54" s="153"/>
      <c r="U54" s="153"/>
      <c r="V54" s="153"/>
      <c r="W54" s="153"/>
      <c r="X54" s="153"/>
    </row>
    <row r="55" spans="1:24" s="27" customFormat="1" x14ac:dyDescent="0.25">
      <c r="A55" s="154"/>
      <c r="B55" s="27" t="s">
        <v>207</v>
      </c>
      <c r="C55" s="27" t="s">
        <v>140</v>
      </c>
      <c r="E55" s="44"/>
      <c r="F55" s="44"/>
      <c r="G55" s="44">
        <v>1000</v>
      </c>
      <c r="H55" s="44"/>
      <c r="I55" s="44"/>
      <c r="J55" s="44"/>
      <c r="K55" s="44"/>
      <c r="L55" s="44"/>
      <c r="M55" s="44"/>
      <c r="N55" s="153"/>
      <c r="O55" s="172"/>
      <c r="P55" s="153"/>
      <c r="Q55" s="153"/>
      <c r="R55" s="153"/>
      <c r="S55" s="153" t="s">
        <v>117</v>
      </c>
      <c r="T55" s="153"/>
      <c r="U55" s="153"/>
      <c r="V55" s="153"/>
      <c r="W55" s="153"/>
      <c r="X55" s="153"/>
    </row>
    <row r="56" spans="1:24" s="27" customFormat="1" x14ac:dyDescent="0.25">
      <c r="A56" s="154"/>
      <c r="B56" s="27" t="s">
        <v>180</v>
      </c>
      <c r="C56" s="27" t="s">
        <v>113</v>
      </c>
      <c r="E56" s="44">
        <v>500</v>
      </c>
      <c r="F56" s="44"/>
      <c r="G56" s="44"/>
      <c r="H56" s="44"/>
      <c r="I56" s="44"/>
      <c r="J56" s="44"/>
      <c r="K56" s="44"/>
      <c r="L56" s="44"/>
      <c r="M56" s="44"/>
      <c r="N56" s="153"/>
      <c r="O56" s="172"/>
      <c r="P56" s="153"/>
      <c r="Q56" s="153"/>
      <c r="R56" s="153"/>
      <c r="S56" s="153" t="s">
        <v>117</v>
      </c>
      <c r="T56" s="153"/>
      <c r="U56" s="153"/>
      <c r="V56" s="153"/>
      <c r="W56" s="153"/>
      <c r="X56" s="153"/>
    </row>
    <row r="57" spans="1:24" s="27" customFormat="1" x14ac:dyDescent="0.25">
      <c r="A57" s="154"/>
      <c r="B57" s="27" t="s">
        <v>208</v>
      </c>
      <c r="C57" s="27" t="s">
        <v>209</v>
      </c>
      <c r="E57" s="44"/>
      <c r="F57" s="44"/>
      <c r="G57" s="44"/>
      <c r="H57" s="44"/>
      <c r="I57" s="44">
        <v>500</v>
      </c>
      <c r="J57" s="44"/>
      <c r="K57" s="44"/>
      <c r="L57" s="44"/>
      <c r="M57" s="44"/>
      <c r="N57" s="153"/>
      <c r="O57" s="172"/>
      <c r="P57" s="153"/>
      <c r="Q57" s="153"/>
      <c r="R57" s="153"/>
      <c r="S57" s="153" t="s">
        <v>117</v>
      </c>
      <c r="T57" s="153"/>
      <c r="U57" s="153"/>
      <c r="V57" s="153"/>
      <c r="W57" s="153"/>
      <c r="X57" s="153"/>
    </row>
    <row r="58" spans="1:24" s="27" customFormat="1" x14ac:dyDescent="0.25">
      <c r="A58" s="154"/>
      <c r="B58" s="27" t="s">
        <v>211</v>
      </c>
      <c r="C58" s="27" t="s">
        <v>212</v>
      </c>
      <c r="E58" s="44">
        <v>2000</v>
      </c>
      <c r="F58" s="44"/>
      <c r="G58" s="44"/>
      <c r="H58" s="44"/>
      <c r="I58" s="44"/>
      <c r="J58" s="44"/>
      <c r="K58" s="44"/>
      <c r="L58" s="44"/>
      <c r="M58" s="44"/>
      <c r="N58" s="153"/>
      <c r="O58" s="172"/>
      <c r="P58" s="153"/>
      <c r="Q58" s="153"/>
      <c r="R58" s="153"/>
      <c r="S58" s="153" t="s">
        <v>117</v>
      </c>
      <c r="T58" s="153"/>
      <c r="U58" s="153"/>
      <c r="V58" s="153"/>
      <c r="W58" s="153"/>
      <c r="X58" s="153"/>
    </row>
    <row r="59" spans="1:24" s="27" customFormat="1" x14ac:dyDescent="0.25">
      <c r="A59" s="154"/>
      <c r="B59" s="27" t="s">
        <v>213</v>
      </c>
      <c r="C59" s="27" t="s">
        <v>212</v>
      </c>
      <c r="E59" s="44">
        <v>625</v>
      </c>
      <c r="F59" s="44"/>
      <c r="G59" s="44"/>
      <c r="H59" s="44"/>
      <c r="I59" s="44"/>
      <c r="J59" s="44"/>
      <c r="K59" s="44"/>
      <c r="L59" s="44"/>
      <c r="M59" s="44"/>
      <c r="N59" s="153"/>
      <c r="O59" s="172"/>
      <c r="P59" s="153"/>
      <c r="Q59" s="153"/>
      <c r="R59" s="153"/>
      <c r="S59" s="153" t="s">
        <v>117</v>
      </c>
      <c r="T59" s="153"/>
      <c r="U59" s="153"/>
      <c r="V59" s="153"/>
      <c r="W59" s="153"/>
      <c r="X59" s="153"/>
    </row>
    <row r="60" spans="1:24" s="27" customFormat="1" x14ac:dyDescent="0.25">
      <c r="A60" s="154"/>
      <c r="B60" s="27" t="s">
        <v>214</v>
      </c>
      <c r="C60" s="27" t="s">
        <v>215</v>
      </c>
      <c r="E60" s="44"/>
      <c r="F60" s="44"/>
      <c r="G60" s="44"/>
      <c r="H60" s="44"/>
      <c r="I60" s="44">
        <v>1000</v>
      </c>
      <c r="J60" s="44"/>
      <c r="K60" s="44"/>
      <c r="L60" s="44"/>
      <c r="M60" s="44"/>
      <c r="N60" s="153"/>
      <c r="O60" s="172"/>
      <c r="P60" s="153"/>
      <c r="Q60" s="153"/>
      <c r="R60" s="153"/>
      <c r="S60" s="153" t="s">
        <v>117</v>
      </c>
      <c r="T60" s="153"/>
      <c r="U60" s="153"/>
      <c r="V60" s="153"/>
      <c r="W60" s="153"/>
      <c r="X60" s="153"/>
    </row>
    <row r="61" spans="1:24" s="27" customFormat="1" x14ac:dyDescent="0.25">
      <c r="A61" s="154"/>
      <c r="B61" s="27" t="s">
        <v>216</v>
      </c>
      <c r="C61" s="27" t="s">
        <v>179</v>
      </c>
      <c r="E61" s="44"/>
      <c r="F61" s="44"/>
      <c r="G61" s="44">
        <v>2000</v>
      </c>
      <c r="H61" s="44"/>
      <c r="I61" s="44"/>
      <c r="J61" s="44"/>
      <c r="K61" s="44"/>
      <c r="L61" s="44"/>
      <c r="M61" s="44"/>
      <c r="N61" s="153"/>
      <c r="O61" s="172"/>
      <c r="P61" s="153"/>
      <c r="Q61" s="153"/>
      <c r="R61" s="153"/>
      <c r="S61" s="153" t="s">
        <v>117</v>
      </c>
      <c r="T61" s="153"/>
      <c r="U61" s="153"/>
      <c r="V61" s="153"/>
      <c r="W61" s="153"/>
      <c r="X61" s="153"/>
    </row>
    <row r="62" spans="1:24" s="27" customFormat="1" x14ac:dyDescent="0.25">
      <c r="A62" s="154"/>
      <c r="B62" s="27" t="s">
        <v>217</v>
      </c>
      <c r="C62" s="27" t="s">
        <v>218</v>
      </c>
      <c r="E62" s="44">
        <v>1250</v>
      </c>
      <c r="F62" s="44"/>
      <c r="G62" s="44"/>
      <c r="H62" s="44"/>
      <c r="I62" s="44"/>
      <c r="J62" s="44"/>
      <c r="K62" s="44"/>
      <c r="L62" s="44"/>
      <c r="M62" s="44"/>
      <c r="N62" s="153"/>
      <c r="O62" s="172"/>
      <c r="P62" s="153"/>
      <c r="Q62" s="153"/>
      <c r="R62" s="153"/>
      <c r="S62" s="153" t="s">
        <v>117</v>
      </c>
      <c r="T62" s="153"/>
      <c r="U62" s="153"/>
      <c r="V62" s="153"/>
      <c r="W62" s="153"/>
      <c r="X62" s="153"/>
    </row>
    <row r="63" spans="1:24" s="27" customFormat="1" x14ac:dyDescent="0.25">
      <c r="A63" s="154"/>
      <c r="B63" s="27" t="s">
        <v>210</v>
      </c>
      <c r="C63" s="27" t="s">
        <v>219</v>
      </c>
      <c r="E63" s="44">
        <v>1500</v>
      </c>
      <c r="F63" s="44"/>
      <c r="G63" s="44"/>
      <c r="H63" s="44"/>
      <c r="I63" s="44"/>
      <c r="J63" s="44"/>
      <c r="K63" s="44"/>
      <c r="L63" s="44"/>
      <c r="M63" s="44"/>
      <c r="N63" s="153"/>
      <c r="O63" s="172"/>
      <c r="P63" s="153"/>
      <c r="Q63" s="153"/>
      <c r="R63" s="153"/>
      <c r="S63" s="153" t="s">
        <v>117</v>
      </c>
      <c r="T63" s="153"/>
      <c r="U63" s="153"/>
      <c r="V63" s="153"/>
      <c r="W63" s="153"/>
      <c r="X63" s="153"/>
    </row>
    <row r="64" spans="1:24" s="27" customFormat="1" x14ac:dyDescent="0.25">
      <c r="A64" s="154"/>
      <c r="B64" s="27" t="s">
        <v>228</v>
      </c>
      <c r="E64" s="44"/>
      <c r="F64" s="44"/>
      <c r="G64" s="44"/>
      <c r="H64" s="44"/>
      <c r="I64" s="44">
        <v>1000</v>
      </c>
      <c r="J64" s="44"/>
      <c r="K64" s="44"/>
      <c r="L64" s="44"/>
      <c r="M64" s="44"/>
      <c r="N64" s="153"/>
      <c r="O64" s="172"/>
      <c r="P64" s="153"/>
      <c r="Q64" s="153"/>
      <c r="R64" s="153"/>
      <c r="S64" s="153"/>
      <c r="T64" s="153"/>
      <c r="U64" s="153"/>
      <c r="V64" s="153"/>
      <c r="W64" s="153"/>
      <c r="X64" s="153"/>
    </row>
    <row r="65" spans="1:24" s="27" customFormat="1" x14ac:dyDescent="0.25">
      <c r="A65" s="154"/>
      <c r="B65" s="27" t="s">
        <v>229</v>
      </c>
      <c r="E65" s="44"/>
      <c r="F65" s="44"/>
      <c r="G65" s="44"/>
      <c r="H65" s="44"/>
      <c r="I65" s="44">
        <v>1000</v>
      </c>
      <c r="J65" s="44"/>
      <c r="K65" s="44"/>
      <c r="L65" s="44"/>
      <c r="M65" s="44"/>
      <c r="N65" s="153"/>
      <c r="O65" s="172"/>
      <c r="P65" s="153"/>
      <c r="Q65" s="153"/>
      <c r="R65" s="153"/>
      <c r="S65" s="153"/>
      <c r="T65" s="153"/>
      <c r="U65" s="153"/>
      <c r="V65" s="153"/>
      <c r="W65" s="153"/>
      <c r="X65" s="153"/>
    </row>
    <row r="66" spans="1:24" s="27" customFormat="1" x14ac:dyDescent="0.25">
      <c r="A66" s="154"/>
      <c r="B66" s="27" t="s">
        <v>230</v>
      </c>
      <c r="C66" s="27" t="s">
        <v>220</v>
      </c>
      <c r="E66" s="44"/>
      <c r="F66" s="44"/>
      <c r="G66" s="44"/>
      <c r="H66" s="44"/>
      <c r="I66" s="44"/>
      <c r="J66" s="44"/>
      <c r="K66" s="44">
        <v>2105</v>
      </c>
      <c r="L66" s="44"/>
      <c r="M66" s="44"/>
      <c r="N66" s="153"/>
      <c r="O66" s="172"/>
      <c r="P66" s="153"/>
      <c r="Q66" s="153"/>
      <c r="R66" s="153"/>
      <c r="S66" s="153" t="s">
        <v>117</v>
      </c>
      <c r="T66" s="153"/>
      <c r="U66" s="153"/>
      <c r="V66" s="153"/>
      <c r="W66" s="153"/>
      <c r="X66" s="153"/>
    </row>
    <row r="67" spans="1:24" s="27" customFormat="1" hidden="1" x14ac:dyDescent="0.25">
      <c r="A67" s="154"/>
      <c r="E67" s="44"/>
      <c r="F67" s="44"/>
      <c r="G67" s="44"/>
      <c r="H67" s="44"/>
      <c r="I67" s="44"/>
      <c r="J67" s="44"/>
      <c r="K67" s="44"/>
      <c r="L67" s="44"/>
      <c r="M67" s="44"/>
      <c r="N67" s="153"/>
      <c r="O67" s="172"/>
      <c r="P67" s="153"/>
      <c r="Q67" s="153"/>
      <c r="R67" s="153"/>
      <c r="S67" s="153" t="s">
        <v>117</v>
      </c>
      <c r="T67" s="153"/>
      <c r="U67" s="153"/>
      <c r="V67" s="153"/>
      <c r="W67" s="153"/>
      <c r="X67" s="153"/>
    </row>
    <row r="68" spans="1:24" s="27" customFormat="1" hidden="1" x14ac:dyDescent="0.25">
      <c r="A68" s="154"/>
      <c r="E68" s="44"/>
      <c r="F68" s="44"/>
      <c r="G68" s="44"/>
      <c r="H68" s="44"/>
      <c r="I68" s="44"/>
      <c r="J68" s="44"/>
      <c r="K68" s="44"/>
      <c r="L68" s="44"/>
      <c r="M68" s="44"/>
      <c r="N68" s="153"/>
      <c r="O68" s="172"/>
      <c r="P68" s="153"/>
      <c r="Q68" s="153"/>
      <c r="R68" s="153"/>
      <c r="S68" s="153" t="s">
        <v>117</v>
      </c>
      <c r="T68" s="153"/>
      <c r="U68" s="153"/>
      <c r="V68" s="153"/>
      <c r="W68" s="153"/>
      <c r="X68" s="153"/>
    </row>
    <row r="69" spans="1:24" s="27" customFormat="1" hidden="1" x14ac:dyDescent="0.25">
      <c r="A69" s="154"/>
      <c r="E69" s="44"/>
      <c r="F69" s="44"/>
      <c r="G69" s="44"/>
      <c r="H69" s="44"/>
      <c r="I69" s="44"/>
      <c r="J69" s="44"/>
      <c r="K69" s="44"/>
      <c r="L69" s="44"/>
      <c r="M69" s="44"/>
      <c r="N69" s="153"/>
      <c r="O69" s="172"/>
      <c r="P69" s="153"/>
      <c r="Q69" s="153"/>
      <c r="R69" s="153"/>
      <c r="S69" s="153" t="s">
        <v>117</v>
      </c>
      <c r="T69" s="153"/>
      <c r="U69" s="153"/>
      <c r="V69" s="153"/>
      <c r="W69" s="153"/>
      <c r="X69" s="153"/>
    </row>
    <row r="70" spans="1:24" s="27" customFormat="1" hidden="1" x14ac:dyDescent="0.25">
      <c r="A70" s="154"/>
      <c r="E70" s="44"/>
      <c r="F70" s="44"/>
      <c r="G70" s="44"/>
      <c r="H70" s="44"/>
      <c r="I70" s="44"/>
      <c r="J70" s="44"/>
      <c r="K70" s="44"/>
      <c r="L70" s="44"/>
      <c r="M70" s="44"/>
      <c r="N70" s="153"/>
      <c r="O70" s="172"/>
      <c r="P70" s="153"/>
      <c r="Q70" s="153"/>
      <c r="R70" s="153"/>
      <c r="S70" s="153" t="s">
        <v>117</v>
      </c>
      <c r="T70" s="153"/>
      <c r="U70" s="153"/>
      <c r="V70" s="153"/>
      <c r="W70" s="153"/>
      <c r="X70" s="153"/>
    </row>
    <row r="71" spans="1:24" s="27" customFormat="1" hidden="1" x14ac:dyDescent="0.25">
      <c r="A71" s="154"/>
      <c r="E71" s="44"/>
      <c r="F71" s="44"/>
      <c r="G71" s="44"/>
      <c r="H71" s="44"/>
      <c r="I71" s="44"/>
      <c r="J71" s="44"/>
      <c r="K71" s="44"/>
      <c r="L71" s="44"/>
      <c r="M71" s="44"/>
      <c r="N71" s="153"/>
      <c r="O71" s="172"/>
      <c r="P71" s="153"/>
      <c r="Q71" s="153"/>
      <c r="R71" s="153"/>
      <c r="S71" s="153" t="s">
        <v>117</v>
      </c>
      <c r="T71" s="153"/>
      <c r="U71" s="153"/>
      <c r="V71" s="153"/>
      <c r="W71" s="153"/>
      <c r="X71" s="153"/>
    </row>
    <row r="72" spans="1:24" s="27" customFormat="1" hidden="1" x14ac:dyDescent="0.25">
      <c r="A72" s="154"/>
      <c r="E72" s="44"/>
      <c r="F72" s="44"/>
      <c r="G72" s="44"/>
      <c r="H72" s="44"/>
      <c r="I72" s="44"/>
      <c r="J72" s="44"/>
      <c r="K72" s="44"/>
      <c r="L72" s="44"/>
      <c r="M72" s="44"/>
      <c r="N72" s="153"/>
      <c r="O72" s="172"/>
      <c r="P72" s="153"/>
      <c r="Q72" s="153"/>
      <c r="R72" s="153"/>
      <c r="S72" s="153" t="s">
        <v>117</v>
      </c>
      <c r="T72" s="153"/>
      <c r="U72" s="153"/>
      <c r="V72" s="153"/>
      <c r="W72" s="153"/>
      <c r="X72" s="153"/>
    </row>
    <row r="73" spans="1:24" s="27" customFormat="1" hidden="1" x14ac:dyDescent="0.25">
      <c r="A73" s="154"/>
      <c r="E73" s="44"/>
      <c r="F73" s="44"/>
      <c r="G73" s="44"/>
      <c r="H73" s="44"/>
      <c r="I73" s="44"/>
      <c r="J73" s="44"/>
      <c r="K73" s="44"/>
      <c r="L73" s="44"/>
      <c r="M73" s="44"/>
      <c r="N73" s="153"/>
      <c r="O73" s="172"/>
      <c r="P73" s="153"/>
      <c r="Q73" s="153"/>
      <c r="R73" s="153"/>
      <c r="S73" s="153" t="s">
        <v>117</v>
      </c>
      <c r="T73" s="153"/>
      <c r="U73" s="153"/>
      <c r="V73" s="153"/>
      <c r="W73" s="153"/>
      <c r="X73" s="153"/>
    </row>
    <row r="74" spans="1:24" s="27" customFormat="1" hidden="1" x14ac:dyDescent="0.25">
      <c r="A74" s="154"/>
      <c r="L74" s="44"/>
      <c r="M74" s="44"/>
      <c r="N74" s="153"/>
      <c r="O74" s="172"/>
      <c r="P74" s="153"/>
      <c r="Q74" s="153"/>
      <c r="R74" s="153"/>
      <c r="S74" s="153" t="s">
        <v>117</v>
      </c>
      <c r="T74" s="153"/>
      <c r="U74" s="153"/>
      <c r="V74" s="153"/>
      <c r="W74" s="153"/>
      <c r="X74" s="153"/>
    </row>
    <row r="75" spans="1:24" s="27" customFormat="1" hidden="1" x14ac:dyDescent="0.25">
      <c r="A75" s="154"/>
      <c r="L75" s="44"/>
      <c r="M75" s="44"/>
      <c r="N75" s="153"/>
      <c r="O75" s="172"/>
      <c r="P75" s="153"/>
      <c r="Q75" s="153"/>
      <c r="R75" s="153"/>
      <c r="S75" s="153" t="s">
        <v>117</v>
      </c>
      <c r="T75" s="153"/>
      <c r="U75" s="153"/>
      <c r="V75" s="153"/>
      <c r="W75" s="153"/>
      <c r="X75" s="153"/>
    </row>
    <row r="76" spans="1:24" s="27" customFormat="1" hidden="1" x14ac:dyDescent="0.25">
      <c r="A76" s="154"/>
      <c r="E76" s="44"/>
      <c r="F76" s="44"/>
      <c r="G76" s="44"/>
      <c r="H76" s="44"/>
      <c r="I76" s="44"/>
      <c r="J76" s="44"/>
      <c r="K76" s="44"/>
      <c r="L76" s="44"/>
      <c r="M76" s="44"/>
      <c r="N76" s="153"/>
      <c r="O76" s="172"/>
      <c r="P76" s="153"/>
      <c r="Q76" s="153"/>
      <c r="R76" s="153"/>
      <c r="S76" s="153"/>
      <c r="T76" s="153"/>
      <c r="U76" s="153"/>
      <c r="V76" s="153"/>
      <c r="W76" s="153"/>
      <c r="X76" s="153"/>
    </row>
    <row r="77" spans="1:24" s="27" customFormat="1" hidden="1" x14ac:dyDescent="0.25">
      <c r="A77" s="154"/>
      <c r="E77" s="44"/>
      <c r="F77" s="44"/>
      <c r="G77" s="44"/>
      <c r="H77" s="44"/>
      <c r="I77" s="44"/>
      <c r="J77" s="44"/>
      <c r="K77" s="44"/>
      <c r="L77" s="44"/>
      <c r="M77" s="44"/>
      <c r="N77" s="153"/>
      <c r="O77" s="172"/>
      <c r="P77" s="153"/>
      <c r="Q77" s="153"/>
      <c r="R77" s="153"/>
      <c r="S77" s="153"/>
      <c r="T77" s="153"/>
      <c r="U77" s="153"/>
      <c r="V77" s="153"/>
      <c r="W77" s="153"/>
      <c r="X77" s="153"/>
    </row>
    <row r="78" spans="1:24" s="27" customFormat="1" hidden="1" x14ac:dyDescent="0.25">
      <c r="A78" s="154"/>
      <c r="E78" s="44"/>
      <c r="F78" s="44"/>
      <c r="G78" s="44"/>
      <c r="H78" s="44"/>
      <c r="I78" s="44"/>
      <c r="J78" s="44"/>
      <c r="K78" s="44"/>
      <c r="L78" s="44"/>
      <c r="M78" s="44"/>
      <c r="N78" s="153"/>
      <c r="O78" s="172"/>
      <c r="P78" s="153"/>
      <c r="Q78" s="153"/>
      <c r="R78" s="153"/>
      <c r="S78" s="153"/>
      <c r="T78" s="153"/>
      <c r="U78" s="153"/>
      <c r="V78" s="153"/>
      <c r="W78" s="153"/>
      <c r="X78" s="153"/>
    </row>
    <row r="79" spans="1:24" s="27" customFormat="1" hidden="1" x14ac:dyDescent="0.25">
      <c r="A79" s="154"/>
      <c r="J79" s="44"/>
      <c r="K79" s="44"/>
      <c r="L79" s="44"/>
      <c r="M79" s="44"/>
      <c r="N79" s="153"/>
      <c r="O79" s="172"/>
      <c r="P79" s="153"/>
      <c r="Q79" s="153"/>
      <c r="R79" s="153"/>
      <c r="T79" s="153"/>
      <c r="U79" s="153"/>
      <c r="V79" s="153"/>
      <c r="W79" s="153"/>
      <c r="X79" s="153"/>
    </row>
    <row r="80" spans="1:24" s="27" customFormat="1" x14ac:dyDescent="0.25">
      <c r="A80" s="156"/>
      <c r="B80" s="156"/>
      <c r="C80" s="156"/>
      <c r="D80" s="156"/>
      <c r="E80" s="157">
        <f>SUM(E55:E76)</f>
        <v>5875</v>
      </c>
      <c r="F80" s="158"/>
      <c r="G80" s="157">
        <f>SUM(G55:G76)</f>
        <v>3000</v>
      </c>
      <c r="H80" s="158"/>
      <c r="I80" s="157">
        <f>SUM(I55:I76)</f>
        <v>3500</v>
      </c>
      <c r="J80" s="158"/>
      <c r="K80" s="157">
        <f>SUM(K55:K76)</f>
        <v>2105</v>
      </c>
      <c r="L80" s="158"/>
      <c r="M80" s="157">
        <f>SUM(E80:K80)</f>
        <v>14480</v>
      </c>
      <c r="N80" s="153"/>
      <c r="O80" s="172"/>
      <c r="P80" s="153"/>
      <c r="Q80" s="153"/>
      <c r="R80" s="153"/>
      <c r="S80" s="153"/>
      <c r="T80" s="153"/>
      <c r="U80" s="153"/>
      <c r="V80" s="153"/>
      <c r="W80" s="153"/>
      <c r="X80" s="153"/>
    </row>
    <row r="81" spans="1:24" s="27" customFormat="1" x14ac:dyDescent="0.25">
      <c r="A81" s="154" t="s">
        <v>9</v>
      </c>
      <c r="E81" s="44"/>
      <c r="F81" s="44"/>
      <c r="G81" s="44"/>
      <c r="H81" s="44"/>
      <c r="I81" s="44"/>
      <c r="J81" s="44"/>
      <c r="K81" s="44"/>
      <c r="L81" s="44"/>
      <c r="M81" s="44"/>
      <c r="N81" s="153"/>
      <c r="O81" s="172"/>
      <c r="P81" s="153"/>
      <c r="Q81" s="153"/>
      <c r="R81" s="153"/>
      <c r="S81" s="153"/>
      <c r="T81" s="153"/>
      <c r="U81" s="153"/>
      <c r="V81" s="153"/>
      <c r="W81" s="153"/>
      <c r="X81" s="153"/>
    </row>
    <row r="82" spans="1:24" s="27" customFormat="1" x14ac:dyDescent="0.25">
      <c r="A82" s="154"/>
      <c r="E82" s="44"/>
      <c r="F82" s="44"/>
      <c r="G82" s="44"/>
      <c r="H82" s="44"/>
      <c r="I82" s="44"/>
      <c r="J82" s="44"/>
      <c r="K82" s="44"/>
      <c r="L82" s="44"/>
      <c r="M82" s="44"/>
      <c r="N82" s="153"/>
      <c r="O82" s="172"/>
      <c r="P82" s="153"/>
      <c r="Q82" s="153"/>
      <c r="R82" s="153"/>
      <c r="S82" s="153"/>
      <c r="T82" s="153"/>
      <c r="U82" s="153"/>
      <c r="V82" s="153"/>
      <c r="W82" s="153"/>
      <c r="X82" s="153"/>
    </row>
    <row r="83" spans="1:24" s="27" customFormat="1" x14ac:dyDescent="0.25">
      <c r="E83" s="44"/>
      <c r="F83" s="44"/>
      <c r="G83" s="44"/>
      <c r="H83" s="44"/>
      <c r="I83" s="44"/>
      <c r="J83" s="44"/>
      <c r="K83" s="44"/>
      <c r="L83" s="44"/>
      <c r="M83" s="44"/>
      <c r="N83" s="153"/>
      <c r="O83" s="172"/>
      <c r="P83" s="153"/>
      <c r="Q83" s="153"/>
      <c r="R83" s="153"/>
      <c r="S83" s="153"/>
      <c r="T83" s="153"/>
      <c r="U83" s="153"/>
      <c r="V83" s="153"/>
      <c r="W83" s="153"/>
      <c r="X83" s="153"/>
    </row>
    <row r="84" spans="1:24" s="27" customFormat="1" x14ac:dyDescent="0.25">
      <c r="A84" s="156"/>
      <c r="B84" s="156"/>
      <c r="C84" s="156"/>
      <c r="D84" s="156"/>
      <c r="E84" s="157">
        <f>SUM(E82:E83)</f>
        <v>0</v>
      </c>
      <c r="F84" s="158"/>
      <c r="G84" s="157">
        <f>SUM(G82:G83)</f>
        <v>0</v>
      </c>
      <c r="H84" s="158"/>
      <c r="I84" s="157">
        <f>SUM(I82:I83)</f>
        <v>0</v>
      </c>
      <c r="J84" s="158"/>
      <c r="K84" s="157">
        <f>SUM(K82:K83)</f>
        <v>0</v>
      </c>
      <c r="L84" s="158"/>
      <c r="M84" s="157">
        <f>SUM(E84:K84)</f>
        <v>0</v>
      </c>
      <c r="N84" s="153"/>
      <c r="O84" s="172"/>
      <c r="P84" s="153"/>
      <c r="Q84" s="153"/>
      <c r="R84" s="153"/>
      <c r="S84" s="153"/>
      <c r="T84" s="153"/>
      <c r="U84" s="153"/>
      <c r="V84" s="153"/>
      <c r="W84" s="153"/>
      <c r="X84" s="153"/>
    </row>
    <row r="85" spans="1:24" s="27" customFormat="1" x14ac:dyDescent="0.25">
      <c r="A85" s="154" t="s">
        <v>152</v>
      </c>
      <c r="E85" s="44"/>
      <c r="F85" s="44"/>
      <c r="G85" s="44"/>
      <c r="H85" s="44"/>
      <c r="I85" s="44"/>
      <c r="J85" s="44"/>
      <c r="K85" s="44"/>
      <c r="L85" s="44"/>
      <c r="M85" s="44"/>
      <c r="N85" s="153"/>
      <c r="O85" s="172"/>
      <c r="P85" s="153"/>
      <c r="Q85" s="153"/>
      <c r="R85" s="153"/>
      <c r="S85" s="153"/>
      <c r="T85" s="153"/>
      <c r="U85" s="153"/>
      <c r="V85" s="153"/>
      <c r="W85" s="153"/>
      <c r="X85" s="153"/>
    </row>
    <row r="86" spans="1:24" s="27" customFormat="1" x14ac:dyDescent="0.25">
      <c r="A86" s="154"/>
      <c r="E86" s="44"/>
      <c r="F86" s="44"/>
      <c r="G86" s="44"/>
      <c r="H86" s="44"/>
      <c r="I86" s="44"/>
      <c r="J86" s="44"/>
      <c r="K86" s="44"/>
      <c r="L86" s="44"/>
      <c r="M86" s="44"/>
      <c r="N86" s="153"/>
      <c r="O86" s="172"/>
      <c r="P86" s="153"/>
      <c r="Q86" s="153"/>
      <c r="R86" s="153"/>
      <c r="S86" s="153"/>
      <c r="T86" s="153"/>
      <c r="U86" s="153"/>
      <c r="V86" s="153"/>
      <c r="W86" s="153"/>
      <c r="X86" s="153"/>
    </row>
    <row r="87" spans="1:24" s="27" customFormat="1" x14ac:dyDescent="0.25">
      <c r="E87" s="44"/>
      <c r="F87" s="44"/>
      <c r="G87" s="44"/>
      <c r="H87" s="44"/>
      <c r="I87" s="44"/>
      <c r="J87" s="44"/>
      <c r="K87" s="44"/>
      <c r="L87" s="44"/>
      <c r="M87" s="44"/>
      <c r="N87" s="153"/>
      <c r="O87" s="172"/>
      <c r="P87" s="153"/>
      <c r="Q87" s="153"/>
      <c r="R87" s="153"/>
      <c r="S87" s="153"/>
      <c r="T87" s="153"/>
      <c r="U87" s="153"/>
      <c r="V87" s="153"/>
      <c r="W87" s="153"/>
      <c r="X87" s="153"/>
    </row>
    <row r="88" spans="1:24" s="27" customFormat="1" x14ac:dyDescent="0.25">
      <c r="A88" s="156"/>
      <c r="B88" s="156"/>
      <c r="C88" s="156"/>
      <c r="D88" s="156"/>
      <c r="E88" s="157">
        <f>SUM(E86:E87)</f>
        <v>0</v>
      </c>
      <c r="F88" s="158"/>
      <c r="G88" s="157">
        <f>SUM(G86:G87)</f>
        <v>0</v>
      </c>
      <c r="H88" s="158"/>
      <c r="I88" s="157">
        <f>SUM(I86:I87)</f>
        <v>0</v>
      </c>
      <c r="J88" s="158"/>
      <c r="K88" s="157">
        <f>SUM(K86:K87)</f>
        <v>0</v>
      </c>
      <c r="L88" s="158"/>
      <c r="M88" s="157">
        <f>SUM(E88:K88)</f>
        <v>0</v>
      </c>
      <c r="N88" s="153"/>
      <c r="O88" s="172"/>
      <c r="P88" s="153"/>
      <c r="Q88" s="153"/>
      <c r="R88" s="153"/>
      <c r="S88" s="153"/>
      <c r="T88" s="153"/>
      <c r="U88" s="153"/>
      <c r="V88" s="153"/>
      <c r="W88" s="153"/>
      <c r="X88" s="153"/>
    </row>
    <row r="89" spans="1:24" s="27" customFormat="1" x14ac:dyDescent="0.25">
      <c r="A89" s="154" t="s">
        <v>181</v>
      </c>
      <c r="E89" s="44"/>
      <c r="F89" s="44"/>
      <c r="G89" s="44"/>
      <c r="H89" s="44"/>
      <c r="I89" s="44"/>
      <c r="J89" s="44"/>
      <c r="K89" s="44"/>
      <c r="L89" s="44"/>
      <c r="M89" s="44"/>
      <c r="N89" s="153"/>
      <c r="O89" s="172"/>
      <c r="P89" s="153"/>
      <c r="Q89" s="153"/>
      <c r="R89" s="153"/>
      <c r="S89" s="153"/>
      <c r="T89" s="153"/>
      <c r="U89" s="153"/>
      <c r="V89" s="153"/>
      <c r="W89" s="153"/>
      <c r="X89" s="153"/>
    </row>
    <row r="90" spans="1:24" s="27" customFormat="1" x14ac:dyDescent="0.25">
      <c r="A90" s="154"/>
      <c r="E90" s="44"/>
      <c r="F90" s="44"/>
      <c r="G90" s="44"/>
      <c r="H90" s="44"/>
      <c r="I90" s="44"/>
      <c r="J90" s="44"/>
      <c r="K90" s="44"/>
      <c r="L90" s="44"/>
      <c r="M90" s="44"/>
      <c r="N90" s="153"/>
      <c r="O90" s="172"/>
      <c r="P90" s="153"/>
      <c r="Q90" s="153"/>
      <c r="R90" s="153"/>
      <c r="S90" s="153"/>
      <c r="T90" s="153"/>
      <c r="U90" s="153"/>
      <c r="V90" s="153"/>
      <c r="W90" s="153"/>
      <c r="X90" s="153"/>
    </row>
    <row r="91" spans="1:24" s="27" customFormat="1" x14ac:dyDescent="0.25">
      <c r="E91" s="44"/>
      <c r="F91" s="44"/>
      <c r="G91" s="44"/>
      <c r="H91" s="44"/>
      <c r="I91" s="44"/>
      <c r="J91" s="44"/>
      <c r="K91" s="44"/>
      <c r="L91" s="44"/>
      <c r="M91" s="44"/>
      <c r="N91" s="153"/>
      <c r="O91" s="172"/>
      <c r="P91" s="153"/>
      <c r="Q91" s="153"/>
      <c r="R91" s="153"/>
      <c r="S91" s="153"/>
      <c r="T91" s="153"/>
      <c r="U91" s="153"/>
      <c r="V91" s="153"/>
      <c r="W91" s="153"/>
      <c r="X91" s="153"/>
    </row>
    <row r="92" spans="1:24" s="27" customFormat="1" x14ac:dyDescent="0.25">
      <c r="A92" s="156"/>
      <c r="B92" s="156"/>
      <c r="C92" s="156"/>
      <c r="D92" s="156"/>
      <c r="E92" s="157">
        <f>SUM(E90:E91)</f>
        <v>0</v>
      </c>
      <c r="F92" s="158"/>
      <c r="G92" s="157">
        <f>SUM(G90:G91)</f>
        <v>0</v>
      </c>
      <c r="H92" s="158"/>
      <c r="I92" s="157">
        <f>SUM(I90:I91)</f>
        <v>0</v>
      </c>
      <c r="J92" s="158"/>
      <c r="K92" s="157">
        <f>SUM(K90:K91)</f>
        <v>0</v>
      </c>
      <c r="L92" s="158"/>
      <c r="M92" s="157">
        <f>SUM(E92:K92)</f>
        <v>0</v>
      </c>
      <c r="N92" s="153"/>
      <c r="O92" s="172"/>
      <c r="P92" s="153"/>
      <c r="Q92" s="153"/>
      <c r="R92" s="153"/>
      <c r="S92" s="153"/>
      <c r="T92" s="153"/>
      <c r="U92" s="153"/>
      <c r="V92" s="153"/>
      <c r="W92" s="153"/>
      <c r="X92" s="153"/>
    </row>
    <row r="93" spans="1:24" s="27" customFormat="1" ht="3" customHeight="1" x14ac:dyDescent="0.25">
      <c r="E93" s="44"/>
      <c r="F93" s="44"/>
      <c r="G93" s="44"/>
      <c r="H93" s="44"/>
      <c r="I93" s="44"/>
      <c r="J93" s="44"/>
      <c r="K93" s="44"/>
      <c r="L93" s="44"/>
      <c r="M93" s="44"/>
      <c r="N93" s="153"/>
      <c r="O93" s="172"/>
      <c r="P93" s="153"/>
      <c r="Q93" s="153"/>
      <c r="R93" s="153"/>
      <c r="S93" s="153"/>
      <c r="T93" s="153"/>
      <c r="U93" s="153"/>
      <c r="V93" s="153"/>
      <c r="W93" s="153"/>
      <c r="X93" s="153"/>
    </row>
    <row r="94" spans="1:24" s="27" customFormat="1" ht="13.5" thickBot="1" x14ac:dyDescent="0.3">
      <c r="A94" s="159" t="s">
        <v>100</v>
      </c>
      <c r="B94" s="160"/>
      <c r="C94" s="160"/>
      <c r="D94" s="160"/>
      <c r="E94" s="161">
        <f>E10+E16+E20+E24+E28+E34+E38+E42+E46+E53+E80+E84+E88+E92</f>
        <v>14875</v>
      </c>
      <c r="F94" s="162"/>
      <c r="G94" s="161">
        <f>G10+G16+G20+G24+G28+G34+G38+G42+G46+G53+G80+G84+G88+G92</f>
        <v>4050</v>
      </c>
      <c r="H94" s="162"/>
      <c r="I94" s="161">
        <f>I10+I16+I20+I24+I28+I34+I38+I42+I46+I53+I80+I84+I88+I92</f>
        <v>48350</v>
      </c>
      <c r="J94" s="162"/>
      <c r="K94" s="161">
        <f>K10+K16+K20+K24+K28+K34+K38+K42+K46+K53+K80+K84+K88+K92</f>
        <v>2105</v>
      </c>
      <c r="L94" s="162"/>
      <c r="M94" s="161">
        <f>SUM(E94:K94)</f>
        <v>69380</v>
      </c>
      <c r="N94" s="153"/>
      <c r="O94" s="172"/>
      <c r="P94" s="153"/>
      <c r="Q94" s="153"/>
      <c r="R94" s="153"/>
      <c r="S94" s="153"/>
      <c r="T94" s="153"/>
      <c r="U94" s="153"/>
      <c r="V94" s="153"/>
      <c r="W94" s="153"/>
      <c r="X94" s="153"/>
    </row>
    <row r="95" spans="1:24" ht="3" customHeight="1" thickTop="1" x14ac:dyDescent="0.2"/>
    <row r="96" spans="1:24" ht="12" customHeight="1" x14ac:dyDescent="0.2"/>
    <row r="97" spans="1:26" s="27" customFormat="1" x14ac:dyDescent="0.25">
      <c r="A97" s="151" t="s">
        <v>126</v>
      </c>
      <c r="B97" s="152"/>
      <c r="C97" s="152"/>
      <c r="D97" s="152"/>
      <c r="E97" s="145"/>
      <c r="F97" s="152"/>
      <c r="G97" s="145"/>
      <c r="H97" s="152"/>
      <c r="I97" s="145"/>
      <c r="J97" s="152"/>
      <c r="K97" s="145"/>
      <c r="L97" s="152"/>
      <c r="M97" s="146" t="s">
        <v>14</v>
      </c>
      <c r="N97" s="153"/>
      <c r="O97" s="172"/>
      <c r="P97" s="153"/>
      <c r="Q97" s="153"/>
      <c r="R97" s="153"/>
      <c r="S97" s="173" t="s">
        <v>115</v>
      </c>
      <c r="T97" s="166" t="s">
        <v>118</v>
      </c>
      <c r="U97" s="166" t="s">
        <v>119</v>
      </c>
      <c r="V97" s="166" t="s">
        <v>123</v>
      </c>
      <c r="W97" s="166" t="s">
        <v>99</v>
      </c>
      <c r="X97" s="166" t="s">
        <v>120</v>
      </c>
      <c r="Y97" s="173" t="s">
        <v>121</v>
      </c>
      <c r="Z97" s="173" t="s">
        <v>14</v>
      </c>
    </row>
    <row r="98" spans="1:26" s="27" customFormat="1" ht="3" customHeight="1" x14ac:dyDescent="0.25">
      <c r="N98" s="153"/>
      <c r="O98" s="172"/>
      <c r="P98" s="153"/>
      <c r="Q98" s="153"/>
      <c r="R98" s="153"/>
      <c r="S98" s="153"/>
      <c r="T98" s="153"/>
      <c r="U98" s="153"/>
      <c r="V98" s="153"/>
      <c r="W98" s="153"/>
      <c r="X98" s="153"/>
    </row>
    <row r="99" spans="1:26" s="27" customFormat="1" hidden="1" x14ac:dyDescent="0.25">
      <c r="A99" s="154" t="s">
        <v>145</v>
      </c>
      <c r="N99" s="153"/>
      <c r="O99" s="172"/>
      <c r="P99" s="153"/>
      <c r="Q99" s="153"/>
      <c r="R99" s="153"/>
      <c r="S99" s="153"/>
      <c r="T99" s="153"/>
      <c r="U99" s="153"/>
      <c r="V99" s="153"/>
      <c r="W99" s="153"/>
      <c r="X99" s="153"/>
    </row>
    <row r="100" spans="1:26" s="27" customFormat="1" hidden="1" x14ac:dyDescent="0.25">
      <c r="E100" s="44"/>
      <c r="F100" s="44"/>
      <c r="G100" s="44"/>
      <c r="H100" s="44"/>
      <c r="I100" s="44"/>
      <c r="J100" s="44"/>
      <c r="K100" s="44"/>
      <c r="L100" s="44"/>
      <c r="M100" s="44"/>
      <c r="N100" s="153"/>
      <c r="O100" s="172"/>
      <c r="P100" s="153"/>
      <c r="Q100" s="153"/>
      <c r="R100" s="153"/>
      <c r="S100" s="153"/>
      <c r="T100" s="174"/>
      <c r="U100" s="174"/>
      <c r="V100" s="174"/>
      <c r="W100" s="174"/>
      <c r="X100" s="174"/>
      <c r="Y100" s="174"/>
      <c r="Z100" s="175"/>
    </row>
    <row r="101" spans="1:26" s="27" customFormat="1" hidden="1" x14ac:dyDescent="0.25">
      <c r="E101" s="44"/>
      <c r="F101" s="44"/>
      <c r="G101" s="44"/>
      <c r="H101" s="44"/>
      <c r="I101" s="44"/>
      <c r="J101" s="44"/>
      <c r="K101" s="44"/>
      <c r="L101" s="44"/>
      <c r="M101" s="44"/>
      <c r="N101" s="153"/>
      <c r="O101" s="172"/>
      <c r="P101" s="153"/>
      <c r="Q101" s="153"/>
      <c r="R101" s="153"/>
      <c r="S101" s="153"/>
      <c r="T101" s="174"/>
      <c r="U101" s="174"/>
      <c r="V101" s="174"/>
      <c r="W101" s="174"/>
      <c r="X101" s="174"/>
      <c r="Y101" s="174"/>
      <c r="Z101" s="175"/>
    </row>
    <row r="102" spans="1:26" s="27" customFormat="1" hidden="1" x14ac:dyDescent="0.25">
      <c r="E102" s="44"/>
      <c r="F102" s="44"/>
      <c r="G102" s="44"/>
      <c r="H102" s="44"/>
      <c r="I102" s="44"/>
      <c r="J102" s="44"/>
      <c r="K102" s="44"/>
      <c r="L102" s="44"/>
      <c r="M102" s="44"/>
      <c r="N102" s="153"/>
      <c r="O102" s="172"/>
      <c r="P102" s="153"/>
      <c r="Q102" s="153"/>
      <c r="R102" s="153"/>
      <c r="S102" s="153"/>
      <c r="T102" s="174"/>
      <c r="U102" s="174"/>
      <c r="V102" s="174"/>
      <c r="W102" s="174"/>
      <c r="X102" s="174"/>
      <c r="Y102" s="174"/>
      <c r="Z102" s="175"/>
    </row>
    <row r="103" spans="1:26" s="27" customFormat="1" ht="3" hidden="1" customHeight="1" x14ac:dyDescent="0.25">
      <c r="E103" s="44"/>
      <c r="F103" s="44"/>
      <c r="G103" s="44"/>
      <c r="H103" s="44"/>
      <c r="I103" s="44"/>
      <c r="J103" s="44"/>
      <c r="K103" s="44"/>
      <c r="L103" s="44"/>
      <c r="M103" s="44"/>
      <c r="N103" s="153"/>
      <c r="O103" s="172"/>
      <c r="P103" s="153"/>
      <c r="Q103" s="153"/>
      <c r="R103" s="153"/>
      <c r="S103" s="153"/>
      <c r="T103" s="153"/>
      <c r="U103" s="153"/>
      <c r="V103" s="153"/>
      <c r="W103" s="153"/>
      <c r="X103" s="153"/>
    </row>
    <row r="104" spans="1:26" s="27" customFormat="1" hidden="1" x14ac:dyDescent="0.25">
      <c r="A104" s="156"/>
      <c r="B104" s="156"/>
      <c r="C104" s="156"/>
      <c r="D104" s="156"/>
      <c r="E104" s="157"/>
      <c r="F104" s="158"/>
      <c r="G104" s="157"/>
      <c r="H104" s="158"/>
      <c r="I104" s="157"/>
      <c r="J104" s="158"/>
      <c r="K104" s="157"/>
      <c r="L104" s="158"/>
      <c r="M104" s="157">
        <f>SUM(M100:M102)</f>
        <v>0</v>
      </c>
      <c r="N104" s="153"/>
      <c r="O104" s="172"/>
      <c r="P104" s="153"/>
      <c r="Q104" s="153"/>
      <c r="R104" s="153"/>
      <c r="S104" s="153"/>
      <c r="T104" s="153"/>
      <c r="U104" s="153"/>
      <c r="V104" s="153"/>
      <c r="W104" s="153"/>
      <c r="X104" s="153"/>
    </row>
    <row r="105" spans="1:26" s="27" customFormat="1" ht="3" hidden="1" customHeight="1" x14ac:dyDescent="0.25">
      <c r="E105" s="44"/>
      <c r="F105" s="44"/>
      <c r="G105" s="44"/>
      <c r="H105" s="44"/>
      <c r="I105" s="44"/>
      <c r="J105" s="44"/>
      <c r="K105" s="44"/>
      <c r="L105" s="44"/>
      <c r="M105" s="44"/>
      <c r="N105" s="153"/>
      <c r="O105" s="172"/>
      <c r="P105" s="153"/>
      <c r="Q105" s="153"/>
      <c r="R105" s="153"/>
      <c r="S105" s="153"/>
      <c r="T105" s="153"/>
      <c r="U105" s="153"/>
      <c r="V105" s="153"/>
      <c r="W105" s="153"/>
      <c r="X105" s="153"/>
    </row>
    <row r="106" spans="1:26" s="27" customFormat="1" hidden="1" x14ac:dyDescent="0.25">
      <c r="A106" s="154" t="s">
        <v>146</v>
      </c>
      <c r="N106" s="153"/>
      <c r="O106" s="172"/>
      <c r="P106" s="153"/>
      <c r="Q106" s="153"/>
      <c r="R106" s="153"/>
      <c r="S106" s="153"/>
      <c r="T106" s="153"/>
      <c r="U106" s="153"/>
      <c r="V106" s="153"/>
      <c r="W106" s="153"/>
      <c r="X106" s="153"/>
    </row>
    <row r="107" spans="1:26" s="27" customFormat="1" hidden="1" x14ac:dyDescent="0.25">
      <c r="E107" s="44"/>
      <c r="F107" s="44"/>
      <c r="G107" s="44"/>
      <c r="H107" s="44"/>
      <c r="I107" s="44"/>
      <c r="J107" s="44"/>
      <c r="K107" s="44"/>
      <c r="L107" s="44"/>
      <c r="M107" s="44"/>
      <c r="N107" s="153"/>
      <c r="O107" s="172"/>
      <c r="P107" s="153"/>
      <c r="Q107" s="153"/>
      <c r="R107" s="153"/>
      <c r="S107" s="153"/>
      <c r="T107" s="174"/>
      <c r="U107" s="174"/>
      <c r="V107" s="174"/>
      <c r="W107" s="174"/>
      <c r="X107" s="174"/>
      <c r="Y107" s="174"/>
      <c r="Z107" s="175"/>
    </row>
    <row r="108" spans="1:26" s="27" customFormat="1" ht="3" hidden="1" customHeight="1" x14ac:dyDescent="0.25">
      <c r="E108" s="44"/>
      <c r="F108" s="44"/>
      <c r="G108" s="44"/>
      <c r="H108" s="44"/>
      <c r="I108" s="44"/>
      <c r="J108" s="44"/>
      <c r="K108" s="44"/>
      <c r="L108" s="44"/>
      <c r="M108" s="44"/>
      <c r="N108" s="153"/>
      <c r="O108" s="172"/>
      <c r="P108" s="153"/>
      <c r="Q108" s="153"/>
      <c r="R108" s="153"/>
      <c r="S108" s="153"/>
      <c r="T108" s="153"/>
      <c r="U108" s="153"/>
      <c r="V108" s="153"/>
      <c r="W108" s="153"/>
      <c r="X108" s="153"/>
    </row>
    <row r="109" spans="1:26" s="27" customFormat="1" hidden="1" x14ac:dyDescent="0.25">
      <c r="A109" s="156"/>
      <c r="B109" s="156"/>
      <c r="C109" s="156"/>
      <c r="D109" s="156"/>
      <c r="E109" s="157"/>
      <c r="F109" s="158"/>
      <c r="G109" s="157"/>
      <c r="H109" s="158"/>
      <c r="I109" s="157"/>
      <c r="J109" s="158"/>
      <c r="K109" s="157"/>
      <c r="L109" s="158"/>
      <c r="M109" s="157">
        <f>SUM(M107:M107)</f>
        <v>0</v>
      </c>
      <c r="N109" s="153"/>
      <c r="O109" s="172"/>
      <c r="P109" s="153"/>
      <c r="Q109" s="153"/>
      <c r="R109" s="153"/>
      <c r="S109" s="153"/>
      <c r="T109" s="153"/>
      <c r="U109" s="153"/>
      <c r="V109" s="153"/>
      <c r="W109" s="153"/>
      <c r="X109" s="153"/>
    </row>
    <row r="110" spans="1:26" s="27" customFormat="1" ht="3" customHeight="1" x14ac:dyDescent="0.25">
      <c r="E110" s="44"/>
      <c r="F110" s="44"/>
      <c r="G110" s="44"/>
      <c r="H110" s="44"/>
      <c r="I110" s="44"/>
      <c r="J110" s="44"/>
      <c r="K110" s="44"/>
      <c r="L110" s="44"/>
      <c r="M110" s="44"/>
      <c r="N110" s="153"/>
      <c r="O110" s="172"/>
      <c r="P110" s="153"/>
      <c r="Q110" s="153"/>
      <c r="R110" s="153"/>
      <c r="S110" s="153"/>
      <c r="T110" s="153"/>
      <c r="U110" s="153"/>
      <c r="V110" s="153"/>
      <c r="W110" s="153"/>
      <c r="X110" s="153"/>
    </row>
    <row r="111" spans="1:26" s="27" customFormat="1" x14ac:dyDescent="0.25">
      <c r="A111" s="154" t="s">
        <v>90</v>
      </c>
      <c r="N111" s="153"/>
      <c r="O111" s="172"/>
      <c r="P111" s="153"/>
      <c r="Q111" s="153"/>
      <c r="R111" s="153"/>
      <c r="S111" s="153"/>
      <c r="T111" s="153"/>
      <c r="U111" s="153"/>
      <c r="V111" s="153"/>
      <c r="W111" s="153"/>
      <c r="X111" s="153"/>
    </row>
    <row r="112" spans="1:26" s="27" customFormat="1" x14ac:dyDescent="0.25">
      <c r="A112" s="154"/>
      <c r="B112" s="27" t="s">
        <v>199</v>
      </c>
      <c r="C112" s="27" t="s">
        <v>201</v>
      </c>
      <c r="M112" s="44">
        <v>116</v>
      </c>
      <c r="N112" s="153"/>
      <c r="O112" s="172"/>
      <c r="P112" s="153"/>
      <c r="Q112" s="153"/>
      <c r="R112" s="153"/>
      <c r="S112" s="153"/>
      <c r="T112" s="174"/>
      <c r="U112" s="174"/>
      <c r="V112" s="174"/>
      <c r="W112" s="174"/>
      <c r="X112" s="174"/>
      <c r="Y112" s="174"/>
      <c r="Z112" s="175"/>
    </row>
    <row r="113" spans="1:26" s="27" customFormat="1" x14ac:dyDescent="0.25">
      <c r="B113" s="27" t="s">
        <v>200</v>
      </c>
      <c r="C113" s="27" t="s">
        <v>202</v>
      </c>
      <c r="E113" s="44"/>
      <c r="F113" s="44"/>
      <c r="G113" s="44"/>
      <c r="H113" s="44"/>
      <c r="I113" s="44"/>
      <c r="J113" s="44"/>
      <c r="K113" s="44"/>
      <c r="L113" s="44"/>
      <c r="M113" s="44">
        <v>220</v>
      </c>
      <c r="N113" s="153"/>
      <c r="O113" s="172"/>
      <c r="P113" s="153"/>
      <c r="Q113" s="153"/>
      <c r="R113" s="153"/>
      <c r="S113" s="153"/>
      <c r="T113" s="174"/>
      <c r="U113" s="174"/>
      <c r="V113" s="174"/>
      <c r="W113" s="174"/>
      <c r="X113" s="174"/>
      <c r="Y113" s="174"/>
      <c r="Z113" s="175"/>
    </row>
    <row r="114" spans="1:26" s="27" customFormat="1" x14ac:dyDescent="0.25">
      <c r="A114" s="154"/>
      <c r="M114" s="44"/>
      <c r="N114" s="153"/>
      <c r="O114" s="172"/>
      <c r="P114" s="153"/>
      <c r="Q114" s="153"/>
      <c r="R114" s="153"/>
      <c r="S114" s="153"/>
      <c r="T114" s="174"/>
      <c r="U114" s="174"/>
      <c r="V114" s="174"/>
      <c r="W114" s="174"/>
      <c r="X114" s="174"/>
      <c r="Y114" s="174"/>
      <c r="Z114" s="175"/>
    </row>
    <row r="115" spans="1:26" s="27" customFormat="1" x14ac:dyDescent="0.25">
      <c r="A115" s="154"/>
      <c r="M115" s="44"/>
      <c r="N115" s="153"/>
      <c r="O115" s="172"/>
      <c r="P115" s="153"/>
      <c r="Q115" s="153"/>
      <c r="R115" s="153"/>
      <c r="S115" s="153"/>
      <c r="T115" s="174"/>
      <c r="U115" s="174"/>
      <c r="V115" s="174"/>
      <c r="W115" s="174"/>
      <c r="X115" s="174"/>
      <c r="Y115" s="174"/>
      <c r="Z115" s="175"/>
    </row>
    <row r="116" spans="1:26" s="27" customFormat="1" ht="3" customHeight="1" x14ac:dyDescent="0.25">
      <c r="E116" s="44"/>
      <c r="F116" s="44"/>
      <c r="G116" s="44"/>
      <c r="H116" s="44"/>
      <c r="I116" s="44"/>
      <c r="J116" s="44"/>
      <c r="K116" s="44"/>
      <c r="L116" s="44"/>
      <c r="M116" s="44"/>
      <c r="N116" s="153"/>
      <c r="O116" s="172"/>
      <c r="P116" s="153"/>
      <c r="Q116" s="153"/>
      <c r="R116" s="153"/>
      <c r="S116" s="153"/>
      <c r="T116" s="153"/>
      <c r="U116" s="153"/>
      <c r="V116" s="153"/>
      <c r="W116" s="153"/>
      <c r="X116" s="153"/>
    </row>
    <row r="117" spans="1:26" s="27" customFormat="1" x14ac:dyDescent="0.25">
      <c r="A117" s="156"/>
      <c r="B117" s="156"/>
      <c r="C117" s="156"/>
      <c r="D117" s="156"/>
      <c r="E117" s="157"/>
      <c r="F117" s="158"/>
      <c r="G117" s="157"/>
      <c r="H117" s="158"/>
      <c r="I117" s="157"/>
      <c r="J117" s="158"/>
      <c r="K117" s="157"/>
      <c r="L117" s="158"/>
      <c r="M117" s="157">
        <f>SUM(M112:M116)</f>
        <v>336</v>
      </c>
      <c r="N117" s="153"/>
      <c r="O117" s="172"/>
      <c r="P117" s="153"/>
      <c r="Q117" s="153"/>
      <c r="R117" s="153"/>
      <c r="S117" s="153"/>
      <c r="T117" s="153"/>
      <c r="U117" s="153"/>
      <c r="V117" s="153"/>
      <c r="W117" s="153"/>
      <c r="X117" s="153"/>
    </row>
    <row r="118" spans="1:26" s="27" customFormat="1" ht="3" customHeight="1" x14ac:dyDescent="0.25">
      <c r="E118" s="44"/>
      <c r="F118" s="44"/>
      <c r="G118" s="44"/>
      <c r="H118" s="44"/>
      <c r="I118" s="44"/>
      <c r="J118" s="44"/>
      <c r="K118" s="44"/>
      <c r="L118" s="44"/>
      <c r="M118" s="44"/>
      <c r="N118" s="153"/>
      <c r="O118" s="172"/>
      <c r="P118" s="153"/>
      <c r="Q118" s="153"/>
      <c r="R118" s="153"/>
      <c r="S118" s="153"/>
      <c r="T118" s="153"/>
      <c r="U118" s="153"/>
      <c r="V118" s="153"/>
      <c r="W118" s="153"/>
      <c r="X118" s="153"/>
    </row>
    <row r="119" spans="1:26" s="27" customFormat="1" hidden="1" x14ac:dyDescent="0.25">
      <c r="A119" s="154" t="s">
        <v>114</v>
      </c>
      <c r="N119" s="153"/>
      <c r="O119" s="172"/>
      <c r="P119" s="153"/>
      <c r="Q119" s="153"/>
      <c r="R119" s="153"/>
      <c r="S119" s="153"/>
      <c r="T119" s="153"/>
      <c r="U119" s="153"/>
      <c r="V119" s="153"/>
      <c r="W119" s="153"/>
      <c r="X119" s="153"/>
    </row>
    <row r="120" spans="1:26" s="27" customFormat="1" hidden="1" x14ac:dyDescent="0.25">
      <c r="A120" s="154"/>
      <c r="M120" s="44"/>
      <c r="N120" s="153"/>
      <c r="O120" s="172"/>
      <c r="P120" s="153"/>
      <c r="Q120" s="153"/>
      <c r="R120" s="153"/>
      <c r="S120" s="153"/>
      <c r="T120" s="174"/>
      <c r="U120" s="174"/>
      <c r="V120" s="174"/>
      <c r="W120" s="174"/>
      <c r="X120" s="174"/>
      <c r="Y120" s="174"/>
      <c r="Z120" s="175"/>
    </row>
    <row r="121" spans="1:26" s="27" customFormat="1" ht="3" hidden="1" customHeight="1" x14ac:dyDescent="0.25">
      <c r="E121" s="44"/>
      <c r="F121" s="44"/>
      <c r="G121" s="44"/>
      <c r="H121" s="44"/>
      <c r="I121" s="44"/>
      <c r="J121" s="44"/>
      <c r="K121" s="44"/>
      <c r="L121" s="44"/>
      <c r="M121" s="44"/>
      <c r="N121" s="153"/>
      <c r="O121" s="172"/>
      <c r="P121" s="153"/>
      <c r="Q121" s="153"/>
      <c r="R121" s="153"/>
      <c r="S121" s="153"/>
      <c r="T121" s="153"/>
      <c r="U121" s="153"/>
      <c r="V121" s="153"/>
      <c r="W121" s="153"/>
      <c r="X121" s="153"/>
    </row>
    <row r="122" spans="1:26" s="27" customFormat="1" hidden="1" x14ac:dyDescent="0.25">
      <c r="A122" s="156"/>
      <c r="B122" s="156"/>
      <c r="C122" s="156"/>
      <c r="D122" s="156"/>
      <c r="E122" s="157"/>
      <c r="F122" s="158"/>
      <c r="G122" s="157"/>
      <c r="H122" s="158"/>
      <c r="I122" s="157"/>
      <c r="J122" s="158"/>
      <c r="K122" s="157"/>
      <c r="L122" s="158"/>
      <c r="M122" s="157">
        <f>SUM(M120:M120)</f>
        <v>0</v>
      </c>
      <c r="N122" s="153"/>
      <c r="O122" s="172"/>
      <c r="P122" s="153"/>
      <c r="Q122" s="153"/>
      <c r="R122" s="153"/>
      <c r="S122" s="153"/>
      <c r="T122" s="153"/>
      <c r="U122" s="153"/>
      <c r="V122" s="153"/>
      <c r="W122" s="153"/>
      <c r="X122" s="153"/>
    </row>
    <row r="123" spans="1:26" s="27" customFormat="1" ht="3" customHeight="1" x14ac:dyDescent="0.25">
      <c r="E123" s="44"/>
      <c r="F123" s="44"/>
      <c r="G123" s="44"/>
      <c r="H123" s="44"/>
      <c r="I123" s="44"/>
      <c r="J123" s="44"/>
      <c r="K123" s="44"/>
      <c r="L123" s="44"/>
      <c r="M123" s="44"/>
      <c r="N123" s="153"/>
      <c r="O123" s="172"/>
      <c r="P123" s="153"/>
      <c r="Q123" s="153"/>
      <c r="R123" s="153"/>
      <c r="S123" s="153"/>
      <c r="T123" s="153"/>
      <c r="U123" s="153"/>
      <c r="V123" s="153"/>
      <c r="W123" s="153"/>
      <c r="X123" s="153"/>
    </row>
    <row r="124" spans="1:26" s="27" customFormat="1" x14ac:dyDescent="0.25">
      <c r="A124" s="154" t="s">
        <v>92</v>
      </c>
      <c r="E124" s="44"/>
      <c r="F124" s="44"/>
      <c r="G124" s="44"/>
      <c r="H124" s="44"/>
      <c r="I124" s="44"/>
      <c r="J124" s="44"/>
      <c r="K124" s="44"/>
      <c r="L124" s="44"/>
      <c r="M124" s="44"/>
      <c r="N124" s="153"/>
      <c r="O124" s="172"/>
      <c r="P124" s="153"/>
      <c r="Q124" s="153"/>
      <c r="R124" s="153"/>
      <c r="S124" s="153"/>
      <c r="T124" s="153"/>
      <c r="U124" s="153"/>
      <c r="V124" s="153"/>
      <c r="W124" s="153"/>
      <c r="X124" s="153"/>
    </row>
    <row r="125" spans="1:26" s="27" customFormat="1" x14ac:dyDescent="0.25">
      <c r="A125" s="154"/>
      <c r="B125" s="27" t="s">
        <v>221</v>
      </c>
      <c r="C125" s="27" t="s">
        <v>222</v>
      </c>
      <c r="E125" s="44"/>
      <c r="F125" s="44"/>
      <c r="G125" s="44"/>
      <c r="H125" s="44"/>
      <c r="I125" s="44"/>
      <c r="J125" s="44"/>
      <c r="K125" s="44"/>
      <c r="L125" s="44"/>
      <c r="M125" s="44">
        <v>142</v>
      </c>
      <c r="N125" s="153"/>
      <c r="O125" s="172"/>
      <c r="P125" s="153"/>
      <c r="Q125" s="153"/>
      <c r="R125" s="153"/>
      <c r="S125" s="153"/>
      <c r="T125" s="174"/>
      <c r="U125" s="174"/>
      <c r="V125" s="174"/>
      <c r="W125" s="174"/>
      <c r="X125" s="174"/>
      <c r="Y125" s="174"/>
      <c r="Z125" s="175"/>
    </row>
    <row r="126" spans="1:26" s="27" customFormat="1" x14ac:dyDescent="0.25">
      <c r="A126" s="154"/>
      <c r="B126" s="27" t="s">
        <v>223</v>
      </c>
      <c r="C126" s="27" t="s">
        <v>112</v>
      </c>
      <c r="E126" s="44"/>
      <c r="F126" s="44"/>
      <c r="G126" s="44"/>
      <c r="H126" s="44"/>
      <c r="I126" s="44"/>
      <c r="J126" s="44"/>
      <c r="K126" s="44"/>
      <c r="L126" s="44"/>
      <c r="M126" s="44">
        <v>165</v>
      </c>
      <c r="N126" s="153"/>
      <c r="O126" s="172"/>
      <c r="P126" s="153"/>
      <c r="Q126" s="153"/>
      <c r="R126" s="153"/>
      <c r="S126" s="153"/>
      <c r="T126" s="174"/>
      <c r="U126" s="174"/>
      <c r="V126" s="174"/>
      <c r="W126" s="174"/>
      <c r="X126" s="174"/>
      <c r="Y126" s="174"/>
      <c r="Z126" s="175"/>
    </row>
    <row r="127" spans="1:26" s="27" customFormat="1" x14ac:dyDescent="0.25">
      <c r="A127" s="154"/>
      <c r="B127" s="27" t="s">
        <v>224</v>
      </c>
      <c r="C127" s="27" t="s">
        <v>220</v>
      </c>
      <c r="E127" s="44"/>
      <c r="F127" s="44"/>
      <c r="G127" s="44"/>
      <c r="H127" s="44"/>
      <c r="I127" s="44"/>
      <c r="J127" s="44"/>
      <c r="K127" s="44"/>
      <c r="L127" s="44"/>
      <c r="M127" s="44">
        <v>45</v>
      </c>
      <c r="N127" s="153"/>
      <c r="O127" s="172"/>
      <c r="P127" s="153"/>
      <c r="Q127" s="153"/>
      <c r="R127" s="153"/>
      <c r="S127" s="153"/>
      <c r="T127" s="174"/>
      <c r="U127" s="174"/>
      <c r="V127" s="174"/>
      <c r="W127" s="174"/>
      <c r="X127" s="174"/>
      <c r="Y127" s="174"/>
      <c r="Z127" s="175"/>
    </row>
    <row r="128" spans="1:26" s="27" customFormat="1" x14ac:dyDescent="0.25">
      <c r="A128" s="154"/>
      <c r="E128" s="44"/>
      <c r="F128" s="44"/>
      <c r="G128" s="44"/>
      <c r="H128" s="44"/>
      <c r="I128" s="44"/>
      <c r="J128" s="44"/>
      <c r="K128" s="44"/>
      <c r="L128" s="44"/>
      <c r="M128" s="44"/>
      <c r="N128" s="153"/>
      <c r="O128" s="172"/>
      <c r="P128" s="153"/>
      <c r="Q128" s="153"/>
      <c r="R128" s="153"/>
      <c r="S128" s="153"/>
      <c r="T128" s="174"/>
      <c r="U128" s="174"/>
      <c r="V128" s="174"/>
      <c r="W128" s="174"/>
      <c r="X128" s="174"/>
      <c r="Y128" s="174"/>
      <c r="Z128" s="175"/>
    </row>
    <row r="129" spans="1:26" s="27" customFormat="1" ht="3" customHeight="1" x14ac:dyDescent="0.25">
      <c r="E129" s="44"/>
      <c r="F129" s="44"/>
      <c r="G129" s="44"/>
      <c r="H129" s="44"/>
      <c r="I129" s="44"/>
      <c r="J129" s="44"/>
      <c r="K129" s="44"/>
      <c r="L129" s="44"/>
      <c r="M129" s="44"/>
      <c r="N129" s="153"/>
      <c r="O129" s="172"/>
      <c r="P129" s="153"/>
      <c r="Q129" s="153"/>
      <c r="R129" s="153"/>
      <c r="S129" s="153"/>
      <c r="T129" s="153"/>
      <c r="U129" s="153"/>
      <c r="V129" s="153"/>
      <c r="W129" s="153"/>
      <c r="X129" s="153"/>
    </row>
    <row r="130" spans="1:26" s="27" customFormat="1" x14ac:dyDescent="0.25">
      <c r="A130" s="156"/>
      <c r="B130" s="156"/>
      <c r="C130" s="156"/>
      <c r="D130" s="156"/>
      <c r="E130" s="157"/>
      <c r="F130" s="158"/>
      <c r="G130" s="157"/>
      <c r="H130" s="158"/>
      <c r="I130" s="157"/>
      <c r="J130" s="158"/>
      <c r="K130" s="157"/>
      <c r="L130" s="158"/>
      <c r="M130" s="157">
        <f>SUM(M125:M128)</f>
        <v>352</v>
      </c>
      <c r="N130" s="153"/>
      <c r="O130" s="172"/>
      <c r="P130" s="153"/>
      <c r="Q130" s="153"/>
      <c r="R130" s="153"/>
      <c r="S130" s="153"/>
      <c r="T130" s="153"/>
      <c r="U130" s="153"/>
      <c r="V130" s="153"/>
      <c r="W130" s="153"/>
      <c r="X130" s="153"/>
    </row>
    <row r="131" spans="1:26" s="153" customFormat="1" ht="3" customHeight="1" x14ac:dyDescent="0.25">
      <c r="A131" s="172"/>
      <c r="B131" s="172"/>
      <c r="C131" s="172"/>
      <c r="D131" s="172"/>
      <c r="E131" s="190"/>
      <c r="F131" s="81"/>
      <c r="G131" s="190"/>
      <c r="H131" s="81"/>
      <c r="I131" s="190"/>
      <c r="J131" s="81"/>
      <c r="K131" s="190"/>
      <c r="L131" s="81"/>
      <c r="M131" s="190"/>
      <c r="O131" s="172"/>
    </row>
    <row r="132" spans="1:26" s="27" customFormat="1" hidden="1" x14ac:dyDescent="0.25">
      <c r="A132" s="154" t="s">
        <v>9</v>
      </c>
      <c r="E132" s="44"/>
      <c r="F132" s="44"/>
      <c r="G132" s="44"/>
      <c r="H132" s="44"/>
      <c r="I132" s="44"/>
      <c r="J132" s="44"/>
      <c r="K132" s="44"/>
      <c r="L132" s="44"/>
      <c r="M132" s="44"/>
      <c r="N132" s="153"/>
      <c r="O132" s="172"/>
      <c r="P132" s="153"/>
      <c r="Q132" s="153"/>
      <c r="R132" s="153"/>
      <c r="S132" s="153"/>
      <c r="T132" s="153"/>
      <c r="U132" s="153"/>
      <c r="V132" s="153"/>
      <c r="W132" s="153"/>
      <c r="X132" s="153"/>
    </row>
    <row r="133" spans="1:26" s="27" customFormat="1" hidden="1" x14ac:dyDescent="0.25">
      <c r="E133" s="44"/>
      <c r="F133" s="44"/>
      <c r="G133" s="44"/>
      <c r="H133" s="44"/>
      <c r="I133" s="44"/>
      <c r="J133" s="44"/>
      <c r="K133" s="44"/>
      <c r="L133" s="44"/>
      <c r="M133" s="44"/>
      <c r="N133" s="153"/>
      <c r="O133" s="172"/>
      <c r="P133" s="153"/>
      <c r="Q133" s="153"/>
      <c r="R133" s="153"/>
      <c r="S133" s="153"/>
      <c r="T133" s="174"/>
      <c r="U133" s="174"/>
      <c r="V133" s="174"/>
      <c r="W133" s="174"/>
      <c r="X133" s="174"/>
      <c r="Y133" s="174"/>
      <c r="Z133" s="175"/>
    </row>
    <row r="134" spans="1:26" s="27" customFormat="1" ht="3" hidden="1" customHeight="1" x14ac:dyDescent="0.25">
      <c r="E134" s="44"/>
      <c r="F134" s="44"/>
      <c r="G134" s="44"/>
      <c r="H134" s="44"/>
      <c r="I134" s="44"/>
      <c r="J134" s="44"/>
      <c r="K134" s="44"/>
      <c r="L134" s="44"/>
      <c r="M134" s="44"/>
      <c r="N134" s="153"/>
      <c r="O134" s="172"/>
      <c r="P134" s="153"/>
      <c r="Q134" s="153"/>
      <c r="R134" s="153"/>
      <c r="S134" s="153"/>
      <c r="T134" s="153"/>
      <c r="U134" s="153"/>
      <c r="V134" s="153"/>
      <c r="W134" s="153"/>
      <c r="X134" s="153"/>
    </row>
    <row r="135" spans="1:26" s="27" customFormat="1" hidden="1" x14ac:dyDescent="0.25">
      <c r="A135" s="156"/>
      <c r="B135" s="156"/>
      <c r="C135" s="156"/>
      <c r="D135" s="156"/>
      <c r="E135" s="157"/>
      <c r="F135" s="158"/>
      <c r="G135" s="157"/>
      <c r="H135" s="158"/>
      <c r="I135" s="157"/>
      <c r="J135" s="158"/>
      <c r="K135" s="157"/>
      <c r="L135" s="158"/>
      <c r="M135" s="157">
        <f>SUM(M133:M134)</f>
        <v>0</v>
      </c>
      <c r="N135" s="153"/>
      <c r="O135" s="172"/>
      <c r="P135" s="153"/>
      <c r="Q135" s="153"/>
      <c r="R135" s="153"/>
      <c r="S135" s="153"/>
      <c r="T135" s="153"/>
      <c r="U135" s="153"/>
      <c r="V135" s="153"/>
      <c r="W135" s="153"/>
      <c r="X135" s="153"/>
    </row>
    <row r="136" spans="1:26" s="27" customFormat="1" ht="3" hidden="1" customHeight="1" x14ac:dyDescent="0.25">
      <c r="E136" s="44"/>
      <c r="F136" s="44"/>
      <c r="G136" s="44"/>
      <c r="H136" s="44"/>
      <c r="I136" s="44"/>
      <c r="J136" s="44"/>
      <c r="K136" s="44"/>
      <c r="L136" s="44"/>
      <c r="M136" s="44"/>
      <c r="N136" s="153"/>
      <c r="O136" s="172"/>
      <c r="P136" s="153"/>
      <c r="Q136" s="153"/>
      <c r="R136" s="153"/>
      <c r="S136" s="153"/>
      <c r="T136" s="153"/>
      <c r="U136" s="153"/>
      <c r="V136" s="153"/>
      <c r="W136" s="153"/>
      <c r="X136" s="153"/>
    </row>
    <row r="137" spans="1:26" s="27" customFormat="1" hidden="1" x14ac:dyDescent="0.25">
      <c r="A137" s="154" t="s">
        <v>152</v>
      </c>
      <c r="E137" s="44"/>
      <c r="F137" s="44"/>
      <c r="G137" s="44"/>
      <c r="H137" s="44"/>
      <c r="I137" s="44"/>
      <c r="J137" s="44"/>
      <c r="K137" s="44"/>
      <c r="L137" s="44"/>
      <c r="M137" s="44"/>
      <c r="N137" s="153"/>
      <c r="O137" s="172"/>
      <c r="P137" s="153"/>
      <c r="Q137" s="153"/>
      <c r="R137" s="153"/>
      <c r="S137" s="153"/>
      <c r="T137" s="153"/>
      <c r="U137" s="153"/>
      <c r="V137" s="153"/>
      <c r="W137" s="153"/>
      <c r="X137" s="153"/>
    </row>
    <row r="138" spans="1:26" s="27" customFormat="1" hidden="1" x14ac:dyDescent="0.25">
      <c r="E138" s="44"/>
      <c r="F138" s="44"/>
      <c r="G138" s="44"/>
      <c r="H138" s="44"/>
      <c r="I138" s="44"/>
      <c r="J138" s="44"/>
      <c r="K138" s="44"/>
      <c r="L138" s="44"/>
      <c r="M138" s="44"/>
      <c r="N138" s="153"/>
      <c r="O138" s="172"/>
      <c r="P138" s="153"/>
      <c r="Q138" s="153"/>
      <c r="R138" s="153"/>
      <c r="S138" s="153"/>
      <c r="T138" s="174"/>
      <c r="U138" s="174"/>
      <c r="V138" s="174"/>
      <c r="W138" s="174"/>
      <c r="X138" s="174"/>
      <c r="Y138" s="174"/>
      <c r="Z138" s="175"/>
    </row>
    <row r="139" spans="1:26" s="27" customFormat="1" ht="3" hidden="1" customHeight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53"/>
      <c r="O139" s="172"/>
      <c r="P139" s="153"/>
      <c r="Q139" s="153"/>
      <c r="R139" s="153"/>
      <c r="S139" s="153"/>
      <c r="T139" s="153"/>
      <c r="U139" s="153"/>
      <c r="V139" s="153"/>
      <c r="W139" s="153"/>
      <c r="X139" s="153"/>
    </row>
    <row r="140" spans="1:26" s="27" customFormat="1" hidden="1" x14ac:dyDescent="0.25">
      <c r="A140" s="156"/>
      <c r="B140" s="156"/>
      <c r="C140" s="156"/>
      <c r="D140" s="156"/>
      <c r="E140" s="157"/>
      <c r="F140" s="158"/>
      <c r="G140" s="157"/>
      <c r="H140" s="158"/>
      <c r="I140" s="157"/>
      <c r="J140" s="158"/>
      <c r="K140" s="157"/>
      <c r="L140" s="158"/>
      <c r="M140" s="157">
        <f>SUM(M138)</f>
        <v>0</v>
      </c>
      <c r="N140" s="153"/>
      <c r="O140" s="172"/>
      <c r="P140" s="153"/>
      <c r="Q140" s="153"/>
      <c r="R140" s="153"/>
      <c r="S140" s="153"/>
      <c r="T140" s="153"/>
      <c r="U140" s="153"/>
      <c r="V140" s="153"/>
      <c r="W140" s="153"/>
      <c r="X140" s="153"/>
    </row>
    <row r="141" spans="1:26" s="27" customFormat="1" ht="3" hidden="1" customHeight="1" x14ac:dyDescent="0.25">
      <c r="E141" s="44"/>
      <c r="F141" s="44"/>
      <c r="G141" s="44"/>
      <c r="H141" s="44"/>
      <c r="I141" s="44"/>
      <c r="J141" s="44"/>
      <c r="K141" s="44"/>
      <c r="L141" s="44"/>
      <c r="M141" s="44"/>
      <c r="N141" s="153"/>
      <c r="O141" s="172"/>
      <c r="P141" s="153"/>
      <c r="Q141" s="153"/>
      <c r="R141" s="153"/>
      <c r="S141" s="153"/>
      <c r="T141" s="153"/>
      <c r="U141" s="153"/>
      <c r="V141" s="153"/>
      <c r="W141" s="153"/>
      <c r="X141" s="153"/>
    </row>
    <row r="142" spans="1:26" s="27" customFormat="1" hidden="1" x14ac:dyDescent="0.25">
      <c r="A142" s="154" t="s">
        <v>181</v>
      </c>
      <c r="N142" s="153"/>
      <c r="O142" s="172"/>
      <c r="P142" s="153"/>
      <c r="Q142" s="153"/>
      <c r="R142" s="153"/>
      <c r="S142" s="153"/>
      <c r="T142" s="153"/>
      <c r="U142" s="153"/>
      <c r="V142" s="153"/>
      <c r="W142" s="153"/>
      <c r="X142" s="153"/>
    </row>
    <row r="143" spans="1:26" s="27" customFormat="1" hidden="1" x14ac:dyDescent="0.25">
      <c r="E143" s="44"/>
      <c r="F143" s="44"/>
      <c r="G143" s="44"/>
      <c r="H143" s="44"/>
      <c r="I143" s="44"/>
      <c r="J143" s="44"/>
      <c r="K143" s="44"/>
      <c r="L143" s="44"/>
      <c r="M143" s="44"/>
      <c r="N143" s="153"/>
      <c r="O143" s="172"/>
      <c r="P143" s="153"/>
      <c r="Q143" s="153"/>
      <c r="R143" s="153"/>
      <c r="S143" s="153"/>
      <c r="T143" s="174"/>
      <c r="U143" s="174"/>
      <c r="V143" s="174"/>
      <c r="W143" s="174"/>
      <c r="X143" s="174"/>
      <c r="Y143" s="174"/>
      <c r="Z143" s="175"/>
    </row>
    <row r="144" spans="1:26" s="27" customFormat="1" ht="3" hidden="1" customHeight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53"/>
      <c r="O144" s="172"/>
      <c r="P144" s="153"/>
      <c r="Q144" s="153"/>
      <c r="R144" s="153"/>
      <c r="S144" s="153"/>
      <c r="T144" s="153"/>
      <c r="U144" s="153"/>
      <c r="V144" s="153"/>
      <c r="W144" s="153"/>
      <c r="X144" s="153"/>
    </row>
    <row r="145" spans="1:24" s="27" customFormat="1" hidden="1" x14ac:dyDescent="0.25">
      <c r="A145" s="156"/>
      <c r="B145" s="156"/>
      <c r="C145" s="156"/>
      <c r="D145" s="156"/>
      <c r="E145" s="157"/>
      <c r="F145" s="158"/>
      <c r="G145" s="157"/>
      <c r="H145" s="158"/>
      <c r="I145" s="157"/>
      <c r="J145" s="158"/>
      <c r="K145" s="157"/>
      <c r="L145" s="158"/>
      <c r="M145" s="157">
        <f>SUM(M143:M143)</f>
        <v>0</v>
      </c>
      <c r="N145" s="153"/>
      <c r="O145" s="172"/>
      <c r="P145" s="153"/>
      <c r="Q145" s="153"/>
      <c r="R145" s="153"/>
      <c r="S145" s="153"/>
      <c r="T145" s="153"/>
      <c r="U145" s="153"/>
      <c r="V145" s="153"/>
      <c r="W145" s="153"/>
      <c r="X145" s="153"/>
    </row>
    <row r="146" spans="1:24" s="27" customFormat="1" ht="3" customHeight="1" x14ac:dyDescent="0.25">
      <c r="E146" s="44"/>
      <c r="F146" s="44"/>
      <c r="G146" s="44"/>
      <c r="H146" s="44"/>
      <c r="I146" s="44"/>
      <c r="J146" s="44"/>
      <c r="K146" s="44"/>
      <c r="L146" s="44"/>
      <c r="M146" s="44"/>
      <c r="N146" s="153"/>
      <c r="O146" s="172"/>
      <c r="P146" s="153"/>
      <c r="Q146" s="153"/>
      <c r="R146" s="153"/>
      <c r="S146" s="153"/>
      <c r="T146" s="153"/>
      <c r="U146" s="153"/>
      <c r="V146" s="153"/>
      <c r="W146" s="153"/>
      <c r="X146" s="153"/>
    </row>
    <row r="147" spans="1:24" s="27" customFormat="1" ht="13.5" thickBot="1" x14ac:dyDescent="0.3">
      <c r="A147" s="159" t="s">
        <v>101</v>
      </c>
      <c r="B147" s="160"/>
      <c r="C147" s="160"/>
      <c r="D147" s="160"/>
      <c r="E147" s="161"/>
      <c r="F147" s="162"/>
      <c r="G147" s="161"/>
      <c r="H147" s="162"/>
      <c r="I147" s="161"/>
      <c r="J147" s="162"/>
      <c r="K147" s="161"/>
      <c r="L147" s="162"/>
      <c r="M147" s="161">
        <f>M109+M117+M122+M130+M145+M135+M140+M104</f>
        <v>688</v>
      </c>
      <c r="N147" s="153"/>
      <c r="O147" s="172"/>
      <c r="P147" s="153"/>
      <c r="Q147" s="153"/>
      <c r="R147" s="153"/>
      <c r="S147" s="153"/>
      <c r="T147" s="153"/>
      <c r="U147" s="153"/>
      <c r="V147" s="153"/>
      <c r="W147" s="153"/>
      <c r="X147" s="153"/>
    </row>
    <row r="148" spans="1:24" s="27" customFormat="1" ht="13.5" thickTop="1" x14ac:dyDescent="0.25">
      <c r="E148" s="44"/>
      <c r="F148" s="44"/>
      <c r="G148" s="44"/>
      <c r="H148" s="44"/>
      <c r="I148" s="44"/>
      <c r="J148" s="44"/>
      <c r="K148" s="44"/>
      <c r="L148" s="44"/>
      <c r="M148" s="44"/>
      <c r="N148" s="153"/>
      <c r="O148" s="172"/>
      <c r="P148" s="153"/>
      <c r="Q148" s="153"/>
      <c r="R148" s="153"/>
      <c r="S148" s="153"/>
      <c r="T148" s="153"/>
      <c r="U148" s="153"/>
      <c r="V148" s="153"/>
      <c r="W148" s="153"/>
      <c r="X148" s="153"/>
    </row>
    <row r="149" spans="1:24" s="27" customForma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53"/>
      <c r="O149" s="172"/>
      <c r="P149" s="153"/>
      <c r="Q149" s="153"/>
      <c r="R149" s="153"/>
      <c r="S149" s="153"/>
      <c r="T149" s="153"/>
      <c r="U149" s="153"/>
      <c r="V149" s="153"/>
      <c r="W149" s="153"/>
      <c r="X149" s="153"/>
    </row>
    <row r="150" spans="1:24" s="27" customFormat="1" x14ac:dyDescent="0.25">
      <c r="E150" s="44"/>
      <c r="F150" s="44"/>
      <c r="G150" s="44"/>
      <c r="H150" s="44"/>
      <c r="I150" s="44"/>
      <c r="J150" s="44"/>
      <c r="K150" s="44"/>
      <c r="L150" s="44"/>
      <c r="M150" s="44"/>
      <c r="N150" s="153"/>
      <c r="O150" s="172"/>
      <c r="P150" s="153"/>
      <c r="Q150" s="153"/>
      <c r="R150" s="153"/>
      <c r="S150" s="153"/>
      <c r="T150" s="153"/>
      <c r="U150" s="153"/>
      <c r="V150" s="153"/>
      <c r="W150" s="153"/>
      <c r="X150" s="153"/>
    </row>
    <row r="151" spans="1:24" s="27" customFormat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53"/>
      <c r="O151" s="172"/>
      <c r="P151" s="153"/>
      <c r="Q151" s="153"/>
      <c r="R151" s="153"/>
      <c r="S151" s="153"/>
      <c r="T151" s="153"/>
      <c r="U151" s="153"/>
      <c r="V151" s="153"/>
      <c r="W151" s="153"/>
      <c r="X151" s="153"/>
    </row>
    <row r="152" spans="1:24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53"/>
      <c r="O152" s="172"/>
      <c r="P152" s="153"/>
      <c r="Q152" s="153"/>
      <c r="R152" s="153"/>
      <c r="S152" s="153"/>
      <c r="T152" s="153"/>
      <c r="U152" s="153"/>
      <c r="V152" s="153"/>
      <c r="W152" s="153"/>
      <c r="X152" s="153"/>
    </row>
    <row r="153" spans="1:24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53"/>
      <c r="O153" s="172"/>
      <c r="P153" s="153"/>
      <c r="Q153" s="153"/>
      <c r="R153" s="153"/>
      <c r="S153" s="153"/>
      <c r="T153" s="153"/>
      <c r="U153" s="153"/>
      <c r="V153" s="153"/>
      <c r="W153" s="153"/>
      <c r="X153" s="153"/>
    </row>
    <row r="154" spans="1:24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53"/>
      <c r="O154" s="172"/>
      <c r="P154" s="153"/>
      <c r="Q154" s="153"/>
      <c r="R154" s="153"/>
      <c r="S154" s="153"/>
      <c r="T154" s="153"/>
      <c r="U154" s="153"/>
      <c r="V154" s="153"/>
      <c r="W154" s="153"/>
      <c r="X154" s="153"/>
    </row>
    <row r="155" spans="1:24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53"/>
      <c r="O155" s="172"/>
      <c r="P155" s="153"/>
      <c r="Q155" s="153"/>
      <c r="R155" s="153"/>
      <c r="S155" s="153"/>
      <c r="T155" s="153"/>
      <c r="U155" s="153"/>
      <c r="V155" s="153"/>
      <c r="W155" s="153"/>
      <c r="X155" s="153"/>
    </row>
    <row r="156" spans="1:24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53"/>
      <c r="O156" s="172"/>
      <c r="P156" s="153"/>
      <c r="Q156" s="153"/>
      <c r="R156" s="153"/>
      <c r="S156" s="153"/>
      <c r="T156" s="153"/>
      <c r="U156" s="153"/>
      <c r="V156" s="153"/>
      <c r="W156" s="153"/>
      <c r="X156" s="153"/>
    </row>
    <row r="157" spans="1:24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53"/>
      <c r="O157" s="172"/>
      <c r="P157" s="153"/>
      <c r="Q157" s="153"/>
      <c r="R157" s="153"/>
      <c r="S157" s="153"/>
      <c r="T157" s="153"/>
      <c r="U157" s="153"/>
      <c r="V157" s="153"/>
      <c r="W157" s="153"/>
      <c r="X157" s="153"/>
    </row>
    <row r="158" spans="1:24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53"/>
      <c r="O158" s="172"/>
      <c r="P158" s="153"/>
      <c r="Q158" s="153"/>
      <c r="R158" s="153"/>
      <c r="S158" s="153"/>
      <c r="T158" s="153"/>
      <c r="U158" s="153"/>
      <c r="V158" s="153"/>
      <c r="W158" s="153"/>
      <c r="X158" s="153"/>
    </row>
    <row r="159" spans="1:24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53"/>
      <c r="O159" s="172"/>
      <c r="P159" s="153"/>
      <c r="Q159" s="153"/>
      <c r="R159" s="153"/>
      <c r="S159" s="153"/>
      <c r="T159" s="153"/>
      <c r="U159" s="153"/>
      <c r="V159" s="153"/>
      <c r="W159" s="153"/>
      <c r="X159" s="153"/>
    </row>
    <row r="160" spans="1:24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53"/>
      <c r="O160" s="172"/>
      <c r="P160" s="153"/>
      <c r="Q160" s="153"/>
      <c r="R160" s="153"/>
      <c r="S160" s="153"/>
      <c r="T160" s="153"/>
      <c r="U160" s="153"/>
      <c r="V160" s="153"/>
      <c r="W160" s="153"/>
      <c r="X160" s="153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53"/>
      <c r="O161" s="172"/>
      <c r="P161" s="153"/>
      <c r="Q161" s="153"/>
      <c r="R161" s="153"/>
      <c r="S161" s="153"/>
      <c r="T161" s="153"/>
      <c r="U161" s="153"/>
      <c r="V161" s="153"/>
      <c r="W161" s="153"/>
      <c r="X161" s="153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53"/>
      <c r="O162" s="172"/>
      <c r="P162" s="153"/>
      <c r="Q162" s="153"/>
      <c r="R162" s="153"/>
      <c r="S162" s="153"/>
      <c r="T162" s="153"/>
      <c r="U162" s="153"/>
      <c r="V162" s="153"/>
      <c r="W162" s="153"/>
      <c r="X162" s="153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53"/>
      <c r="O163" s="172"/>
      <c r="P163" s="153"/>
      <c r="Q163" s="153"/>
      <c r="R163" s="153"/>
      <c r="S163" s="153"/>
      <c r="T163" s="153"/>
      <c r="U163" s="153"/>
      <c r="V163" s="153"/>
      <c r="W163" s="153"/>
      <c r="X163" s="153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53"/>
      <c r="O164" s="172"/>
      <c r="P164" s="153"/>
      <c r="Q164" s="153"/>
      <c r="R164" s="153"/>
      <c r="S164" s="153"/>
      <c r="T164" s="153"/>
      <c r="U164" s="153"/>
      <c r="V164" s="153"/>
      <c r="W164" s="153"/>
      <c r="X164" s="153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53"/>
      <c r="O165" s="172"/>
      <c r="P165" s="153"/>
      <c r="Q165" s="153"/>
      <c r="R165" s="153"/>
      <c r="S165" s="153"/>
      <c r="T165" s="153"/>
      <c r="U165" s="153"/>
      <c r="V165" s="153"/>
      <c r="W165" s="153"/>
      <c r="X165" s="153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53"/>
      <c r="O166" s="172"/>
      <c r="P166" s="153"/>
      <c r="Q166" s="153"/>
      <c r="R166" s="153"/>
      <c r="S166" s="153"/>
      <c r="T166" s="153"/>
      <c r="U166" s="153"/>
      <c r="V166" s="153"/>
      <c r="W166" s="153"/>
      <c r="X166" s="153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53"/>
      <c r="O167" s="172"/>
      <c r="P167" s="153"/>
      <c r="Q167" s="153"/>
      <c r="R167" s="153"/>
      <c r="S167" s="153"/>
      <c r="T167" s="153"/>
      <c r="U167" s="153"/>
      <c r="V167" s="153"/>
      <c r="W167" s="153"/>
      <c r="X167" s="153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53"/>
      <c r="O168" s="172"/>
      <c r="P168" s="153"/>
      <c r="Q168" s="153"/>
      <c r="R168" s="153"/>
      <c r="S168" s="153"/>
      <c r="T168" s="153"/>
      <c r="U168" s="153"/>
      <c r="V168" s="153"/>
      <c r="W168" s="153"/>
      <c r="X168" s="153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53"/>
      <c r="O169" s="172"/>
      <c r="P169" s="153"/>
      <c r="Q169" s="153"/>
      <c r="R169" s="153"/>
      <c r="S169" s="153"/>
      <c r="T169" s="153"/>
      <c r="U169" s="153"/>
      <c r="V169" s="153"/>
      <c r="W169" s="153"/>
      <c r="X169" s="153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53"/>
      <c r="O170" s="172"/>
      <c r="P170" s="153"/>
      <c r="Q170" s="153"/>
      <c r="R170" s="153"/>
      <c r="S170" s="153"/>
      <c r="T170" s="153"/>
      <c r="U170" s="153"/>
      <c r="V170" s="153"/>
      <c r="W170" s="153"/>
      <c r="X170" s="153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53"/>
      <c r="O171" s="172"/>
      <c r="P171" s="153"/>
      <c r="Q171" s="153"/>
      <c r="R171" s="153"/>
      <c r="S171" s="153"/>
      <c r="T171" s="153"/>
      <c r="U171" s="153"/>
      <c r="V171" s="153"/>
      <c r="W171" s="153"/>
      <c r="X171" s="153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53"/>
      <c r="O172" s="172"/>
      <c r="P172" s="153"/>
      <c r="Q172" s="153"/>
      <c r="R172" s="153"/>
      <c r="S172" s="153"/>
      <c r="T172" s="153"/>
      <c r="U172" s="153"/>
      <c r="V172" s="153"/>
      <c r="W172" s="153"/>
      <c r="X172" s="153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53"/>
      <c r="O173" s="172"/>
      <c r="P173" s="153"/>
      <c r="Q173" s="153"/>
      <c r="R173" s="153"/>
      <c r="S173" s="153"/>
      <c r="T173" s="153"/>
      <c r="U173" s="153"/>
      <c r="V173" s="153"/>
      <c r="W173" s="153"/>
      <c r="X173" s="153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53"/>
      <c r="O174" s="172"/>
      <c r="P174" s="153"/>
      <c r="Q174" s="153"/>
      <c r="R174" s="153"/>
      <c r="S174" s="153"/>
      <c r="T174" s="153"/>
      <c r="U174" s="153"/>
      <c r="V174" s="153"/>
      <c r="W174" s="153"/>
      <c r="X174" s="153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53"/>
      <c r="O175" s="172"/>
      <c r="P175" s="153"/>
      <c r="Q175" s="153"/>
      <c r="R175" s="153"/>
      <c r="S175" s="153"/>
      <c r="T175" s="153"/>
      <c r="U175" s="153"/>
      <c r="V175" s="153"/>
      <c r="W175" s="153"/>
      <c r="X175" s="153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53"/>
      <c r="O176" s="172"/>
      <c r="P176" s="153"/>
      <c r="Q176" s="153"/>
      <c r="R176" s="153"/>
      <c r="S176" s="153"/>
      <c r="T176" s="153"/>
      <c r="U176" s="153"/>
      <c r="V176" s="153"/>
      <c r="W176" s="153"/>
      <c r="X176" s="153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53"/>
      <c r="O177" s="172"/>
      <c r="P177" s="153"/>
      <c r="Q177" s="153"/>
      <c r="R177" s="153"/>
      <c r="S177" s="153"/>
      <c r="T177" s="153"/>
      <c r="U177" s="153"/>
      <c r="V177" s="153"/>
      <c r="W177" s="153"/>
      <c r="X177" s="153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53"/>
      <c r="O178" s="172"/>
      <c r="P178" s="153"/>
      <c r="Q178" s="153"/>
      <c r="R178" s="153"/>
      <c r="S178" s="153"/>
      <c r="T178" s="153"/>
      <c r="U178" s="153"/>
      <c r="V178" s="153"/>
      <c r="W178" s="153"/>
      <c r="X178" s="153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53"/>
      <c r="O179" s="172"/>
      <c r="P179" s="153"/>
      <c r="Q179" s="153"/>
      <c r="R179" s="153"/>
      <c r="S179" s="153"/>
      <c r="T179" s="153"/>
      <c r="U179" s="153"/>
      <c r="V179" s="153"/>
      <c r="W179" s="153"/>
      <c r="X179" s="153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53"/>
      <c r="O180" s="172"/>
      <c r="P180" s="153"/>
      <c r="Q180" s="153"/>
      <c r="R180" s="153"/>
      <c r="S180" s="153"/>
      <c r="T180" s="153"/>
      <c r="U180" s="153"/>
      <c r="V180" s="153"/>
      <c r="W180" s="153"/>
      <c r="X180" s="153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53"/>
      <c r="O181" s="172"/>
      <c r="P181" s="153"/>
      <c r="Q181" s="153"/>
      <c r="R181" s="153"/>
      <c r="S181" s="153"/>
      <c r="T181" s="153"/>
      <c r="U181" s="153"/>
      <c r="V181" s="153"/>
      <c r="W181" s="153"/>
      <c r="X181" s="153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53"/>
      <c r="O182" s="172"/>
      <c r="P182" s="153"/>
      <c r="Q182" s="153"/>
      <c r="R182" s="153"/>
      <c r="S182" s="153"/>
      <c r="T182" s="153"/>
      <c r="U182" s="153"/>
      <c r="V182" s="153"/>
      <c r="W182" s="153"/>
      <c r="X182" s="153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53"/>
      <c r="O183" s="172"/>
      <c r="P183" s="153"/>
      <c r="Q183" s="153"/>
      <c r="R183" s="153"/>
      <c r="S183" s="153"/>
      <c r="T183" s="153"/>
      <c r="U183" s="153"/>
      <c r="V183" s="153"/>
      <c r="W183" s="153"/>
      <c r="X183" s="153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53"/>
      <c r="O184" s="172"/>
      <c r="P184" s="153"/>
      <c r="Q184" s="153"/>
      <c r="R184" s="153"/>
      <c r="S184" s="153"/>
      <c r="T184" s="153"/>
      <c r="U184" s="153"/>
      <c r="V184" s="153"/>
      <c r="W184" s="153"/>
      <c r="X184" s="153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53"/>
      <c r="O185" s="172"/>
      <c r="P185" s="153"/>
      <c r="Q185" s="153"/>
      <c r="R185" s="153"/>
      <c r="S185" s="153"/>
      <c r="T185" s="153"/>
      <c r="U185" s="153"/>
      <c r="V185" s="153"/>
      <c r="W185" s="153"/>
      <c r="X185" s="153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53"/>
      <c r="O186" s="172"/>
      <c r="P186" s="153"/>
      <c r="Q186" s="153"/>
      <c r="R186" s="153"/>
      <c r="S186" s="153"/>
      <c r="T186" s="153"/>
      <c r="U186" s="153"/>
      <c r="V186" s="153"/>
      <c r="W186" s="153"/>
      <c r="X186" s="153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53"/>
      <c r="O187" s="172"/>
      <c r="P187" s="153"/>
      <c r="Q187" s="153"/>
      <c r="R187" s="153"/>
      <c r="S187" s="153"/>
      <c r="T187" s="153"/>
      <c r="U187" s="153"/>
      <c r="V187" s="153"/>
      <c r="W187" s="153"/>
      <c r="X187" s="153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53"/>
      <c r="O188" s="172"/>
      <c r="P188" s="153"/>
      <c r="Q188" s="153"/>
      <c r="R188" s="153"/>
      <c r="S188" s="153"/>
      <c r="T188" s="153"/>
      <c r="U188" s="153"/>
      <c r="V188" s="153"/>
      <c r="W188" s="153"/>
      <c r="X188" s="153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53"/>
      <c r="O189" s="172"/>
      <c r="P189" s="153"/>
      <c r="Q189" s="153"/>
      <c r="R189" s="153"/>
      <c r="S189" s="153"/>
      <c r="T189" s="153"/>
      <c r="U189" s="153"/>
      <c r="V189" s="153"/>
      <c r="W189" s="153"/>
      <c r="X189" s="153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53"/>
      <c r="O190" s="172"/>
      <c r="P190" s="153"/>
      <c r="Q190" s="153"/>
      <c r="R190" s="153"/>
      <c r="S190" s="153"/>
      <c r="T190" s="153"/>
      <c r="U190" s="153"/>
      <c r="V190" s="153"/>
      <c r="W190" s="153"/>
      <c r="X190" s="153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53"/>
      <c r="O191" s="172"/>
      <c r="P191" s="153"/>
      <c r="Q191" s="153"/>
      <c r="R191" s="153"/>
      <c r="S191" s="153"/>
      <c r="T191" s="153"/>
      <c r="U191" s="153"/>
      <c r="V191" s="153"/>
      <c r="W191" s="153"/>
      <c r="X191" s="153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53"/>
      <c r="O192" s="172"/>
      <c r="P192" s="153"/>
      <c r="Q192" s="153"/>
      <c r="R192" s="153"/>
      <c r="S192" s="153"/>
      <c r="T192" s="153"/>
      <c r="U192" s="153"/>
      <c r="V192" s="153"/>
      <c r="W192" s="153"/>
      <c r="X192" s="153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53"/>
      <c r="O193" s="172"/>
      <c r="P193" s="153"/>
      <c r="Q193" s="153"/>
      <c r="R193" s="153"/>
      <c r="S193" s="153"/>
      <c r="T193" s="153"/>
      <c r="U193" s="153"/>
      <c r="V193" s="153"/>
      <c r="W193" s="153"/>
      <c r="X193" s="153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53"/>
      <c r="O194" s="172"/>
      <c r="P194" s="153"/>
      <c r="Q194" s="153"/>
      <c r="R194" s="153"/>
      <c r="S194" s="153"/>
      <c r="T194" s="153"/>
      <c r="U194" s="153"/>
      <c r="V194" s="153"/>
      <c r="W194" s="153"/>
      <c r="X194" s="153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53"/>
      <c r="O195" s="172"/>
      <c r="P195" s="153"/>
      <c r="Q195" s="153"/>
      <c r="R195" s="153"/>
      <c r="S195" s="153"/>
      <c r="T195" s="153"/>
      <c r="U195" s="153"/>
      <c r="V195" s="153"/>
      <c r="W195" s="153"/>
      <c r="X195" s="153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53"/>
      <c r="O196" s="172"/>
      <c r="P196" s="153"/>
      <c r="Q196" s="153"/>
      <c r="R196" s="153"/>
      <c r="S196" s="153"/>
      <c r="T196" s="153"/>
      <c r="U196" s="153"/>
      <c r="V196" s="153"/>
      <c r="W196" s="153"/>
      <c r="X196" s="153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53"/>
      <c r="O197" s="172"/>
      <c r="P197" s="153"/>
      <c r="Q197" s="153"/>
      <c r="R197" s="153"/>
      <c r="S197" s="153"/>
      <c r="T197" s="153"/>
      <c r="U197" s="153"/>
      <c r="V197" s="153"/>
      <c r="W197" s="153"/>
      <c r="X197" s="153"/>
    </row>
    <row r="198" spans="5:24" s="27" customFormat="1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153"/>
      <c r="O198" s="172"/>
      <c r="P198" s="153"/>
      <c r="Q198" s="153"/>
      <c r="R198" s="153"/>
      <c r="S198" s="153"/>
      <c r="T198" s="153"/>
      <c r="U198" s="153"/>
      <c r="V198" s="153"/>
      <c r="W198" s="153"/>
      <c r="X198" s="153"/>
    </row>
    <row r="199" spans="5:24" s="27" customFormat="1" x14ac:dyDescent="0.25">
      <c r="E199" s="44"/>
      <c r="F199" s="44"/>
      <c r="G199" s="44"/>
      <c r="H199" s="44"/>
      <c r="I199" s="44"/>
      <c r="J199" s="44"/>
      <c r="K199" s="44"/>
      <c r="L199" s="44"/>
      <c r="M199" s="44"/>
      <c r="N199" s="153"/>
      <c r="O199" s="172"/>
      <c r="P199" s="153"/>
      <c r="Q199" s="153"/>
      <c r="R199" s="153"/>
      <c r="S199" s="153"/>
      <c r="T199" s="153"/>
      <c r="U199" s="153"/>
      <c r="V199" s="153"/>
      <c r="W199" s="153"/>
      <c r="X199" s="153"/>
    </row>
    <row r="200" spans="5:24" s="27" customFormat="1" x14ac:dyDescent="0.25">
      <c r="E200" s="44"/>
      <c r="F200" s="44"/>
      <c r="G200" s="44"/>
      <c r="H200" s="44"/>
      <c r="I200" s="44"/>
      <c r="J200" s="44"/>
      <c r="K200" s="44"/>
      <c r="L200" s="44"/>
      <c r="M200" s="44"/>
      <c r="N200" s="153"/>
      <c r="O200" s="172"/>
      <c r="P200" s="153"/>
      <c r="Q200" s="153"/>
      <c r="R200" s="153"/>
      <c r="S200" s="153"/>
      <c r="T200" s="153"/>
      <c r="U200" s="153"/>
      <c r="V200" s="153"/>
      <c r="W200" s="153"/>
      <c r="X200" s="153"/>
    </row>
    <row r="201" spans="5:24" s="27" customFormat="1" x14ac:dyDescent="0.25">
      <c r="E201" s="44"/>
      <c r="F201" s="44"/>
      <c r="G201" s="44"/>
      <c r="H201" s="44"/>
      <c r="I201" s="44"/>
      <c r="J201" s="44"/>
      <c r="K201" s="44"/>
      <c r="L201" s="44"/>
      <c r="M201" s="44"/>
      <c r="N201" s="153"/>
      <c r="O201" s="172"/>
      <c r="P201" s="153"/>
      <c r="Q201" s="153"/>
      <c r="R201" s="153"/>
      <c r="S201" s="153"/>
      <c r="T201" s="153"/>
      <c r="U201" s="153"/>
      <c r="V201" s="153"/>
      <c r="W201" s="153"/>
      <c r="X201" s="153"/>
    </row>
    <row r="202" spans="5:24" s="27" customFormat="1" x14ac:dyDescent="0.25">
      <c r="E202" s="44"/>
      <c r="F202" s="44"/>
      <c r="G202" s="44"/>
      <c r="H202" s="44"/>
      <c r="I202" s="44"/>
      <c r="J202" s="44"/>
      <c r="K202" s="44"/>
      <c r="L202" s="44"/>
      <c r="M202" s="44"/>
      <c r="N202" s="153"/>
      <c r="O202" s="172"/>
      <c r="P202" s="153"/>
      <c r="Q202" s="153"/>
      <c r="R202" s="153"/>
      <c r="S202" s="153"/>
      <c r="T202" s="153"/>
      <c r="U202" s="153"/>
      <c r="V202" s="153"/>
      <c r="W202" s="153"/>
      <c r="X202" s="153"/>
    </row>
    <row r="203" spans="5:24" s="27" customFormat="1" x14ac:dyDescent="0.25">
      <c r="N203" s="153"/>
      <c r="O203" s="172"/>
      <c r="P203" s="153"/>
      <c r="Q203" s="153"/>
      <c r="R203" s="153"/>
      <c r="S203" s="153"/>
      <c r="T203" s="153"/>
      <c r="U203" s="153"/>
      <c r="V203" s="153"/>
      <c r="W203" s="153"/>
      <c r="X203" s="153"/>
    </row>
    <row r="204" spans="5:24" s="27" customFormat="1" x14ac:dyDescent="0.25">
      <c r="N204" s="153"/>
      <c r="O204" s="172"/>
      <c r="P204" s="153"/>
      <c r="Q204" s="153"/>
      <c r="R204" s="153"/>
      <c r="S204" s="153"/>
      <c r="T204" s="153"/>
      <c r="U204" s="153"/>
      <c r="V204" s="153"/>
      <c r="W204" s="153"/>
      <c r="X204" s="153"/>
    </row>
    <row r="205" spans="5:24" s="27" customFormat="1" x14ac:dyDescent="0.25">
      <c r="N205" s="153"/>
      <c r="O205" s="172"/>
      <c r="P205" s="153"/>
      <c r="Q205" s="153"/>
      <c r="R205" s="153"/>
      <c r="S205" s="153"/>
      <c r="T205" s="153"/>
      <c r="U205" s="153"/>
      <c r="V205" s="153"/>
      <c r="W205" s="153"/>
      <c r="X205" s="153"/>
    </row>
    <row r="206" spans="5:24" s="27" customFormat="1" x14ac:dyDescent="0.25">
      <c r="N206" s="153"/>
      <c r="O206" s="172"/>
      <c r="P206" s="153"/>
      <c r="Q206" s="153"/>
      <c r="R206" s="153"/>
      <c r="S206" s="153"/>
      <c r="T206" s="153"/>
      <c r="U206" s="153"/>
      <c r="V206" s="153"/>
      <c r="W206" s="153"/>
      <c r="X206" s="153"/>
    </row>
    <row r="207" spans="5:24" s="27" customFormat="1" x14ac:dyDescent="0.25">
      <c r="N207" s="153"/>
      <c r="O207" s="172"/>
      <c r="P207" s="153"/>
      <c r="Q207" s="153"/>
      <c r="R207" s="153"/>
      <c r="S207" s="153"/>
      <c r="T207" s="153"/>
      <c r="U207" s="153"/>
      <c r="V207" s="153"/>
      <c r="W207" s="153"/>
      <c r="X207" s="153"/>
    </row>
    <row r="208" spans="5:24" s="27" customFormat="1" x14ac:dyDescent="0.25">
      <c r="N208" s="153"/>
      <c r="O208" s="172"/>
      <c r="P208" s="153"/>
      <c r="Q208" s="153"/>
      <c r="R208" s="153"/>
      <c r="S208" s="153"/>
      <c r="T208" s="153"/>
      <c r="U208" s="153"/>
      <c r="V208" s="153"/>
      <c r="W208" s="153"/>
      <c r="X208" s="153"/>
    </row>
    <row r="209" spans="14:24" s="27" customFormat="1" x14ac:dyDescent="0.25">
      <c r="N209" s="153"/>
      <c r="O209" s="172"/>
      <c r="P209" s="153"/>
      <c r="Q209" s="153"/>
      <c r="R209" s="153"/>
      <c r="S209" s="153"/>
      <c r="T209" s="153"/>
      <c r="U209" s="153"/>
      <c r="V209" s="153"/>
      <c r="W209" s="153"/>
      <c r="X209" s="153"/>
    </row>
    <row r="210" spans="14:24" s="27" customFormat="1" x14ac:dyDescent="0.25">
      <c r="N210" s="153"/>
      <c r="O210" s="172"/>
      <c r="P210" s="153"/>
      <c r="Q210" s="153"/>
      <c r="R210" s="153"/>
      <c r="S210" s="153"/>
      <c r="T210" s="153"/>
      <c r="U210" s="153"/>
      <c r="V210" s="153"/>
      <c r="W210" s="153"/>
      <c r="X210" s="153"/>
    </row>
    <row r="211" spans="14:24" s="27" customFormat="1" x14ac:dyDescent="0.25">
      <c r="N211" s="153"/>
      <c r="O211" s="172"/>
      <c r="P211" s="153"/>
      <c r="Q211" s="153"/>
      <c r="R211" s="153"/>
      <c r="S211" s="153"/>
      <c r="T211" s="153"/>
      <c r="U211" s="153"/>
      <c r="V211" s="153"/>
      <c r="W211" s="153"/>
      <c r="X211" s="153"/>
    </row>
    <row r="212" spans="14:24" s="27" customFormat="1" x14ac:dyDescent="0.25">
      <c r="N212" s="153"/>
      <c r="O212" s="172"/>
      <c r="P212" s="153"/>
      <c r="Q212" s="153"/>
      <c r="R212" s="153"/>
      <c r="S212" s="153"/>
      <c r="T212" s="153"/>
      <c r="U212" s="153"/>
      <c r="V212" s="153"/>
      <c r="W212" s="153"/>
      <c r="X212" s="153"/>
    </row>
    <row r="213" spans="14:24" s="27" customFormat="1" x14ac:dyDescent="0.25">
      <c r="N213" s="153"/>
      <c r="O213" s="172"/>
      <c r="P213" s="153"/>
      <c r="Q213" s="153"/>
      <c r="R213" s="153"/>
      <c r="S213" s="153"/>
      <c r="T213" s="153"/>
      <c r="U213" s="153"/>
      <c r="V213" s="153"/>
      <c r="W213" s="153"/>
      <c r="X213" s="153"/>
    </row>
    <row r="214" spans="14:24" s="27" customFormat="1" x14ac:dyDescent="0.25">
      <c r="N214" s="153"/>
      <c r="O214" s="172"/>
      <c r="P214" s="153"/>
      <c r="Q214" s="153"/>
      <c r="R214" s="153"/>
      <c r="S214" s="153"/>
      <c r="T214" s="153"/>
      <c r="U214" s="153"/>
      <c r="V214" s="153"/>
      <c r="W214" s="153"/>
      <c r="X214" s="153"/>
    </row>
    <row r="215" spans="14:24" s="27" customFormat="1" x14ac:dyDescent="0.25">
      <c r="N215" s="153"/>
      <c r="O215" s="172"/>
      <c r="P215" s="153"/>
      <c r="Q215" s="153"/>
      <c r="R215" s="153"/>
      <c r="S215" s="153"/>
      <c r="T215" s="153"/>
      <c r="U215" s="153"/>
      <c r="V215" s="153"/>
      <c r="W215" s="153"/>
      <c r="X215" s="153"/>
    </row>
    <row r="216" spans="14:24" s="27" customFormat="1" x14ac:dyDescent="0.25">
      <c r="N216" s="153"/>
      <c r="O216" s="172"/>
      <c r="P216" s="153"/>
      <c r="Q216" s="153"/>
      <c r="R216" s="153"/>
      <c r="S216" s="153"/>
      <c r="T216" s="153"/>
      <c r="U216" s="153"/>
      <c r="V216" s="153"/>
      <c r="W216" s="153"/>
      <c r="X216" s="153"/>
    </row>
    <row r="217" spans="14:24" s="27" customFormat="1" x14ac:dyDescent="0.25">
      <c r="N217" s="153"/>
      <c r="O217" s="172"/>
      <c r="P217" s="153"/>
      <c r="Q217" s="153"/>
      <c r="R217" s="153"/>
      <c r="S217" s="153"/>
      <c r="T217" s="153"/>
      <c r="U217" s="153"/>
      <c r="V217" s="153"/>
      <c r="W217" s="153"/>
      <c r="X217" s="153"/>
    </row>
    <row r="218" spans="14:24" s="27" customFormat="1" x14ac:dyDescent="0.25">
      <c r="N218" s="153"/>
      <c r="O218" s="172"/>
      <c r="P218" s="153"/>
      <c r="Q218" s="153"/>
      <c r="R218" s="153"/>
      <c r="S218" s="153"/>
      <c r="T218" s="153"/>
      <c r="U218" s="153"/>
      <c r="V218" s="153"/>
      <c r="W218" s="153"/>
      <c r="X218" s="153"/>
    </row>
    <row r="219" spans="14:24" s="27" customFormat="1" x14ac:dyDescent="0.25">
      <c r="N219" s="153"/>
      <c r="O219" s="172"/>
      <c r="P219" s="153"/>
      <c r="Q219" s="153"/>
      <c r="R219" s="153"/>
      <c r="S219" s="153"/>
      <c r="T219" s="153"/>
      <c r="U219" s="153"/>
      <c r="V219" s="153"/>
      <c r="W219" s="153"/>
      <c r="X219" s="153"/>
    </row>
    <row r="220" spans="14:24" s="27" customFormat="1" x14ac:dyDescent="0.25">
      <c r="N220" s="153"/>
      <c r="O220" s="172"/>
      <c r="P220" s="153"/>
      <c r="Q220" s="153"/>
      <c r="R220" s="153"/>
      <c r="S220" s="153"/>
      <c r="T220" s="153"/>
      <c r="U220" s="153"/>
      <c r="V220" s="153"/>
      <c r="W220" s="153"/>
      <c r="X220" s="153"/>
    </row>
    <row r="221" spans="14:24" s="27" customFormat="1" x14ac:dyDescent="0.25">
      <c r="N221" s="153"/>
      <c r="O221" s="172"/>
      <c r="P221" s="153"/>
      <c r="Q221" s="153"/>
      <c r="R221" s="153"/>
      <c r="S221" s="153"/>
      <c r="T221" s="153"/>
      <c r="U221" s="153"/>
      <c r="V221" s="153"/>
      <c r="W221" s="153"/>
      <c r="X221" s="153"/>
    </row>
    <row r="222" spans="14:24" s="27" customFormat="1" x14ac:dyDescent="0.25">
      <c r="N222" s="153"/>
      <c r="O222" s="172"/>
      <c r="P222" s="153"/>
      <c r="Q222" s="153"/>
      <c r="R222" s="153"/>
      <c r="S222" s="153"/>
      <c r="T222" s="153"/>
      <c r="U222" s="153"/>
      <c r="V222" s="153"/>
      <c r="W222" s="153"/>
      <c r="X222" s="153"/>
    </row>
    <row r="223" spans="14:24" s="27" customFormat="1" x14ac:dyDescent="0.25">
      <c r="N223" s="153"/>
      <c r="O223" s="172"/>
      <c r="P223" s="153"/>
      <c r="Q223" s="153"/>
      <c r="R223" s="153"/>
      <c r="S223" s="153"/>
      <c r="T223" s="153"/>
      <c r="U223" s="153"/>
      <c r="V223" s="153"/>
      <c r="W223" s="153"/>
      <c r="X223" s="153"/>
    </row>
    <row r="224" spans="14:24" s="27" customFormat="1" x14ac:dyDescent="0.25">
      <c r="N224" s="153"/>
      <c r="O224" s="172"/>
      <c r="P224" s="153"/>
      <c r="Q224" s="153"/>
      <c r="R224" s="153"/>
      <c r="S224" s="153"/>
      <c r="T224" s="153"/>
      <c r="U224" s="153"/>
      <c r="V224" s="153"/>
      <c r="W224" s="153"/>
      <c r="X224" s="153"/>
    </row>
    <row r="225" spans="14:24" s="27" customFormat="1" x14ac:dyDescent="0.25">
      <c r="N225" s="153"/>
      <c r="O225" s="172"/>
      <c r="P225" s="153"/>
      <c r="Q225" s="153"/>
      <c r="R225" s="153"/>
      <c r="S225" s="153"/>
      <c r="T225" s="153"/>
      <c r="U225" s="153"/>
      <c r="V225" s="153"/>
      <c r="W225" s="153"/>
      <c r="X225" s="153"/>
    </row>
    <row r="226" spans="14:24" s="27" customFormat="1" x14ac:dyDescent="0.25">
      <c r="N226" s="153"/>
      <c r="O226" s="172"/>
      <c r="P226" s="153"/>
      <c r="Q226" s="153"/>
      <c r="R226" s="153"/>
      <c r="S226" s="153"/>
      <c r="T226" s="153"/>
      <c r="U226" s="153"/>
      <c r="V226" s="153"/>
      <c r="W226" s="153"/>
      <c r="X226" s="153"/>
    </row>
    <row r="227" spans="14:24" s="27" customFormat="1" x14ac:dyDescent="0.25">
      <c r="N227" s="153"/>
      <c r="O227" s="172"/>
      <c r="P227" s="153"/>
      <c r="Q227" s="153"/>
      <c r="R227" s="153"/>
      <c r="S227" s="153"/>
      <c r="T227" s="153"/>
      <c r="U227" s="153"/>
      <c r="V227" s="153"/>
      <c r="W227" s="153"/>
      <c r="X227" s="153"/>
    </row>
    <row r="228" spans="14:24" s="27" customFormat="1" x14ac:dyDescent="0.25">
      <c r="N228" s="153"/>
      <c r="O228" s="172"/>
      <c r="P228" s="153"/>
      <c r="Q228" s="153"/>
      <c r="R228" s="153"/>
      <c r="S228" s="153"/>
      <c r="T228" s="153"/>
      <c r="U228" s="153"/>
      <c r="V228" s="153"/>
      <c r="W228" s="153"/>
      <c r="X228" s="153"/>
    </row>
    <row r="229" spans="14:24" s="27" customFormat="1" x14ac:dyDescent="0.25">
      <c r="N229" s="153"/>
      <c r="O229" s="172"/>
      <c r="P229" s="153"/>
      <c r="Q229" s="153"/>
      <c r="R229" s="153"/>
      <c r="S229" s="153"/>
      <c r="T229" s="153"/>
      <c r="U229" s="153"/>
      <c r="V229" s="153"/>
      <c r="W229" s="153"/>
      <c r="X229" s="153"/>
    </row>
    <row r="230" spans="14:24" s="27" customFormat="1" x14ac:dyDescent="0.25">
      <c r="N230" s="153"/>
      <c r="O230" s="172"/>
      <c r="P230" s="153"/>
      <c r="Q230" s="153"/>
      <c r="R230" s="153"/>
      <c r="S230" s="153"/>
      <c r="T230" s="153"/>
      <c r="U230" s="153"/>
      <c r="V230" s="153"/>
      <c r="W230" s="153"/>
      <c r="X230" s="153"/>
    </row>
    <row r="231" spans="14:24" s="27" customFormat="1" x14ac:dyDescent="0.25">
      <c r="N231" s="153"/>
      <c r="O231" s="172"/>
      <c r="P231" s="153"/>
      <c r="Q231" s="153"/>
      <c r="R231" s="153"/>
      <c r="S231" s="153"/>
      <c r="T231" s="153"/>
      <c r="U231" s="153"/>
      <c r="V231" s="153"/>
      <c r="W231" s="153"/>
      <c r="X231" s="153"/>
    </row>
    <row r="232" spans="14:24" s="27" customFormat="1" x14ac:dyDescent="0.25">
      <c r="N232" s="153"/>
      <c r="O232" s="172"/>
      <c r="P232" s="153"/>
      <c r="Q232" s="153"/>
      <c r="R232" s="153"/>
      <c r="S232" s="153"/>
      <c r="T232" s="153"/>
      <c r="U232" s="153"/>
      <c r="V232" s="153"/>
      <c r="W232" s="153"/>
      <c r="X232" s="153"/>
    </row>
    <row r="233" spans="14:24" s="27" customFormat="1" x14ac:dyDescent="0.25">
      <c r="N233" s="153"/>
      <c r="O233" s="172"/>
      <c r="P233" s="153"/>
      <c r="Q233" s="153"/>
      <c r="R233" s="153"/>
      <c r="S233" s="153"/>
      <c r="T233" s="153"/>
      <c r="U233" s="153"/>
      <c r="V233" s="153"/>
      <c r="W233" s="153"/>
      <c r="X233" s="153"/>
    </row>
    <row r="234" spans="14:24" s="27" customFormat="1" x14ac:dyDescent="0.25">
      <c r="N234" s="153"/>
      <c r="O234" s="172"/>
      <c r="P234" s="153"/>
      <c r="Q234" s="153"/>
      <c r="R234" s="153"/>
      <c r="S234" s="153"/>
      <c r="T234" s="153"/>
      <c r="U234" s="153"/>
      <c r="V234" s="153"/>
      <c r="W234" s="153"/>
      <c r="X234" s="153"/>
    </row>
    <row r="235" spans="14:24" s="27" customFormat="1" x14ac:dyDescent="0.25">
      <c r="N235" s="153"/>
      <c r="O235" s="172"/>
      <c r="P235" s="153"/>
      <c r="Q235" s="153"/>
      <c r="R235" s="153"/>
      <c r="S235" s="153"/>
      <c r="T235" s="153"/>
      <c r="U235" s="153"/>
      <c r="V235" s="153"/>
      <c r="W235" s="153"/>
      <c r="X235" s="153"/>
    </row>
    <row r="236" spans="14:24" s="27" customFormat="1" x14ac:dyDescent="0.25">
      <c r="N236" s="153"/>
      <c r="O236" s="172"/>
      <c r="P236" s="153"/>
      <c r="Q236" s="153"/>
      <c r="R236" s="153"/>
      <c r="S236" s="153"/>
      <c r="T236" s="153"/>
      <c r="U236" s="153"/>
      <c r="V236" s="153"/>
      <c r="W236" s="153"/>
      <c r="X236" s="153"/>
    </row>
    <row r="237" spans="14:24" s="27" customFormat="1" x14ac:dyDescent="0.25">
      <c r="N237" s="153"/>
      <c r="O237" s="172"/>
      <c r="P237" s="153"/>
      <c r="Q237" s="153"/>
      <c r="R237" s="153"/>
      <c r="S237" s="153"/>
      <c r="T237" s="153"/>
      <c r="U237" s="153"/>
      <c r="V237" s="153"/>
      <c r="W237" s="153"/>
      <c r="X237" s="153"/>
    </row>
    <row r="238" spans="14:24" s="27" customFormat="1" x14ac:dyDescent="0.25">
      <c r="N238" s="153"/>
      <c r="O238" s="172"/>
      <c r="P238" s="153"/>
      <c r="Q238" s="153"/>
      <c r="R238" s="153"/>
      <c r="S238" s="153"/>
      <c r="T238" s="153"/>
      <c r="U238" s="153"/>
      <c r="V238" s="153"/>
      <c r="W238" s="153"/>
      <c r="X238" s="153"/>
    </row>
    <row r="239" spans="14:24" s="27" customFormat="1" x14ac:dyDescent="0.25">
      <c r="N239" s="153"/>
      <c r="O239" s="172"/>
      <c r="P239" s="153"/>
      <c r="Q239" s="153"/>
      <c r="R239" s="153"/>
      <c r="S239" s="153"/>
      <c r="T239" s="153"/>
      <c r="U239" s="153"/>
      <c r="V239" s="153"/>
      <c r="W239" s="153"/>
      <c r="X239" s="153"/>
    </row>
    <row r="240" spans="14:24" s="27" customFormat="1" x14ac:dyDescent="0.25">
      <c r="N240" s="153"/>
      <c r="O240" s="172"/>
      <c r="P240" s="153"/>
      <c r="Q240" s="153"/>
      <c r="R240" s="153"/>
      <c r="S240" s="153"/>
      <c r="T240" s="153"/>
      <c r="U240" s="153"/>
      <c r="V240" s="153"/>
      <c r="W240" s="153"/>
      <c r="X240" s="153"/>
    </row>
    <row r="241" spans="14:24" s="27" customFormat="1" x14ac:dyDescent="0.25">
      <c r="N241" s="153"/>
      <c r="O241" s="172"/>
      <c r="P241" s="153"/>
      <c r="Q241" s="153"/>
      <c r="R241" s="153"/>
      <c r="S241" s="153"/>
      <c r="T241" s="153"/>
      <c r="U241" s="153"/>
      <c r="V241" s="153"/>
      <c r="W241" s="153"/>
      <c r="X241" s="153"/>
    </row>
    <row r="242" spans="14:24" s="27" customFormat="1" x14ac:dyDescent="0.25">
      <c r="N242" s="153"/>
      <c r="O242" s="172"/>
      <c r="P242" s="153"/>
      <c r="Q242" s="153"/>
      <c r="R242" s="153"/>
      <c r="S242" s="153"/>
      <c r="T242" s="153"/>
      <c r="U242" s="153"/>
      <c r="V242" s="153"/>
      <c r="W242" s="153"/>
      <c r="X242" s="153"/>
    </row>
    <row r="243" spans="14:24" s="27" customFormat="1" x14ac:dyDescent="0.25">
      <c r="N243" s="153"/>
      <c r="O243" s="172"/>
      <c r="P243" s="153"/>
      <c r="Q243" s="153"/>
      <c r="R243" s="153"/>
      <c r="S243" s="153"/>
      <c r="T243" s="153"/>
      <c r="U243" s="153"/>
      <c r="V243" s="153"/>
      <c r="W243" s="153"/>
      <c r="X243" s="153"/>
    </row>
    <row r="244" spans="14:24" s="27" customFormat="1" x14ac:dyDescent="0.25">
      <c r="N244" s="153"/>
      <c r="O244" s="172"/>
      <c r="P244" s="153"/>
      <c r="Q244" s="153"/>
      <c r="R244" s="153"/>
      <c r="S244" s="153"/>
      <c r="T244" s="153"/>
      <c r="U244" s="153"/>
      <c r="V244" s="153"/>
      <c r="W244" s="153"/>
      <c r="X244" s="153"/>
    </row>
    <row r="245" spans="14:24" s="27" customFormat="1" x14ac:dyDescent="0.25">
      <c r="N245" s="153"/>
      <c r="O245" s="172"/>
      <c r="P245" s="153"/>
      <c r="Q245" s="153"/>
      <c r="R245" s="153"/>
      <c r="S245" s="153"/>
      <c r="T245" s="153"/>
      <c r="U245" s="153"/>
      <c r="V245" s="153"/>
      <c r="W245" s="153"/>
      <c r="X245" s="153"/>
    </row>
    <row r="246" spans="14:24" s="27" customFormat="1" x14ac:dyDescent="0.25">
      <c r="N246" s="153"/>
      <c r="O246" s="172"/>
      <c r="P246" s="153"/>
      <c r="Q246" s="153"/>
      <c r="R246" s="153"/>
      <c r="S246" s="153"/>
      <c r="T246" s="153"/>
      <c r="U246" s="153"/>
      <c r="V246" s="153"/>
      <c r="W246" s="153"/>
      <c r="X246" s="153"/>
    </row>
    <row r="247" spans="14:24" s="27" customFormat="1" x14ac:dyDescent="0.25">
      <c r="N247" s="153"/>
      <c r="O247" s="172"/>
      <c r="P247" s="153"/>
      <c r="Q247" s="153"/>
      <c r="R247" s="153"/>
      <c r="S247" s="153"/>
      <c r="T247" s="153"/>
      <c r="U247" s="153"/>
      <c r="V247" s="153"/>
      <c r="W247" s="153"/>
      <c r="X247" s="153"/>
    </row>
    <row r="248" spans="14:24" s="27" customFormat="1" x14ac:dyDescent="0.25">
      <c r="N248" s="153"/>
      <c r="O248" s="172"/>
      <c r="P248" s="153"/>
      <c r="Q248" s="153"/>
      <c r="R248" s="153"/>
      <c r="S248" s="153"/>
      <c r="T248" s="153"/>
      <c r="U248" s="153"/>
      <c r="V248" s="153"/>
      <c r="W248" s="153"/>
      <c r="X248" s="153"/>
    </row>
    <row r="249" spans="14:24" s="27" customFormat="1" x14ac:dyDescent="0.25">
      <c r="N249" s="153"/>
      <c r="O249" s="172"/>
      <c r="P249" s="153"/>
      <c r="Q249" s="153"/>
      <c r="R249" s="153"/>
      <c r="S249" s="153"/>
      <c r="T249" s="153"/>
      <c r="U249" s="153"/>
      <c r="V249" s="153"/>
      <c r="W249" s="153"/>
      <c r="X249" s="153"/>
    </row>
    <row r="250" spans="14:24" s="27" customFormat="1" x14ac:dyDescent="0.25">
      <c r="N250" s="153"/>
      <c r="O250" s="172"/>
      <c r="P250" s="153"/>
      <c r="Q250" s="153"/>
      <c r="R250" s="153"/>
      <c r="S250" s="153"/>
      <c r="T250" s="153"/>
      <c r="U250" s="153"/>
      <c r="V250" s="153"/>
      <c r="W250" s="153"/>
      <c r="X250" s="153"/>
    </row>
    <row r="251" spans="14:24" s="27" customFormat="1" x14ac:dyDescent="0.25">
      <c r="N251" s="153"/>
      <c r="O251" s="172"/>
      <c r="P251" s="153"/>
      <c r="Q251" s="153"/>
      <c r="R251" s="153"/>
      <c r="S251" s="153"/>
      <c r="T251" s="153"/>
      <c r="U251" s="153"/>
      <c r="V251" s="153"/>
      <c r="W251" s="153"/>
      <c r="X251" s="153"/>
    </row>
    <row r="252" spans="14:24" s="27" customFormat="1" x14ac:dyDescent="0.25">
      <c r="N252" s="153"/>
      <c r="O252" s="172"/>
      <c r="P252" s="153"/>
      <c r="Q252" s="153"/>
      <c r="R252" s="153"/>
      <c r="S252" s="153"/>
      <c r="T252" s="153"/>
      <c r="U252" s="153"/>
      <c r="V252" s="153"/>
      <c r="W252" s="153"/>
      <c r="X252" s="153"/>
    </row>
    <row r="253" spans="14:24" s="27" customFormat="1" x14ac:dyDescent="0.25">
      <c r="N253" s="153"/>
      <c r="O253" s="172"/>
      <c r="P253" s="153"/>
      <c r="Q253" s="153"/>
      <c r="R253" s="153"/>
      <c r="S253" s="153"/>
      <c r="T253" s="153"/>
      <c r="U253" s="153"/>
      <c r="V253" s="153"/>
      <c r="W253" s="153"/>
      <c r="X253" s="153"/>
    </row>
    <row r="254" spans="14:24" s="27" customFormat="1" x14ac:dyDescent="0.25">
      <c r="N254" s="153"/>
      <c r="O254" s="172"/>
      <c r="P254" s="153"/>
      <c r="Q254" s="153"/>
      <c r="R254" s="153"/>
      <c r="S254" s="153"/>
      <c r="T254" s="153"/>
      <c r="U254" s="153"/>
      <c r="V254" s="153"/>
      <c r="W254" s="153"/>
      <c r="X254" s="153"/>
    </row>
    <row r="255" spans="14:24" s="27" customFormat="1" x14ac:dyDescent="0.25">
      <c r="N255" s="153"/>
      <c r="O255" s="172"/>
      <c r="P255" s="153"/>
      <c r="Q255" s="153"/>
      <c r="R255" s="153"/>
      <c r="S255" s="153"/>
      <c r="T255" s="153"/>
      <c r="U255" s="153"/>
      <c r="V255" s="153"/>
      <c r="W255" s="153"/>
      <c r="X255" s="153"/>
    </row>
    <row r="256" spans="14:24" s="27" customFormat="1" x14ac:dyDescent="0.25">
      <c r="N256" s="153"/>
      <c r="O256" s="172"/>
      <c r="P256" s="153"/>
      <c r="Q256" s="153"/>
      <c r="R256" s="153"/>
      <c r="S256" s="153"/>
      <c r="T256" s="153"/>
      <c r="U256" s="153"/>
      <c r="V256" s="153"/>
      <c r="W256" s="153"/>
      <c r="X256" s="153"/>
    </row>
    <row r="257" spans="14:24" s="27" customFormat="1" x14ac:dyDescent="0.25">
      <c r="N257" s="153"/>
      <c r="O257" s="172"/>
      <c r="P257" s="153"/>
      <c r="Q257" s="153"/>
      <c r="R257" s="153"/>
      <c r="S257" s="153"/>
      <c r="T257" s="153"/>
      <c r="U257" s="153"/>
      <c r="V257" s="153"/>
      <c r="W257" s="153"/>
      <c r="X257" s="153"/>
    </row>
    <row r="258" spans="14:24" s="27" customFormat="1" x14ac:dyDescent="0.25">
      <c r="N258" s="153"/>
      <c r="O258" s="172"/>
      <c r="P258" s="153"/>
      <c r="Q258" s="153"/>
      <c r="R258" s="153"/>
      <c r="S258" s="153"/>
      <c r="T258" s="153"/>
      <c r="U258" s="153"/>
      <c r="V258" s="153"/>
      <c r="W258" s="153"/>
      <c r="X258" s="153"/>
    </row>
    <row r="259" spans="14:24" s="27" customFormat="1" x14ac:dyDescent="0.25">
      <c r="N259" s="153"/>
      <c r="O259" s="172"/>
      <c r="P259" s="153"/>
      <c r="Q259" s="153"/>
      <c r="R259" s="153"/>
      <c r="S259" s="153"/>
      <c r="T259" s="153"/>
      <c r="U259" s="153"/>
      <c r="V259" s="153"/>
      <c r="W259" s="153"/>
      <c r="X259" s="153"/>
    </row>
    <row r="260" spans="14:24" s="27" customFormat="1" x14ac:dyDescent="0.25">
      <c r="N260" s="153"/>
      <c r="O260" s="172"/>
      <c r="P260" s="153"/>
      <c r="Q260" s="153"/>
      <c r="R260" s="153"/>
      <c r="S260" s="153"/>
      <c r="T260" s="153"/>
      <c r="U260" s="153"/>
      <c r="V260" s="153"/>
      <c r="W260" s="153"/>
      <c r="X260" s="153"/>
    </row>
    <row r="261" spans="14:24" s="27" customFormat="1" x14ac:dyDescent="0.25">
      <c r="N261" s="153"/>
      <c r="O261" s="172"/>
      <c r="P261" s="153"/>
      <c r="Q261" s="153"/>
      <c r="R261" s="153"/>
      <c r="S261" s="153"/>
      <c r="T261" s="153"/>
      <c r="U261" s="153"/>
      <c r="V261" s="153"/>
      <c r="W261" s="153"/>
      <c r="X261" s="153"/>
    </row>
    <row r="262" spans="14:24" s="27" customFormat="1" x14ac:dyDescent="0.25">
      <c r="N262" s="153"/>
      <c r="O262" s="172"/>
      <c r="P262" s="153"/>
      <c r="Q262" s="153"/>
      <c r="R262" s="153"/>
      <c r="S262" s="153"/>
      <c r="T262" s="153"/>
      <c r="U262" s="153"/>
      <c r="V262" s="153"/>
      <c r="W262" s="153"/>
      <c r="X262" s="153"/>
    </row>
    <row r="263" spans="14:24" s="27" customFormat="1" x14ac:dyDescent="0.25">
      <c r="N263" s="153"/>
      <c r="O263" s="172"/>
      <c r="P263" s="153"/>
      <c r="Q263" s="153"/>
      <c r="R263" s="153"/>
      <c r="S263" s="153"/>
      <c r="T263" s="153"/>
      <c r="U263" s="153"/>
      <c r="V263" s="153"/>
      <c r="W263" s="153"/>
      <c r="X263" s="153"/>
    </row>
    <row r="264" spans="14:24" s="27" customFormat="1" x14ac:dyDescent="0.25">
      <c r="N264" s="153"/>
      <c r="O264" s="172"/>
      <c r="P264" s="153"/>
      <c r="Q264" s="153"/>
      <c r="R264" s="153"/>
      <c r="S264" s="153"/>
      <c r="T264" s="153"/>
      <c r="U264" s="153"/>
      <c r="V264" s="153"/>
      <c r="W264" s="153"/>
      <c r="X264" s="153"/>
    </row>
    <row r="265" spans="14:24" s="27" customFormat="1" x14ac:dyDescent="0.25">
      <c r="N265" s="153"/>
      <c r="O265" s="172"/>
      <c r="P265" s="153"/>
      <c r="Q265" s="153"/>
      <c r="R265" s="153"/>
      <c r="S265" s="153"/>
      <c r="T265" s="153"/>
      <c r="U265" s="153"/>
      <c r="V265" s="153"/>
      <c r="W265" s="153"/>
      <c r="X265" s="153"/>
    </row>
    <row r="266" spans="14:24" s="27" customFormat="1" x14ac:dyDescent="0.25">
      <c r="N266" s="153"/>
      <c r="O266" s="172"/>
      <c r="P266" s="153"/>
      <c r="Q266" s="153"/>
      <c r="R266" s="153"/>
      <c r="S266" s="153"/>
      <c r="T266" s="153"/>
      <c r="U266" s="153"/>
      <c r="V266" s="153"/>
      <c r="W266" s="153"/>
      <c r="X266" s="153"/>
    </row>
    <row r="267" spans="14:24" s="27" customFormat="1" x14ac:dyDescent="0.25">
      <c r="N267" s="153"/>
      <c r="O267" s="172"/>
      <c r="P267" s="153"/>
      <c r="Q267" s="153"/>
      <c r="R267" s="153"/>
      <c r="S267" s="153"/>
      <c r="T267" s="153"/>
      <c r="U267" s="153"/>
      <c r="V267" s="153"/>
      <c r="W267" s="153"/>
      <c r="X267" s="153"/>
    </row>
    <row r="268" spans="14:24" s="27" customFormat="1" x14ac:dyDescent="0.25">
      <c r="N268" s="153"/>
      <c r="O268" s="172"/>
      <c r="P268" s="153"/>
      <c r="Q268" s="153"/>
      <c r="R268" s="153"/>
      <c r="S268" s="153"/>
      <c r="T268" s="153"/>
      <c r="U268" s="153"/>
      <c r="V268" s="153"/>
      <c r="W268" s="153"/>
      <c r="X268" s="153"/>
    </row>
    <row r="269" spans="14:24" s="27" customFormat="1" x14ac:dyDescent="0.25">
      <c r="N269" s="153"/>
      <c r="O269" s="172"/>
      <c r="P269" s="153"/>
      <c r="Q269" s="153"/>
      <c r="R269" s="153"/>
      <c r="S269" s="153"/>
      <c r="T269" s="153"/>
      <c r="U269" s="153"/>
      <c r="V269" s="153"/>
      <c r="W269" s="153"/>
      <c r="X269" s="153"/>
    </row>
    <row r="270" spans="14:24" s="27" customFormat="1" x14ac:dyDescent="0.25">
      <c r="N270" s="153"/>
      <c r="O270" s="172"/>
      <c r="P270" s="153"/>
      <c r="Q270" s="153"/>
      <c r="R270" s="153"/>
      <c r="S270" s="153"/>
      <c r="T270" s="153"/>
      <c r="U270" s="153"/>
      <c r="V270" s="153"/>
      <c r="W270" s="153"/>
      <c r="X270" s="153"/>
    </row>
    <row r="271" spans="14:24" s="27" customFormat="1" x14ac:dyDescent="0.25">
      <c r="N271" s="153"/>
      <c r="O271" s="172"/>
      <c r="P271" s="153"/>
      <c r="Q271" s="153"/>
      <c r="R271" s="153"/>
      <c r="S271" s="153"/>
      <c r="T271" s="153"/>
      <c r="U271" s="153"/>
      <c r="V271" s="153"/>
      <c r="W271" s="153"/>
      <c r="X271" s="153"/>
    </row>
    <row r="272" spans="14:24" s="27" customFormat="1" x14ac:dyDescent="0.25">
      <c r="N272" s="153"/>
      <c r="O272" s="172"/>
      <c r="P272" s="153"/>
      <c r="Q272" s="153"/>
      <c r="R272" s="153"/>
      <c r="S272" s="153"/>
      <c r="T272" s="153"/>
      <c r="U272" s="153"/>
      <c r="V272" s="153"/>
      <c r="W272" s="153"/>
      <c r="X272" s="153"/>
    </row>
    <row r="273" spans="14:24" s="27" customFormat="1" x14ac:dyDescent="0.25">
      <c r="N273" s="153"/>
      <c r="O273" s="172"/>
      <c r="P273" s="153"/>
      <c r="Q273" s="153"/>
      <c r="R273" s="153"/>
      <c r="S273" s="153"/>
      <c r="T273" s="153"/>
      <c r="U273" s="153"/>
      <c r="V273" s="153"/>
      <c r="W273" s="153"/>
      <c r="X273" s="153"/>
    </row>
    <row r="274" spans="14:24" s="27" customFormat="1" x14ac:dyDescent="0.25">
      <c r="N274" s="153"/>
      <c r="O274" s="172"/>
      <c r="P274" s="153"/>
      <c r="Q274" s="153"/>
      <c r="R274" s="153"/>
      <c r="S274" s="153"/>
      <c r="T274" s="153"/>
      <c r="U274" s="153"/>
      <c r="V274" s="153"/>
      <c r="W274" s="153"/>
      <c r="X274" s="153"/>
    </row>
    <row r="275" spans="14:24" s="27" customFormat="1" x14ac:dyDescent="0.25">
      <c r="N275" s="153"/>
      <c r="O275" s="172"/>
      <c r="P275" s="153"/>
      <c r="Q275" s="153"/>
      <c r="R275" s="153"/>
      <c r="S275" s="153"/>
      <c r="T275" s="153"/>
      <c r="U275" s="153"/>
      <c r="V275" s="153"/>
      <c r="W275" s="153"/>
      <c r="X275" s="153"/>
    </row>
    <row r="276" spans="14:24" s="27" customFormat="1" x14ac:dyDescent="0.25">
      <c r="N276" s="153"/>
      <c r="O276" s="172"/>
      <c r="P276" s="153"/>
      <c r="Q276" s="153"/>
      <c r="R276" s="153"/>
      <c r="S276" s="153"/>
      <c r="T276" s="153"/>
      <c r="U276" s="153"/>
      <c r="V276" s="153"/>
      <c r="W276" s="153"/>
      <c r="X276" s="153"/>
    </row>
    <row r="277" spans="14:24" s="27" customFormat="1" x14ac:dyDescent="0.25">
      <c r="N277" s="153"/>
      <c r="O277" s="172"/>
      <c r="P277" s="153"/>
      <c r="Q277" s="153"/>
      <c r="R277" s="153"/>
      <c r="S277" s="153"/>
      <c r="T277" s="153"/>
      <c r="U277" s="153"/>
      <c r="V277" s="153"/>
      <c r="W277" s="153"/>
      <c r="X277" s="153"/>
    </row>
    <row r="278" spans="14:24" s="27" customFormat="1" x14ac:dyDescent="0.25">
      <c r="N278" s="153"/>
      <c r="O278" s="172"/>
      <c r="P278" s="153"/>
      <c r="Q278" s="153"/>
      <c r="R278" s="153"/>
      <c r="S278" s="153"/>
      <c r="T278" s="153"/>
      <c r="U278" s="153"/>
      <c r="V278" s="153"/>
      <c r="W278" s="153"/>
      <c r="X278" s="153"/>
    </row>
    <row r="279" spans="14:24" s="27" customFormat="1" x14ac:dyDescent="0.25">
      <c r="N279" s="153"/>
      <c r="O279" s="172"/>
      <c r="P279" s="153"/>
      <c r="Q279" s="153"/>
      <c r="R279" s="153"/>
      <c r="S279" s="153"/>
      <c r="T279" s="153"/>
      <c r="U279" s="153"/>
      <c r="V279" s="153"/>
      <c r="W279" s="153"/>
      <c r="X279" s="153"/>
    </row>
    <row r="280" spans="14:24" s="27" customFormat="1" x14ac:dyDescent="0.25">
      <c r="N280" s="153"/>
      <c r="O280" s="172"/>
      <c r="P280" s="153"/>
      <c r="Q280" s="153"/>
      <c r="R280" s="153"/>
      <c r="S280" s="153"/>
      <c r="T280" s="153"/>
      <c r="U280" s="153"/>
      <c r="V280" s="153"/>
      <c r="W280" s="153"/>
      <c r="X280" s="153"/>
    </row>
    <row r="339" spans="20:26" ht="13.5" thickBot="1" x14ac:dyDescent="0.25">
      <c r="T339" s="176">
        <f t="shared" ref="T339:Y339" si="0">SUM(T100:T338)</f>
        <v>0</v>
      </c>
      <c r="U339" s="176">
        <f t="shared" si="0"/>
        <v>0</v>
      </c>
      <c r="V339" s="176">
        <f t="shared" si="0"/>
        <v>0</v>
      </c>
      <c r="W339" s="176">
        <f t="shared" si="0"/>
        <v>0</v>
      </c>
      <c r="X339" s="176">
        <f t="shared" si="0"/>
        <v>0</v>
      </c>
      <c r="Y339" s="176">
        <f t="shared" si="0"/>
        <v>0</v>
      </c>
      <c r="Z339" s="176">
        <f>SUM(T339:Y339)</f>
        <v>0</v>
      </c>
    </row>
    <row r="340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fitToHeight="2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85"/>
  <sheetViews>
    <sheetView workbookViewId="0">
      <selection activeCell="D7" sqref="D7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7" width="8.7109375" style="27" customWidth="1"/>
    <col min="8" max="8" width="0.85546875" style="27" customWidth="1"/>
    <col min="9" max="9" width="9.140625" style="27"/>
    <col min="10" max="11" width="7.7109375" style="27" customWidth="1"/>
    <col min="12" max="12" width="0.85546875" style="27" customWidth="1"/>
    <col min="13" max="13" width="7.7109375" style="27" customWidth="1"/>
    <col min="14" max="15" width="8.7109375" style="27" customWidth="1"/>
    <col min="16" max="16" width="0.85546875" style="27" customWidth="1"/>
    <col min="17" max="17" width="8.7109375" style="27" customWidth="1"/>
    <col min="18" max="21" width="7.7109375" style="27" customWidth="1"/>
    <col min="22" max="23" width="8.7109375" style="27" customWidth="1"/>
    <col min="24" max="24" width="0.85546875" style="27" customWidth="1"/>
    <col min="25" max="16384" width="9.140625" style="27"/>
  </cols>
  <sheetData>
    <row r="1" spans="1:24" s="196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 s="195"/>
    </row>
    <row r="2" spans="1:24" s="201" customFormat="1" ht="29.25" customHeight="1" x14ac:dyDescent="0.4">
      <c r="A2" s="197" t="s">
        <v>182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9" t="s">
        <v>160</v>
      </c>
      <c r="P2" s="198"/>
      <c r="Q2" s="198"/>
      <c r="R2" s="198"/>
      <c r="S2" s="198"/>
      <c r="T2" s="198"/>
      <c r="U2" s="198"/>
      <c r="V2" s="198"/>
      <c r="X2" s="200"/>
    </row>
    <row r="3" spans="1:24" s="196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 s="202" t="str">
        <f>Summary!A3</f>
        <v>Results based on Activity through April 7, 2000</v>
      </c>
      <c r="P3"/>
      <c r="Q3"/>
      <c r="R3"/>
      <c r="S3"/>
      <c r="T3"/>
      <c r="U3"/>
      <c r="V3"/>
      <c r="X3" s="200"/>
    </row>
    <row r="4" spans="1:24" s="19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 s="203"/>
    </row>
    <row r="5" spans="1:24" s="205" customFormat="1" ht="18" customHeight="1" x14ac:dyDescent="0.2">
      <c r="A5" s="204"/>
      <c r="C5" s="270" t="s">
        <v>21</v>
      </c>
      <c r="D5" s="271"/>
      <c r="E5" s="271"/>
      <c r="F5" s="271"/>
      <c r="G5" s="272"/>
      <c r="I5" s="270" t="s">
        <v>59</v>
      </c>
      <c r="J5" s="271"/>
      <c r="K5" s="272"/>
      <c r="M5" s="270" t="s">
        <v>281</v>
      </c>
      <c r="N5" s="271"/>
      <c r="O5" s="272"/>
    </row>
    <row r="6" spans="1:24" ht="12.75" customHeight="1" x14ac:dyDescent="0.25">
      <c r="A6" s="206"/>
      <c r="C6" s="78"/>
      <c r="D6" s="56"/>
      <c r="E6" s="79" t="s">
        <v>11</v>
      </c>
      <c r="F6" s="79"/>
      <c r="G6" s="80"/>
      <c r="I6" s="207"/>
      <c r="J6" s="79"/>
      <c r="K6" s="57"/>
      <c r="M6" s="207"/>
      <c r="N6" s="79"/>
      <c r="O6" s="57"/>
    </row>
    <row r="7" spans="1:24" ht="12" customHeight="1" x14ac:dyDescent="0.25">
      <c r="A7" s="206" t="s">
        <v>16</v>
      </c>
      <c r="B7" s="29"/>
      <c r="C7" s="33" t="s">
        <v>15</v>
      </c>
      <c r="D7" s="56" t="s">
        <v>71</v>
      </c>
      <c r="E7" s="34" t="s">
        <v>12</v>
      </c>
      <c r="F7" s="34" t="s">
        <v>13</v>
      </c>
      <c r="G7" s="35" t="s">
        <v>20</v>
      </c>
      <c r="H7" s="36"/>
      <c r="I7" s="207" t="s">
        <v>15</v>
      </c>
      <c r="J7" s="34" t="s">
        <v>13</v>
      </c>
      <c r="K7" s="35" t="s">
        <v>20</v>
      </c>
      <c r="M7" s="207" t="s">
        <v>15</v>
      </c>
      <c r="N7" s="34" t="s">
        <v>13</v>
      </c>
      <c r="O7" s="35" t="s">
        <v>20</v>
      </c>
    </row>
    <row r="8" spans="1:24" ht="3" customHeight="1" x14ac:dyDescent="0.25">
      <c r="A8" s="28"/>
      <c r="B8" s="38"/>
      <c r="C8" s="39"/>
      <c r="D8" s="40"/>
      <c r="E8" s="40"/>
      <c r="F8" s="40"/>
      <c r="G8" s="30"/>
      <c r="H8" s="38"/>
      <c r="I8" s="39"/>
      <c r="J8" s="40"/>
      <c r="K8" s="30"/>
      <c r="M8" s="39"/>
      <c r="N8" s="40"/>
      <c r="O8" s="30"/>
    </row>
    <row r="9" spans="1:24" ht="12" customHeight="1" x14ac:dyDescent="0.25">
      <c r="A9" s="29" t="s">
        <v>3</v>
      </c>
      <c r="B9" s="38"/>
      <c r="C9" s="59" t="e">
        <f ca="1">GrossMargin!M10</f>
        <v>#NAME?</v>
      </c>
      <c r="D9" s="60">
        <f>GrossMargin!I10</f>
        <v>1285</v>
      </c>
      <c r="E9" s="60">
        <f>GrossMargin!J10</f>
        <v>0</v>
      </c>
      <c r="F9" s="60">
        <f>D9+E9</f>
        <v>1285</v>
      </c>
      <c r="G9" s="61" t="e">
        <f ca="1">C9-F9</f>
        <v>#NAME?</v>
      </c>
      <c r="H9" s="42"/>
      <c r="I9" s="41" t="e">
        <f ca="1">Expenses!E9+'CapChrg-AllocExp'!E10+'CapChrg-AllocExp'!L10</f>
        <v>#NAME?</v>
      </c>
      <c r="J9" s="42" t="e">
        <f ca="1">Expenses!D9+'CapChrg-AllocExp'!D10+'CapChrg-AllocExp'!K10</f>
        <v>#NAME?</v>
      </c>
      <c r="K9" s="43" t="e">
        <f ca="1">I9-J9</f>
        <v>#NAME?</v>
      </c>
      <c r="L9" s="44"/>
      <c r="M9" s="59" t="e">
        <f ca="1">C9-I9</f>
        <v>#NAME?</v>
      </c>
      <c r="N9" s="60" t="e">
        <f ca="1">F9-J9</f>
        <v>#NAME?</v>
      </c>
      <c r="O9" s="61" t="e">
        <f ca="1">M9-N9</f>
        <v>#NAME?</v>
      </c>
    </row>
    <row r="10" spans="1:24" ht="12" customHeight="1" x14ac:dyDescent="0.25">
      <c r="A10" s="29" t="s">
        <v>106</v>
      </c>
      <c r="B10" s="38"/>
      <c r="C10" s="41" t="e">
        <f ca="1">GrossMargin!M11</f>
        <v>#NAME?</v>
      </c>
      <c r="D10" s="42">
        <f>GrossMargin!I11</f>
        <v>-8194</v>
      </c>
      <c r="E10" s="42">
        <f>GrossMargin!J11</f>
        <v>0</v>
      </c>
      <c r="F10" s="42">
        <f t="shared" ref="F10:F18" si="0">D10+E10</f>
        <v>-8194</v>
      </c>
      <c r="G10" s="43" t="e">
        <f t="shared" ref="G10:G18" ca="1" si="1">C10-F10</f>
        <v>#NAME?</v>
      </c>
      <c r="H10" s="42"/>
      <c r="I10" s="41" t="e">
        <f ca="1">Expenses!E10+'CapChrg-AllocExp'!E11+'CapChrg-AllocExp'!L11</f>
        <v>#NAME?</v>
      </c>
      <c r="J10" s="42" t="e">
        <f ca="1">Expenses!D10+'CapChrg-AllocExp'!D11+'CapChrg-AllocExp'!K11</f>
        <v>#NAME?</v>
      </c>
      <c r="K10" s="43" t="e">
        <f t="shared" ref="K10:K18" ca="1" si="2">I10-J10</f>
        <v>#NAME?</v>
      </c>
      <c r="L10" s="44"/>
      <c r="M10" s="41" t="e">
        <f ca="1">C10-I10</f>
        <v>#NAME?</v>
      </c>
      <c r="N10" s="42" t="e">
        <f ca="1">F10-J10</f>
        <v>#NAME?</v>
      </c>
      <c r="O10" s="43" t="e">
        <f ca="1">M10-N10</f>
        <v>#NAME?</v>
      </c>
    </row>
    <row r="11" spans="1:24" ht="12" customHeight="1" x14ac:dyDescent="0.25">
      <c r="A11" s="29" t="s">
        <v>132</v>
      </c>
      <c r="B11" s="38"/>
      <c r="C11" s="41" t="e">
        <f ca="1">GrossMargin!M12</f>
        <v>#NAME?</v>
      </c>
      <c r="D11" s="42">
        <f>GrossMargin!I12</f>
        <v>2263</v>
      </c>
      <c r="E11" s="42">
        <f>GrossMargin!J12</f>
        <v>0</v>
      </c>
      <c r="F11" s="42">
        <f t="shared" si="0"/>
        <v>2263</v>
      </c>
      <c r="G11" s="43" t="e">
        <f t="shared" ca="1" si="1"/>
        <v>#NAME?</v>
      </c>
      <c r="H11" s="42"/>
      <c r="I11" s="41" t="e">
        <f ca="1">Expenses!E11+'CapChrg-AllocExp'!E12+'CapChrg-AllocExp'!L12</f>
        <v>#NAME?</v>
      </c>
      <c r="J11" s="42" t="e">
        <f ca="1">Expenses!D11+'CapChrg-AllocExp'!D12+'CapChrg-AllocExp'!K12</f>
        <v>#NAME?</v>
      </c>
      <c r="K11" s="43" t="e">
        <f t="shared" ca="1" si="2"/>
        <v>#NAME?</v>
      </c>
      <c r="L11" s="44"/>
      <c r="M11" s="41" t="e">
        <f t="shared" ref="M11:M18" ca="1" si="3">C11-I11</f>
        <v>#NAME?</v>
      </c>
      <c r="N11" s="42" t="e">
        <f t="shared" ref="N11:N18" ca="1" si="4">F11-J11</f>
        <v>#NAME?</v>
      </c>
      <c r="O11" s="43" t="e">
        <f t="shared" ref="O11:O18" ca="1" si="5">M11-N11</f>
        <v>#NAME?</v>
      </c>
    </row>
    <row r="12" spans="1:24" ht="12" customHeight="1" x14ac:dyDescent="0.25">
      <c r="A12" s="29" t="s">
        <v>133</v>
      </c>
      <c r="B12" s="38"/>
      <c r="C12" s="41" t="e">
        <f ca="1">GrossMargin!M13</f>
        <v>#NAME?</v>
      </c>
      <c r="D12" s="42">
        <f>GrossMargin!I13</f>
        <v>-5497</v>
      </c>
      <c r="E12" s="42">
        <f>GrossMargin!J13</f>
        <v>0</v>
      </c>
      <c r="F12" s="42">
        <f t="shared" si="0"/>
        <v>-5497</v>
      </c>
      <c r="G12" s="43" t="e">
        <f ca="1">C12-F12</f>
        <v>#NAME?</v>
      </c>
      <c r="H12" s="42"/>
      <c r="I12" s="41" t="e">
        <f ca="1">Expenses!E12+'CapChrg-AllocExp'!E13+'CapChrg-AllocExp'!L13</f>
        <v>#NAME?</v>
      </c>
      <c r="J12" s="42" t="e">
        <f ca="1">Expenses!D12+'CapChrg-AllocExp'!D13+'CapChrg-AllocExp'!K13</f>
        <v>#NAME?</v>
      </c>
      <c r="K12" s="43" t="e">
        <f t="shared" ca="1" si="2"/>
        <v>#NAME?</v>
      </c>
      <c r="L12" s="44"/>
      <c r="M12" s="41" t="e">
        <f t="shared" ca="1" si="3"/>
        <v>#NAME?</v>
      </c>
      <c r="N12" s="42" t="e">
        <f t="shared" ca="1" si="4"/>
        <v>#NAME?</v>
      </c>
      <c r="O12" s="43" t="e">
        <f t="shared" ca="1" si="5"/>
        <v>#NAME?</v>
      </c>
    </row>
    <row r="13" spans="1:24" ht="12" customHeight="1" x14ac:dyDescent="0.25">
      <c r="A13" s="29" t="s">
        <v>114</v>
      </c>
      <c r="B13" s="38"/>
      <c r="C13" s="41" t="e">
        <f ca="1">GrossMargin!M14</f>
        <v>#NAME?</v>
      </c>
      <c r="D13" s="42">
        <f>GrossMargin!I14</f>
        <v>4136</v>
      </c>
      <c r="E13" s="42">
        <f>GrossMargin!J14</f>
        <v>0</v>
      </c>
      <c r="F13" s="42">
        <f t="shared" si="0"/>
        <v>4136</v>
      </c>
      <c r="G13" s="43" t="e">
        <f t="shared" ca="1" si="1"/>
        <v>#NAME?</v>
      </c>
      <c r="H13" s="42"/>
      <c r="I13" s="41" t="e">
        <f ca="1">Expenses!E13+'CapChrg-AllocExp'!E14+'CapChrg-AllocExp'!L14</f>
        <v>#NAME?</v>
      </c>
      <c r="J13" s="42" t="e">
        <f ca="1">Expenses!D13+'CapChrg-AllocExp'!D14+'CapChrg-AllocExp'!K14</f>
        <v>#NAME?</v>
      </c>
      <c r="K13" s="43" t="e">
        <f t="shared" ca="1" si="2"/>
        <v>#NAME?</v>
      </c>
      <c r="L13" s="44"/>
      <c r="M13" s="41" t="e">
        <f t="shared" ca="1" si="3"/>
        <v>#NAME?</v>
      </c>
      <c r="N13" s="42" t="e">
        <f t="shared" ca="1" si="4"/>
        <v>#NAME?</v>
      </c>
      <c r="O13" s="43" t="e">
        <f t="shared" ca="1" si="5"/>
        <v>#NAME?</v>
      </c>
    </row>
    <row r="14" spans="1:24" ht="12" customHeight="1" x14ac:dyDescent="0.25">
      <c r="A14" s="29" t="s">
        <v>5</v>
      </c>
      <c r="B14" s="38"/>
      <c r="C14" s="41" t="e">
        <f ca="1">GrossMargin!M15</f>
        <v>#NAME?</v>
      </c>
      <c r="D14" s="42">
        <f>GrossMargin!I15</f>
        <v>0</v>
      </c>
      <c r="E14" s="42">
        <f>GrossMargin!J15</f>
        <v>7000</v>
      </c>
      <c r="F14" s="42">
        <f t="shared" si="0"/>
        <v>7000</v>
      </c>
      <c r="G14" s="43" t="e">
        <f t="shared" ca="1" si="1"/>
        <v>#NAME?</v>
      </c>
      <c r="H14" s="42"/>
      <c r="I14" s="41" t="e">
        <f ca="1">Expenses!E14+'CapChrg-AllocExp'!E15+'CapChrg-AllocExp'!L15</f>
        <v>#NAME?</v>
      </c>
      <c r="J14" s="42" t="e">
        <f ca="1">Expenses!D14+'CapChrg-AllocExp'!D15+'CapChrg-AllocExp'!K15</f>
        <v>#NAME?</v>
      </c>
      <c r="K14" s="43" t="e">
        <f t="shared" ca="1" si="2"/>
        <v>#NAME?</v>
      </c>
      <c r="L14" s="44"/>
      <c r="M14" s="41" t="e">
        <f t="shared" ca="1" si="3"/>
        <v>#NAME?</v>
      </c>
      <c r="N14" s="42" t="e">
        <f t="shared" ca="1" si="4"/>
        <v>#NAME?</v>
      </c>
      <c r="O14" s="43" t="e">
        <f t="shared" ca="1" si="5"/>
        <v>#NAME?</v>
      </c>
    </row>
    <row r="15" spans="1:24" ht="12" customHeight="1" x14ac:dyDescent="0.25">
      <c r="A15" s="29" t="s">
        <v>156</v>
      </c>
      <c r="B15" s="38"/>
      <c r="C15" s="41" t="e">
        <f ca="1">GrossMargin!M16</f>
        <v>#NAME?</v>
      </c>
      <c r="D15" s="42">
        <f>GrossMargin!I16</f>
        <v>221</v>
      </c>
      <c r="E15" s="42">
        <f>GrossMargin!J16</f>
        <v>0</v>
      </c>
      <c r="F15" s="42">
        <f t="shared" si="0"/>
        <v>221</v>
      </c>
      <c r="G15" s="43" t="e">
        <f t="shared" ca="1" si="1"/>
        <v>#NAME?</v>
      </c>
      <c r="H15" s="42"/>
      <c r="I15" s="41" t="e">
        <f ca="1">Expenses!E15+'CapChrg-AllocExp'!E16+'CapChrg-AllocExp'!L16</f>
        <v>#NAME?</v>
      </c>
      <c r="J15" s="42" t="e">
        <f ca="1">Expenses!D15+'CapChrg-AllocExp'!D16+'CapChrg-AllocExp'!K16</f>
        <v>#NAME?</v>
      </c>
      <c r="K15" s="43" t="e">
        <f t="shared" ca="1" si="2"/>
        <v>#NAME?</v>
      </c>
      <c r="L15" s="44"/>
      <c r="M15" s="41" t="e">
        <f t="shared" ca="1" si="3"/>
        <v>#NAME?</v>
      </c>
      <c r="N15" s="42" t="e">
        <f t="shared" ca="1" si="4"/>
        <v>#NAME?</v>
      </c>
      <c r="O15" s="43" t="e">
        <f t="shared" ca="1" si="5"/>
        <v>#NAME?</v>
      </c>
    </row>
    <row r="16" spans="1:24" ht="12" customHeight="1" x14ac:dyDescent="0.25">
      <c r="A16" s="29" t="s">
        <v>107</v>
      </c>
      <c r="B16" s="38"/>
      <c r="C16" s="41" t="e">
        <f ca="1">GrossMargin!M17</f>
        <v>#NAME?</v>
      </c>
      <c r="D16" s="42">
        <f>GrossMargin!I17</f>
        <v>-1172</v>
      </c>
      <c r="E16" s="42">
        <f>GrossMargin!J17</f>
        <v>0</v>
      </c>
      <c r="F16" s="42">
        <f t="shared" si="0"/>
        <v>-1172</v>
      </c>
      <c r="G16" s="43" t="e">
        <f t="shared" ca="1" si="1"/>
        <v>#NAME?</v>
      </c>
      <c r="H16" s="42"/>
      <c r="I16" s="41" t="e">
        <f ca="1">Expenses!E16+'CapChrg-AllocExp'!E17+'CapChrg-AllocExp'!L17</f>
        <v>#NAME?</v>
      </c>
      <c r="J16" s="42" t="e">
        <f ca="1">Expenses!D16+'CapChrg-AllocExp'!D17+'CapChrg-AllocExp'!K17</f>
        <v>#NAME?</v>
      </c>
      <c r="K16" s="43" t="e">
        <f t="shared" ca="1" si="2"/>
        <v>#NAME?</v>
      </c>
      <c r="L16" s="44"/>
      <c r="M16" s="41" t="e">
        <f t="shared" ca="1" si="3"/>
        <v>#NAME?</v>
      </c>
      <c r="N16" s="42" t="e">
        <f t="shared" ca="1" si="4"/>
        <v>#NAME?</v>
      </c>
      <c r="O16" s="43" t="e">
        <f t="shared" ca="1" si="5"/>
        <v>#NAME?</v>
      </c>
    </row>
    <row r="17" spans="1:15" ht="12" customHeight="1" x14ac:dyDescent="0.25">
      <c r="A17" s="29" t="s">
        <v>157</v>
      </c>
      <c r="B17" s="38"/>
      <c r="C17" s="41" t="e">
        <f ca="1">GrossMargin!M18</f>
        <v>#NAME?</v>
      </c>
      <c r="D17" s="42">
        <f>GrossMargin!I18</f>
        <v>0</v>
      </c>
      <c r="E17" s="42">
        <f>GrossMargin!J18</f>
        <v>1000</v>
      </c>
      <c r="F17" s="42">
        <f t="shared" si="0"/>
        <v>1000</v>
      </c>
      <c r="G17" s="43" t="e">
        <f t="shared" ca="1" si="1"/>
        <v>#NAME?</v>
      </c>
      <c r="H17" s="42"/>
      <c r="I17" s="41" t="e">
        <f ca="1">Expenses!E17+'CapChrg-AllocExp'!E18+'CapChrg-AllocExp'!L18</f>
        <v>#NAME?</v>
      </c>
      <c r="J17" s="42" t="e">
        <f ca="1">Expenses!D17+'CapChrg-AllocExp'!D18+'CapChrg-AllocExp'!K18</f>
        <v>#NAME?</v>
      </c>
      <c r="K17" s="43" t="e">
        <f t="shared" ca="1" si="2"/>
        <v>#NAME?</v>
      </c>
      <c r="L17" s="44"/>
      <c r="M17" s="41" t="e">
        <f t="shared" ca="1" si="3"/>
        <v>#NAME?</v>
      </c>
      <c r="N17" s="42" t="e">
        <f t="shared" ca="1" si="4"/>
        <v>#NAME?</v>
      </c>
      <c r="O17" s="43" t="e">
        <f t="shared" ca="1" si="5"/>
        <v>#NAME?</v>
      </c>
    </row>
    <row r="18" spans="1:15" ht="12" customHeight="1" x14ac:dyDescent="0.25">
      <c r="A18" s="29" t="s">
        <v>2</v>
      </c>
      <c r="B18" s="38"/>
      <c r="C18" s="41" t="e">
        <f ca="1">GrossMargin!M19</f>
        <v>#NAME?</v>
      </c>
      <c r="D18" s="42">
        <f>GrossMargin!I19</f>
        <v>515</v>
      </c>
      <c r="E18" s="42">
        <f>GrossMargin!J19</f>
        <v>0</v>
      </c>
      <c r="F18" s="42">
        <f t="shared" si="0"/>
        <v>515</v>
      </c>
      <c r="G18" s="43" t="e">
        <f t="shared" ca="1" si="1"/>
        <v>#NAME?</v>
      </c>
      <c r="H18" s="42"/>
      <c r="I18" s="41" t="e">
        <f ca="1">Expenses!E18+'CapChrg-AllocExp'!E19+'CapChrg-AllocExp'!L19</f>
        <v>#NAME?</v>
      </c>
      <c r="J18" s="42" t="e">
        <f ca="1">Expenses!D18+'CapChrg-AllocExp'!D19+'CapChrg-AllocExp'!K19</f>
        <v>#NAME?</v>
      </c>
      <c r="K18" s="43" t="e">
        <f t="shared" ca="1" si="2"/>
        <v>#NAME?</v>
      </c>
      <c r="L18" s="44"/>
      <c r="M18" s="41" t="e">
        <f t="shared" ca="1" si="3"/>
        <v>#NAME?</v>
      </c>
      <c r="N18" s="42" t="e">
        <f t="shared" ca="1" si="4"/>
        <v>#NAME?</v>
      </c>
      <c r="O18" s="43" t="e">
        <f t="shared" ca="1" si="5"/>
        <v>#NAME?</v>
      </c>
    </row>
    <row r="19" spans="1:15" s="215" customFormat="1" ht="12" customHeight="1" x14ac:dyDescent="0.2">
      <c r="A19" s="208" t="s">
        <v>130</v>
      </c>
      <c r="B19" s="209"/>
      <c r="C19" s="210" t="e">
        <f ca="1">SUM(C9:C18)</f>
        <v>#NAME?</v>
      </c>
      <c r="D19" s="211">
        <f>SUM(D9:D18)</f>
        <v>-6443</v>
      </c>
      <c r="E19" s="211">
        <f>SUM(E9:E18)</f>
        <v>8000</v>
      </c>
      <c r="F19" s="211">
        <f>SUM(F9:F18)</f>
        <v>1557</v>
      </c>
      <c r="G19" s="212" t="e">
        <f ca="1">SUM(G9:G18)</f>
        <v>#NAME?</v>
      </c>
      <c r="H19" s="213"/>
      <c r="I19" s="210" t="e">
        <f ca="1">SUM(I9:I18)</f>
        <v>#NAME?</v>
      </c>
      <c r="J19" s="211" t="e">
        <f ca="1">SUM(J9:J18)</f>
        <v>#NAME?</v>
      </c>
      <c r="K19" s="212" t="e">
        <f ca="1">SUM(K9:K18)</f>
        <v>#NAME?</v>
      </c>
      <c r="L19" s="214"/>
      <c r="M19" s="210" t="e">
        <f ca="1">SUM(M9:M18)</f>
        <v>#NAME?</v>
      </c>
      <c r="N19" s="211" t="e">
        <f ca="1">SUM(N9:N18)</f>
        <v>#NAME?</v>
      </c>
      <c r="O19" s="212" t="e">
        <f ca="1">SUM(O9:O18)</f>
        <v>#NAME?</v>
      </c>
    </row>
    <row r="20" spans="1:15" ht="3" customHeight="1" x14ac:dyDescent="0.25">
      <c r="A20" s="29"/>
      <c r="B20" s="38"/>
      <c r="C20" s="41"/>
      <c r="D20" s="42"/>
      <c r="E20" s="42"/>
      <c r="F20" s="42"/>
      <c r="G20" s="66"/>
      <c r="H20" s="42"/>
      <c r="I20" s="41"/>
      <c r="J20" s="65"/>
      <c r="K20" s="66"/>
      <c r="L20" s="44"/>
      <c r="M20" s="41"/>
      <c r="N20" s="42"/>
      <c r="O20" s="43"/>
    </row>
    <row r="21" spans="1:15" ht="12" customHeight="1" x14ac:dyDescent="0.25">
      <c r="A21" s="29" t="s">
        <v>88</v>
      </c>
      <c r="B21" s="38"/>
      <c r="C21" s="41" t="e">
        <f ca="1">GrossMargin!M23</f>
        <v>#NAME?</v>
      </c>
      <c r="D21" s="42">
        <f>GrossMargin!I23</f>
        <v>0</v>
      </c>
      <c r="E21" s="42">
        <f>GrossMargin!J23</f>
        <v>2000</v>
      </c>
      <c r="F21" s="42">
        <f t="shared" ref="F21:F26" si="6">D21+E21</f>
        <v>2000</v>
      </c>
      <c r="G21" s="43" t="e">
        <f t="shared" ref="G21:G26" ca="1" si="7">C21-F21</f>
        <v>#NAME?</v>
      </c>
      <c r="H21" s="42"/>
      <c r="I21" s="41" t="e">
        <f ca="1">Expenses!E21+'CapChrg-AllocExp'!E22+'CapChrg-AllocExp'!L22</f>
        <v>#NAME?</v>
      </c>
      <c r="J21" s="42" t="e">
        <f ca="1">Expenses!D21+'CapChrg-AllocExp'!D22+'CapChrg-AllocExp'!K22</f>
        <v>#NAME?</v>
      </c>
      <c r="K21" s="43" t="e">
        <f t="shared" ref="K21:K26" ca="1" si="8">I21-J21</f>
        <v>#NAME?</v>
      </c>
      <c r="L21" s="44"/>
      <c r="M21" s="41" t="e">
        <f t="shared" ref="M21:M26" ca="1" si="9">C21-I21</f>
        <v>#NAME?</v>
      </c>
      <c r="N21" s="42" t="e">
        <f t="shared" ref="N21:N26" ca="1" si="10">F21-J21</f>
        <v>#NAME?</v>
      </c>
      <c r="O21" s="43" t="e">
        <f t="shared" ref="O21:O26" ca="1" si="11">M21-N21</f>
        <v>#NAME?</v>
      </c>
    </row>
    <row r="22" spans="1:15" ht="12" customHeight="1" x14ac:dyDescent="0.25">
      <c r="A22" s="29" t="s">
        <v>89</v>
      </c>
      <c r="B22" s="38"/>
      <c r="C22" s="41" t="e">
        <f ca="1">GrossMargin!M24</f>
        <v>#NAME?</v>
      </c>
      <c r="D22" s="42">
        <f>GrossMargin!I24</f>
        <v>0</v>
      </c>
      <c r="E22" s="42">
        <f>GrossMargin!J24</f>
        <v>0</v>
      </c>
      <c r="F22" s="42">
        <f t="shared" si="6"/>
        <v>0</v>
      </c>
      <c r="G22" s="43" t="e">
        <f t="shared" ca="1" si="7"/>
        <v>#NAME?</v>
      </c>
      <c r="H22" s="42"/>
      <c r="I22" s="41" t="e">
        <f ca="1">Expenses!E22+'CapChrg-AllocExp'!E23+'CapChrg-AllocExp'!L23</f>
        <v>#NAME?</v>
      </c>
      <c r="J22" s="42" t="e">
        <f ca="1">Expenses!D22+'CapChrg-AllocExp'!D23+'CapChrg-AllocExp'!K23</f>
        <v>#NAME?</v>
      </c>
      <c r="K22" s="43" t="e">
        <f t="shared" ca="1" si="8"/>
        <v>#NAME?</v>
      </c>
      <c r="L22" s="44"/>
      <c r="M22" s="41" t="e">
        <f t="shared" ca="1" si="9"/>
        <v>#NAME?</v>
      </c>
      <c r="N22" s="42" t="e">
        <f t="shared" ca="1" si="10"/>
        <v>#NAME?</v>
      </c>
      <c r="O22" s="43" t="e">
        <f t="shared" ca="1" si="11"/>
        <v>#NAME?</v>
      </c>
    </row>
    <row r="23" spans="1:15" ht="12" customHeight="1" x14ac:dyDescent="0.25">
      <c r="A23" s="29" t="s">
        <v>90</v>
      </c>
      <c r="B23" s="38"/>
      <c r="C23" s="41" t="e">
        <f ca="1">GrossMargin!M25</f>
        <v>#NAME?</v>
      </c>
      <c r="D23" s="42">
        <f>GrossMargin!I25</f>
        <v>643</v>
      </c>
      <c r="E23" s="42">
        <f>GrossMargin!J25</f>
        <v>12050</v>
      </c>
      <c r="F23" s="42">
        <f t="shared" si="6"/>
        <v>12693</v>
      </c>
      <c r="G23" s="43" t="e">
        <f t="shared" ca="1" si="7"/>
        <v>#NAME?</v>
      </c>
      <c r="H23" s="42"/>
      <c r="I23" s="41" t="e">
        <f ca="1">Expenses!E23+'CapChrg-AllocExp'!E24+'CapChrg-AllocExp'!L24</f>
        <v>#NAME?</v>
      </c>
      <c r="J23" s="42" t="e">
        <f ca="1">Expenses!D23+'CapChrg-AllocExp'!D24+'CapChrg-AllocExp'!K24</f>
        <v>#NAME?</v>
      </c>
      <c r="K23" s="43" t="e">
        <f t="shared" ca="1" si="8"/>
        <v>#NAME?</v>
      </c>
      <c r="L23" s="44"/>
      <c r="M23" s="41" t="e">
        <f t="shared" ca="1" si="9"/>
        <v>#NAME?</v>
      </c>
      <c r="N23" s="42" t="e">
        <f t="shared" ca="1" si="10"/>
        <v>#NAME?</v>
      </c>
      <c r="O23" s="43" t="e">
        <f t="shared" ca="1" si="11"/>
        <v>#NAME?</v>
      </c>
    </row>
    <row r="24" spans="1:15" ht="12" customHeight="1" x14ac:dyDescent="0.25">
      <c r="A24" s="29" t="s">
        <v>91</v>
      </c>
      <c r="B24" s="38"/>
      <c r="C24" s="41" t="e">
        <f ca="1">GrossMargin!M26</f>
        <v>#NAME?</v>
      </c>
      <c r="D24" s="42">
        <f>GrossMargin!I26</f>
        <v>0</v>
      </c>
      <c r="E24" s="42">
        <f>GrossMargin!J26</f>
        <v>4000</v>
      </c>
      <c r="F24" s="42">
        <f t="shared" si="6"/>
        <v>4000</v>
      </c>
      <c r="G24" s="43" t="e">
        <f t="shared" ca="1" si="7"/>
        <v>#NAME?</v>
      </c>
      <c r="H24" s="42"/>
      <c r="I24" s="41" t="e">
        <f ca="1">Expenses!E24+'CapChrg-AllocExp'!E25+'CapChrg-AllocExp'!L25</f>
        <v>#NAME?</v>
      </c>
      <c r="J24" s="42" t="e">
        <f ca="1">Expenses!D24+'CapChrg-AllocExp'!D25+'CapChrg-AllocExp'!K25</f>
        <v>#NAME?</v>
      </c>
      <c r="K24" s="43" t="e">
        <f t="shared" ca="1" si="8"/>
        <v>#NAME?</v>
      </c>
      <c r="L24" s="44"/>
      <c r="M24" s="41" t="e">
        <f t="shared" ca="1" si="9"/>
        <v>#NAME?</v>
      </c>
      <c r="N24" s="42" t="e">
        <f t="shared" ca="1" si="10"/>
        <v>#NAME?</v>
      </c>
      <c r="O24" s="43" t="e">
        <f t="shared" ca="1" si="11"/>
        <v>#NAME?</v>
      </c>
    </row>
    <row r="25" spans="1:15" ht="12" customHeight="1" x14ac:dyDescent="0.25">
      <c r="A25" s="29" t="s">
        <v>104</v>
      </c>
      <c r="B25" s="38"/>
      <c r="C25" s="41" t="e">
        <f ca="1">GrossMargin!M27</f>
        <v>#NAME?</v>
      </c>
      <c r="D25" s="42">
        <f>GrossMargin!I27</f>
        <v>0</v>
      </c>
      <c r="E25" s="42">
        <f>GrossMargin!J27</f>
        <v>0</v>
      </c>
      <c r="F25" s="42">
        <f t="shared" si="6"/>
        <v>0</v>
      </c>
      <c r="G25" s="43" t="e">
        <f t="shared" ca="1" si="7"/>
        <v>#NAME?</v>
      </c>
      <c r="H25" s="42"/>
      <c r="I25" s="41" t="e">
        <f ca="1">Expenses!E25+'CapChrg-AllocExp'!E26+'CapChrg-AllocExp'!L26</f>
        <v>#NAME?</v>
      </c>
      <c r="J25" s="42" t="e">
        <f ca="1">Expenses!D25+'CapChrg-AllocExp'!D26+'CapChrg-AllocExp'!K26</f>
        <v>#NAME?</v>
      </c>
      <c r="K25" s="43" t="e">
        <f t="shared" ca="1" si="8"/>
        <v>#NAME?</v>
      </c>
      <c r="L25" s="44"/>
      <c r="M25" s="41" t="e">
        <f t="shared" ca="1" si="9"/>
        <v>#NAME?</v>
      </c>
      <c r="N25" s="42" t="e">
        <f t="shared" ca="1" si="10"/>
        <v>#NAME?</v>
      </c>
      <c r="O25" s="43" t="e">
        <f t="shared" ca="1" si="11"/>
        <v>#NAME?</v>
      </c>
    </row>
    <row r="26" spans="1:15" ht="12" customHeight="1" x14ac:dyDescent="0.25">
      <c r="A26" s="29" t="s">
        <v>0</v>
      </c>
      <c r="B26" s="38"/>
      <c r="C26" s="41" t="e">
        <f ca="1">GrossMargin!M28</f>
        <v>#NAME?</v>
      </c>
      <c r="D26" s="42">
        <f>GrossMargin!I28</f>
        <v>0</v>
      </c>
      <c r="E26" s="42">
        <f>GrossMargin!J28</f>
        <v>850</v>
      </c>
      <c r="F26" s="42">
        <f t="shared" si="6"/>
        <v>850</v>
      </c>
      <c r="G26" s="43" t="e">
        <f t="shared" ca="1" si="7"/>
        <v>#NAME?</v>
      </c>
      <c r="H26" s="42"/>
      <c r="I26" s="41" t="e">
        <f ca="1">Expenses!E26+'CapChrg-AllocExp'!E27+'CapChrg-AllocExp'!L27</f>
        <v>#NAME?</v>
      </c>
      <c r="J26" s="42" t="e">
        <f ca="1">Expenses!D26+'CapChrg-AllocExp'!D27+'CapChrg-AllocExp'!K27</f>
        <v>#NAME?</v>
      </c>
      <c r="K26" s="43" t="e">
        <f t="shared" ca="1" si="8"/>
        <v>#NAME?</v>
      </c>
      <c r="L26" s="44"/>
      <c r="M26" s="41" t="e">
        <f t="shared" ca="1" si="9"/>
        <v>#NAME?</v>
      </c>
      <c r="N26" s="42" t="e">
        <f t="shared" ca="1" si="10"/>
        <v>#NAME?</v>
      </c>
      <c r="O26" s="43" t="e">
        <f t="shared" ca="1" si="11"/>
        <v>#NAME?</v>
      </c>
    </row>
    <row r="27" spans="1:15" s="215" customFormat="1" ht="12" customHeight="1" x14ac:dyDescent="0.2">
      <c r="A27" s="208" t="s">
        <v>1</v>
      </c>
      <c r="B27" s="209"/>
      <c r="C27" s="210" t="e">
        <f t="shared" ref="C27:H27" ca="1" si="12">SUM(C21:C26)</f>
        <v>#NAME?</v>
      </c>
      <c r="D27" s="211">
        <f>SUM(D21:D26)</f>
        <v>643</v>
      </c>
      <c r="E27" s="211">
        <f>SUM(E21:E26)</f>
        <v>18900</v>
      </c>
      <c r="F27" s="211">
        <f t="shared" si="12"/>
        <v>19543</v>
      </c>
      <c r="G27" s="212" t="e">
        <f t="shared" ca="1" si="12"/>
        <v>#NAME?</v>
      </c>
      <c r="H27" s="213">
        <f t="shared" si="12"/>
        <v>0</v>
      </c>
      <c r="I27" s="210" t="e">
        <f ca="1">SUM(I21:I26)</f>
        <v>#NAME?</v>
      </c>
      <c r="J27" s="211" t="e">
        <f ca="1">SUM(J21:J26)</f>
        <v>#NAME?</v>
      </c>
      <c r="K27" s="212" t="e">
        <f ca="1">SUM(K21:K26)</f>
        <v>#NAME?</v>
      </c>
      <c r="L27" s="214"/>
      <c r="M27" s="210" t="e">
        <f ca="1">SUM(M21:M26)</f>
        <v>#NAME?</v>
      </c>
      <c r="N27" s="211" t="e">
        <f ca="1">SUM(N21:N26)</f>
        <v>#NAME?</v>
      </c>
      <c r="O27" s="212" t="e">
        <f ca="1">SUM(O21:O26)</f>
        <v>#NAME?</v>
      </c>
    </row>
    <row r="28" spans="1:15" ht="3" customHeight="1" x14ac:dyDescent="0.25">
      <c r="A28" s="29"/>
      <c r="B28" s="38"/>
      <c r="C28" s="41"/>
      <c r="D28" s="42"/>
      <c r="E28" s="42"/>
      <c r="F28" s="42"/>
      <c r="G28" s="66"/>
      <c r="H28" s="42"/>
      <c r="I28" s="41"/>
      <c r="J28" s="65"/>
      <c r="K28" s="66"/>
      <c r="L28" s="44"/>
      <c r="M28" s="41"/>
      <c r="N28" s="42"/>
      <c r="O28" s="43"/>
    </row>
    <row r="29" spans="1:15" ht="12" customHeight="1" x14ac:dyDescent="0.25">
      <c r="A29" s="29" t="s">
        <v>33</v>
      </c>
      <c r="B29" s="38"/>
      <c r="C29" s="41" t="e">
        <f ca="1">GrossMargin!M32</f>
        <v>#NAME?</v>
      </c>
      <c r="D29" s="42">
        <f>GrossMargin!I32</f>
        <v>0</v>
      </c>
      <c r="E29" s="42">
        <f>GrossMargin!J32</f>
        <v>0</v>
      </c>
      <c r="F29" s="42">
        <f>D29+E29</f>
        <v>0</v>
      </c>
      <c r="G29" s="43" t="e">
        <f ca="1">C29-F29</f>
        <v>#NAME?</v>
      </c>
      <c r="H29" s="42"/>
      <c r="I29" s="41" t="e">
        <f ca="1">Expenses!E29+'CapChrg-AllocExp'!E30+'CapChrg-AllocExp'!L30+Expenses!E56</f>
        <v>#NAME?</v>
      </c>
      <c r="J29" s="42" t="e">
        <f ca="1">Expenses!D29+'CapChrg-AllocExp'!D30+'CapChrg-AllocExp'!K30+Expenses!D56</f>
        <v>#NAME?</v>
      </c>
      <c r="K29" s="43" t="e">
        <f ca="1">I29-J29</f>
        <v>#NAME?</v>
      </c>
      <c r="L29" s="44"/>
      <c r="M29" s="41" t="e">
        <f ca="1">C29-I29</f>
        <v>#NAME?</v>
      </c>
      <c r="N29" s="42" t="e">
        <f ca="1">F29-J29</f>
        <v>#NAME?</v>
      </c>
      <c r="O29" s="43" t="e">
        <f ca="1">M29-N29</f>
        <v>#NAME?</v>
      </c>
    </row>
    <row r="30" spans="1:15" ht="12" customHeight="1" x14ac:dyDescent="0.25">
      <c r="A30" s="29" t="s">
        <v>67</v>
      </c>
      <c r="B30" s="38"/>
      <c r="C30" s="41" t="e">
        <f ca="1">GrossMargin!M33</f>
        <v>#NAME?</v>
      </c>
      <c r="D30" s="42">
        <f>GrossMargin!I33</f>
        <v>0</v>
      </c>
      <c r="E30" s="42">
        <f>GrossMargin!J33</f>
        <v>28000</v>
      </c>
      <c r="F30" s="42">
        <f>D30+E30</f>
        <v>28000</v>
      </c>
      <c r="G30" s="43" t="e">
        <f ca="1">C30-F30</f>
        <v>#NAME?</v>
      </c>
      <c r="H30" s="42"/>
      <c r="I30" s="41" t="e">
        <f ca="1">Expenses!E30+'CapChrg-AllocExp'!E31+'CapChrg-AllocExp'!L31</f>
        <v>#NAME?</v>
      </c>
      <c r="J30" s="42" t="e">
        <f ca="1">Expenses!D30+'CapChrg-AllocExp'!D31+'CapChrg-AllocExp'!K31</f>
        <v>#NAME?</v>
      </c>
      <c r="K30" s="43" t="e">
        <f ca="1">I30-J30</f>
        <v>#NAME?</v>
      </c>
      <c r="L30" s="44"/>
      <c r="M30" s="41" t="e">
        <f ca="1">C30-I30</f>
        <v>#NAME?</v>
      </c>
      <c r="N30" s="42" t="e">
        <f ca="1">F30-J30</f>
        <v>#NAME?</v>
      </c>
      <c r="O30" s="43" t="e">
        <f ca="1">M30-N30</f>
        <v>#NAME?</v>
      </c>
    </row>
    <row r="31" spans="1:15" ht="12" customHeight="1" x14ac:dyDescent="0.25">
      <c r="A31" s="29" t="s">
        <v>92</v>
      </c>
      <c r="B31" s="38"/>
      <c r="C31" s="41" t="e">
        <f ca="1">GrossMargin!M34</f>
        <v>#NAME?</v>
      </c>
      <c r="D31" s="42">
        <f>GrossMargin!I34</f>
        <v>16373</v>
      </c>
      <c r="E31" s="42">
        <f>GrossMargin!J34</f>
        <v>14480</v>
      </c>
      <c r="F31" s="42">
        <f>D31+E31</f>
        <v>30853</v>
      </c>
      <c r="G31" s="43" t="e">
        <f ca="1">C31-F31</f>
        <v>#NAME?</v>
      </c>
      <c r="H31" s="42"/>
      <c r="I31" s="41" t="e">
        <f ca="1">Expenses!E31+'CapChrg-AllocExp'!E32+'CapChrg-AllocExp'!L32+Expenses!E57</f>
        <v>#NAME?</v>
      </c>
      <c r="J31" s="42" t="e">
        <f ca="1">Expenses!D31+'CapChrg-AllocExp'!D32+'CapChrg-AllocExp'!K32+Expenses!D57</f>
        <v>#NAME?</v>
      </c>
      <c r="K31" s="43" t="e">
        <f ca="1">I31-J31</f>
        <v>#NAME?</v>
      </c>
      <c r="L31" s="44"/>
      <c r="M31" s="41" t="e">
        <f ca="1">C31-I31</f>
        <v>#NAME?</v>
      </c>
      <c r="N31" s="42" t="e">
        <f ca="1">F31-J31</f>
        <v>#NAME?</v>
      </c>
      <c r="O31" s="43" t="e">
        <f ca="1">M31-N31</f>
        <v>#NAME?</v>
      </c>
    </row>
    <row r="32" spans="1:15" ht="12" customHeight="1" x14ac:dyDescent="0.25">
      <c r="A32" s="29" t="s">
        <v>93</v>
      </c>
      <c r="B32" s="38"/>
      <c r="C32" s="41" t="e">
        <f ca="1">GrossMargin!M35</f>
        <v>#NAME?</v>
      </c>
      <c r="D32" s="42">
        <f>GrossMargin!I35</f>
        <v>2908</v>
      </c>
      <c r="E32" s="42">
        <f>GrossMargin!J35</f>
        <v>0</v>
      </c>
      <c r="F32" s="42">
        <f>D32+E32</f>
        <v>2908</v>
      </c>
      <c r="G32" s="43" t="e">
        <f ca="1">C32-F32</f>
        <v>#NAME?</v>
      </c>
      <c r="H32" s="42"/>
      <c r="I32" s="41" t="e">
        <f ca="1">Expenses!E32+'CapChrg-AllocExp'!E33+'CapChrg-AllocExp'!L33</f>
        <v>#NAME?</v>
      </c>
      <c r="J32" s="42" t="e">
        <f ca="1">Expenses!D32+'CapChrg-AllocExp'!D33+'CapChrg-AllocExp'!K33</f>
        <v>#NAME?</v>
      </c>
      <c r="K32" s="43" t="e">
        <f ca="1">I32-J32</f>
        <v>#NAME?</v>
      </c>
      <c r="L32" s="44"/>
      <c r="M32" s="41" t="e">
        <f ca="1">C32-I32</f>
        <v>#NAME?</v>
      </c>
      <c r="N32" s="42" t="e">
        <f ca="1">F32-J32</f>
        <v>#NAME?</v>
      </c>
      <c r="O32" s="43" t="e">
        <f ca="1">M32-N32</f>
        <v>#NAME?</v>
      </c>
    </row>
    <row r="33" spans="1:15" s="215" customFormat="1" ht="12" customHeight="1" x14ac:dyDescent="0.2">
      <c r="A33" s="208" t="s">
        <v>86</v>
      </c>
      <c r="B33" s="209"/>
      <c r="C33" s="210" t="e">
        <f ca="1">SUM(C29:C32)</f>
        <v>#NAME?</v>
      </c>
      <c r="D33" s="211">
        <f>SUM(D29:D32)</f>
        <v>19281</v>
      </c>
      <c r="E33" s="211">
        <f>SUM(E29:E32)</f>
        <v>42480</v>
      </c>
      <c r="F33" s="211">
        <f>SUM(F29:F32)</f>
        <v>61761</v>
      </c>
      <c r="G33" s="212" t="e">
        <f ca="1">SUM(G29:G32)</f>
        <v>#NAME?</v>
      </c>
      <c r="H33" s="213"/>
      <c r="I33" s="210" t="e">
        <f ca="1">SUM(I29:I32)</f>
        <v>#NAME?</v>
      </c>
      <c r="J33" s="211" t="e">
        <f ca="1">SUM(J29:J32)</f>
        <v>#NAME?</v>
      </c>
      <c r="K33" s="212" t="e">
        <f ca="1">SUM(K29:K32)</f>
        <v>#NAME?</v>
      </c>
      <c r="L33" s="214"/>
      <c r="M33" s="210" t="e">
        <f ca="1">SUM(M29:M32)</f>
        <v>#NAME?</v>
      </c>
      <c r="N33" s="211" t="e">
        <f ca="1">SUM(N29:N32)</f>
        <v>#NAME?</v>
      </c>
      <c r="O33" s="212" t="e">
        <f ca="1">SUM(O29:O32)</f>
        <v>#NAME?</v>
      </c>
    </row>
    <row r="34" spans="1:15" ht="3" customHeight="1" x14ac:dyDescent="0.25">
      <c r="A34" s="29"/>
      <c r="B34" s="38"/>
      <c r="C34" s="41"/>
      <c r="D34" s="42"/>
      <c r="E34" s="42"/>
      <c r="F34" s="42"/>
      <c r="G34" s="66"/>
      <c r="H34" s="42"/>
      <c r="I34" s="41"/>
      <c r="J34" s="65"/>
      <c r="K34" s="66"/>
      <c r="L34" s="44"/>
      <c r="M34" s="41"/>
      <c r="N34" s="42"/>
      <c r="O34" s="43"/>
    </row>
    <row r="35" spans="1:15" ht="12" customHeight="1" x14ac:dyDescent="0.25">
      <c r="A35" s="29" t="s">
        <v>9</v>
      </c>
      <c r="B35" s="38"/>
      <c r="C35" s="41" t="e">
        <f ca="1">GrossMargin!M39</f>
        <v>#NAME?</v>
      </c>
      <c r="D35" s="42">
        <f>GrossMargin!I39</f>
        <v>-6852</v>
      </c>
      <c r="E35" s="42">
        <f>GrossMargin!J39</f>
        <v>0</v>
      </c>
      <c r="F35" s="42">
        <f>D35+E35</f>
        <v>-6852</v>
      </c>
      <c r="G35" s="43" t="e">
        <f ca="1">C35-F35</f>
        <v>#NAME?</v>
      </c>
      <c r="H35" s="42"/>
      <c r="I35" s="41" t="e">
        <f ca="1">Expenses!E35+'CapChrg-AllocExp'!E36+'CapChrg-AllocExp'!L36</f>
        <v>#NAME?</v>
      </c>
      <c r="J35" s="42" t="e">
        <f ca="1">Expenses!D35+'CapChrg-AllocExp'!D36+'CapChrg-AllocExp'!K36</f>
        <v>#NAME?</v>
      </c>
      <c r="K35" s="43" t="e">
        <f ca="1">I35-J35</f>
        <v>#NAME?</v>
      </c>
      <c r="L35" s="44"/>
      <c r="M35" s="41" t="e">
        <f ca="1">C35-I35</f>
        <v>#NAME?</v>
      </c>
      <c r="N35" s="42" t="e">
        <f ca="1">F35-J35</f>
        <v>#NAME?</v>
      </c>
      <c r="O35" s="43" t="e">
        <f ca="1">M35-N35</f>
        <v>#NAME?</v>
      </c>
    </row>
    <row r="36" spans="1:15" ht="12" customHeight="1" x14ac:dyDescent="0.25">
      <c r="A36" s="29" t="s">
        <v>152</v>
      </c>
      <c r="B36" s="38"/>
      <c r="C36" s="41" t="e">
        <f ca="1">GrossMargin!M40</f>
        <v>#NAME?</v>
      </c>
      <c r="D36" s="42">
        <f>GrossMargin!I40</f>
        <v>-883</v>
      </c>
      <c r="E36" s="42">
        <f>GrossMargin!J40</f>
        <v>0</v>
      </c>
      <c r="F36" s="42">
        <f>D36+E36</f>
        <v>-883</v>
      </c>
      <c r="G36" s="43" t="e">
        <f ca="1">C36-F36</f>
        <v>#NAME?</v>
      </c>
      <c r="H36" s="42"/>
      <c r="I36" s="41" t="e">
        <f ca="1">Expenses!E36+'CapChrg-AllocExp'!E37+'CapChrg-AllocExp'!L37</f>
        <v>#NAME?</v>
      </c>
      <c r="J36" s="42" t="e">
        <f ca="1">Expenses!D36+'CapChrg-AllocExp'!D37+'CapChrg-AllocExp'!K37</f>
        <v>#NAME?</v>
      </c>
      <c r="K36" s="43" t="e">
        <f ca="1">I36-J36</f>
        <v>#NAME?</v>
      </c>
      <c r="L36" s="44"/>
      <c r="M36" s="41" t="e">
        <f ca="1">C36-I36</f>
        <v>#NAME?</v>
      </c>
      <c r="N36" s="42" t="e">
        <f ca="1">F36-J36</f>
        <v>#NAME?</v>
      </c>
      <c r="O36" s="43" t="e">
        <f ca="1">M36-N36</f>
        <v>#NAME?</v>
      </c>
    </row>
    <row r="37" spans="1:15" ht="12" customHeight="1" x14ac:dyDescent="0.25">
      <c r="A37" s="29" t="s">
        <v>181</v>
      </c>
      <c r="B37" s="38"/>
      <c r="C37" s="41" t="e">
        <f ca="1">GrossMargin!M41</f>
        <v>#NAME?</v>
      </c>
      <c r="D37" s="42">
        <f>GrossMargin!I41</f>
        <v>-6180</v>
      </c>
      <c r="E37" s="42">
        <f>GrossMargin!J41</f>
        <v>0</v>
      </c>
      <c r="F37" s="42">
        <f>D37+E37</f>
        <v>-6180</v>
      </c>
      <c r="G37" s="43" t="e">
        <f ca="1">C37-F37</f>
        <v>#NAME?</v>
      </c>
      <c r="H37" s="42"/>
      <c r="I37" s="41" t="e">
        <f ca="1">Expenses!E37+'CapChrg-AllocExp'!E38+'CapChrg-AllocExp'!L38</f>
        <v>#NAME?</v>
      </c>
      <c r="J37" s="42" t="e">
        <f ca="1">Expenses!D37+'CapChrg-AllocExp'!D38+'CapChrg-AllocExp'!K38</f>
        <v>#NAME?</v>
      </c>
      <c r="K37" s="43" t="e">
        <f ca="1">I37-J37</f>
        <v>#NAME?</v>
      </c>
      <c r="L37" s="44"/>
      <c r="M37" s="41" t="e">
        <f ca="1">C37-I37</f>
        <v>#NAME?</v>
      </c>
      <c r="N37" s="42" t="e">
        <f ca="1">F37-J37</f>
        <v>#NAME?</v>
      </c>
      <c r="O37" s="43" t="e">
        <f ca="1">M37-N37</f>
        <v>#NAME?</v>
      </c>
    </row>
    <row r="38" spans="1:15" ht="12" customHeight="1" x14ac:dyDescent="0.25">
      <c r="A38" s="29" t="s">
        <v>155</v>
      </c>
      <c r="B38" s="38"/>
      <c r="C38" s="41" t="e">
        <f ca="1">GrossMargin!M42</f>
        <v>#NAME?</v>
      </c>
      <c r="D38" s="42">
        <f>GrossMargin!I42</f>
        <v>-8054</v>
      </c>
      <c r="E38" s="42">
        <f>GrossMargin!J42</f>
        <v>0</v>
      </c>
      <c r="F38" s="42">
        <f>D38+E38</f>
        <v>-8054</v>
      </c>
      <c r="G38" s="43" t="e">
        <f ca="1">C38-F38</f>
        <v>#NAME?</v>
      </c>
      <c r="H38" s="42"/>
      <c r="I38" s="41" t="e">
        <f ca="1">Expenses!E38+'CapChrg-AllocExp'!E39+'CapChrg-AllocExp'!L39</f>
        <v>#NAME?</v>
      </c>
      <c r="J38" s="42" t="e">
        <f ca="1">Expenses!D38+'CapChrg-AllocExp'!D39+'CapChrg-AllocExp'!K39</f>
        <v>#NAME?</v>
      </c>
      <c r="K38" s="43" t="e">
        <f ca="1">I38-J38</f>
        <v>#NAME?</v>
      </c>
      <c r="L38" s="44"/>
      <c r="M38" s="41" t="e">
        <f ca="1">C38-I38</f>
        <v>#NAME?</v>
      </c>
      <c r="N38" s="42" t="e">
        <f ca="1">F38-J38</f>
        <v>#NAME?</v>
      </c>
      <c r="O38" s="43" t="e">
        <f ca="1">M38-N38</f>
        <v>#NAME?</v>
      </c>
    </row>
    <row r="39" spans="1:15" s="215" customFormat="1" ht="12" customHeight="1" x14ac:dyDescent="0.2">
      <c r="A39" s="208" t="s">
        <v>87</v>
      </c>
      <c r="B39" s="209"/>
      <c r="C39" s="210" t="e">
        <f ca="1">SUM(C35:C38)</f>
        <v>#NAME?</v>
      </c>
      <c r="D39" s="211">
        <f>SUM(D35:D38)</f>
        <v>-21969</v>
      </c>
      <c r="E39" s="211">
        <f>SUM(E35:E38)</f>
        <v>0</v>
      </c>
      <c r="F39" s="211">
        <f>SUM(F35:F38)</f>
        <v>-21969</v>
      </c>
      <c r="G39" s="212" t="e">
        <f ca="1">SUM(G35:G38)</f>
        <v>#NAME?</v>
      </c>
      <c r="H39" s="213"/>
      <c r="I39" s="210" t="e">
        <f ca="1">SUM(I35:I38)</f>
        <v>#NAME?</v>
      </c>
      <c r="J39" s="211" t="e">
        <f ca="1">SUM(J35:J38)</f>
        <v>#NAME?</v>
      </c>
      <c r="K39" s="212" t="e">
        <f ca="1">SUM(K35:K38)</f>
        <v>#NAME?</v>
      </c>
      <c r="L39" s="214"/>
      <c r="M39" s="210" t="e">
        <f ca="1">SUM(M35:M38)</f>
        <v>#NAME?</v>
      </c>
      <c r="N39" s="211" t="e">
        <f ca="1">SUM(N35:N38)</f>
        <v>#NAME?</v>
      </c>
      <c r="O39" s="212" t="e">
        <f ca="1">SUM(O35:O38)</f>
        <v>#NAME?</v>
      </c>
    </row>
    <row r="40" spans="1:15" ht="3" customHeight="1" x14ac:dyDescent="0.25">
      <c r="A40" s="29"/>
      <c r="B40" s="38"/>
      <c r="C40" s="41"/>
      <c r="D40" s="42"/>
      <c r="E40" s="42"/>
      <c r="F40" s="42"/>
      <c r="G40" s="66"/>
      <c r="H40" s="42"/>
      <c r="I40" s="41"/>
      <c r="J40" s="65"/>
      <c r="K40" s="66"/>
      <c r="L40" s="44"/>
      <c r="M40" s="41"/>
      <c r="N40" s="42"/>
      <c r="O40" s="43"/>
    </row>
    <row r="41" spans="1:15" ht="12" customHeight="1" x14ac:dyDescent="0.25">
      <c r="A41" s="29" t="s">
        <v>8</v>
      </c>
      <c r="B41" s="38"/>
      <c r="C41" s="41" t="e">
        <f ca="1">GrossMargin!M46</f>
        <v>#NAME?</v>
      </c>
      <c r="D41" s="42">
        <f>GrossMargin!I46</f>
        <v>0</v>
      </c>
      <c r="E41" s="42">
        <f>GrossMargin!J46</f>
        <v>0</v>
      </c>
      <c r="F41" s="42">
        <f>D41+E41</f>
        <v>0</v>
      </c>
      <c r="G41" s="43" t="e">
        <f ca="1">C41-F41</f>
        <v>#NAME?</v>
      </c>
      <c r="H41" s="42"/>
      <c r="I41" s="41" t="e">
        <f ca="1">Expenses!E41+'CapChrg-AllocExp'!E42+'CapChrg-AllocExp'!L42</f>
        <v>#NAME?</v>
      </c>
      <c r="J41" s="42" t="e">
        <f ca="1">Expenses!D41+'CapChrg-AllocExp'!D42+'CapChrg-AllocExp'!K42</f>
        <v>#NAME?</v>
      </c>
      <c r="K41" s="43" t="e">
        <f ca="1">I41-J41</f>
        <v>#NAME?</v>
      </c>
      <c r="L41" s="44"/>
      <c r="M41" s="41" t="e">
        <f ca="1">C41-I41</f>
        <v>#NAME?</v>
      </c>
      <c r="N41" s="42" t="e">
        <f ca="1">F41-J41</f>
        <v>#NAME?</v>
      </c>
      <c r="O41" s="43" t="e">
        <f ca="1">M41-N41</f>
        <v>#NAME?</v>
      </c>
    </row>
    <row r="42" spans="1:15" ht="3" customHeight="1" x14ac:dyDescent="0.25">
      <c r="A42" s="29"/>
      <c r="B42" s="38"/>
      <c r="C42" s="41"/>
      <c r="D42" s="42"/>
      <c r="E42" s="42"/>
      <c r="F42" s="42">
        <f>D42+E42</f>
        <v>0</v>
      </c>
      <c r="G42" s="66"/>
      <c r="H42" s="42"/>
      <c r="I42" s="41">
        <f>Expenses!E42+'CapChrg-AllocExp'!E43+'CapChrg-AllocExp'!L43</f>
        <v>0</v>
      </c>
      <c r="J42" s="65">
        <f>Expenses!D42+'CapChrg-AllocExp'!D43+'CapChrg-AllocExp'!K43</f>
        <v>0</v>
      </c>
      <c r="K42" s="43">
        <f>I42-J42</f>
        <v>0</v>
      </c>
      <c r="L42" s="44"/>
      <c r="M42" s="41"/>
      <c r="N42" s="42"/>
      <c r="O42" s="43"/>
    </row>
    <row r="43" spans="1:15" ht="12" customHeight="1" x14ac:dyDescent="0.25">
      <c r="A43" s="29" t="s">
        <v>7</v>
      </c>
      <c r="B43" s="38"/>
      <c r="C43" s="41">
        <f>GrossMargin!M48</f>
        <v>0</v>
      </c>
      <c r="D43" s="42">
        <f>GrossMargin!I48</f>
        <v>0</v>
      </c>
      <c r="E43" s="42">
        <f>GrossMargin!J48</f>
        <v>0</v>
      </c>
      <c r="F43" s="42">
        <f>D43+E43</f>
        <v>0</v>
      </c>
      <c r="G43" s="43">
        <f>C43-F43</f>
        <v>0</v>
      </c>
      <c r="H43" s="42"/>
      <c r="I43" s="41" t="e">
        <f ca="1">Expenses!E43+'CapChrg-AllocExp'!E44+'CapChrg-AllocExp'!L44</f>
        <v>#NAME?</v>
      </c>
      <c r="J43" s="42" t="e">
        <f ca="1">Expenses!D43+'CapChrg-AllocExp'!D44+'CapChrg-AllocExp'!K44</f>
        <v>#NAME?</v>
      </c>
      <c r="K43" s="43" t="e">
        <f ca="1">I43-J43</f>
        <v>#NAME?</v>
      </c>
      <c r="L43" s="44"/>
      <c r="M43" s="41" t="e">
        <f ca="1">C43-I43</f>
        <v>#NAME?</v>
      </c>
      <c r="N43" s="42" t="e">
        <f ca="1">F43-J43</f>
        <v>#NAME?</v>
      </c>
      <c r="O43" s="43" t="e">
        <f ca="1">M43-N43</f>
        <v>#NAME?</v>
      </c>
    </row>
    <row r="44" spans="1:15" ht="3" customHeight="1" x14ac:dyDescent="0.25">
      <c r="A44" s="29"/>
      <c r="B44" s="38"/>
      <c r="C44" s="41"/>
      <c r="D44" s="42"/>
      <c r="E44" s="42"/>
      <c r="F44" s="42"/>
      <c r="G44" s="66"/>
      <c r="H44" s="42"/>
      <c r="I44" s="41"/>
      <c r="J44" s="65"/>
      <c r="K44" s="66"/>
      <c r="L44" s="44"/>
      <c r="M44" s="41"/>
      <c r="N44" s="42"/>
      <c r="O44" s="43"/>
    </row>
    <row r="45" spans="1:15" s="215" customFormat="1" ht="12" customHeight="1" x14ac:dyDescent="0.2">
      <c r="A45" s="208" t="s">
        <v>10</v>
      </c>
      <c r="B45" s="209"/>
      <c r="C45" s="210" t="e">
        <f ca="1">SUM(C39:C43)+C19+C27+C33</f>
        <v>#NAME?</v>
      </c>
      <c r="D45" s="211">
        <f>SUM(D39:D43)+D19+D27+D33</f>
        <v>-8488</v>
      </c>
      <c r="E45" s="211">
        <f>SUM(E39:E43)+E19+E27+E33</f>
        <v>69380</v>
      </c>
      <c r="F45" s="211">
        <f>SUM(F39:F43)+F19+F27+F33</f>
        <v>60892</v>
      </c>
      <c r="G45" s="212" t="e">
        <f ca="1">SUM(G39:G43)+G19+G27+G33</f>
        <v>#NAME?</v>
      </c>
      <c r="H45" s="213"/>
      <c r="I45" s="210" t="e">
        <f ca="1">SUM(I39:I43)+I19+I27+I33</f>
        <v>#NAME?</v>
      </c>
      <c r="J45" s="211" t="e">
        <f ca="1">SUM(J39:J43)+J19+J27+J33</f>
        <v>#NAME?</v>
      </c>
      <c r="K45" s="212" t="e">
        <f ca="1">SUM(K39:K43)+K19+K27+K33</f>
        <v>#NAME?</v>
      </c>
      <c r="L45" s="214"/>
      <c r="M45" s="210" t="e">
        <f ca="1">SUM(M39:M43)+M19+M27+M33</f>
        <v>#NAME?</v>
      </c>
      <c r="N45" s="211" t="e">
        <f ca="1">SUM(N39:N43)+N19+N27+N33</f>
        <v>#NAME?</v>
      </c>
      <c r="O45" s="212" t="e">
        <f ca="1">SUM(O39:O43)+O19+O27+O33</f>
        <v>#NAME?</v>
      </c>
    </row>
    <row r="46" spans="1:15" ht="3" customHeight="1" x14ac:dyDescent="0.25">
      <c r="A46" s="29"/>
      <c r="B46" s="38"/>
      <c r="C46" s="41"/>
      <c r="D46" s="42"/>
      <c r="E46" s="42"/>
      <c r="F46" s="42"/>
      <c r="G46" s="66"/>
      <c r="H46" s="42"/>
      <c r="I46" s="41"/>
      <c r="J46" s="65"/>
      <c r="K46" s="66"/>
      <c r="L46" s="44"/>
      <c r="M46" s="41"/>
      <c r="N46" s="42"/>
      <c r="O46" s="43"/>
    </row>
    <row r="47" spans="1:15" ht="12" customHeight="1" x14ac:dyDescent="0.25">
      <c r="A47" s="29" t="s">
        <v>48</v>
      </c>
      <c r="B47" s="38"/>
      <c r="C47" s="41"/>
      <c r="D47" s="42"/>
      <c r="E47" s="42"/>
      <c r="F47" s="42">
        <f t="shared" ref="F47:F53" si="13">D47+E47</f>
        <v>0</v>
      </c>
      <c r="G47" s="43">
        <f>C47-F47</f>
        <v>0</v>
      </c>
      <c r="H47" s="42"/>
      <c r="I47" s="41" t="e">
        <f ca="1">Expenses!E47+'CapChrg-AllocExp'!E50+'CapChrg-AllocExp'!L50</f>
        <v>#NAME?</v>
      </c>
      <c r="J47" s="42" t="e">
        <f ca="1">Expenses!D47+'CapChrg-AllocExp'!D50+'CapChrg-AllocExp'!K50</f>
        <v>#NAME?</v>
      </c>
      <c r="K47" s="43" t="e">
        <f t="shared" ref="K47:K53" ca="1" si="14">I47-J47</f>
        <v>#NAME?</v>
      </c>
      <c r="L47" s="44"/>
      <c r="M47" s="41" t="e">
        <f ca="1">C47-I47</f>
        <v>#NAME?</v>
      </c>
      <c r="N47" s="42" t="e">
        <f ca="1">F47-J47</f>
        <v>#NAME?</v>
      </c>
      <c r="O47" s="43" t="e">
        <f ca="1">M47-N47</f>
        <v>#NAME?</v>
      </c>
    </row>
    <row r="48" spans="1:15" ht="3" customHeight="1" x14ac:dyDescent="0.25">
      <c r="A48" s="29"/>
      <c r="B48" s="38"/>
      <c r="C48" s="41"/>
      <c r="D48" s="42"/>
      <c r="E48" s="42"/>
      <c r="F48" s="42">
        <f t="shared" si="13"/>
        <v>0</v>
      </c>
      <c r="G48" s="66"/>
      <c r="H48" s="42"/>
      <c r="I48" s="41">
        <f>Expenses!E48+'CapChrg-AllocExp'!E49+'CapChrg-AllocExp'!L49</f>
        <v>0</v>
      </c>
      <c r="J48" s="65">
        <f>Expenses!D48+'CapChrg-AllocExp'!D49+'CapChrg-AllocExp'!K49</f>
        <v>0</v>
      </c>
      <c r="K48" s="43">
        <f t="shared" si="14"/>
        <v>0</v>
      </c>
      <c r="L48" s="44"/>
      <c r="M48" s="41"/>
      <c r="N48" s="42"/>
      <c r="O48" s="43"/>
    </row>
    <row r="49" spans="1:15" ht="12" customHeight="1" x14ac:dyDescent="0.25">
      <c r="A49" s="29" t="s">
        <v>18</v>
      </c>
      <c r="B49" s="38"/>
      <c r="C49" s="41" t="e">
        <f ca="1">GrossMargin!M50</f>
        <v>#NAME?</v>
      </c>
      <c r="D49" s="42">
        <f>GrossMargin!I50</f>
        <v>0</v>
      </c>
      <c r="E49" s="42">
        <f>GrossMargin!J50</f>
        <v>0</v>
      </c>
      <c r="F49" s="42">
        <f t="shared" si="13"/>
        <v>0</v>
      </c>
      <c r="G49" s="43" t="e">
        <f ca="1">C49-F49</f>
        <v>#NAME?</v>
      </c>
      <c r="H49" s="65"/>
      <c r="I49" s="41" t="e">
        <f ca="1">Expenses!E49</f>
        <v>#NAME?</v>
      </c>
      <c r="J49" s="42" t="e">
        <f ca="1">Expenses!D49</f>
        <v>#NAME?</v>
      </c>
      <c r="K49" s="43" t="e">
        <f t="shared" ca="1" si="14"/>
        <v>#NAME?</v>
      </c>
      <c r="L49" s="44"/>
      <c r="M49" s="41" t="e">
        <f ca="1">C49-I49</f>
        <v>#NAME?</v>
      </c>
      <c r="N49" s="42" t="e">
        <f ca="1">F49-J49</f>
        <v>#NAME?</v>
      </c>
      <c r="O49" s="43" t="e">
        <f ca="1">M49-N49</f>
        <v>#NAME?</v>
      </c>
    </row>
    <row r="50" spans="1:15" ht="3" customHeight="1" x14ac:dyDescent="0.25">
      <c r="A50" s="29"/>
      <c r="B50" s="38"/>
      <c r="C50" s="41"/>
      <c r="D50" s="42"/>
      <c r="E50" s="42"/>
      <c r="F50" s="42">
        <f t="shared" si="13"/>
        <v>0</v>
      </c>
      <c r="G50" s="66"/>
      <c r="H50" s="42"/>
      <c r="I50" s="41">
        <f>Expenses!E50+'CapChrg-AllocExp'!E51+'CapChrg-AllocExp'!L51</f>
        <v>0</v>
      </c>
      <c r="J50" s="65">
        <f>Expenses!D50+'CapChrg-AllocExp'!D51+'CapChrg-AllocExp'!K51</f>
        <v>0</v>
      </c>
      <c r="K50" s="43">
        <f t="shared" si="14"/>
        <v>0</v>
      </c>
      <c r="L50" s="44"/>
      <c r="M50" s="41"/>
      <c r="N50" s="42"/>
      <c r="O50" s="43"/>
    </row>
    <row r="51" spans="1:15" ht="12" customHeight="1" x14ac:dyDescent="0.25">
      <c r="A51" s="29" t="s">
        <v>60</v>
      </c>
      <c r="B51" s="38"/>
      <c r="C51" s="41"/>
      <c r="D51" s="42"/>
      <c r="E51" s="42"/>
      <c r="F51" s="42">
        <f t="shared" si="13"/>
        <v>0</v>
      </c>
      <c r="G51" s="43">
        <f>C51-F51</f>
        <v>0</v>
      </c>
      <c r="H51" s="42"/>
      <c r="I51" s="41" t="e">
        <f ca="1">'CapChrg-AllocExp'!E46</f>
        <v>#NAME?</v>
      </c>
      <c r="J51" s="42" t="e">
        <f ca="1">'CapChrg-AllocExp'!D46</f>
        <v>#NAME?</v>
      </c>
      <c r="K51" s="43" t="e">
        <f t="shared" ca="1" si="14"/>
        <v>#NAME?</v>
      </c>
      <c r="L51" s="44"/>
      <c r="M51" s="41" t="e">
        <f ca="1">C51-I51</f>
        <v>#NAME?</v>
      </c>
      <c r="N51" s="42" t="e">
        <f ca="1">F51-J51</f>
        <v>#NAME?</v>
      </c>
      <c r="O51" s="43" t="e">
        <f ca="1">M51-N51</f>
        <v>#NAME?</v>
      </c>
    </row>
    <row r="52" spans="1:15" ht="3" customHeight="1" x14ac:dyDescent="0.25">
      <c r="A52" s="29"/>
      <c r="B52" s="38"/>
      <c r="C52" s="41"/>
      <c r="D52" s="42"/>
      <c r="E52" s="42"/>
      <c r="F52" s="42">
        <f t="shared" si="13"/>
        <v>0</v>
      </c>
      <c r="G52" s="66"/>
      <c r="H52" s="42"/>
      <c r="I52" s="41">
        <f>Expenses!E52+'CapChrg-AllocExp'!E53+'CapChrg-AllocExp'!L53</f>
        <v>0</v>
      </c>
      <c r="J52" s="65">
        <f>Expenses!D52+'CapChrg-AllocExp'!D53+'CapChrg-AllocExp'!K53</f>
        <v>0</v>
      </c>
      <c r="K52" s="43">
        <f t="shared" si="14"/>
        <v>0</v>
      </c>
      <c r="L52" s="44"/>
      <c r="M52" s="41"/>
      <c r="N52" s="42"/>
      <c r="O52" s="43"/>
    </row>
    <row r="53" spans="1:15" ht="12" customHeight="1" x14ac:dyDescent="0.25">
      <c r="A53" s="29" t="s">
        <v>19</v>
      </c>
      <c r="B53" s="38"/>
      <c r="C53" s="41">
        <f>GrossMargin!M52</f>
        <v>38074</v>
      </c>
      <c r="D53" s="42">
        <f>GrossMargin!I52</f>
        <v>0</v>
      </c>
      <c r="E53" s="42"/>
      <c r="F53" s="42">
        <f t="shared" si="13"/>
        <v>0</v>
      </c>
      <c r="G53" s="43">
        <f>C53-F53</f>
        <v>38074</v>
      </c>
      <c r="H53" s="42"/>
      <c r="I53" s="41">
        <f>Expenses!E53+'CapChrg-AllocExp'!E54+'CapChrg-AllocExp'!L54</f>
        <v>0</v>
      </c>
      <c r="J53" s="42">
        <f>Expenses!D53+'CapChrg-AllocExp'!D54+'CapChrg-AllocExp'!K54</f>
        <v>0</v>
      </c>
      <c r="K53" s="43">
        <f t="shared" si="14"/>
        <v>0</v>
      </c>
      <c r="L53" s="44"/>
      <c r="M53" s="41">
        <f>C53-I53</f>
        <v>38074</v>
      </c>
      <c r="N53" s="42">
        <f>F53-J53</f>
        <v>0</v>
      </c>
      <c r="O53" s="43">
        <f>M53-N53</f>
        <v>38074</v>
      </c>
    </row>
    <row r="54" spans="1:15" ht="3" customHeight="1" x14ac:dyDescent="0.25">
      <c r="A54" s="29"/>
      <c r="B54" s="38"/>
      <c r="C54" s="41"/>
      <c r="D54" s="42"/>
      <c r="E54" s="42"/>
      <c r="F54" s="42"/>
      <c r="G54" s="66"/>
      <c r="H54" s="42"/>
      <c r="I54" s="41"/>
      <c r="J54" s="65"/>
      <c r="K54" s="66"/>
      <c r="L54" s="44"/>
      <c r="M54" s="41"/>
      <c r="N54" s="42"/>
      <c r="O54" s="43"/>
    </row>
    <row r="55" spans="1:15" s="215" customFormat="1" ht="12" customHeight="1" x14ac:dyDescent="0.2">
      <c r="A55" s="208" t="s">
        <v>65</v>
      </c>
      <c r="B55" s="209"/>
      <c r="C55" s="210" t="e">
        <f ca="1">SUM(C45:C53)</f>
        <v>#NAME?</v>
      </c>
      <c r="D55" s="211">
        <f>SUM(D45:D53)</f>
        <v>-8488</v>
      </c>
      <c r="E55" s="211">
        <f>SUM(E45:E53)</f>
        <v>69380</v>
      </c>
      <c r="F55" s="211">
        <f>SUM(F45:F53)</f>
        <v>60892</v>
      </c>
      <c r="G55" s="212" t="e">
        <f ca="1">SUM(G45:G53)</f>
        <v>#NAME?</v>
      </c>
      <c r="H55" s="213"/>
      <c r="I55" s="210" t="e">
        <f t="shared" ref="I55:O55" ca="1" si="15">SUM(I45:I53)</f>
        <v>#NAME?</v>
      </c>
      <c r="J55" s="211" t="e">
        <f t="shared" ca="1" si="15"/>
        <v>#NAME?</v>
      </c>
      <c r="K55" s="212" t="e">
        <f t="shared" ca="1" si="15"/>
        <v>#NAME?</v>
      </c>
      <c r="L55" s="214"/>
      <c r="M55" s="210" t="e">
        <f t="shared" ca="1" si="15"/>
        <v>#NAME?</v>
      </c>
      <c r="N55" s="211" t="e">
        <f t="shared" ca="1" si="15"/>
        <v>#NAME?</v>
      </c>
      <c r="O55" s="212" t="e">
        <f t="shared" ca="1" si="15"/>
        <v>#NAME?</v>
      </c>
    </row>
    <row r="56" spans="1:15" ht="3" customHeight="1" x14ac:dyDescent="0.25">
      <c r="A56" s="29"/>
      <c r="B56" s="38"/>
      <c r="C56" s="41"/>
      <c r="D56" s="42"/>
      <c r="E56" s="42"/>
      <c r="F56" s="42"/>
      <c r="G56" s="66"/>
      <c r="H56" s="42"/>
      <c r="I56" s="41"/>
      <c r="J56" s="65"/>
      <c r="K56" s="66"/>
      <c r="L56" s="44"/>
      <c r="M56" s="41"/>
      <c r="N56" s="42"/>
      <c r="O56" s="43"/>
    </row>
    <row r="57" spans="1:15" ht="12" customHeight="1" x14ac:dyDescent="0.25">
      <c r="A57" s="29" t="s">
        <v>151</v>
      </c>
      <c r="B57" s="38"/>
      <c r="C57" s="41"/>
      <c r="D57" s="42"/>
      <c r="E57" s="42"/>
      <c r="F57" s="42">
        <f>D57+E57</f>
        <v>0</v>
      </c>
      <c r="G57" s="43">
        <f>C57-F57</f>
        <v>0</v>
      </c>
      <c r="H57" s="42"/>
      <c r="I57" s="41">
        <f>Summary!D57</f>
        <v>8600</v>
      </c>
      <c r="J57" s="42">
        <f>Summary!M57</f>
        <v>8600</v>
      </c>
      <c r="K57" s="43">
        <f>I57-J57</f>
        <v>0</v>
      </c>
      <c r="L57" s="44"/>
      <c r="M57" s="41">
        <f>C57-I57</f>
        <v>-8600</v>
      </c>
      <c r="N57" s="42">
        <f>F57-J57</f>
        <v>-8600</v>
      </c>
      <c r="O57" s="43">
        <f>M57-N57</f>
        <v>0</v>
      </c>
    </row>
    <row r="58" spans="1:15" ht="3" customHeight="1" x14ac:dyDescent="0.25">
      <c r="A58" s="29"/>
      <c r="B58" s="38"/>
      <c r="C58" s="41"/>
      <c r="D58" s="42"/>
      <c r="E58" s="42"/>
      <c r="F58" s="42"/>
      <c r="G58" s="66"/>
      <c r="H58" s="42"/>
      <c r="I58" s="41"/>
      <c r="J58" s="65"/>
      <c r="K58" s="66"/>
      <c r="L58" s="44"/>
      <c r="M58" s="41"/>
      <c r="N58" s="42"/>
      <c r="O58" s="43"/>
    </row>
    <row r="59" spans="1:15" s="215" customFormat="1" ht="12" customHeight="1" x14ac:dyDescent="0.2">
      <c r="A59" s="208" t="s">
        <v>66</v>
      </c>
      <c r="B59" s="209"/>
      <c r="C59" s="216" t="e">
        <f ca="1">SUM(C55:C57)</f>
        <v>#NAME?</v>
      </c>
      <c r="D59" s="217">
        <f>SUM(D55:D57)</f>
        <v>-8488</v>
      </c>
      <c r="E59" s="217">
        <f>SUM(E55:E57)</f>
        <v>69380</v>
      </c>
      <c r="F59" s="217">
        <f>SUM(F55:F57)</f>
        <v>60892</v>
      </c>
      <c r="G59" s="218" t="e">
        <f ca="1">SUM(G55:G57)</f>
        <v>#NAME?</v>
      </c>
      <c r="H59" s="213"/>
      <c r="I59" s="216" t="e">
        <f t="shared" ref="I59:O59" ca="1" si="16">SUM(I55:I57)</f>
        <v>#NAME?</v>
      </c>
      <c r="J59" s="217" t="e">
        <f t="shared" ca="1" si="16"/>
        <v>#NAME?</v>
      </c>
      <c r="K59" s="218" t="e">
        <f t="shared" ca="1" si="16"/>
        <v>#NAME?</v>
      </c>
      <c r="L59" s="214"/>
      <c r="M59" s="216" t="e">
        <f t="shared" ca="1" si="16"/>
        <v>#NAME?</v>
      </c>
      <c r="N59" s="217" t="e">
        <f t="shared" ca="1" si="16"/>
        <v>#NAME?</v>
      </c>
      <c r="O59" s="218" t="e">
        <f t="shared" ca="1" si="16"/>
        <v>#NAME?</v>
      </c>
    </row>
    <row r="60" spans="1:15" s="38" customFormat="1" ht="3" customHeight="1" x14ac:dyDescent="0.25">
      <c r="A60" s="48"/>
      <c r="B60" s="36"/>
      <c r="C60" s="49"/>
      <c r="D60" s="50"/>
      <c r="E60" s="50"/>
      <c r="F60" s="50"/>
      <c r="G60" s="51"/>
      <c r="H60" s="42"/>
      <c r="I60" s="254"/>
      <c r="J60" s="152"/>
      <c r="K60" s="255"/>
      <c r="L60" s="36"/>
      <c r="M60" s="254"/>
      <c r="N60" s="53"/>
      <c r="O60" s="54"/>
    </row>
    <row r="61" spans="1:15" ht="3" customHeight="1" thickBot="1" x14ac:dyDescent="0.3">
      <c r="A61" s="185"/>
      <c r="C61" s="186"/>
      <c r="D61" s="186"/>
      <c r="E61" s="186"/>
      <c r="F61" s="44"/>
      <c r="G61" s="185"/>
      <c r="H61" s="44"/>
    </row>
    <row r="62" spans="1:15" ht="13.5" thickBot="1" x14ac:dyDescent="0.3">
      <c r="A62" s="177" t="s">
        <v>150</v>
      </c>
      <c r="C62" s="44"/>
      <c r="D62" s="44"/>
      <c r="E62" s="44"/>
      <c r="F62" s="44"/>
      <c r="G62" s="44"/>
      <c r="H62" s="44"/>
      <c r="I62" s="219" t="s">
        <v>183</v>
      </c>
      <c r="J62" s="220"/>
      <c r="K62" s="220"/>
      <c r="L62" s="220"/>
      <c r="M62" s="220"/>
      <c r="N62" s="220"/>
      <c r="O62" s="226">
        <v>36617</v>
      </c>
    </row>
    <row r="63" spans="1:15" x14ac:dyDescent="0.25">
      <c r="I63" s="221"/>
      <c r="J63" s="222"/>
      <c r="K63" s="222"/>
      <c r="L63" s="222"/>
      <c r="M63" s="222"/>
      <c r="N63" s="222"/>
      <c r="O63" s="223"/>
    </row>
    <row r="64" spans="1:15" x14ac:dyDescent="0.25">
      <c r="C64" s="44"/>
      <c r="D64" s="44"/>
      <c r="E64" s="44"/>
      <c r="F64" s="44"/>
      <c r="G64" s="44"/>
      <c r="H64" s="44"/>
      <c r="I64" s="221" t="s">
        <v>184</v>
      </c>
      <c r="J64" s="222"/>
      <c r="K64" s="222"/>
      <c r="L64" s="222"/>
      <c r="M64" s="222"/>
      <c r="N64" s="222"/>
      <c r="O64" s="231">
        <f>'GM-WklyChnge'!C53</f>
        <v>-4717</v>
      </c>
    </row>
    <row r="65" spans="3:15" x14ac:dyDescent="0.25">
      <c r="C65" s="44"/>
      <c r="D65" s="44"/>
      <c r="E65" s="44"/>
      <c r="F65" s="44"/>
      <c r="G65" s="44"/>
      <c r="H65" s="44"/>
      <c r="I65" s="221" t="s">
        <v>136</v>
      </c>
      <c r="J65" s="222"/>
      <c r="K65" s="222"/>
      <c r="L65" s="222"/>
      <c r="M65" s="222"/>
      <c r="N65" s="222"/>
      <c r="O65" s="229">
        <f>'GM-WklyChnge'!D53</f>
        <v>-20144</v>
      </c>
    </row>
    <row r="66" spans="3:15" x14ac:dyDescent="0.25">
      <c r="C66" s="44"/>
      <c r="D66" s="44"/>
      <c r="E66" s="44"/>
      <c r="F66" s="44"/>
      <c r="G66" s="44"/>
      <c r="H66" s="44"/>
      <c r="I66" s="221" t="s">
        <v>185</v>
      </c>
      <c r="J66" s="222"/>
      <c r="K66" s="222"/>
      <c r="L66" s="222"/>
      <c r="M66" s="222"/>
      <c r="N66" s="222"/>
      <c r="O66" s="229">
        <f>'GM-WklyChnge'!I53</f>
        <v>69380</v>
      </c>
    </row>
    <row r="67" spans="3:15" ht="13.5" thickBot="1" x14ac:dyDescent="0.3">
      <c r="C67" s="44"/>
      <c r="D67" s="44"/>
      <c r="E67" s="44"/>
      <c r="F67" s="44"/>
      <c r="G67" s="44"/>
      <c r="H67" s="44"/>
      <c r="I67" s="224" t="s">
        <v>186</v>
      </c>
      <c r="J67" s="225"/>
      <c r="K67" s="225"/>
      <c r="L67" s="225"/>
      <c r="M67" s="225"/>
      <c r="N67" s="225"/>
      <c r="O67" s="230">
        <f>'GM-WklyChnge'!E53+'GM-WklyChnge'!F53+'GM-WklyChnge'!G53</f>
        <v>16373</v>
      </c>
    </row>
    <row r="68" spans="3:15" x14ac:dyDescent="0.25">
      <c r="C68" s="44"/>
      <c r="D68" s="44"/>
      <c r="E68" s="44"/>
      <c r="F68" s="44"/>
      <c r="G68" s="44"/>
      <c r="H68" s="44"/>
      <c r="I68" s="221"/>
      <c r="J68" s="222"/>
      <c r="K68" s="222"/>
      <c r="L68" s="222"/>
      <c r="M68" s="222"/>
      <c r="N68" s="222"/>
      <c r="O68" s="229">
        <f>SUM(O64:O67)</f>
        <v>60892</v>
      </c>
    </row>
    <row r="69" spans="3:15" ht="13.5" thickBot="1" x14ac:dyDescent="0.3">
      <c r="C69" s="44"/>
      <c r="D69" s="44"/>
      <c r="E69" s="44"/>
      <c r="F69" s="44"/>
      <c r="G69" s="44"/>
      <c r="H69" s="44"/>
      <c r="I69" s="224" t="s">
        <v>59</v>
      </c>
      <c r="J69" s="225"/>
      <c r="K69" s="225"/>
      <c r="L69" s="225"/>
      <c r="M69" s="225"/>
      <c r="N69" s="225"/>
      <c r="O69" s="230" t="e">
        <f ca="1">K59</f>
        <v>#NAME?</v>
      </c>
    </row>
    <row r="70" spans="3:15" ht="13.5" thickBot="1" x14ac:dyDescent="0.3">
      <c r="C70" s="44"/>
      <c r="D70" s="44"/>
      <c r="E70" s="44"/>
      <c r="F70" s="44"/>
      <c r="G70" s="44"/>
      <c r="H70" s="44"/>
      <c r="I70" s="227" t="s">
        <v>187</v>
      </c>
      <c r="J70" s="228"/>
      <c r="K70" s="228"/>
      <c r="L70" s="228"/>
      <c r="M70" s="228"/>
      <c r="N70" s="228"/>
      <c r="O70" s="232" t="e">
        <f ca="1">O68-O69</f>
        <v>#NAME?</v>
      </c>
    </row>
    <row r="71" spans="3:15" x14ac:dyDescent="0.25">
      <c r="C71" s="44"/>
      <c r="D71" s="44"/>
      <c r="E71" s="44"/>
      <c r="F71" s="44"/>
      <c r="G71" s="44"/>
      <c r="H71" s="44"/>
    </row>
    <row r="72" spans="3:15" x14ac:dyDescent="0.25">
      <c r="C72" s="44"/>
      <c r="D72" s="44"/>
      <c r="E72" s="44"/>
      <c r="F72" s="44"/>
      <c r="G72" s="44"/>
      <c r="H72" s="44"/>
    </row>
    <row r="73" spans="3:15" x14ac:dyDescent="0.25">
      <c r="C73" s="44"/>
      <c r="D73" s="44"/>
      <c r="E73" s="44"/>
      <c r="F73" s="44"/>
      <c r="G73" s="44"/>
      <c r="H73" s="44"/>
    </row>
    <row r="74" spans="3:15" x14ac:dyDescent="0.25">
      <c r="C74" s="44"/>
      <c r="D74" s="44"/>
      <c r="E74" s="44"/>
      <c r="F74" s="44"/>
      <c r="G74" s="44"/>
      <c r="H74" s="44"/>
    </row>
    <row r="75" spans="3:15" x14ac:dyDescent="0.25">
      <c r="C75" s="44"/>
      <c r="D75" s="44"/>
      <c r="E75" s="44"/>
      <c r="F75" s="44"/>
      <c r="G75" s="44"/>
      <c r="H75" s="44"/>
    </row>
    <row r="76" spans="3:15" x14ac:dyDescent="0.25">
      <c r="C76" s="44"/>
      <c r="D76" s="44"/>
      <c r="E76" s="44"/>
      <c r="F76" s="44"/>
      <c r="G76" s="44"/>
      <c r="H76" s="44"/>
    </row>
    <row r="77" spans="3:15" x14ac:dyDescent="0.25">
      <c r="C77" s="44"/>
      <c r="D77" s="44"/>
      <c r="E77" s="44"/>
      <c r="F77" s="44"/>
      <c r="G77" s="44"/>
      <c r="H77" s="44"/>
    </row>
    <row r="78" spans="3:15" x14ac:dyDescent="0.25">
      <c r="C78" s="44"/>
      <c r="D78" s="44"/>
      <c r="E78" s="44"/>
      <c r="F78" s="44"/>
      <c r="G78" s="44"/>
      <c r="H78" s="44"/>
    </row>
    <row r="79" spans="3:15" x14ac:dyDescent="0.25">
      <c r="C79" s="44"/>
      <c r="D79" s="44"/>
      <c r="E79" s="44"/>
      <c r="F79" s="44"/>
      <c r="G79" s="44"/>
      <c r="H79" s="44"/>
    </row>
    <row r="80" spans="3:15" x14ac:dyDescent="0.25">
      <c r="C80" s="44"/>
      <c r="D80" s="44"/>
      <c r="E80" s="44"/>
      <c r="F80" s="44"/>
      <c r="G80" s="44"/>
      <c r="H80" s="44"/>
    </row>
    <row r="81" spans="3:8" x14ac:dyDescent="0.25">
      <c r="C81" s="44"/>
      <c r="D81" s="44"/>
      <c r="E81" s="44"/>
      <c r="F81" s="44"/>
      <c r="G81" s="44"/>
      <c r="H81" s="44"/>
    </row>
    <row r="82" spans="3:8" x14ac:dyDescent="0.25">
      <c r="C82" s="44"/>
      <c r="D82" s="44"/>
      <c r="E82" s="44"/>
      <c r="F82" s="44"/>
      <c r="G82" s="44"/>
      <c r="H82" s="44"/>
    </row>
    <row r="83" spans="3:8" x14ac:dyDescent="0.25">
      <c r="C83" s="44"/>
      <c r="D83" s="44"/>
      <c r="E83" s="44"/>
      <c r="F83" s="44"/>
      <c r="G83" s="44"/>
      <c r="H83" s="44"/>
    </row>
    <row r="84" spans="3:8" x14ac:dyDescent="0.25">
      <c r="C84" s="44"/>
      <c r="D84" s="44"/>
      <c r="E84" s="44"/>
      <c r="F84" s="44"/>
      <c r="G84" s="44"/>
      <c r="H84" s="44"/>
    </row>
    <row r="85" spans="3:8" x14ac:dyDescent="0.25">
      <c r="C85" s="44"/>
      <c r="D85" s="44"/>
      <c r="E85" s="44"/>
      <c r="F85" s="44"/>
      <c r="G85" s="44"/>
      <c r="H85" s="44"/>
    </row>
  </sheetData>
  <mergeCells count="3">
    <mergeCell ref="C5:G5"/>
    <mergeCell ref="I5:K5"/>
    <mergeCell ref="M5:O5"/>
  </mergeCells>
  <printOptions horizontalCentered="1" verticalCentered="1"/>
  <pageMargins left="0.17" right="0.25" top="0.17" bottom="0.28000000000000003" header="0.17" footer="0.26"/>
  <pageSetup scale="89" orientation="portrait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5"/>
  <sheetViews>
    <sheetView tabSelected="1" workbookViewId="0">
      <selection activeCell="G61" sqref="G61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67" t="s">
        <v>17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147"/>
    </row>
    <row r="2" spans="1:23" ht="16.5" x14ac:dyDescent="0.3">
      <c r="A2" s="268" t="s">
        <v>160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148"/>
    </row>
    <row r="3" spans="1:23" ht="13.5" x14ac:dyDescent="0.25">
      <c r="A3" s="276" t="s">
        <v>282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149"/>
    </row>
    <row r="4" spans="1:23" ht="3" customHeight="1" x14ac:dyDescent="0.25"/>
    <row r="5" spans="1:23" ht="12" customHeight="1" x14ac:dyDescent="0.25">
      <c r="A5" s="28"/>
      <c r="C5" s="273" t="s">
        <v>15</v>
      </c>
      <c r="D5" s="274"/>
      <c r="E5" s="275"/>
      <c r="G5" s="273" t="s">
        <v>72</v>
      </c>
      <c r="H5" s="274"/>
      <c r="I5" s="274"/>
      <c r="J5" s="274"/>
      <c r="K5" s="274"/>
      <c r="L5" s="274"/>
      <c r="M5" s="274"/>
      <c r="N5" s="274"/>
      <c r="O5" s="275"/>
      <c r="Q5" s="273" t="s">
        <v>61</v>
      </c>
      <c r="R5" s="274"/>
      <c r="S5" s="274"/>
      <c r="T5" s="274"/>
      <c r="U5" s="274"/>
      <c r="V5" s="275"/>
    </row>
    <row r="6" spans="1:23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1" t="s">
        <v>129</v>
      </c>
      <c r="S6" s="32" t="s">
        <v>23</v>
      </c>
      <c r="T6" s="31" t="s">
        <v>22</v>
      </c>
      <c r="U6" s="31" t="s">
        <v>25</v>
      </c>
      <c r="V6" s="28"/>
    </row>
    <row r="7" spans="1:23" ht="12" customHeight="1" x14ac:dyDescent="0.25">
      <c r="A7" s="32" t="s">
        <v>16</v>
      </c>
      <c r="B7" s="29"/>
      <c r="C7" s="33" t="s">
        <v>21</v>
      </c>
      <c r="D7" s="34" t="s">
        <v>149</v>
      </c>
      <c r="E7" s="35" t="s">
        <v>148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3</v>
      </c>
      <c r="B9" s="38"/>
      <c r="C9" s="59" t="e">
        <f ca="1">GrossMargin!M10</f>
        <v>#NAME?</v>
      </c>
      <c r="D9" s="60" t="e">
        <f ca="1">Expenses!E9+'CapChrg-AllocExp'!E10+'CapChrg-AllocExp'!L10</f>
        <v>#NAME?</v>
      </c>
      <c r="E9" s="84" t="e">
        <f ca="1">C9-D9</f>
        <v>#NAME?</v>
      </c>
      <c r="F9" s="42"/>
      <c r="G9" s="59">
        <f>GrossMargin!I10</f>
        <v>1285</v>
      </c>
      <c r="H9" s="60">
        <f>GrossMargin!J10</f>
        <v>0</v>
      </c>
      <c r="I9" s="60">
        <f>GrossMargin!K10</f>
        <v>0</v>
      </c>
      <c r="J9" s="82">
        <f>SUM(G9:I9)</f>
        <v>1285</v>
      </c>
      <c r="K9" s="178"/>
      <c r="L9" s="60" t="e">
        <f ca="1">'CapChrg-AllocExp'!D10</f>
        <v>#NAME?</v>
      </c>
      <c r="M9" s="60" t="e">
        <f ca="1">Expenses!D9</f>
        <v>#NAME?</v>
      </c>
      <c r="N9" s="61" t="e">
        <f ca="1">'CapChrg-AllocExp'!K10</f>
        <v>#NAME?</v>
      </c>
      <c r="O9" s="82" t="e">
        <f ca="1">J9-K9-M9-N9-L9</f>
        <v>#NAME?</v>
      </c>
      <c r="P9" s="44"/>
      <c r="Q9" s="59" t="e">
        <f ca="1">GrossMargin!N10</f>
        <v>#NAME?</v>
      </c>
      <c r="R9" s="60"/>
      <c r="S9" s="60" t="e">
        <f ca="1">'CapChrg-AllocExp'!F10</f>
        <v>#NAME?</v>
      </c>
      <c r="T9" s="60" t="e">
        <f ca="1">Expenses!F9</f>
        <v>#NAME?</v>
      </c>
      <c r="U9" s="60" t="e">
        <f ca="1">'CapChrg-AllocExp'!M10</f>
        <v>#NAME?</v>
      </c>
      <c r="V9" s="84" t="e">
        <f ca="1">ROUND(SUM(Q9:U9),0)</f>
        <v>#NAME?</v>
      </c>
    </row>
    <row r="10" spans="1:23" ht="12" customHeight="1" x14ac:dyDescent="0.25">
      <c r="A10" s="29" t="s">
        <v>106</v>
      </c>
      <c r="B10" s="38"/>
      <c r="C10" s="41" t="e">
        <f ca="1">GrossMargin!M11</f>
        <v>#NAME?</v>
      </c>
      <c r="D10" s="42" t="e">
        <f ca="1">Expenses!E10+'CapChrg-AllocExp'!E11+'CapChrg-AllocExp'!L11</f>
        <v>#NAME?</v>
      </c>
      <c r="E10" s="66" t="e">
        <f t="shared" ref="E10:E18" ca="1" si="0">C10-D10</f>
        <v>#NAME?</v>
      </c>
      <c r="F10" s="42"/>
      <c r="G10" s="41">
        <f>GrossMargin!I11</f>
        <v>-8194</v>
      </c>
      <c r="H10" s="42">
        <f>GrossMargin!J11</f>
        <v>0</v>
      </c>
      <c r="I10" s="42">
        <f>GrossMargin!K11</f>
        <v>0</v>
      </c>
      <c r="J10" s="83">
        <f t="shared" ref="J10:J18" si="1">SUM(G10:I10)</f>
        <v>-8194</v>
      </c>
      <c r="K10" s="65"/>
      <c r="L10" s="42" t="e">
        <f ca="1">'CapChrg-AllocExp'!D11</f>
        <v>#NAME?</v>
      </c>
      <c r="M10" s="42" t="e">
        <f ca="1">Expenses!D10</f>
        <v>#NAME?</v>
      </c>
      <c r="N10" s="43" t="e">
        <f ca="1">'CapChrg-AllocExp'!K11</f>
        <v>#NAME?</v>
      </c>
      <c r="O10" s="83" t="e">
        <f t="shared" ref="O10:O19" ca="1" si="2">J10-K10-M10-N10-L10</f>
        <v>#NAME?</v>
      </c>
      <c r="P10" s="44"/>
      <c r="Q10" s="41" t="e">
        <f ca="1">GrossMargin!N11</f>
        <v>#NAME?</v>
      </c>
      <c r="R10" s="42"/>
      <c r="S10" s="42" t="e">
        <f ca="1">'CapChrg-AllocExp'!F11</f>
        <v>#NAME?</v>
      </c>
      <c r="T10" s="42" t="e">
        <f ca="1">Expenses!F10</f>
        <v>#NAME?</v>
      </c>
      <c r="U10" s="42" t="e">
        <f ca="1">'CapChrg-AllocExp'!M11</f>
        <v>#NAME?</v>
      </c>
      <c r="V10" s="66" t="e">
        <f t="shared" ref="V10:V18" ca="1" si="3">ROUND(SUM(Q10:U10),0)</f>
        <v>#NAME?</v>
      </c>
    </row>
    <row r="11" spans="1:23" ht="12" customHeight="1" x14ac:dyDescent="0.25">
      <c r="A11" s="29" t="s">
        <v>132</v>
      </c>
      <c r="B11" s="38"/>
      <c r="C11" s="41" t="e">
        <f ca="1">GrossMargin!M12</f>
        <v>#NAME?</v>
      </c>
      <c r="D11" s="42" t="e">
        <f ca="1">Expenses!E11+'CapChrg-AllocExp'!E12+'CapChrg-AllocExp'!L12</f>
        <v>#NAME?</v>
      </c>
      <c r="E11" s="66" t="e">
        <f t="shared" ca="1" si="0"/>
        <v>#NAME?</v>
      </c>
      <c r="F11" s="42"/>
      <c r="G11" s="41">
        <f>GrossMargin!I12</f>
        <v>2263</v>
      </c>
      <c r="H11" s="42">
        <f>GrossMargin!J12</f>
        <v>0</v>
      </c>
      <c r="I11" s="42">
        <f>GrossMargin!K12</f>
        <v>0</v>
      </c>
      <c r="J11" s="83">
        <f t="shared" si="1"/>
        <v>2263</v>
      </c>
      <c r="K11" s="65"/>
      <c r="L11" s="42" t="e">
        <f ca="1">'CapChrg-AllocExp'!D12</f>
        <v>#NAME?</v>
      </c>
      <c r="M11" s="42" t="e">
        <f ca="1">Expenses!D11</f>
        <v>#NAME?</v>
      </c>
      <c r="N11" s="43" t="e">
        <f ca="1">'CapChrg-AllocExp'!K12</f>
        <v>#NAME?</v>
      </c>
      <c r="O11" s="83" t="e">
        <f t="shared" ca="1" si="2"/>
        <v>#NAME?</v>
      </c>
      <c r="P11" s="44"/>
      <c r="Q11" s="41" t="e">
        <f ca="1">GrossMargin!N12</f>
        <v>#NAME?</v>
      </c>
      <c r="R11" s="42"/>
      <c r="S11" s="42" t="e">
        <f ca="1">'CapChrg-AllocExp'!F12</f>
        <v>#NAME?</v>
      </c>
      <c r="T11" s="42" t="e">
        <f ca="1">Expenses!F11</f>
        <v>#NAME?</v>
      </c>
      <c r="U11" s="42" t="e">
        <f ca="1">'CapChrg-AllocExp'!M12</f>
        <v>#NAME?</v>
      </c>
      <c r="V11" s="66" t="e">
        <f t="shared" ca="1" si="3"/>
        <v>#NAME?</v>
      </c>
    </row>
    <row r="12" spans="1:23" ht="12" customHeight="1" x14ac:dyDescent="0.25">
      <c r="A12" s="29" t="s">
        <v>133</v>
      </c>
      <c r="B12" s="38"/>
      <c r="C12" s="41" t="e">
        <f ca="1">GrossMargin!M13</f>
        <v>#NAME?</v>
      </c>
      <c r="D12" s="42" t="e">
        <f ca="1">Expenses!E12+'CapChrg-AllocExp'!E13+'CapChrg-AllocExp'!L13</f>
        <v>#NAME?</v>
      </c>
      <c r="E12" s="66" t="e">
        <f ca="1">C12-D12</f>
        <v>#NAME?</v>
      </c>
      <c r="F12" s="42"/>
      <c r="G12" s="41">
        <f>GrossMargin!I13</f>
        <v>-5497</v>
      </c>
      <c r="H12" s="42">
        <f>GrossMargin!J13</f>
        <v>0</v>
      </c>
      <c r="I12" s="42">
        <f>GrossMargin!K13</f>
        <v>0</v>
      </c>
      <c r="J12" s="83">
        <f>SUM(G12:I12)</f>
        <v>-5497</v>
      </c>
      <c r="K12" s="65"/>
      <c r="L12" s="42" t="e">
        <f ca="1">'CapChrg-AllocExp'!D13</f>
        <v>#NAME?</v>
      </c>
      <c r="M12" s="42" t="e">
        <f ca="1">Expenses!D12</f>
        <v>#NAME?</v>
      </c>
      <c r="N12" s="43" t="e">
        <f ca="1">'CapChrg-AllocExp'!K13</f>
        <v>#NAME?</v>
      </c>
      <c r="O12" s="83" t="e">
        <f ca="1">J12-K12-M12-N12-L12</f>
        <v>#NAME?</v>
      </c>
      <c r="P12" s="44"/>
      <c r="Q12" s="41" t="e">
        <f ca="1">GrossMargin!N13</f>
        <v>#NAME?</v>
      </c>
      <c r="R12" s="42"/>
      <c r="S12" s="42" t="e">
        <f ca="1">'CapChrg-AllocExp'!F13</f>
        <v>#NAME?</v>
      </c>
      <c r="T12" s="42" t="e">
        <f ca="1">Expenses!F12</f>
        <v>#NAME?</v>
      </c>
      <c r="U12" s="42" t="e">
        <f ca="1">'CapChrg-AllocExp'!M13</f>
        <v>#NAME?</v>
      </c>
      <c r="V12" s="66" t="e">
        <f ca="1">ROUND(SUM(Q12:U12),0)</f>
        <v>#NAME?</v>
      </c>
    </row>
    <row r="13" spans="1:23" ht="12" customHeight="1" x14ac:dyDescent="0.25">
      <c r="A13" s="29" t="s">
        <v>114</v>
      </c>
      <c r="B13" s="38"/>
      <c r="C13" s="41" t="e">
        <f ca="1">GrossMargin!M14</f>
        <v>#NAME?</v>
      </c>
      <c r="D13" s="42" t="e">
        <f ca="1">Expenses!E13+'CapChrg-AllocExp'!E14+'CapChrg-AllocExp'!L14</f>
        <v>#NAME?</v>
      </c>
      <c r="E13" s="66" t="e">
        <f t="shared" ca="1" si="0"/>
        <v>#NAME?</v>
      </c>
      <c r="F13" s="42"/>
      <c r="G13" s="41">
        <f>GrossMargin!I14</f>
        <v>4136</v>
      </c>
      <c r="H13" s="42">
        <f>GrossMargin!J14</f>
        <v>0</v>
      </c>
      <c r="I13" s="42">
        <f>GrossMargin!K14</f>
        <v>0</v>
      </c>
      <c r="J13" s="83">
        <f>SUM(G13:I13)</f>
        <v>4136</v>
      </c>
      <c r="K13" s="65"/>
      <c r="L13" s="42">
        <f>'CapChrg-AllocExp'!D14</f>
        <v>186</v>
      </c>
      <c r="M13" s="42" t="e">
        <f ca="1">Expenses!D13</f>
        <v>#NAME?</v>
      </c>
      <c r="N13" s="43" t="e">
        <f ca="1">'CapChrg-AllocExp'!K14</f>
        <v>#NAME?</v>
      </c>
      <c r="O13" s="83" t="e">
        <f t="shared" ca="1" si="2"/>
        <v>#NAME?</v>
      </c>
      <c r="P13" s="44"/>
      <c r="Q13" s="41" t="e">
        <f ca="1">GrossMargin!N14</f>
        <v>#NAME?</v>
      </c>
      <c r="R13" s="42"/>
      <c r="S13" s="42" t="e">
        <f ca="1">'CapChrg-AllocExp'!F14</f>
        <v>#NAME?</v>
      </c>
      <c r="T13" s="42" t="e">
        <f ca="1">Expenses!F13</f>
        <v>#NAME?</v>
      </c>
      <c r="U13" s="42" t="e">
        <f ca="1">'CapChrg-AllocExp'!M14</f>
        <v>#NAME?</v>
      </c>
      <c r="V13" s="66" t="e">
        <f ca="1">ROUND(SUM(Q13:U13),0)</f>
        <v>#NAME?</v>
      </c>
    </row>
    <row r="14" spans="1:23" ht="12" customHeight="1" x14ac:dyDescent="0.25">
      <c r="A14" s="29" t="s">
        <v>5</v>
      </c>
      <c r="B14" s="38"/>
      <c r="C14" s="41" t="e">
        <f ca="1">GrossMargin!M15</f>
        <v>#NAME?</v>
      </c>
      <c r="D14" s="42" t="e">
        <f ca="1">Expenses!E14+'CapChrg-AllocExp'!E15+'CapChrg-AllocExp'!L15</f>
        <v>#NAME?</v>
      </c>
      <c r="E14" s="66" t="e">
        <f t="shared" ca="1" si="0"/>
        <v>#NAME?</v>
      </c>
      <c r="F14" s="42"/>
      <c r="G14" s="41">
        <f>GrossMargin!I15</f>
        <v>0</v>
      </c>
      <c r="H14" s="42">
        <f>GrossMargin!J15</f>
        <v>7000</v>
      </c>
      <c r="I14" s="42">
        <f>GrossMargin!K15</f>
        <v>0</v>
      </c>
      <c r="J14" s="83">
        <f t="shared" si="1"/>
        <v>7000</v>
      </c>
      <c r="K14" s="65"/>
      <c r="L14" s="42">
        <f>'CapChrg-AllocExp'!D15</f>
        <v>627</v>
      </c>
      <c r="M14" s="42" t="e">
        <f ca="1">Expenses!D14</f>
        <v>#NAME?</v>
      </c>
      <c r="N14" s="43" t="e">
        <f ca="1">'CapChrg-AllocExp'!K15</f>
        <v>#NAME?</v>
      </c>
      <c r="O14" s="83" t="e">
        <f t="shared" ca="1" si="2"/>
        <v>#NAME?</v>
      </c>
      <c r="P14" s="44"/>
      <c r="Q14" s="41" t="e">
        <f ca="1">GrossMargin!N15</f>
        <v>#NAME?</v>
      </c>
      <c r="R14" s="42"/>
      <c r="S14" s="42" t="e">
        <f ca="1">'CapChrg-AllocExp'!F15</f>
        <v>#NAME?</v>
      </c>
      <c r="T14" s="42" t="e">
        <f ca="1">Expenses!F14</f>
        <v>#NAME?</v>
      </c>
      <c r="U14" s="42" t="e">
        <f ca="1">'CapChrg-AllocExp'!M15</f>
        <v>#NAME?</v>
      </c>
      <c r="V14" s="66" t="e">
        <f t="shared" ca="1" si="3"/>
        <v>#NAME?</v>
      </c>
    </row>
    <row r="15" spans="1:23" ht="12" customHeight="1" x14ac:dyDescent="0.25">
      <c r="A15" s="29" t="s">
        <v>156</v>
      </c>
      <c r="B15" s="38"/>
      <c r="C15" s="41" t="e">
        <f ca="1">GrossMargin!M16</f>
        <v>#NAME?</v>
      </c>
      <c r="D15" s="42" t="e">
        <f ca="1">Expenses!E15+'CapChrg-AllocExp'!E16+'CapChrg-AllocExp'!L16</f>
        <v>#NAME?</v>
      </c>
      <c r="E15" s="66" t="e">
        <f t="shared" ca="1" si="0"/>
        <v>#NAME?</v>
      </c>
      <c r="F15" s="42"/>
      <c r="G15" s="41">
        <f>GrossMargin!I16</f>
        <v>221</v>
      </c>
      <c r="H15" s="42">
        <f>GrossMargin!J16</f>
        <v>0</v>
      </c>
      <c r="I15" s="42">
        <f>GrossMargin!K16</f>
        <v>0</v>
      </c>
      <c r="J15" s="83">
        <f t="shared" si="1"/>
        <v>221</v>
      </c>
      <c r="K15" s="65"/>
      <c r="L15" s="42" t="e">
        <f ca="1">'CapChrg-AllocExp'!D16</f>
        <v>#NAME?</v>
      </c>
      <c r="M15" s="42" t="e">
        <f ca="1">Expenses!D15</f>
        <v>#NAME?</v>
      </c>
      <c r="N15" s="43" t="e">
        <f ca="1">'CapChrg-AllocExp'!K16</f>
        <v>#NAME?</v>
      </c>
      <c r="O15" s="83" t="e">
        <f t="shared" ca="1" si="2"/>
        <v>#NAME?</v>
      </c>
      <c r="P15" s="44"/>
      <c r="Q15" s="41" t="e">
        <f ca="1">GrossMargin!N16</f>
        <v>#NAME?</v>
      </c>
      <c r="R15" s="42"/>
      <c r="S15" s="42" t="e">
        <f ca="1">'CapChrg-AllocExp'!F16</f>
        <v>#NAME?</v>
      </c>
      <c r="T15" s="42" t="e">
        <f ca="1">Expenses!F15</f>
        <v>#NAME?</v>
      </c>
      <c r="U15" s="42" t="e">
        <f ca="1">'CapChrg-AllocExp'!M16</f>
        <v>#NAME?</v>
      </c>
      <c r="V15" s="66" t="e">
        <f t="shared" ca="1" si="3"/>
        <v>#NAME?</v>
      </c>
    </row>
    <row r="16" spans="1:23" ht="12" customHeight="1" x14ac:dyDescent="0.25">
      <c r="A16" s="29" t="s">
        <v>107</v>
      </c>
      <c r="B16" s="38"/>
      <c r="C16" s="41" t="e">
        <f ca="1">GrossMargin!M17</f>
        <v>#NAME?</v>
      </c>
      <c r="D16" s="42" t="e">
        <f ca="1">Expenses!E16+'CapChrg-AllocExp'!E17+'CapChrg-AllocExp'!L17</f>
        <v>#NAME?</v>
      </c>
      <c r="E16" s="66" t="e">
        <f t="shared" ca="1" si="0"/>
        <v>#NAME?</v>
      </c>
      <c r="F16" s="42"/>
      <c r="G16" s="41">
        <f>GrossMargin!I17</f>
        <v>-1172</v>
      </c>
      <c r="H16" s="42">
        <f>GrossMargin!J17</f>
        <v>0</v>
      </c>
      <c r="I16" s="42">
        <f>GrossMargin!K17</f>
        <v>0</v>
      </c>
      <c r="J16" s="83">
        <f t="shared" si="1"/>
        <v>-1172</v>
      </c>
      <c r="K16" s="65"/>
      <c r="L16" s="42" t="e">
        <f ca="1">'CapChrg-AllocExp'!D17</f>
        <v>#NAME?</v>
      </c>
      <c r="M16" s="42" t="e">
        <f ca="1">Expenses!D16</f>
        <v>#NAME?</v>
      </c>
      <c r="N16" s="43" t="e">
        <f ca="1">'CapChrg-AllocExp'!K17</f>
        <v>#NAME?</v>
      </c>
      <c r="O16" s="83" t="e">
        <f t="shared" ca="1" si="2"/>
        <v>#NAME?</v>
      </c>
      <c r="P16" s="44"/>
      <c r="Q16" s="41" t="e">
        <f ca="1">GrossMargin!N17</f>
        <v>#NAME?</v>
      </c>
      <c r="R16" s="42"/>
      <c r="S16" s="42" t="e">
        <f ca="1">'CapChrg-AllocExp'!F17</f>
        <v>#NAME?</v>
      </c>
      <c r="T16" s="42" t="e">
        <f ca="1">Expenses!F16</f>
        <v>#NAME?</v>
      </c>
      <c r="U16" s="42" t="e">
        <f ca="1">'CapChrg-AllocExp'!M17</f>
        <v>#NAME?</v>
      </c>
      <c r="V16" s="66" t="e">
        <f t="shared" ca="1" si="3"/>
        <v>#NAME?</v>
      </c>
    </row>
    <row r="17" spans="1:22" ht="12" customHeight="1" x14ac:dyDescent="0.25">
      <c r="A17" s="29" t="s">
        <v>157</v>
      </c>
      <c r="B17" s="38"/>
      <c r="C17" s="41" t="e">
        <f ca="1">GrossMargin!M18</f>
        <v>#NAME?</v>
      </c>
      <c r="D17" s="42" t="e">
        <f ca="1">Expenses!E17+'CapChrg-AllocExp'!E18+'CapChrg-AllocExp'!L18</f>
        <v>#NAME?</v>
      </c>
      <c r="E17" s="66" t="e">
        <f t="shared" ca="1" si="0"/>
        <v>#NAME?</v>
      </c>
      <c r="F17" s="42"/>
      <c r="G17" s="41">
        <f>GrossMargin!I18</f>
        <v>0</v>
      </c>
      <c r="H17" s="42">
        <f>GrossMargin!J18</f>
        <v>1000</v>
      </c>
      <c r="I17" s="42">
        <f>GrossMargin!K18</f>
        <v>0</v>
      </c>
      <c r="J17" s="83">
        <f>SUM(G17:I17)</f>
        <v>1000</v>
      </c>
      <c r="K17" s="65"/>
      <c r="L17" s="42" t="e">
        <f ca="1">'CapChrg-AllocExp'!D18</f>
        <v>#NAME?</v>
      </c>
      <c r="M17" s="42" t="e">
        <f ca="1">Expenses!D17</f>
        <v>#NAME?</v>
      </c>
      <c r="N17" s="43" t="e">
        <f ca="1">'CapChrg-AllocExp'!K18</f>
        <v>#NAME?</v>
      </c>
      <c r="O17" s="83" t="e">
        <f t="shared" ca="1" si="2"/>
        <v>#NAME?</v>
      </c>
      <c r="P17" s="44"/>
      <c r="Q17" s="41" t="e">
        <f ca="1">GrossMargin!N18</f>
        <v>#NAME?</v>
      </c>
      <c r="R17" s="42"/>
      <c r="S17" s="42" t="e">
        <f ca="1">'CapChrg-AllocExp'!F18</f>
        <v>#NAME?</v>
      </c>
      <c r="T17" s="42" t="e">
        <f ca="1">Expenses!F17</f>
        <v>#NAME?</v>
      </c>
      <c r="U17" s="42" t="e">
        <f ca="1">'CapChrg-AllocExp'!M18</f>
        <v>#NAME?</v>
      </c>
      <c r="V17" s="66" t="e">
        <f ca="1">ROUND(SUM(Q17:U17),0)</f>
        <v>#NAME?</v>
      </c>
    </row>
    <row r="18" spans="1:22" ht="12" customHeight="1" x14ac:dyDescent="0.25">
      <c r="A18" s="29" t="s">
        <v>2</v>
      </c>
      <c r="B18" s="38"/>
      <c r="C18" s="41" t="e">
        <f ca="1">GrossMargin!M19</f>
        <v>#NAME?</v>
      </c>
      <c r="D18" s="42" t="e">
        <f ca="1">Expenses!E18+'CapChrg-AllocExp'!E19+'CapChrg-AllocExp'!L19</f>
        <v>#NAME?</v>
      </c>
      <c r="E18" s="66" t="e">
        <f t="shared" ca="1" si="0"/>
        <v>#NAME?</v>
      </c>
      <c r="F18" s="42"/>
      <c r="G18" s="41">
        <f>GrossMargin!I19</f>
        <v>515</v>
      </c>
      <c r="H18" s="42">
        <f>GrossMargin!J19</f>
        <v>0</v>
      </c>
      <c r="I18" s="42">
        <f>GrossMargin!K19</f>
        <v>0</v>
      </c>
      <c r="J18" s="83">
        <f t="shared" si="1"/>
        <v>515</v>
      </c>
      <c r="K18" s="65"/>
      <c r="L18" s="42" t="e">
        <f ca="1">'CapChrg-AllocExp'!D19</f>
        <v>#NAME?</v>
      </c>
      <c r="M18" s="42" t="e">
        <f ca="1">Expenses!D18</f>
        <v>#NAME?</v>
      </c>
      <c r="N18" s="43" t="e">
        <f ca="1">'CapChrg-AllocExp'!K19</f>
        <v>#NAME?</v>
      </c>
      <c r="O18" s="83" t="e">
        <f t="shared" ca="1" si="2"/>
        <v>#NAME?</v>
      </c>
      <c r="P18" s="44"/>
      <c r="Q18" s="41" t="e">
        <f ca="1">GrossMargin!N19</f>
        <v>#NAME?</v>
      </c>
      <c r="R18" s="42"/>
      <c r="S18" s="42" t="e">
        <f ca="1">'CapChrg-AllocExp'!F19</f>
        <v>#NAME?</v>
      </c>
      <c r="T18" s="42" t="e">
        <f ca="1">Expenses!F18</f>
        <v>#NAME?</v>
      </c>
      <c r="U18" s="42" t="e">
        <f ca="1">'CapChrg-AllocExp'!M19</f>
        <v>#NAME?</v>
      </c>
      <c r="V18" s="66" t="e">
        <f t="shared" ca="1" si="3"/>
        <v>#NAME?</v>
      </c>
    </row>
    <row r="19" spans="1:22" s="90" customFormat="1" ht="12" customHeight="1" x14ac:dyDescent="0.25">
      <c r="A19" s="94" t="s">
        <v>130</v>
      </c>
      <c r="B19" s="91"/>
      <c r="C19" s="99" t="e">
        <f ca="1">SUM(C9:C18)</f>
        <v>#NAME?</v>
      </c>
      <c r="D19" s="100" t="e">
        <f ca="1">SUM(D9:D18)</f>
        <v>#NAME?</v>
      </c>
      <c r="E19" s="101" t="e">
        <f ca="1">SUM(E9:E18)</f>
        <v>#NAME?</v>
      </c>
      <c r="F19" s="92"/>
      <c r="G19" s="99">
        <f t="shared" ref="G19:V19" si="4">SUM(G9:G18)</f>
        <v>-6443</v>
      </c>
      <c r="H19" s="100">
        <f t="shared" si="4"/>
        <v>8000</v>
      </c>
      <c r="I19" s="100">
        <f t="shared" si="4"/>
        <v>0</v>
      </c>
      <c r="J19" s="102">
        <f t="shared" si="4"/>
        <v>1557</v>
      </c>
      <c r="K19" s="100">
        <f t="shared" si="4"/>
        <v>0</v>
      </c>
      <c r="L19" s="100" t="e">
        <f t="shared" ca="1" si="4"/>
        <v>#NAME?</v>
      </c>
      <c r="M19" s="100" t="e">
        <f t="shared" ca="1" si="4"/>
        <v>#NAME?</v>
      </c>
      <c r="N19" s="101" t="e">
        <f t="shared" ca="1" si="4"/>
        <v>#NAME?</v>
      </c>
      <c r="O19" s="102" t="e">
        <f t="shared" ca="1" si="2"/>
        <v>#NAME?</v>
      </c>
      <c r="P19" s="93"/>
      <c r="Q19" s="99" t="e">
        <f t="shared" ca="1" si="4"/>
        <v>#NAME?</v>
      </c>
      <c r="R19" s="100">
        <f t="shared" si="4"/>
        <v>0</v>
      </c>
      <c r="S19" s="100" t="e">
        <f t="shared" ca="1" si="4"/>
        <v>#NAME?</v>
      </c>
      <c r="T19" s="100" t="e">
        <f t="shared" ca="1" si="4"/>
        <v>#NAME?</v>
      </c>
      <c r="U19" s="100" t="e">
        <f t="shared" ca="1" si="4"/>
        <v>#NAME?</v>
      </c>
      <c r="V19" s="101" t="e">
        <f t="shared" ca="1" si="4"/>
        <v>#NAME?</v>
      </c>
    </row>
    <row r="20" spans="1:22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3"/>
      <c r="K20" s="65"/>
      <c r="L20" s="65"/>
      <c r="M20" s="42"/>
      <c r="N20" s="43"/>
      <c r="O20" s="83"/>
      <c r="P20" s="44"/>
      <c r="Q20" s="41"/>
      <c r="R20" s="42"/>
      <c r="S20" s="42"/>
      <c r="T20" s="42"/>
      <c r="U20" s="42"/>
      <c r="V20" s="66"/>
    </row>
    <row r="21" spans="1:22" ht="12" customHeight="1" x14ac:dyDescent="0.25">
      <c r="A21" s="29" t="s">
        <v>88</v>
      </c>
      <c r="B21" s="38"/>
      <c r="C21" s="41" t="e">
        <f ca="1">GrossMargin!M23</f>
        <v>#NAME?</v>
      </c>
      <c r="D21" s="42" t="e">
        <f ca="1">Expenses!E21+'CapChrg-AllocExp'!E22+'CapChrg-AllocExp'!L22</f>
        <v>#NAME?</v>
      </c>
      <c r="E21" s="66" t="e">
        <f t="shared" ref="E21:E26" ca="1" si="5">C21-D21</f>
        <v>#NAME?</v>
      </c>
      <c r="F21" s="42"/>
      <c r="G21" s="41">
        <f>GrossMargin!I23</f>
        <v>0</v>
      </c>
      <c r="H21" s="42">
        <f>GrossMargin!J23</f>
        <v>2000</v>
      </c>
      <c r="I21" s="42">
        <f>GrossMargin!K23</f>
        <v>0</v>
      </c>
      <c r="J21" s="83">
        <f t="shared" ref="J21:J26" si="6">SUM(G21:I21)</f>
        <v>2000</v>
      </c>
      <c r="K21" s="65"/>
      <c r="L21" s="42" t="e">
        <f ca="1">'CapChrg-AllocExp'!D22</f>
        <v>#NAME?</v>
      </c>
      <c r="M21" s="42" t="e">
        <f ca="1">Expenses!D21</f>
        <v>#NAME?</v>
      </c>
      <c r="N21" s="43" t="e">
        <f ca="1">'CapChrg-AllocExp'!K22</f>
        <v>#NAME?</v>
      </c>
      <c r="O21" s="83" t="e">
        <f t="shared" ref="O21:O27" ca="1" si="7">J21-K21-M21-N21-L21</f>
        <v>#NAME?</v>
      </c>
      <c r="P21" s="44"/>
      <c r="Q21" s="41" t="e">
        <f ca="1">GrossMargin!N23</f>
        <v>#NAME?</v>
      </c>
      <c r="R21" s="42"/>
      <c r="S21" s="42" t="e">
        <f ca="1">'CapChrg-AllocExp'!F22</f>
        <v>#NAME?</v>
      </c>
      <c r="T21" s="42" t="e">
        <f ca="1">Expenses!F21</f>
        <v>#NAME?</v>
      </c>
      <c r="U21" s="42" t="e">
        <f ca="1">'CapChrg-AllocExp'!M22</f>
        <v>#NAME?</v>
      </c>
      <c r="V21" s="66" t="e">
        <f t="shared" ref="V21:V26" ca="1" si="8">ROUND(SUM(Q21:U21),0)</f>
        <v>#NAME?</v>
      </c>
    </row>
    <row r="22" spans="1:22" ht="12" customHeight="1" x14ac:dyDescent="0.25">
      <c r="A22" s="29" t="s">
        <v>89</v>
      </c>
      <c r="B22" s="38"/>
      <c r="C22" s="41" t="e">
        <f ca="1">GrossMargin!M24</f>
        <v>#NAME?</v>
      </c>
      <c r="D22" s="42" t="e">
        <f ca="1">Expenses!E22+'CapChrg-AllocExp'!E23+'CapChrg-AllocExp'!L23</f>
        <v>#NAME?</v>
      </c>
      <c r="E22" s="66" t="e">
        <f t="shared" ca="1" si="5"/>
        <v>#NAME?</v>
      </c>
      <c r="F22" s="42"/>
      <c r="G22" s="41">
        <f>GrossMargin!I24</f>
        <v>0</v>
      </c>
      <c r="H22" s="42">
        <f>GrossMargin!J24</f>
        <v>0</v>
      </c>
      <c r="I22" s="42">
        <f>GrossMargin!K24</f>
        <v>0</v>
      </c>
      <c r="J22" s="83">
        <f t="shared" si="6"/>
        <v>0</v>
      </c>
      <c r="K22" s="65"/>
      <c r="L22" s="42">
        <f>'CapChrg-AllocExp'!D23</f>
        <v>943</v>
      </c>
      <c r="M22" s="42" t="e">
        <f ca="1">Expenses!D22</f>
        <v>#NAME?</v>
      </c>
      <c r="N22" s="43" t="e">
        <f ca="1">'CapChrg-AllocExp'!K23</f>
        <v>#NAME?</v>
      </c>
      <c r="O22" s="83" t="e">
        <f t="shared" ca="1" si="7"/>
        <v>#NAME?</v>
      </c>
      <c r="P22" s="44"/>
      <c r="Q22" s="41" t="e">
        <f ca="1">GrossMargin!N24</f>
        <v>#NAME?</v>
      </c>
      <c r="R22" s="42"/>
      <c r="S22" s="42" t="e">
        <f ca="1">'CapChrg-AllocExp'!F23</f>
        <v>#NAME?</v>
      </c>
      <c r="T22" s="42" t="e">
        <f ca="1">Expenses!F22</f>
        <v>#NAME?</v>
      </c>
      <c r="U22" s="42" t="e">
        <f ca="1">'CapChrg-AllocExp'!M23</f>
        <v>#NAME?</v>
      </c>
      <c r="V22" s="66" t="e">
        <f t="shared" ca="1" si="8"/>
        <v>#NAME?</v>
      </c>
    </row>
    <row r="23" spans="1:22" ht="12" customHeight="1" x14ac:dyDescent="0.25">
      <c r="A23" s="29" t="s">
        <v>90</v>
      </c>
      <c r="B23" s="38"/>
      <c r="C23" s="41" t="e">
        <f ca="1">GrossMargin!M25</f>
        <v>#NAME?</v>
      </c>
      <c r="D23" s="42" t="e">
        <f ca="1">Expenses!E23+'CapChrg-AllocExp'!E24+'CapChrg-AllocExp'!L24</f>
        <v>#NAME?</v>
      </c>
      <c r="E23" s="66" t="e">
        <f t="shared" ca="1" si="5"/>
        <v>#NAME?</v>
      </c>
      <c r="F23" s="42"/>
      <c r="G23" s="41">
        <f>GrossMargin!I25</f>
        <v>643</v>
      </c>
      <c r="H23" s="42">
        <f>GrossMargin!J25</f>
        <v>12050</v>
      </c>
      <c r="I23" s="42">
        <f>GrossMargin!K25</f>
        <v>0</v>
      </c>
      <c r="J23" s="83">
        <f t="shared" si="6"/>
        <v>12693</v>
      </c>
      <c r="K23" s="65"/>
      <c r="L23" s="42">
        <f>'CapChrg-AllocExp'!D24</f>
        <v>93</v>
      </c>
      <c r="M23" s="42" t="e">
        <f ca="1">Expenses!D23</f>
        <v>#NAME?</v>
      </c>
      <c r="N23" s="43" t="e">
        <f ca="1">'CapChrg-AllocExp'!K24</f>
        <v>#NAME?</v>
      </c>
      <c r="O23" s="83" t="e">
        <f t="shared" ca="1" si="7"/>
        <v>#NAME?</v>
      </c>
      <c r="P23" s="44"/>
      <c r="Q23" s="41" t="e">
        <f ca="1">GrossMargin!N25</f>
        <v>#NAME?</v>
      </c>
      <c r="R23" s="42"/>
      <c r="S23" s="42" t="e">
        <f ca="1">'CapChrg-AllocExp'!F24</f>
        <v>#NAME?</v>
      </c>
      <c r="T23" s="42" t="e">
        <f ca="1">Expenses!F23</f>
        <v>#NAME?</v>
      </c>
      <c r="U23" s="42" t="e">
        <f ca="1">'CapChrg-AllocExp'!M24</f>
        <v>#NAME?</v>
      </c>
      <c r="V23" s="66" t="e">
        <f t="shared" ca="1" si="8"/>
        <v>#NAME?</v>
      </c>
    </row>
    <row r="24" spans="1:22" ht="12" customHeight="1" x14ac:dyDescent="0.25">
      <c r="A24" s="29" t="s">
        <v>91</v>
      </c>
      <c r="B24" s="38"/>
      <c r="C24" s="41" t="e">
        <f ca="1">GrossMargin!M26</f>
        <v>#NAME?</v>
      </c>
      <c r="D24" s="42" t="e">
        <f ca="1">Expenses!E24+'CapChrg-AllocExp'!E25+'CapChrg-AllocExp'!L25</f>
        <v>#NAME?</v>
      </c>
      <c r="E24" s="66" t="e">
        <f t="shared" ca="1" si="5"/>
        <v>#NAME?</v>
      </c>
      <c r="F24" s="42"/>
      <c r="G24" s="41">
        <f>GrossMargin!I26</f>
        <v>0</v>
      </c>
      <c r="H24" s="42">
        <f>GrossMargin!J26</f>
        <v>4000</v>
      </c>
      <c r="I24" s="42">
        <f>GrossMargin!K26</f>
        <v>0</v>
      </c>
      <c r="J24" s="83">
        <f t="shared" si="6"/>
        <v>4000</v>
      </c>
      <c r="K24" s="65"/>
      <c r="L24" s="42">
        <f>'CapChrg-AllocExp'!D25</f>
        <v>16</v>
      </c>
      <c r="M24" s="42" t="e">
        <f ca="1">Expenses!D24</f>
        <v>#NAME?</v>
      </c>
      <c r="N24" s="43" t="e">
        <f ca="1">'CapChrg-AllocExp'!K25</f>
        <v>#NAME?</v>
      </c>
      <c r="O24" s="83" t="e">
        <f t="shared" ca="1" si="7"/>
        <v>#NAME?</v>
      </c>
      <c r="P24" s="44"/>
      <c r="Q24" s="41" t="e">
        <f ca="1">GrossMargin!N26</f>
        <v>#NAME?</v>
      </c>
      <c r="R24" s="42"/>
      <c r="S24" s="42" t="e">
        <f ca="1">'CapChrg-AllocExp'!F25</f>
        <v>#NAME?</v>
      </c>
      <c r="T24" s="42" t="e">
        <f ca="1">Expenses!F24</f>
        <v>#NAME?</v>
      </c>
      <c r="U24" s="42" t="e">
        <f ca="1">'CapChrg-AllocExp'!M25</f>
        <v>#NAME?</v>
      </c>
      <c r="V24" s="66" t="e">
        <f t="shared" ca="1" si="8"/>
        <v>#NAME?</v>
      </c>
    </row>
    <row r="25" spans="1:22" ht="12" customHeight="1" x14ac:dyDescent="0.25">
      <c r="A25" s="29" t="s">
        <v>104</v>
      </c>
      <c r="B25" s="38"/>
      <c r="C25" s="41" t="e">
        <f ca="1">GrossMargin!M27</f>
        <v>#NAME?</v>
      </c>
      <c r="D25" s="42" t="e">
        <f ca="1">Expenses!E25+'CapChrg-AllocExp'!E26+'CapChrg-AllocExp'!L26</f>
        <v>#NAME?</v>
      </c>
      <c r="E25" s="66" t="e">
        <f t="shared" ca="1" si="5"/>
        <v>#NAME?</v>
      </c>
      <c r="F25" s="42"/>
      <c r="G25" s="41">
        <f>GrossMargin!I27</f>
        <v>0</v>
      </c>
      <c r="H25" s="42">
        <f>GrossMargin!J27</f>
        <v>0</v>
      </c>
      <c r="I25" s="42">
        <f>GrossMargin!K27</f>
        <v>0</v>
      </c>
      <c r="J25" s="83">
        <f t="shared" si="6"/>
        <v>0</v>
      </c>
      <c r="K25" s="65"/>
      <c r="L25" s="42" t="e">
        <f ca="1">'CapChrg-AllocExp'!D26</f>
        <v>#NAME?</v>
      </c>
      <c r="M25" s="42" t="e">
        <f ca="1">Expenses!D25</f>
        <v>#NAME?</v>
      </c>
      <c r="N25" s="43" t="e">
        <f ca="1">'CapChrg-AllocExp'!K26</f>
        <v>#NAME?</v>
      </c>
      <c r="O25" s="83" t="e">
        <f t="shared" ca="1" si="7"/>
        <v>#NAME?</v>
      </c>
      <c r="P25" s="44"/>
      <c r="Q25" s="41" t="e">
        <f ca="1">GrossMargin!N27</f>
        <v>#NAME?</v>
      </c>
      <c r="R25" s="42"/>
      <c r="S25" s="42" t="e">
        <f ca="1">'CapChrg-AllocExp'!F26</f>
        <v>#NAME?</v>
      </c>
      <c r="T25" s="42" t="e">
        <f ca="1">Expenses!F25</f>
        <v>#NAME?</v>
      </c>
      <c r="U25" s="42" t="e">
        <f ca="1">'CapChrg-AllocExp'!M26</f>
        <v>#NAME?</v>
      </c>
      <c r="V25" s="66" t="e">
        <f t="shared" ca="1" si="8"/>
        <v>#NAME?</v>
      </c>
    </row>
    <row r="26" spans="1:22" ht="12" customHeight="1" x14ac:dyDescent="0.25">
      <c r="A26" s="29" t="s">
        <v>0</v>
      </c>
      <c r="B26" s="38"/>
      <c r="C26" s="41" t="e">
        <f ca="1">GrossMargin!M28</f>
        <v>#NAME?</v>
      </c>
      <c r="D26" s="42" t="e">
        <f ca="1">Expenses!E26+'CapChrg-AllocExp'!E27+'CapChrg-AllocExp'!L27</f>
        <v>#NAME?</v>
      </c>
      <c r="E26" s="66" t="e">
        <f t="shared" ca="1" si="5"/>
        <v>#NAME?</v>
      </c>
      <c r="F26" s="42"/>
      <c r="G26" s="41">
        <f>GrossMargin!I28</f>
        <v>0</v>
      </c>
      <c r="H26" s="42">
        <f>GrossMargin!J28</f>
        <v>850</v>
      </c>
      <c r="I26" s="42">
        <f>GrossMargin!K28</f>
        <v>0</v>
      </c>
      <c r="J26" s="83">
        <f t="shared" si="6"/>
        <v>850</v>
      </c>
      <c r="K26" s="65"/>
      <c r="L26" s="42" t="e">
        <f ca="1">'CapChrg-AllocExp'!D27</f>
        <v>#NAME?</v>
      </c>
      <c r="M26" s="42" t="e">
        <f ca="1">Expenses!D26</f>
        <v>#NAME?</v>
      </c>
      <c r="N26" s="43" t="e">
        <f ca="1">'CapChrg-AllocExp'!K27</f>
        <v>#NAME?</v>
      </c>
      <c r="O26" s="83" t="e">
        <f t="shared" ca="1" si="7"/>
        <v>#NAME?</v>
      </c>
      <c r="P26" s="44"/>
      <c r="Q26" s="41" t="e">
        <f ca="1">GrossMargin!N28</f>
        <v>#NAME?</v>
      </c>
      <c r="R26" s="42"/>
      <c r="S26" s="42" t="e">
        <f ca="1">'CapChrg-AllocExp'!F27</f>
        <v>#NAME?</v>
      </c>
      <c r="T26" s="42" t="e">
        <f ca="1">Expenses!F26</f>
        <v>#NAME?</v>
      </c>
      <c r="U26" s="42" t="e">
        <f ca="1">'CapChrg-AllocExp'!M27</f>
        <v>#NAME?</v>
      </c>
      <c r="V26" s="66" t="e">
        <f t="shared" ca="1" si="8"/>
        <v>#NAME?</v>
      </c>
    </row>
    <row r="27" spans="1:22" s="90" customFormat="1" ht="12" customHeight="1" x14ac:dyDescent="0.25">
      <c r="A27" s="94" t="s">
        <v>1</v>
      </c>
      <c r="B27" s="91"/>
      <c r="C27" s="99" t="e">
        <f t="shared" ref="C27:N27" ca="1" si="9">SUM(C21:C26)</f>
        <v>#NAME?</v>
      </c>
      <c r="D27" s="100" t="e">
        <f t="shared" ca="1" si="9"/>
        <v>#NAME?</v>
      </c>
      <c r="E27" s="101" t="e">
        <f t="shared" ca="1" si="9"/>
        <v>#NAME?</v>
      </c>
      <c r="F27" s="92">
        <f t="shared" si="9"/>
        <v>0</v>
      </c>
      <c r="G27" s="99">
        <f t="shared" si="9"/>
        <v>643</v>
      </c>
      <c r="H27" s="100">
        <f t="shared" si="9"/>
        <v>18900</v>
      </c>
      <c r="I27" s="100">
        <f t="shared" si="9"/>
        <v>0</v>
      </c>
      <c r="J27" s="102">
        <f t="shared" si="9"/>
        <v>19543</v>
      </c>
      <c r="K27" s="100">
        <f t="shared" si="9"/>
        <v>0</v>
      </c>
      <c r="L27" s="100" t="e">
        <f t="shared" ca="1" si="9"/>
        <v>#NAME?</v>
      </c>
      <c r="M27" s="100" t="e">
        <f t="shared" ca="1" si="9"/>
        <v>#NAME?</v>
      </c>
      <c r="N27" s="101" t="e">
        <f t="shared" ca="1" si="9"/>
        <v>#NAME?</v>
      </c>
      <c r="O27" s="102" t="e">
        <f t="shared" ca="1" si="7"/>
        <v>#NAME?</v>
      </c>
      <c r="P27" s="93"/>
      <c r="Q27" s="99" t="e">
        <f t="shared" ref="Q27:V27" ca="1" si="10">SUM(Q21:Q26)</f>
        <v>#NAME?</v>
      </c>
      <c r="R27" s="100">
        <f t="shared" si="10"/>
        <v>0</v>
      </c>
      <c r="S27" s="100" t="e">
        <f t="shared" ca="1" si="10"/>
        <v>#NAME?</v>
      </c>
      <c r="T27" s="100" t="e">
        <f t="shared" ca="1" si="10"/>
        <v>#NAME?</v>
      </c>
      <c r="U27" s="100" t="e">
        <f t="shared" ca="1" si="10"/>
        <v>#NAME?</v>
      </c>
      <c r="V27" s="101" t="e">
        <f t="shared" ca="1" si="10"/>
        <v>#NAME?</v>
      </c>
    </row>
    <row r="28" spans="1:22" ht="3" customHeight="1" x14ac:dyDescent="0.25">
      <c r="A28" s="29"/>
      <c r="B28" s="38"/>
      <c r="C28" s="41"/>
      <c r="D28" s="42"/>
      <c r="E28" s="66"/>
      <c r="F28" s="42"/>
      <c r="G28" s="41"/>
      <c r="H28" s="42"/>
      <c r="I28" s="42"/>
      <c r="J28" s="83"/>
      <c r="K28" s="65"/>
      <c r="L28" s="65"/>
      <c r="M28" s="42"/>
      <c r="N28" s="43"/>
      <c r="O28" s="83"/>
      <c r="P28" s="44"/>
      <c r="Q28" s="41"/>
      <c r="R28" s="42"/>
      <c r="S28" s="42"/>
      <c r="T28" s="42"/>
      <c r="U28" s="42"/>
      <c r="V28" s="66"/>
    </row>
    <row r="29" spans="1:22" ht="12" customHeight="1" x14ac:dyDescent="0.25">
      <c r="A29" s="29" t="s">
        <v>33</v>
      </c>
      <c r="B29" s="38"/>
      <c r="C29" s="41" t="e">
        <f ca="1">GrossMargin!M32</f>
        <v>#NAME?</v>
      </c>
      <c r="D29" s="42" t="e">
        <f ca="1">Expenses!E29+Expenses!E56+'CapChrg-AllocExp'!E30+'CapChrg-AllocExp'!L30</f>
        <v>#NAME?</v>
      </c>
      <c r="E29" s="66" t="e">
        <f ca="1">C29-D29</f>
        <v>#NAME?</v>
      </c>
      <c r="F29" s="42"/>
      <c r="G29" s="41">
        <f>GrossMargin!I32</f>
        <v>0</v>
      </c>
      <c r="H29" s="42">
        <f>GrossMargin!J32</f>
        <v>0</v>
      </c>
      <c r="I29" s="42">
        <f>GrossMargin!K32</f>
        <v>0</v>
      </c>
      <c r="J29" s="83">
        <f>SUM(G29:I29)</f>
        <v>0</v>
      </c>
      <c r="K29" s="42">
        <f>Expenses!D56</f>
        <v>8789</v>
      </c>
      <c r="L29" s="42">
        <f>'CapChrg-AllocExp'!D30</f>
        <v>8791</v>
      </c>
      <c r="M29" s="42" t="e">
        <f ca="1">Expenses!D29</f>
        <v>#NAME?</v>
      </c>
      <c r="N29" s="43" t="e">
        <f ca="1">'CapChrg-AllocExp'!K30</f>
        <v>#NAME?</v>
      </c>
      <c r="O29" s="83" t="e">
        <f ca="1">J29-K29-M29-N29-L29</f>
        <v>#NAME?</v>
      </c>
      <c r="P29" s="44"/>
      <c r="Q29" s="41" t="e">
        <f ca="1">GrossMargin!N32</f>
        <v>#NAME?</v>
      </c>
      <c r="R29" s="42">
        <f>Expenses!F56</f>
        <v>0</v>
      </c>
      <c r="S29" s="42" t="e">
        <f ca="1">'CapChrg-AllocExp'!F30</f>
        <v>#NAME?</v>
      </c>
      <c r="T29" s="42" t="e">
        <f ca="1">Expenses!F29</f>
        <v>#NAME?</v>
      </c>
      <c r="U29" s="42" t="e">
        <f ca="1">'CapChrg-AllocExp'!M30</f>
        <v>#NAME?</v>
      </c>
      <c r="V29" s="66" t="e">
        <f ca="1">ROUND(SUM(Q29:U29),0)</f>
        <v>#NAME?</v>
      </c>
    </row>
    <row r="30" spans="1:22" ht="12" customHeight="1" x14ac:dyDescent="0.25">
      <c r="A30" s="29" t="s">
        <v>67</v>
      </c>
      <c r="B30" s="38"/>
      <c r="C30" s="41" t="e">
        <f ca="1">GrossMargin!M33</f>
        <v>#NAME?</v>
      </c>
      <c r="D30" s="42" t="e">
        <f ca="1">Expenses!E30+'CapChrg-AllocExp'!E31+'CapChrg-AllocExp'!L31</f>
        <v>#NAME?</v>
      </c>
      <c r="E30" s="66" t="e">
        <f ca="1">C30-D30</f>
        <v>#NAME?</v>
      </c>
      <c r="F30" s="42"/>
      <c r="G30" s="41">
        <f>GrossMargin!I33</f>
        <v>0</v>
      </c>
      <c r="H30" s="42">
        <f>GrossMargin!J33</f>
        <v>28000</v>
      </c>
      <c r="I30" s="42">
        <f>GrossMargin!K33</f>
        <v>0</v>
      </c>
      <c r="J30" s="83">
        <f>SUM(G30:I30)</f>
        <v>28000</v>
      </c>
      <c r="K30" s="42"/>
      <c r="L30" s="42">
        <f>'CapChrg-AllocExp'!D31</f>
        <v>6052</v>
      </c>
      <c r="M30" s="42" t="e">
        <f ca="1">Expenses!D30</f>
        <v>#NAME?</v>
      </c>
      <c r="N30" s="43" t="e">
        <f ca="1">'CapChrg-AllocExp'!K31</f>
        <v>#NAME?</v>
      </c>
      <c r="O30" s="83" t="e">
        <f ca="1">J30-K30-M30-N30-L30</f>
        <v>#NAME?</v>
      </c>
      <c r="P30" s="44"/>
      <c r="Q30" s="41" t="e">
        <f ca="1">GrossMargin!N33</f>
        <v>#NAME?</v>
      </c>
      <c r="R30" s="42"/>
      <c r="S30" s="42" t="e">
        <f ca="1">'CapChrg-AllocExp'!F31</f>
        <v>#NAME?</v>
      </c>
      <c r="T30" s="42" t="e">
        <f ca="1">Expenses!F30</f>
        <v>#NAME?</v>
      </c>
      <c r="U30" s="42" t="e">
        <f ca="1">'CapChrg-AllocExp'!M31</f>
        <v>#NAME?</v>
      </c>
      <c r="V30" s="66" t="e">
        <f ca="1">ROUND(SUM(Q30:U30),0)</f>
        <v>#NAME?</v>
      </c>
    </row>
    <row r="31" spans="1:22" ht="12" customHeight="1" x14ac:dyDescent="0.25">
      <c r="A31" s="29" t="s">
        <v>92</v>
      </c>
      <c r="B31" s="38"/>
      <c r="C31" s="41" t="e">
        <f ca="1">GrossMargin!M34</f>
        <v>#NAME?</v>
      </c>
      <c r="D31" s="42" t="e">
        <f ca="1">Expenses!E31+Expenses!E57+'CapChrg-AllocExp'!E32+'CapChrg-AllocExp'!L32</f>
        <v>#NAME?</v>
      </c>
      <c r="E31" s="66" t="e">
        <f ca="1">C31-D31</f>
        <v>#NAME?</v>
      </c>
      <c r="F31" s="42"/>
      <c r="G31" s="41">
        <f>GrossMargin!I34</f>
        <v>16373</v>
      </c>
      <c r="H31" s="42">
        <f>GrossMargin!J34</f>
        <v>14480</v>
      </c>
      <c r="I31" s="42">
        <f>GrossMargin!K34</f>
        <v>0</v>
      </c>
      <c r="J31" s="83">
        <f>SUM(G31:I31)</f>
        <v>30853</v>
      </c>
      <c r="K31" s="42">
        <f>Expenses!D57</f>
        <v>39637</v>
      </c>
      <c r="L31" s="42">
        <f>'CapChrg-AllocExp'!D32</f>
        <v>12515</v>
      </c>
      <c r="M31" s="42">
        <f>Expenses!D31</f>
        <v>4961</v>
      </c>
      <c r="N31" s="43" t="e">
        <f ca="1">'CapChrg-AllocExp'!K32</f>
        <v>#NAME?</v>
      </c>
      <c r="O31" s="83" t="e">
        <f ca="1">J31-K31-M31-N31-L31</f>
        <v>#NAME?</v>
      </c>
      <c r="P31" s="44"/>
      <c r="Q31" s="41" t="e">
        <f ca="1">GrossMargin!N34</f>
        <v>#NAME?</v>
      </c>
      <c r="R31" s="42">
        <f>Expenses!F57</f>
        <v>-3026</v>
      </c>
      <c r="S31" s="42" t="e">
        <f ca="1">'CapChrg-AllocExp'!F32</f>
        <v>#NAME?</v>
      </c>
      <c r="T31" s="42" t="e">
        <f ca="1">Expenses!F31</f>
        <v>#NAME?</v>
      </c>
      <c r="U31" s="42" t="e">
        <f ca="1">'CapChrg-AllocExp'!M32</f>
        <v>#NAME?</v>
      </c>
      <c r="V31" s="66" t="e">
        <f ca="1">ROUND(SUM(Q31:U31),0)</f>
        <v>#NAME?</v>
      </c>
    </row>
    <row r="32" spans="1:22" ht="12" customHeight="1" x14ac:dyDescent="0.25">
      <c r="A32" s="29" t="s">
        <v>93</v>
      </c>
      <c r="B32" s="38"/>
      <c r="C32" s="41" t="e">
        <f ca="1">GrossMargin!M35</f>
        <v>#NAME?</v>
      </c>
      <c r="D32" s="42" t="e">
        <f ca="1">Expenses!E32+'CapChrg-AllocExp'!E33+'CapChrg-AllocExp'!L33</f>
        <v>#NAME?</v>
      </c>
      <c r="E32" s="66" t="e">
        <f ca="1">C32-D32</f>
        <v>#NAME?</v>
      </c>
      <c r="F32" s="42"/>
      <c r="G32" s="41">
        <f>GrossMargin!I35</f>
        <v>2908</v>
      </c>
      <c r="H32" s="42">
        <f>GrossMargin!J35</f>
        <v>0</v>
      </c>
      <c r="I32" s="42">
        <f>GrossMargin!K35</f>
        <v>0</v>
      </c>
      <c r="J32" s="83">
        <f>SUM(G32:I32)</f>
        <v>2908</v>
      </c>
      <c r="K32" s="65"/>
      <c r="L32" s="65" t="e">
        <f ca="1">'CapChrg-AllocExp'!D33</f>
        <v>#NAME?</v>
      </c>
      <c r="M32" s="42" t="e">
        <f ca="1">Expenses!D32</f>
        <v>#NAME?</v>
      </c>
      <c r="N32" s="43" t="e">
        <f ca="1">'CapChrg-AllocExp'!K33</f>
        <v>#NAME?</v>
      </c>
      <c r="O32" s="83" t="e">
        <f ca="1">J32-K32-M32-N32-L32</f>
        <v>#NAME?</v>
      </c>
      <c r="P32" s="44"/>
      <c r="Q32" s="41" t="e">
        <f ca="1">GrossMargin!N35</f>
        <v>#NAME?</v>
      </c>
      <c r="R32" s="42"/>
      <c r="S32" s="42" t="e">
        <f ca="1">'CapChrg-AllocExp'!F33</f>
        <v>#NAME?</v>
      </c>
      <c r="T32" s="42" t="e">
        <f ca="1">Expenses!F32</f>
        <v>#NAME?</v>
      </c>
      <c r="U32" s="42" t="e">
        <f ca="1">'CapChrg-AllocExp'!M33</f>
        <v>#NAME?</v>
      </c>
      <c r="V32" s="66" t="e">
        <f ca="1">ROUND(SUM(Q32:U32),0)</f>
        <v>#NAME?</v>
      </c>
    </row>
    <row r="33" spans="1:22" s="90" customFormat="1" ht="12" customHeight="1" x14ac:dyDescent="0.25">
      <c r="A33" s="94" t="s">
        <v>86</v>
      </c>
      <c r="B33" s="91"/>
      <c r="C33" s="99" t="e">
        <f ca="1">SUM(C29:C32)</f>
        <v>#NAME?</v>
      </c>
      <c r="D33" s="100" t="e">
        <f ca="1">SUM(D29:D32)</f>
        <v>#NAME?</v>
      </c>
      <c r="E33" s="101" t="e">
        <f ca="1">SUM(E29:E32)</f>
        <v>#NAME?</v>
      </c>
      <c r="F33" s="92"/>
      <c r="G33" s="99">
        <f t="shared" ref="G33:N33" si="11">SUM(G29:G32)</f>
        <v>19281</v>
      </c>
      <c r="H33" s="100">
        <f t="shared" si="11"/>
        <v>42480</v>
      </c>
      <c r="I33" s="100">
        <f t="shared" si="11"/>
        <v>0</v>
      </c>
      <c r="J33" s="102">
        <f t="shared" si="11"/>
        <v>61761</v>
      </c>
      <c r="K33" s="100">
        <f t="shared" si="11"/>
        <v>48426</v>
      </c>
      <c r="L33" s="100" t="e">
        <f t="shared" ca="1" si="11"/>
        <v>#NAME?</v>
      </c>
      <c r="M33" s="100" t="e">
        <f t="shared" ca="1" si="11"/>
        <v>#NAME?</v>
      </c>
      <c r="N33" s="101" t="e">
        <f t="shared" ca="1" si="11"/>
        <v>#NAME?</v>
      </c>
      <c r="O33" s="102" t="e">
        <f ca="1">J33-K33-M33-N33-L33</f>
        <v>#NAME?</v>
      </c>
      <c r="P33" s="93"/>
      <c r="Q33" s="99" t="e">
        <f t="shared" ref="Q33:V33" ca="1" si="12">SUM(Q29:Q32)</f>
        <v>#NAME?</v>
      </c>
      <c r="R33" s="100">
        <f t="shared" si="12"/>
        <v>-3026</v>
      </c>
      <c r="S33" s="100" t="e">
        <f t="shared" ca="1" si="12"/>
        <v>#NAME?</v>
      </c>
      <c r="T33" s="100" t="e">
        <f t="shared" ca="1" si="12"/>
        <v>#NAME?</v>
      </c>
      <c r="U33" s="100" t="e">
        <f t="shared" ca="1" si="12"/>
        <v>#NAME?</v>
      </c>
      <c r="V33" s="101" t="e">
        <f t="shared" ca="1" si="12"/>
        <v>#NAME?</v>
      </c>
    </row>
    <row r="34" spans="1:22" ht="3" customHeight="1" x14ac:dyDescent="0.25">
      <c r="A34" s="29"/>
      <c r="B34" s="38"/>
      <c r="C34" s="41"/>
      <c r="D34" s="42"/>
      <c r="E34" s="66"/>
      <c r="F34" s="42"/>
      <c r="G34" s="41"/>
      <c r="H34" s="42"/>
      <c r="I34" s="42"/>
      <c r="J34" s="83"/>
      <c r="K34" s="65"/>
      <c r="L34" s="65"/>
      <c r="M34" s="42"/>
      <c r="N34" s="43"/>
      <c r="O34" s="83"/>
      <c r="P34" s="44"/>
      <c r="Q34" s="41"/>
      <c r="R34" s="42"/>
      <c r="S34" s="42"/>
      <c r="T34" s="42"/>
      <c r="U34" s="42"/>
      <c r="V34" s="66"/>
    </row>
    <row r="35" spans="1:22" ht="12" customHeight="1" x14ac:dyDescent="0.25">
      <c r="A35" s="29" t="s">
        <v>9</v>
      </c>
      <c r="B35" s="38"/>
      <c r="C35" s="41" t="e">
        <f ca="1">GrossMargin!M39</f>
        <v>#NAME?</v>
      </c>
      <c r="D35" s="42" t="e">
        <f ca="1">Expenses!E35+'CapChrg-AllocExp'!E36+'CapChrg-AllocExp'!L36</f>
        <v>#NAME?</v>
      </c>
      <c r="E35" s="66" t="e">
        <f ca="1">C35-D35</f>
        <v>#NAME?</v>
      </c>
      <c r="F35" s="42"/>
      <c r="G35" s="41">
        <f>GrossMargin!I39</f>
        <v>-6852</v>
      </c>
      <c r="H35" s="42">
        <f>GrossMargin!J39</f>
        <v>0</v>
      </c>
      <c r="I35" s="42">
        <f>GrossMargin!K39</f>
        <v>0</v>
      </c>
      <c r="J35" s="83">
        <f>SUM(G35:I35)</f>
        <v>-6852</v>
      </c>
      <c r="K35" s="65"/>
      <c r="L35" s="42">
        <f>'CapChrg-AllocExp'!D36</f>
        <v>704</v>
      </c>
      <c r="M35" s="42" t="e">
        <f ca="1">Expenses!D35</f>
        <v>#NAME?</v>
      </c>
      <c r="N35" s="43" t="e">
        <f ca="1">'CapChrg-AllocExp'!K36</f>
        <v>#NAME?</v>
      </c>
      <c r="O35" s="83" t="e">
        <f ca="1">J35-K35-M35-N35-L35</f>
        <v>#NAME?</v>
      </c>
      <c r="P35" s="44"/>
      <c r="Q35" s="41" t="e">
        <f ca="1">GrossMargin!N39</f>
        <v>#NAME?</v>
      </c>
      <c r="R35" s="42"/>
      <c r="S35" s="42" t="e">
        <f ca="1">'CapChrg-AllocExp'!F36</f>
        <v>#NAME?</v>
      </c>
      <c r="T35" s="42" t="e">
        <f ca="1">Expenses!F35</f>
        <v>#NAME?</v>
      </c>
      <c r="U35" s="42" t="e">
        <f ca="1">'CapChrg-AllocExp'!M36</f>
        <v>#NAME?</v>
      </c>
      <c r="V35" s="66" t="e">
        <f ca="1">ROUND(SUM(Q35:U35),0)</f>
        <v>#NAME?</v>
      </c>
    </row>
    <row r="36" spans="1:22" ht="12" customHeight="1" x14ac:dyDescent="0.25">
      <c r="A36" s="29" t="s">
        <v>152</v>
      </c>
      <c r="B36" s="38"/>
      <c r="C36" s="41" t="e">
        <f ca="1">GrossMargin!M40</f>
        <v>#NAME?</v>
      </c>
      <c r="D36" s="42" t="e">
        <f ca="1">Expenses!E36+'CapChrg-AllocExp'!E37+'CapChrg-AllocExp'!L37</f>
        <v>#NAME?</v>
      </c>
      <c r="E36" s="66" t="e">
        <f ca="1">C36-D36</f>
        <v>#NAME?</v>
      </c>
      <c r="F36" s="42"/>
      <c r="G36" s="41">
        <f>GrossMargin!I40</f>
        <v>-883</v>
      </c>
      <c r="H36" s="42">
        <f>GrossMargin!J40</f>
        <v>0</v>
      </c>
      <c r="I36" s="42">
        <f>GrossMargin!K40</f>
        <v>0</v>
      </c>
      <c r="J36" s="83">
        <f>SUM(G36:I36)</f>
        <v>-883</v>
      </c>
      <c r="K36" s="65"/>
      <c r="L36" s="42">
        <f>'CapChrg-AllocExp'!D37</f>
        <v>2882</v>
      </c>
      <c r="M36" s="42" t="e">
        <f ca="1">Expenses!D36</f>
        <v>#NAME?</v>
      </c>
      <c r="N36" s="43" t="e">
        <f ca="1">'CapChrg-AllocExp'!K37</f>
        <v>#NAME?</v>
      </c>
      <c r="O36" s="83" t="e">
        <f ca="1">J36-K36-M36-N36-L36</f>
        <v>#NAME?</v>
      </c>
      <c r="P36" s="44"/>
      <c r="Q36" s="41" t="e">
        <f ca="1">GrossMargin!N40</f>
        <v>#NAME?</v>
      </c>
      <c r="R36" s="42"/>
      <c r="S36" s="42" t="e">
        <f ca="1">'CapChrg-AllocExp'!F37</f>
        <v>#NAME?</v>
      </c>
      <c r="T36" s="42" t="e">
        <f ca="1">Expenses!F36</f>
        <v>#NAME?</v>
      </c>
      <c r="U36" s="42" t="e">
        <f ca="1">'CapChrg-AllocExp'!M37</f>
        <v>#NAME?</v>
      </c>
      <c r="V36" s="66" t="e">
        <f ca="1">ROUND(SUM(Q36:U36),0)</f>
        <v>#NAME?</v>
      </c>
    </row>
    <row r="37" spans="1:22" ht="12" customHeight="1" x14ac:dyDescent="0.25">
      <c r="A37" s="29" t="s">
        <v>181</v>
      </c>
      <c r="B37" s="38"/>
      <c r="C37" s="41" t="e">
        <f ca="1">GrossMargin!M41</f>
        <v>#NAME?</v>
      </c>
      <c r="D37" s="42" t="e">
        <f ca="1">Expenses!E37+'CapChrg-AllocExp'!E38+'CapChrg-AllocExp'!L38</f>
        <v>#NAME?</v>
      </c>
      <c r="E37" s="66" t="e">
        <f ca="1">C37-D37</f>
        <v>#NAME?</v>
      </c>
      <c r="F37" s="42"/>
      <c r="G37" s="41">
        <f>GrossMargin!I41</f>
        <v>-6180</v>
      </c>
      <c r="H37" s="42">
        <f>GrossMargin!J41</f>
        <v>0</v>
      </c>
      <c r="I37" s="42">
        <f>GrossMargin!K41</f>
        <v>0</v>
      </c>
      <c r="J37" s="83">
        <f>SUM(G37:I37)</f>
        <v>-6180</v>
      </c>
      <c r="K37" s="65"/>
      <c r="L37" s="42">
        <f>'CapChrg-AllocExp'!D38</f>
        <v>4135</v>
      </c>
      <c r="M37" s="42" t="e">
        <f ca="1">Expenses!D37</f>
        <v>#NAME?</v>
      </c>
      <c r="N37" s="43" t="e">
        <f ca="1">'CapChrg-AllocExp'!K38</f>
        <v>#NAME?</v>
      </c>
      <c r="O37" s="83" t="e">
        <f ca="1">J37-K37-M37-N37-L37</f>
        <v>#NAME?</v>
      </c>
      <c r="P37" s="44"/>
      <c r="Q37" s="41" t="e">
        <f ca="1">GrossMargin!N41</f>
        <v>#NAME?</v>
      </c>
      <c r="R37" s="42"/>
      <c r="S37" s="42" t="e">
        <f ca="1">'CapChrg-AllocExp'!F38</f>
        <v>#NAME?</v>
      </c>
      <c r="T37" s="42" t="e">
        <f ca="1">Expenses!F37</f>
        <v>#NAME?</v>
      </c>
      <c r="U37" s="42" t="e">
        <f ca="1">'CapChrg-AllocExp'!M38</f>
        <v>#NAME?</v>
      </c>
      <c r="V37" s="66" t="e">
        <f ca="1">ROUND(SUM(Q37:U37),0)</f>
        <v>#NAME?</v>
      </c>
    </row>
    <row r="38" spans="1:22" ht="12" customHeight="1" x14ac:dyDescent="0.25">
      <c r="A38" s="29" t="s">
        <v>155</v>
      </c>
      <c r="B38" s="38"/>
      <c r="C38" s="41" t="e">
        <f ca="1">GrossMargin!M42</f>
        <v>#NAME?</v>
      </c>
      <c r="D38" s="42" t="e">
        <f ca="1">Expenses!E38+'CapChrg-AllocExp'!E39+'CapChrg-AllocExp'!L39</f>
        <v>#NAME?</v>
      </c>
      <c r="E38" s="66" t="e">
        <f ca="1">C38-D38</f>
        <v>#NAME?</v>
      </c>
      <c r="F38" s="42"/>
      <c r="G38" s="41">
        <f>GrossMargin!I42</f>
        <v>-8054</v>
      </c>
      <c r="H38" s="42">
        <f>GrossMargin!J42</f>
        <v>0</v>
      </c>
      <c r="I38" s="42">
        <f>GrossMargin!K42</f>
        <v>0</v>
      </c>
      <c r="J38" s="83">
        <f>SUM(G38:I38)</f>
        <v>-8054</v>
      </c>
      <c r="K38" s="65"/>
      <c r="L38" s="42">
        <f>'CapChrg-AllocExp'!D39</f>
        <v>3814</v>
      </c>
      <c r="M38" s="42" t="e">
        <f ca="1">Expenses!D38</f>
        <v>#NAME?</v>
      </c>
      <c r="N38" s="43" t="e">
        <f ca="1">'CapChrg-AllocExp'!K39</f>
        <v>#NAME?</v>
      </c>
      <c r="O38" s="83" t="e">
        <f ca="1">J38-K38-M38-N38-L38</f>
        <v>#NAME?</v>
      </c>
      <c r="P38" s="44"/>
      <c r="Q38" s="41" t="e">
        <f ca="1">GrossMargin!N42</f>
        <v>#NAME?</v>
      </c>
      <c r="R38" s="42"/>
      <c r="S38" s="42" t="e">
        <f ca="1">'CapChrg-AllocExp'!F39</f>
        <v>#NAME?</v>
      </c>
      <c r="T38" s="42" t="e">
        <f ca="1">Expenses!F38</f>
        <v>#NAME?</v>
      </c>
      <c r="U38" s="42" t="e">
        <f ca="1">'CapChrg-AllocExp'!M39</f>
        <v>#NAME?</v>
      </c>
      <c r="V38" s="66" t="e">
        <f ca="1">ROUND(SUM(Q38:U38),0)</f>
        <v>#NAME?</v>
      </c>
    </row>
    <row r="39" spans="1:22" s="90" customFormat="1" ht="12" customHeight="1" x14ac:dyDescent="0.25">
      <c r="A39" s="94" t="s">
        <v>87</v>
      </c>
      <c r="B39" s="91"/>
      <c r="C39" s="99" t="e">
        <f ca="1">SUM(C35:C38)</f>
        <v>#NAME?</v>
      </c>
      <c r="D39" s="100" t="e">
        <f ca="1">SUM(D35:D38)</f>
        <v>#NAME?</v>
      </c>
      <c r="E39" s="101" t="e">
        <f ca="1">SUM(E35:E38)</f>
        <v>#NAME?</v>
      </c>
      <c r="F39" s="92"/>
      <c r="G39" s="99">
        <f t="shared" ref="G39:N39" si="13">SUM(G35:G38)</f>
        <v>-21969</v>
      </c>
      <c r="H39" s="100">
        <f t="shared" si="13"/>
        <v>0</v>
      </c>
      <c r="I39" s="100">
        <f t="shared" si="13"/>
        <v>0</v>
      </c>
      <c r="J39" s="102">
        <f t="shared" si="13"/>
        <v>-21969</v>
      </c>
      <c r="K39" s="100">
        <f t="shared" si="13"/>
        <v>0</v>
      </c>
      <c r="L39" s="100">
        <f t="shared" si="13"/>
        <v>11535</v>
      </c>
      <c r="M39" s="100" t="e">
        <f t="shared" ca="1" si="13"/>
        <v>#NAME?</v>
      </c>
      <c r="N39" s="101" t="e">
        <f t="shared" ca="1" si="13"/>
        <v>#NAME?</v>
      </c>
      <c r="O39" s="102" t="e">
        <f ca="1">J39-K39-M39-N39-L39</f>
        <v>#NAME?</v>
      </c>
      <c r="P39" s="93"/>
      <c r="Q39" s="99" t="e">
        <f t="shared" ref="Q39:V39" ca="1" si="14">SUM(Q35:Q38)</f>
        <v>#NAME?</v>
      </c>
      <c r="R39" s="100">
        <f t="shared" si="14"/>
        <v>0</v>
      </c>
      <c r="S39" s="100" t="e">
        <f t="shared" ca="1" si="14"/>
        <v>#NAME?</v>
      </c>
      <c r="T39" s="100" t="e">
        <f t="shared" ca="1" si="14"/>
        <v>#NAME?</v>
      </c>
      <c r="U39" s="100" t="e">
        <f t="shared" ca="1" si="14"/>
        <v>#NAME?</v>
      </c>
      <c r="V39" s="101" t="e">
        <f t="shared" ca="1" si="14"/>
        <v>#NAME?</v>
      </c>
    </row>
    <row r="40" spans="1:22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22" ht="12" customHeight="1" x14ac:dyDescent="0.25">
      <c r="A41" s="29" t="s">
        <v>8</v>
      </c>
      <c r="B41" s="38"/>
      <c r="C41" s="41" t="e">
        <f ca="1">GrossMargin!M46</f>
        <v>#NAME?</v>
      </c>
      <c r="D41" s="42" t="e">
        <f ca="1">Expenses!E41+'CapChrg-AllocExp'!E42+'CapChrg-AllocExp'!L42</f>
        <v>#NAME?</v>
      </c>
      <c r="E41" s="66" t="e">
        <f ca="1">C41-D41</f>
        <v>#NAME?</v>
      </c>
      <c r="F41" s="42"/>
      <c r="G41" s="41">
        <f>GrossMargin!I46</f>
        <v>0</v>
      </c>
      <c r="H41" s="42">
        <f>GrossMargin!J46</f>
        <v>0</v>
      </c>
      <c r="I41" s="42">
        <f>GrossMargin!K46</f>
        <v>0</v>
      </c>
      <c r="J41" s="83">
        <f>SUM(G41:I41)</f>
        <v>0</v>
      </c>
      <c r="K41" s="65"/>
      <c r="L41" s="42" t="e">
        <f ca="1">'CapChrg-AllocExp'!D42</f>
        <v>#NAME?</v>
      </c>
      <c r="M41" s="42" t="e">
        <f ca="1">Expenses!D41</f>
        <v>#NAME?</v>
      </c>
      <c r="N41" s="43" t="e">
        <f ca="1">'CapChrg-AllocExp'!K42</f>
        <v>#NAME?</v>
      </c>
      <c r="O41" s="83" t="e">
        <f ca="1">J41-K41-M41-N41-L41</f>
        <v>#NAME?</v>
      </c>
      <c r="P41" s="44"/>
      <c r="Q41" s="41" t="e">
        <f ca="1">GrossMargin!N46</f>
        <v>#NAME?</v>
      </c>
      <c r="R41" s="42"/>
      <c r="S41" s="42" t="e">
        <f ca="1">'CapChrg-AllocExp'!F42</f>
        <v>#NAME?</v>
      </c>
      <c r="T41" s="42" t="e">
        <f ca="1">Expenses!F41</f>
        <v>#NAME?</v>
      </c>
      <c r="U41" s="42" t="e">
        <f ca="1">'CapChrg-AllocExp'!M42</f>
        <v>#NAME?</v>
      </c>
      <c r="V41" s="66" t="e">
        <f ca="1">ROUND(SUM(Q41:U41),0)</f>
        <v>#NAME?</v>
      </c>
    </row>
    <row r="42" spans="1:22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22" ht="12" customHeight="1" x14ac:dyDescent="0.25">
      <c r="A43" s="29" t="s">
        <v>7</v>
      </c>
      <c r="B43" s="38"/>
      <c r="C43" s="41">
        <f>GrossMargin!M48</f>
        <v>0</v>
      </c>
      <c r="D43" s="42" t="e">
        <f ca="1">Expenses!E43+'CapChrg-AllocExp'!E44+'CapChrg-AllocExp'!L44</f>
        <v>#NAME?</v>
      </c>
      <c r="E43" s="66" t="e">
        <f ca="1">C43-D43</f>
        <v>#NAME?</v>
      </c>
      <c r="F43" s="42"/>
      <c r="G43" s="41">
        <f>GrossMargin!I48</f>
        <v>0</v>
      </c>
      <c r="H43" s="42">
        <f>GrossMargin!J48</f>
        <v>0</v>
      </c>
      <c r="I43" s="42">
        <f>GrossMargin!K48</f>
        <v>0</v>
      </c>
      <c r="J43" s="83">
        <f>SUM(G43:I43)</f>
        <v>0</v>
      </c>
      <c r="K43" s="65"/>
      <c r="L43" s="42" t="e">
        <f ca="1">'CapChrg-AllocExp'!D44</f>
        <v>#NAME?</v>
      </c>
      <c r="M43" s="42" t="e">
        <f ca="1">Expenses!D43</f>
        <v>#NAME?</v>
      </c>
      <c r="N43" s="43" t="e">
        <f ca="1">'CapChrg-AllocExp'!K44</f>
        <v>#NAME?</v>
      </c>
      <c r="O43" s="83" t="e">
        <f ca="1">J43-K43-M43-N43-L43</f>
        <v>#NAME?</v>
      </c>
      <c r="P43" s="44"/>
      <c r="Q43" s="41">
        <f>GrossMargin!N48</f>
        <v>0</v>
      </c>
      <c r="R43" s="42"/>
      <c r="S43" s="42" t="e">
        <f ca="1">'CapChrg-AllocExp'!F44</f>
        <v>#NAME?</v>
      </c>
      <c r="T43" s="42" t="e">
        <f ca="1">Expenses!F43</f>
        <v>#NAME?</v>
      </c>
      <c r="U43" s="42" t="e">
        <f ca="1">'CapChrg-AllocExp'!M44</f>
        <v>#NAME?</v>
      </c>
      <c r="V43" s="66" t="e">
        <f ca="1">ROUND(SUM(Q43:U43),0)</f>
        <v>#NAME?</v>
      </c>
    </row>
    <row r="44" spans="1:22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22" s="90" customFormat="1" ht="12" customHeight="1" x14ac:dyDescent="0.25">
      <c r="A45" s="94" t="s">
        <v>10</v>
      </c>
      <c r="B45" s="91"/>
      <c r="C45" s="99" t="e">
        <f ca="1">SUM(C39:C43)+C19+C27+C33</f>
        <v>#NAME?</v>
      </c>
      <c r="D45" s="100" t="e">
        <f ca="1">SUM(D39:D43)+D19+D27+D33</f>
        <v>#NAME?</v>
      </c>
      <c r="E45" s="101" t="e">
        <f ca="1">SUM(E39:E43)+E19+E27+E33</f>
        <v>#NAME?</v>
      </c>
      <c r="F45" s="92"/>
      <c r="G45" s="99">
        <f t="shared" ref="G45:N45" si="15">SUM(G39:G43)+G19+G27+G33</f>
        <v>-8488</v>
      </c>
      <c r="H45" s="100">
        <f t="shared" si="15"/>
        <v>69380</v>
      </c>
      <c r="I45" s="100">
        <f t="shared" si="15"/>
        <v>0</v>
      </c>
      <c r="J45" s="102">
        <f t="shared" si="15"/>
        <v>60892</v>
      </c>
      <c r="K45" s="100">
        <f t="shared" si="15"/>
        <v>48426</v>
      </c>
      <c r="L45" s="100" t="e">
        <f t="shared" ca="1" si="15"/>
        <v>#NAME?</v>
      </c>
      <c r="M45" s="100" t="e">
        <f t="shared" ca="1" si="15"/>
        <v>#NAME?</v>
      </c>
      <c r="N45" s="101" t="e">
        <f t="shared" ca="1" si="15"/>
        <v>#NAME?</v>
      </c>
      <c r="O45" s="102" t="e">
        <f ca="1">J45-K45-M45-N45-L45</f>
        <v>#NAME?</v>
      </c>
      <c r="P45" s="93"/>
      <c r="Q45" s="99" t="e">
        <f t="shared" ref="Q45:V45" ca="1" si="16">SUM(Q39:Q43)+Q19+Q27+Q33</f>
        <v>#NAME?</v>
      </c>
      <c r="R45" s="100">
        <f t="shared" si="16"/>
        <v>-3026</v>
      </c>
      <c r="S45" s="100" t="e">
        <f t="shared" ca="1" si="16"/>
        <v>#NAME?</v>
      </c>
      <c r="T45" s="100" t="e">
        <f t="shared" ca="1" si="16"/>
        <v>#NAME?</v>
      </c>
      <c r="U45" s="100" t="e">
        <f t="shared" ca="1" si="16"/>
        <v>#NAME?</v>
      </c>
      <c r="V45" s="101" t="e">
        <f t="shared" ca="1" si="16"/>
        <v>#NAME?</v>
      </c>
    </row>
    <row r="46" spans="1:22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22" ht="12" customHeight="1" x14ac:dyDescent="0.25">
      <c r="A47" s="29" t="s">
        <v>48</v>
      </c>
      <c r="B47" s="38"/>
      <c r="C47" s="41"/>
      <c r="D47" s="42" t="e">
        <f ca="1">Expenses!E47+'CapChrg-AllocExp'!E50+'CapChrg-AllocExp'!L50</f>
        <v>#NAME?</v>
      </c>
      <c r="E47" s="66" t="e">
        <f ca="1">C47-D47</f>
        <v>#NAME?</v>
      </c>
      <c r="F47" s="42"/>
      <c r="G47" s="41"/>
      <c r="H47" s="42"/>
      <c r="I47" s="42"/>
      <c r="J47" s="83"/>
      <c r="K47" s="65"/>
      <c r="L47" s="42"/>
      <c r="M47" s="42" t="e">
        <f ca="1">Expenses!D47</f>
        <v>#NAME?</v>
      </c>
      <c r="N47" s="43" t="e">
        <f ca="1">'CapChrg-AllocExp'!K50</f>
        <v>#NAME?</v>
      </c>
      <c r="O47" s="83" t="e">
        <f ca="1">J47-K47-M47-N47-L47</f>
        <v>#NAME?</v>
      </c>
      <c r="P47" s="44"/>
      <c r="Q47" s="41">
        <v>0</v>
      </c>
      <c r="R47" s="42"/>
      <c r="S47" s="42"/>
      <c r="T47" s="42" t="e">
        <f ca="1">Expenses!F47</f>
        <v>#NAME?</v>
      </c>
      <c r="U47" s="42" t="e">
        <f ca="1">'CapChrg-AllocExp'!M50</f>
        <v>#NAME?</v>
      </c>
      <c r="V47" s="66" t="e">
        <f ca="1">ROUND(SUM(Q47:U47),0)</f>
        <v>#NAME?</v>
      </c>
    </row>
    <row r="48" spans="1:22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22" ht="12" customHeight="1" x14ac:dyDescent="0.25">
      <c r="A49" s="29" t="s">
        <v>18</v>
      </c>
      <c r="B49" s="38"/>
      <c r="C49" s="41" t="e">
        <f ca="1">GrossMargin!M50</f>
        <v>#NAME?</v>
      </c>
      <c r="D49" s="42" t="e">
        <f ca="1">Expenses!E49</f>
        <v>#NAME?</v>
      </c>
      <c r="E49" s="66" t="e">
        <f ca="1">C49-D49</f>
        <v>#NAME?</v>
      </c>
      <c r="F49" s="65"/>
      <c r="G49" s="41">
        <f>GrossMargin!I50</f>
        <v>0</v>
      </c>
      <c r="H49" s="42">
        <f>GrossMargin!J50</f>
        <v>0</v>
      </c>
      <c r="I49" s="42">
        <f>GrossMargin!K50</f>
        <v>0</v>
      </c>
      <c r="J49" s="83">
        <f>SUM(G49:I49)</f>
        <v>0</v>
      </c>
      <c r="K49" s="65"/>
      <c r="L49" s="42"/>
      <c r="M49" s="42" t="e">
        <f ca="1">Expenses!D49</f>
        <v>#NAME?</v>
      </c>
      <c r="N49" s="43"/>
      <c r="O49" s="83" t="e">
        <f ca="1">J49-K49-M49-N49-L49</f>
        <v>#NAME?</v>
      </c>
      <c r="P49" s="44"/>
      <c r="Q49" s="41" t="e">
        <f ca="1">GrossMargin!N50</f>
        <v>#NAME?</v>
      </c>
      <c r="R49" s="42"/>
      <c r="S49" s="42"/>
      <c r="T49" s="42" t="e">
        <f ca="1">Expenses!F49</f>
        <v>#NAME?</v>
      </c>
      <c r="U49" s="42"/>
      <c r="V49" s="66" t="e">
        <f ca="1">ROUND(SUM(Q49:U49),0)</f>
        <v>#NAME?</v>
      </c>
    </row>
    <row r="50" spans="1:22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22" ht="12" customHeight="1" x14ac:dyDescent="0.25">
      <c r="A51" s="29" t="s">
        <v>60</v>
      </c>
      <c r="B51" s="38"/>
      <c r="C51" s="41"/>
      <c r="D51" s="42" t="e">
        <f ca="1">'CapChrg-AllocExp'!E46</f>
        <v>#NAME?</v>
      </c>
      <c r="E51" s="66" t="e">
        <f ca="1">C51-D51</f>
        <v>#NAME?</v>
      </c>
      <c r="F51" s="42"/>
      <c r="G51" s="41"/>
      <c r="H51" s="42"/>
      <c r="I51" s="42"/>
      <c r="J51" s="83">
        <f>SUM(G51:I51)</f>
        <v>0</v>
      </c>
      <c r="K51" s="65"/>
      <c r="L51" s="42" t="e">
        <f ca="1">'CapChrg-AllocExp'!D46</f>
        <v>#NAME?</v>
      </c>
      <c r="M51" s="42"/>
      <c r="N51" s="43"/>
      <c r="O51" s="83" t="e">
        <f ca="1">J51-K51-M51-N51-L51</f>
        <v>#NAME?</v>
      </c>
      <c r="P51" s="44"/>
      <c r="Q51" s="41"/>
      <c r="R51" s="42"/>
      <c r="S51" s="42" t="e">
        <f ca="1">'CapChrg-AllocExp'!F46</f>
        <v>#NAME?</v>
      </c>
      <c r="T51" s="42"/>
      <c r="U51" s="42"/>
      <c r="V51" s="66" t="e">
        <f ca="1">ROUND(SUM(Q51:U51),0)</f>
        <v>#NAME?</v>
      </c>
    </row>
    <row r="52" spans="1:22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22" ht="12" customHeight="1" x14ac:dyDescent="0.25">
      <c r="A53" s="29" t="s">
        <v>19</v>
      </c>
      <c r="B53" s="38"/>
      <c r="C53" s="41">
        <f>GrossMargin!M52</f>
        <v>38074</v>
      </c>
      <c r="D53" s="42"/>
      <c r="E53" s="66">
        <f>C53-D53</f>
        <v>38074</v>
      </c>
      <c r="F53" s="42"/>
      <c r="G53" s="41">
        <f>GrossMargin!I52</f>
        <v>0</v>
      </c>
      <c r="H53" s="42"/>
      <c r="I53" s="42">
        <f>GrossMargin!K52</f>
        <v>0</v>
      </c>
      <c r="J53" s="83">
        <f>SUM(G53:I53)</f>
        <v>0</v>
      </c>
      <c r="K53" s="65"/>
      <c r="L53" s="42"/>
      <c r="M53" s="42"/>
      <c r="N53" s="43"/>
      <c r="O53" s="83">
        <f>J53-K53-M53-N53-L53</f>
        <v>0</v>
      </c>
      <c r="P53" s="44"/>
      <c r="Q53" s="41">
        <f>GrossMargin!N52</f>
        <v>-38074</v>
      </c>
      <c r="R53" s="42"/>
      <c r="S53" s="42"/>
      <c r="T53" s="42">
        <v>0</v>
      </c>
      <c r="U53" s="42"/>
      <c r="V53" s="66">
        <f>ROUND(SUM(Q53:U53),0)</f>
        <v>-38074</v>
      </c>
    </row>
    <row r="54" spans="1:22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22" s="90" customFormat="1" ht="12" customHeight="1" x14ac:dyDescent="0.25">
      <c r="A55" s="94" t="s">
        <v>65</v>
      </c>
      <c r="B55" s="91"/>
      <c r="C55" s="99" t="e">
        <f ca="1">SUM(C45:C53)</f>
        <v>#NAME?</v>
      </c>
      <c r="D55" s="100" t="e">
        <f ca="1">SUM(D45:D53)</f>
        <v>#NAME?</v>
      </c>
      <c r="E55" s="101" t="e">
        <f ca="1">SUM(E45:E53)</f>
        <v>#NAME?</v>
      </c>
      <c r="F55" s="92"/>
      <c r="G55" s="99">
        <f t="shared" ref="G55:N55" si="17">SUM(G45:G53)</f>
        <v>-8488</v>
      </c>
      <c r="H55" s="100">
        <f t="shared" si="17"/>
        <v>69380</v>
      </c>
      <c r="I55" s="100">
        <f t="shared" si="17"/>
        <v>0</v>
      </c>
      <c r="J55" s="102">
        <f t="shared" si="17"/>
        <v>60892</v>
      </c>
      <c r="K55" s="100">
        <f t="shared" si="17"/>
        <v>48426</v>
      </c>
      <c r="L55" s="100" t="e">
        <f t="shared" ca="1" si="17"/>
        <v>#NAME?</v>
      </c>
      <c r="M55" s="100" t="e">
        <f t="shared" ca="1" si="17"/>
        <v>#NAME?</v>
      </c>
      <c r="N55" s="101" t="e">
        <f t="shared" ca="1" si="17"/>
        <v>#NAME?</v>
      </c>
      <c r="O55" s="102" t="e">
        <f ca="1">J55-K55-M55-N55-L55</f>
        <v>#NAME?</v>
      </c>
      <c r="P55" s="93"/>
      <c r="Q55" s="99" t="e">
        <f t="shared" ref="Q55:V55" ca="1" si="18">SUM(Q45:Q53)</f>
        <v>#NAME?</v>
      </c>
      <c r="R55" s="100">
        <f t="shared" si="18"/>
        <v>-3026</v>
      </c>
      <c r="S55" s="100" t="e">
        <f t="shared" ca="1" si="18"/>
        <v>#NAME?</v>
      </c>
      <c r="T55" s="100" t="e">
        <f t="shared" ca="1" si="18"/>
        <v>#NAME?</v>
      </c>
      <c r="U55" s="100" t="e">
        <f t="shared" ca="1" si="18"/>
        <v>#NAME?</v>
      </c>
      <c r="V55" s="101" t="e">
        <f t="shared" ca="1" si="18"/>
        <v>#NAME?</v>
      </c>
    </row>
    <row r="56" spans="1:22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22" ht="12" customHeight="1" x14ac:dyDescent="0.25">
      <c r="A57" s="29" t="s">
        <v>151</v>
      </c>
      <c r="B57" s="38"/>
      <c r="C57" s="41"/>
      <c r="D57" s="42">
        <v>8600</v>
      </c>
      <c r="E57" s="66">
        <f>C57-D57</f>
        <v>-8600</v>
      </c>
      <c r="F57" s="42"/>
      <c r="G57" s="41"/>
      <c r="H57" s="42"/>
      <c r="I57" s="42"/>
      <c r="J57" s="83"/>
      <c r="K57" s="65"/>
      <c r="L57" s="65"/>
      <c r="M57" s="42">
        <v>8600</v>
      </c>
      <c r="N57" s="43"/>
      <c r="O57" s="83">
        <f>J57-K57-M57-N57-L57</f>
        <v>-8600</v>
      </c>
      <c r="P57" s="44"/>
      <c r="Q57" s="41"/>
      <c r="R57" s="42"/>
      <c r="S57" s="42"/>
      <c r="T57" s="42">
        <f>D57-M57</f>
        <v>0</v>
      </c>
      <c r="U57" s="42"/>
      <c r="V57" s="66">
        <f>ROUND(SUM(Q57:U57),0)</f>
        <v>0</v>
      </c>
    </row>
    <row r="58" spans="1:22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/>
    </row>
    <row r="59" spans="1:22" s="90" customFormat="1" ht="12" customHeight="1" x14ac:dyDescent="0.25">
      <c r="A59" s="94" t="s">
        <v>66</v>
      </c>
      <c r="B59" s="91"/>
      <c r="C59" s="95" t="e">
        <f ca="1">SUM(C55:C57)</f>
        <v>#NAME?</v>
      </c>
      <c r="D59" s="96" t="e">
        <f ca="1">SUM(D55:D57)</f>
        <v>#NAME?</v>
      </c>
      <c r="E59" s="97" t="e">
        <f ca="1">SUM(E55:E57)</f>
        <v>#NAME?</v>
      </c>
      <c r="F59" s="92"/>
      <c r="G59" s="95">
        <f t="shared" ref="G59:V59" si="19">SUM(G55:G57)</f>
        <v>-8488</v>
      </c>
      <c r="H59" s="96">
        <f t="shared" si="19"/>
        <v>69380</v>
      </c>
      <c r="I59" s="96">
        <f t="shared" si="19"/>
        <v>0</v>
      </c>
      <c r="J59" s="98">
        <f t="shared" si="19"/>
        <v>60892</v>
      </c>
      <c r="K59" s="96">
        <f t="shared" si="19"/>
        <v>48426</v>
      </c>
      <c r="L59" s="96" t="e">
        <f t="shared" ca="1" si="19"/>
        <v>#NAME?</v>
      </c>
      <c r="M59" s="96" t="e">
        <f t="shared" ca="1" si="19"/>
        <v>#NAME?</v>
      </c>
      <c r="N59" s="97" t="e">
        <f t="shared" ca="1" si="19"/>
        <v>#NAME?</v>
      </c>
      <c r="O59" s="98" t="e">
        <f ca="1">J59-K59-M59-N59-L59</f>
        <v>#NAME?</v>
      </c>
      <c r="P59" s="93"/>
      <c r="Q59" s="95" t="e">
        <f t="shared" ca="1" si="19"/>
        <v>#NAME?</v>
      </c>
      <c r="R59" s="96">
        <f t="shared" si="19"/>
        <v>-3026</v>
      </c>
      <c r="S59" s="96" t="e">
        <f t="shared" ca="1" si="19"/>
        <v>#NAME?</v>
      </c>
      <c r="T59" s="96" t="e">
        <f t="shared" ca="1" si="19"/>
        <v>#NAME?</v>
      </c>
      <c r="U59" s="96" t="e">
        <f t="shared" ca="1" si="19"/>
        <v>#NAME?</v>
      </c>
      <c r="V59" s="97" t="e">
        <f t="shared" ca="1" si="19"/>
        <v>#NAME?</v>
      </c>
    </row>
    <row r="60" spans="1:22" s="38" customFormat="1" ht="3" customHeight="1" x14ac:dyDescent="0.25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</row>
    <row r="61" spans="1:22" ht="13.5" x14ac:dyDescent="0.25">
      <c r="A61" s="185"/>
      <c r="C61" s="186"/>
      <c r="D61" s="44"/>
      <c r="E61" s="185" t="s">
        <v>136</v>
      </c>
      <c r="F61" s="44"/>
      <c r="G61" s="192">
        <f>'GM-WklyChnge'!D53</f>
        <v>-20144</v>
      </c>
    </row>
    <row r="62" spans="1:22" ht="6" customHeight="1" x14ac:dyDescent="0.25">
      <c r="C62" s="44"/>
      <c r="D62" s="44"/>
      <c r="E62" s="44"/>
      <c r="F62" s="44"/>
    </row>
    <row r="63" spans="1:22" x14ac:dyDescent="0.25">
      <c r="A63" s="177" t="s">
        <v>150</v>
      </c>
      <c r="C63" s="44"/>
      <c r="D63" s="44"/>
      <c r="E63" s="44"/>
      <c r="F63" s="44"/>
    </row>
    <row r="64" spans="1:22" x14ac:dyDescent="0.25">
      <c r="C64" s="44"/>
      <c r="D64" s="44"/>
      <c r="E64" s="44"/>
      <c r="F64" s="44"/>
    </row>
    <row r="65" spans="3:6" x14ac:dyDescent="0.25">
      <c r="C65" s="44"/>
      <c r="D65" s="44"/>
      <c r="E65" s="44"/>
      <c r="F65" s="44"/>
    </row>
    <row r="66" spans="3:6" x14ac:dyDescent="0.25">
      <c r="C66" s="44"/>
      <c r="D66" s="44"/>
      <c r="E66" s="44"/>
      <c r="F66" s="44"/>
    </row>
    <row r="67" spans="3:6" x14ac:dyDescent="0.25">
      <c r="C67" s="44"/>
      <c r="D67" s="44"/>
      <c r="E67" s="44"/>
      <c r="F67" s="44"/>
    </row>
    <row r="68" spans="3:6" x14ac:dyDescent="0.25">
      <c r="C68" s="44"/>
      <c r="D68" s="44"/>
      <c r="E68" s="44"/>
      <c r="F68" s="44"/>
    </row>
    <row r="69" spans="3:6" x14ac:dyDescent="0.25">
      <c r="C69" s="44"/>
      <c r="D69" s="44"/>
      <c r="E69" s="44"/>
      <c r="F69" s="44"/>
    </row>
    <row r="70" spans="3:6" x14ac:dyDescent="0.25">
      <c r="C70" s="44"/>
      <c r="D70" s="44"/>
      <c r="E70" s="44"/>
      <c r="F70" s="44"/>
    </row>
    <row r="71" spans="3:6" x14ac:dyDescent="0.25">
      <c r="C71" s="44"/>
      <c r="D71" s="44"/>
      <c r="E71" s="44"/>
      <c r="F71" s="44"/>
    </row>
    <row r="72" spans="3:6" x14ac:dyDescent="0.25">
      <c r="C72" s="44"/>
      <c r="D72" s="44"/>
      <c r="E72" s="44"/>
      <c r="F72" s="44"/>
    </row>
    <row r="73" spans="3:6" x14ac:dyDescent="0.25">
      <c r="C73" s="44"/>
      <c r="D73" s="44"/>
      <c r="E73" s="44"/>
      <c r="F73" s="44"/>
    </row>
    <row r="74" spans="3:6" x14ac:dyDescent="0.25">
      <c r="C74" s="44"/>
      <c r="D74" s="44"/>
      <c r="E74" s="44"/>
      <c r="F74" s="44"/>
    </row>
    <row r="75" spans="3:6" x14ac:dyDescent="0.25">
      <c r="C75" s="44"/>
      <c r="D75" s="44"/>
      <c r="E75" s="44"/>
      <c r="F75" s="44"/>
    </row>
    <row r="76" spans="3:6" x14ac:dyDescent="0.25">
      <c r="C76" s="44"/>
      <c r="D76" s="44"/>
      <c r="E76" s="44"/>
      <c r="F76" s="44"/>
    </row>
    <row r="77" spans="3:6" x14ac:dyDescent="0.25">
      <c r="C77" s="44"/>
      <c r="D77" s="44"/>
      <c r="E77" s="44"/>
      <c r="F77" s="44"/>
    </row>
    <row r="78" spans="3:6" x14ac:dyDescent="0.25">
      <c r="C78" s="44"/>
      <c r="D78" s="44"/>
      <c r="E78" s="44"/>
      <c r="F78" s="44"/>
    </row>
    <row r="79" spans="3:6" x14ac:dyDescent="0.25">
      <c r="C79" s="44"/>
      <c r="D79" s="44"/>
      <c r="E79" s="44"/>
      <c r="F79" s="44"/>
    </row>
    <row r="80" spans="3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85"/>
  <sheetViews>
    <sheetView workbookViewId="0">
      <selection activeCell="B6" sqref="B6"/>
    </sheetView>
  </sheetViews>
  <sheetFormatPr defaultRowHeight="12.75" x14ac:dyDescent="0.25"/>
  <cols>
    <col min="1" max="1" width="23.7109375" style="27" customWidth="1"/>
    <col min="2" max="2" width="1" style="27" customWidth="1"/>
    <col min="3" max="5" width="7.7109375" style="27" customWidth="1"/>
    <col min="6" max="6" width="0.85546875" style="27" customWidth="1"/>
    <col min="7" max="9" width="7.7109375" style="27" customWidth="1"/>
    <col min="10" max="12" width="9.28515625" style="27" customWidth="1"/>
    <col min="13" max="15" width="7.7109375" style="27" customWidth="1"/>
    <col min="16" max="16" width="0.85546875" style="27" customWidth="1"/>
    <col min="17" max="21" width="7.7109375" style="27" customWidth="1"/>
    <col min="22" max="22" width="8.7109375" style="27" customWidth="1"/>
    <col min="23" max="23" width="9.140625" style="27"/>
    <col min="24" max="24" width="16.85546875" style="25" customWidth="1"/>
    <col min="25" max="16384" width="9.140625" style="27"/>
  </cols>
  <sheetData>
    <row r="1" spans="1:35" ht="15.75" x14ac:dyDescent="0.25">
      <c r="A1" s="267" t="s">
        <v>17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X1" s="25" t="s">
        <v>102</v>
      </c>
      <c r="Y1" s="25" t="s">
        <v>50</v>
      </c>
      <c r="Z1" s="25"/>
      <c r="AA1" s="25" t="s">
        <v>55</v>
      </c>
      <c r="AB1" s="25" t="s">
        <v>54</v>
      </c>
      <c r="AC1" s="25" t="s">
        <v>56</v>
      </c>
      <c r="AE1" s="25" t="s">
        <v>50</v>
      </c>
      <c r="AF1" s="25"/>
      <c r="AG1" s="25" t="s">
        <v>55</v>
      </c>
      <c r="AH1" s="25" t="s">
        <v>54</v>
      </c>
      <c r="AI1" s="25" t="s">
        <v>56</v>
      </c>
    </row>
    <row r="2" spans="1:35" ht="16.5" x14ac:dyDescent="0.3">
      <c r="A2" s="268" t="s">
        <v>160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X2" s="26">
        <v>36707</v>
      </c>
      <c r="Y2" s="25"/>
      <c r="Z2" s="25"/>
      <c r="AA2" s="25"/>
      <c r="AB2" s="25"/>
      <c r="AC2" s="25"/>
      <c r="AE2" s="25" t="s">
        <v>64</v>
      </c>
      <c r="AF2" s="26">
        <v>36616</v>
      </c>
      <c r="AG2" s="25"/>
      <c r="AH2" s="25"/>
      <c r="AI2" s="25"/>
    </row>
    <row r="3" spans="1:35" ht="13.5" x14ac:dyDescent="0.25">
      <c r="A3" s="269" t="s">
        <v>161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X3" s="25" t="s">
        <v>63</v>
      </c>
      <c r="Y3" s="25"/>
      <c r="Z3" s="25"/>
      <c r="AA3" s="25"/>
      <c r="AB3" s="25"/>
      <c r="AC3" s="25"/>
      <c r="AE3" s="25"/>
      <c r="AF3" s="25"/>
      <c r="AG3" s="25"/>
      <c r="AH3" s="25"/>
      <c r="AI3" s="25"/>
    </row>
    <row r="4" spans="1:35" ht="3" customHeight="1" x14ac:dyDescent="0.25"/>
    <row r="5" spans="1:35" ht="12" customHeight="1" x14ac:dyDescent="0.25">
      <c r="A5" s="28"/>
      <c r="C5" s="273" t="s">
        <v>15</v>
      </c>
      <c r="D5" s="274"/>
      <c r="E5" s="275"/>
      <c r="G5" s="273" t="s">
        <v>72</v>
      </c>
      <c r="H5" s="274"/>
      <c r="I5" s="274"/>
      <c r="J5" s="274"/>
      <c r="K5" s="274"/>
      <c r="L5" s="274"/>
      <c r="M5" s="274"/>
      <c r="N5" s="274"/>
      <c r="O5" s="275"/>
      <c r="Q5" s="273" t="s">
        <v>61</v>
      </c>
      <c r="R5" s="274"/>
      <c r="S5" s="274"/>
      <c r="T5" s="274"/>
      <c r="U5" s="274"/>
      <c r="V5" s="275"/>
      <c r="X5" s="25" t="s">
        <v>125</v>
      </c>
      <c r="Y5" s="273" t="s">
        <v>170</v>
      </c>
      <c r="Z5" s="274"/>
      <c r="AA5" s="274"/>
      <c r="AB5" s="274"/>
      <c r="AC5" s="275"/>
      <c r="AE5" s="273" t="s">
        <v>170</v>
      </c>
      <c r="AF5" s="274"/>
      <c r="AG5" s="274"/>
      <c r="AH5" s="274"/>
      <c r="AI5" s="275"/>
    </row>
    <row r="6" spans="1:35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2" t="s">
        <v>129</v>
      </c>
      <c r="S6" s="32" t="s">
        <v>23</v>
      </c>
      <c r="T6" s="31" t="s">
        <v>22</v>
      </c>
      <c r="U6" s="31" t="s">
        <v>25</v>
      </c>
      <c r="V6" s="31"/>
      <c r="Y6" s="31" t="s">
        <v>14</v>
      </c>
      <c r="Z6" s="31" t="s">
        <v>129</v>
      </c>
      <c r="AA6" s="31" t="s">
        <v>23</v>
      </c>
      <c r="AB6" s="31" t="s">
        <v>22</v>
      </c>
      <c r="AC6" s="31" t="s">
        <v>25</v>
      </c>
      <c r="AE6" s="31" t="s">
        <v>14</v>
      </c>
      <c r="AF6" s="31" t="s">
        <v>129</v>
      </c>
      <c r="AG6" s="31" t="s">
        <v>23</v>
      </c>
      <c r="AH6" s="31" t="s">
        <v>22</v>
      </c>
      <c r="AI6" s="31" t="s">
        <v>25</v>
      </c>
    </row>
    <row r="7" spans="1:35" ht="12" customHeight="1" x14ac:dyDescent="0.25">
      <c r="A7" s="32" t="s">
        <v>16</v>
      </c>
      <c r="B7" s="29"/>
      <c r="C7" s="33" t="s">
        <v>21</v>
      </c>
      <c r="D7" s="34" t="s">
        <v>149</v>
      </c>
      <c r="E7" s="35" t="s">
        <v>148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  <c r="Y7" s="37" t="s">
        <v>21</v>
      </c>
      <c r="Z7" s="37" t="s">
        <v>59</v>
      </c>
      <c r="AA7" s="37" t="s">
        <v>24</v>
      </c>
      <c r="AB7" s="37" t="s">
        <v>59</v>
      </c>
      <c r="AC7" s="37" t="s">
        <v>59</v>
      </c>
      <c r="AE7" s="37" t="s">
        <v>21</v>
      </c>
      <c r="AF7" s="37" t="s">
        <v>59</v>
      </c>
      <c r="AG7" s="37" t="s">
        <v>24</v>
      </c>
      <c r="AH7" s="37" t="s">
        <v>59</v>
      </c>
      <c r="AI7" s="37" t="s">
        <v>59</v>
      </c>
    </row>
    <row r="8" spans="1:35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35" ht="12" customHeight="1" x14ac:dyDescent="0.25">
      <c r="A9" s="29" t="s">
        <v>3</v>
      </c>
      <c r="B9" s="38"/>
      <c r="C9" s="59" t="e">
        <f ca="1">Y9</f>
        <v>#NAME?</v>
      </c>
      <c r="D9" s="60" t="e">
        <f ca="1">SUM(Z9:AC9)</f>
        <v>#NAME?</v>
      </c>
      <c r="E9" s="66" t="e">
        <f ca="1">C9-D9</f>
        <v>#NAME?</v>
      </c>
      <c r="F9" s="42"/>
      <c r="G9" s="59"/>
      <c r="H9" s="60"/>
      <c r="I9" s="60"/>
      <c r="J9" s="82">
        <f t="shared" ref="J9:J18" si="0">SUM(G9:I9)</f>
        <v>0</v>
      </c>
      <c r="K9" s="178"/>
      <c r="L9" s="178"/>
      <c r="M9" s="60"/>
      <c r="N9" s="61"/>
      <c r="O9" s="82">
        <f t="shared" ref="O9:O19" si="1">J9-M9-N9</f>
        <v>0</v>
      </c>
      <c r="P9" s="44"/>
      <c r="Q9" s="59"/>
      <c r="R9" s="60"/>
      <c r="S9" s="60"/>
      <c r="T9" s="60"/>
      <c r="U9" s="60"/>
      <c r="V9" s="84">
        <f t="shared" ref="V9:V18" si="2">ROUND(SUM(Q9:U9),0)</f>
        <v>0</v>
      </c>
      <c r="X9" s="25" t="s">
        <v>26</v>
      </c>
      <c r="Y9" s="44" t="e">
        <f ca="1">_xll.HPVAL($X9,$X$1,Y$1,$X$2,$X$3,$X$5)/1000</f>
        <v>#NAME?</v>
      </c>
      <c r="AA9" s="44" t="e">
        <f ca="1">_xll.HPVAL($X9,$X$1,AA$1,$X$2,$X$3,$X$5)/1000</f>
        <v>#NAME?</v>
      </c>
      <c r="AB9" s="44" t="e">
        <f ca="1">_xll.HPVAL($X9,$X$1,AB$1,$X$2,$X$3,$X$5)/1000</f>
        <v>#NAME?</v>
      </c>
      <c r="AC9" s="44" t="e">
        <f ca="1">_xll.HPVAL($X9,$X$1,AC$1,$X$2,$X$3,$X$5)/1000</f>
        <v>#NAME?</v>
      </c>
      <c r="AE9" s="44" t="e">
        <f ca="1">_xll.HPVAL($X9,$AE$2,AE$1,$AF$2,$X$3,$X$5)/1000</f>
        <v>#NAME?</v>
      </c>
      <c r="AG9" s="44" t="e">
        <f ca="1">_xll.HPVAL($X9,$AE$2,AG$1,$AF$2,$X$3,$X$5)/1000</f>
        <v>#NAME?</v>
      </c>
      <c r="AH9" s="44" t="e">
        <f ca="1">_xll.HPVAL($X9,$AE$2,AH$1,$AF$2,$X$3,$X$5)/1000</f>
        <v>#NAME?</v>
      </c>
      <c r="AI9" s="44" t="e">
        <f ca="1">_xll.HPVAL($X9,$AE$2,AI$1,$AF$2,$X$3,$X$5)/1000</f>
        <v>#NAME?</v>
      </c>
    </row>
    <row r="10" spans="1:35" ht="12" customHeight="1" x14ac:dyDescent="0.25">
      <c r="A10" s="29" t="s">
        <v>106</v>
      </c>
      <c r="B10" s="38"/>
      <c r="C10" s="41" t="e">
        <f t="shared" ref="C10:C18" ca="1" si="3">Y10</f>
        <v>#NAME?</v>
      </c>
      <c r="D10" s="42" t="e">
        <f t="shared" ref="D10:D18" ca="1" si="4">SUM(Z10:AC10)</f>
        <v>#NAME?</v>
      </c>
      <c r="E10" s="66" t="e">
        <f t="shared" ref="E10:E18" ca="1" si="5">C10-D10</f>
        <v>#NAME?</v>
      </c>
      <c r="F10" s="42"/>
      <c r="G10" s="41"/>
      <c r="H10" s="42"/>
      <c r="I10" s="42"/>
      <c r="J10" s="83">
        <f t="shared" si="0"/>
        <v>0</v>
      </c>
      <c r="K10" s="65"/>
      <c r="L10" s="65"/>
      <c r="M10" s="42"/>
      <c r="N10" s="43"/>
      <c r="O10" s="83">
        <f t="shared" si="1"/>
        <v>0</v>
      </c>
      <c r="P10" s="44"/>
      <c r="Q10" s="41"/>
      <c r="R10" s="42"/>
      <c r="S10" s="42"/>
      <c r="T10" s="42"/>
      <c r="U10" s="42"/>
      <c r="V10" s="66">
        <f t="shared" si="2"/>
        <v>0</v>
      </c>
      <c r="X10" s="25" t="s">
        <v>105</v>
      </c>
      <c r="Y10" s="44" t="e">
        <f ca="1">_xll.HPVAL($X10,$X$1,Y$1,$X$2,$X$3,$X$5)/1000-_xll.HPVAL("gencos",$X$1,Y$1,$X$2,$X$3,$X$5)/1000</f>
        <v>#NAME?</v>
      </c>
      <c r="AA10" s="44" t="e">
        <f ca="1">_xll.HPVAL($X10,$X$1,AA$1,$X$2,$X$3,$X$5)/1000-AA29</f>
        <v>#NAME?</v>
      </c>
      <c r="AB10" s="44" t="e">
        <f ca="1">_xll.HPVAL($X10,$X$1,AB$1,$X$2,$X$3,$X$5)/1000-AB29</f>
        <v>#NAME?</v>
      </c>
      <c r="AC10" s="44" t="e">
        <f ca="1">_xll.HPVAL($X10,$X$1,AC$1,$X$2,$X$3,$X$5)/1000-AC29</f>
        <v>#NAME?</v>
      </c>
      <c r="AE10" s="44" t="e">
        <f ca="1">_xll.HPVAL($X10,$AE$2,AE$1,$AF$2,$X$3,$X$5)/1000-_xll.HPVAL("gencos",$AE$2,AE$1,$AF$2,$X$3,$X$5)/1000</f>
        <v>#NAME?</v>
      </c>
      <c r="AG10" s="44" t="e">
        <f ca="1">_xll.HPVAL($X10,$AE$2,AG$1,$AF$2,$X$3,$X$5)/1000-AG29</f>
        <v>#NAME?</v>
      </c>
      <c r="AH10" s="44" t="e">
        <f ca="1">_xll.HPVAL($X10,$AE$2,AH$1,$AF$2,$X$3,$X$5)/1000-AH29</f>
        <v>#NAME?</v>
      </c>
      <c r="AI10" s="44" t="e">
        <f ca="1">_xll.HPVAL($X10,$AE$2,AI$1,$AF$2,$X$3,$X$5)/1000-AI29</f>
        <v>#NAME?</v>
      </c>
    </row>
    <row r="11" spans="1:35" ht="12" customHeight="1" x14ac:dyDescent="0.25">
      <c r="A11" s="29" t="s">
        <v>132</v>
      </c>
      <c r="B11" s="38"/>
      <c r="C11" s="41" t="e">
        <f t="shared" ca="1" si="3"/>
        <v>#NAME?</v>
      </c>
      <c r="D11" s="42" t="e">
        <f t="shared" ca="1" si="4"/>
        <v>#NAME?</v>
      </c>
      <c r="E11" s="66" t="e">
        <f t="shared" ca="1" si="5"/>
        <v>#NAME?</v>
      </c>
      <c r="F11" s="42"/>
      <c r="G11" s="41"/>
      <c r="H11" s="42"/>
      <c r="I11" s="42"/>
      <c r="J11" s="83">
        <f t="shared" si="0"/>
        <v>0</v>
      </c>
      <c r="K11" s="65"/>
      <c r="L11" s="65"/>
      <c r="M11" s="42"/>
      <c r="N11" s="43"/>
      <c r="O11" s="83">
        <f t="shared" si="1"/>
        <v>0</v>
      </c>
      <c r="P11" s="44"/>
      <c r="Q11" s="41"/>
      <c r="R11" s="42"/>
      <c r="S11" s="42"/>
      <c r="T11" s="42"/>
      <c r="U11" s="42"/>
      <c r="V11" s="66">
        <f t="shared" si="2"/>
        <v>0</v>
      </c>
      <c r="X11" s="25" t="s">
        <v>27</v>
      </c>
      <c r="Y11" s="44" t="e">
        <f ca="1">_xll.HPVAL($X11,$X$1,"other",$X$2,$X$3,$X$5)/1000+_xll.HPVAL($X11,$X$1,"overview",$X$2,$X$3,$X$5)/1000</f>
        <v>#NAME?</v>
      </c>
      <c r="AA11" s="44" t="e">
        <f ca="1">_xll.HPVAL($X11,$X$1,AA$1,$X$2,$X$3,$X$5)/1000</f>
        <v>#NAME?</v>
      </c>
      <c r="AB11" s="44" t="e">
        <f ca="1">_xll.HPVAL($X11,$X$1,AB$1,$X$2,$X$3,$X$5)/1000*0.8577</f>
        <v>#NAME?</v>
      </c>
      <c r="AC11" s="44" t="e">
        <f ca="1">_xll.HPVAL($X11,$X$1,AC$1,$X$2,$X$3,$X$5)/1000*0.8577</f>
        <v>#NAME?</v>
      </c>
      <c r="AE11" s="44" t="e">
        <f ca="1">_xll.HPVAL($X11,$AE$2,"other",$AF$2,$X$3,$X$5)/1000+_xll.HPVAL($X11,$AE$2,"overview",$AF$2,$X$3,$X$5)/1000</f>
        <v>#NAME?</v>
      </c>
      <c r="AG11" s="44" t="e">
        <f ca="1">_xll.HPVAL($X11,$AE$2,AG$1,$AF$2,$X$3,$X$5)/1000</f>
        <v>#NAME?</v>
      </c>
      <c r="AH11" s="44" t="e">
        <f ca="1">_xll.HPVAL($X11,$AE$2,AH$1,$AF$2,$X$3,$X$5)/1000*0.8577</f>
        <v>#NAME?</v>
      </c>
      <c r="AI11" s="44" t="e">
        <f ca="1">_xll.HPVAL($X11,$AE$2,AI$1,$AF$2,$X$3,$X$5)/1000*0.8577</f>
        <v>#NAME?</v>
      </c>
    </row>
    <row r="12" spans="1:35" ht="12" customHeight="1" x14ac:dyDescent="0.25">
      <c r="A12" s="29" t="s">
        <v>133</v>
      </c>
      <c r="B12" s="38"/>
      <c r="C12" s="41" t="e">
        <f t="shared" ca="1" si="3"/>
        <v>#NAME?</v>
      </c>
      <c r="D12" s="42" t="e">
        <f t="shared" ca="1" si="4"/>
        <v>#NAME?</v>
      </c>
      <c r="E12" s="66" t="e">
        <f t="shared" ca="1" si="5"/>
        <v>#NAME?</v>
      </c>
      <c r="F12" s="42"/>
      <c r="G12" s="41"/>
      <c r="H12" s="42"/>
      <c r="I12" s="42"/>
      <c r="J12" s="83">
        <f>SUM(G12:I12)</f>
        <v>0</v>
      </c>
      <c r="K12" s="65"/>
      <c r="L12" s="65"/>
      <c r="M12" s="42"/>
      <c r="N12" s="43"/>
      <c r="O12" s="83">
        <f>J12-M12-N12</f>
        <v>0</v>
      </c>
      <c r="P12" s="44"/>
      <c r="Q12" s="41"/>
      <c r="R12" s="42"/>
      <c r="S12" s="42"/>
      <c r="T12" s="42"/>
      <c r="U12" s="42"/>
      <c r="V12" s="66">
        <f>ROUND(SUM(Q12:U12),0)</f>
        <v>0</v>
      </c>
      <c r="X12" s="25" t="s">
        <v>134</v>
      </c>
      <c r="Y12" s="44" t="e">
        <f ca="1">_xll.HPVAL($X12,$X$1,Y$1,$X$2,$X$3,$X$5)/1000-Y11</f>
        <v>#NAME?</v>
      </c>
      <c r="AA12" s="44" t="e">
        <f ca="1">_xll.HPVAL($X12,$X$1,AA$1,$X$2,$X$3,$X$5)/1000</f>
        <v>#NAME?</v>
      </c>
      <c r="AB12" s="44" t="e">
        <f ca="1">_xll.HPVAL($X12,$X$1,AB$1,$X$2,$X$3,$X$5)/1000-AB11</f>
        <v>#NAME?</v>
      </c>
      <c r="AC12" s="44" t="e">
        <f ca="1">_xll.HPVAL($X12,$X$1,AC$1,$X$2,$X$3,$X$5)/1000-AC11</f>
        <v>#NAME?</v>
      </c>
      <c r="AE12" s="44" t="e">
        <f ca="1">_xll.HPVAL($X12,$AE$2,AE$1,$AF$2,$X$3,$X$5)/1000-AE11</f>
        <v>#NAME?</v>
      </c>
      <c r="AG12" s="44" t="e">
        <f ca="1">_xll.HPVAL($X12,$AE$2,AG$1,$AF$2,$X$3,$X$5)/1000</f>
        <v>#NAME?</v>
      </c>
      <c r="AH12" s="44" t="e">
        <f ca="1">_xll.HPVAL($X12,$AE$2,AH$1,$AF$2,$X$3,$X$5)/1000-AH11</f>
        <v>#NAME?</v>
      </c>
      <c r="AI12" s="44" t="e">
        <f ca="1">_xll.HPVAL($X12,$AE$2,AI$1,$AF$2,$X$3,$X$5)/1000-AI11</f>
        <v>#NAME?</v>
      </c>
    </row>
    <row r="13" spans="1:35" ht="12" customHeight="1" x14ac:dyDescent="0.25">
      <c r="A13" s="29" t="s">
        <v>114</v>
      </c>
      <c r="B13" s="38"/>
      <c r="C13" s="41" t="e">
        <f t="shared" ca="1" si="3"/>
        <v>#NAME?</v>
      </c>
      <c r="D13" s="42" t="e">
        <f t="shared" ca="1" si="4"/>
        <v>#NAME?</v>
      </c>
      <c r="E13" s="66" t="e">
        <f t="shared" ca="1" si="5"/>
        <v>#NAME?</v>
      </c>
      <c r="F13" s="42"/>
      <c r="G13" s="41"/>
      <c r="H13" s="42"/>
      <c r="I13" s="42"/>
      <c r="J13" s="83">
        <f t="shared" si="0"/>
        <v>0</v>
      </c>
      <c r="K13" s="65"/>
      <c r="L13" s="65"/>
      <c r="M13" s="42"/>
      <c r="N13" s="43"/>
      <c r="O13" s="83">
        <f t="shared" si="1"/>
        <v>0</v>
      </c>
      <c r="P13" s="44"/>
      <c r="Q13" s="41"/>
      <c r="R13" s="42"/>
      <c r="S13" s="42"/>
      <c r="T13" s="42"/>
      <c r="U13" s="42"/>
      <c r="V13" s="66">
        <f t="shared" si="2"/>
        <v>0</v>
      </c>
      <c r="X13" s="25" t="s">
        <v>43</v>
      </c>
      <c r="Y13" s="44" t="e">
        <f ca="1">_xll.HPVAL($X13,$X$1,Y$1,$X$2,$X$3,$X$5)/1000</f>
        <v>#NAME?</v>
      </c>
      <c r="AA13" s="44" t="e">
        <f ca="1">_xll.HPVAL($X13,$X$1,AA$1,$X$2,$X$3,$X$5)/1000</f>
        <v>#NAME?</v>
      </c>
      <c r="AB13" s="44" t="e">
        <f ca="1">_xll.HPVAL($X13,$X$1,AB$1,$X$2,$X$3,$X$5)/1000</f>
        <v>#NAME?</v>
      </c>
      <c r="AC13" s="44" t="e">
        <f ca="1">_xll.HPVAL($X13,$X$1,AC$1,$X$2,$X$3,$X$5)/1000</f>
        <v>#NAME?</v>
      </c>
      <c r="AE13" s="44" t="e">
        <f ca="1">_xll.HPVAL($X13,$AE$2,AE$1,$AF$2,$X$3,$X$5)/1000</f>
        <v>#NAME?</v>
      </c>
      <c r="AG13" s="44" t="e">
        <f ca="1">_xll.HPVAL($X13,$AE$2,AG$1,$AF$2,$X$3,$X$5)/1000</f>
        <v>#NAME?</v>
      </c>
      <c r="AH13" s="44" t="e">
        <f ca="1">_xll.HPVAL($X13,$AE$2,AH$1,$AF$2,$X$3,$X$5)/1000</f>
        <v>#NAME?</v>
      </c>
      <c r="AI13" s="44" t="e">
        <f ca="1">_xll.HPVAL($X13,$AE$2,AI$1,$AF$2,$X$3,$X$5)/1000</f>
        <v>#NAME?</v>
      </c>
    </row>
    <row r="14" spans="1:35" ht="12" customHeight="1" x14ac:dyDescent="0.25">
      <c r="A14" s="29" t="s">
        <v>5</v>
      </c>
      <c r="B14" s="38"/>
      <c r="C14" s="41" t="e">
        <f t="shared" ca="1" si="3"/>
        <v>#NAME?</v>
      </c>
      <c r="D14" s="42" t="e">
        <f t="shared" ca="1" si="4"/>
        <v>#NAME?</v>
      </c>
      <c r="E14" s="66" t="e">
        <f t="shared" ca="1" si="5"/>
        <v>#NAME?</v>
      </c>
      <c r="F14" s="42"/>
      <c r="G14" s="41"/>
      <c r="H14" s="42"/>
      <c r="I14" s="42"/>
      <c r="J14" s="83">
        <f t="shared" si="0"/>
        <v>0</v>
      </c>
      <c r="K14" s="65"/>
      <c r="L14" s="65"/>
      <c r="M14" s="42"/>
      <c r="N14" s="43"/>
      <c r="O14" s="83">
        <f t="shared" si="1"/>
        <v>0</v>
      </c>
      <c r="P14" s="44"/>
      <c r="Q14" s="41"/>
      <c r="R14" s="42"/>
      <c r="S14" s="42"/>
      <c r="T14" s="42"/>
      <c r="U14" s="42"/>
      <c r="V14" s="66">
        <f t="shared" si="2"/>
        <v>0</v>
      </c>
      <c r="X14" s="25" t="s">
        <v>28</v>
      </c>
      <c r="Y14" s="44" t="e">
        <f ca="1">_xll.HPVAL($X14,$X$1,Y$1,$X$2,$X$3,$X$5)/1000</f>
        <v>#NAME?</v>
      </c>
      <c r="AA14" s="44" t="e">
        <f ca="1">_xll.HPVAL($X14,$X$1,AA$1,$X$2,$X$3,$X$5)/1000</f>
        <v>#NAME?</v>
      </c>
      <c r="AB14" s="44" t="e">
        <f ca="1">_xll.HPVAL($X14,$X$1,AB$1,$X$2,$X$3,$X$5)/1000</f>
        <v>#NAME?</v>
      </c>
      <c r="AC14" s="44" t="e">
        <f ca="1">_xll.HPVAL($X14,$X$1,AC$1,$X$2,$X$3,$X$5)/1000</f>
        <v>#NAME?</v>
      </c>
      <c r="AE14" s="44" t="e">
        <f ca="1">_xll.HPVAL($X14,$AE$2,AE$1,$AF$2,$X$3,$X$5)/1000</f>
        <v>#NAME?</v>
      </c>
      <c r="AG14" s="44" t="e">
        <f ca="1">_xll.HPVAL($X14,$AE$2,AG$1,$AF$2,$X$3,$X$5)/1000</f>
        <v>#NAME?</v>
      </c>
      <c r="AH14" s="44" t="e">
        <f ca="1">_xll.HPVAL($X14,$AE$2,AH$1,$AF$2,$X$3,$X$5)/1000</f>
        <v>#NAME?</v>
      </c>
      <c r="AI14" s="44" t="e">
        <f ca="1">_xll.HPVAL($X14,$AE$2,AI$1,$AF$2,$X$3,$X$5)/1000</f>
        <v>#NAME?</v>
      </c>
    </row>
    <row r="15" spans="1:35" ht="12" customHeight="1" x14ac:dyDescent="0.25">
      <c r="A15" s="29" t="s">
        <v>156</v>
      </c>
      <c r="B15" s="38"/>
      <c r="C15" s="41" t="e">
        <f t="shared" ca="1" si="3"/>
        <v>#NAME?</v>
      </c>
      <c r="D15" s="42" t="e">
        <f t="shared" ca="1" si="4"/>
        <v>#NAME?</v>
      </c>
      <c r="E15" s="66" t="e">
        <f t="shared" ca="1" si="5"/>
        <v>#NAME?</v>
      </c>
      <c r="F15" s="42"/>
      <c r="G15" s="41"/>
      <c r="H15" s="42"/>
      <c r="I15" s="42"/>
      <c r="J15" s="83">
        <f t="shared" si="0"/>
        <v>0</v>
      </c>
      <c r="K15" s="65"/>
      <c r="L15" s="65"/>
      <c r="M15" s="42"/>
      <c r="N15" s="43"/>
      <c r="O15" s="83">
        <f t="shared" si="1"/>
        <v>0</v>
      </c>
      <c r="P15" s="44"/>
      <c r="Q15" s="41"/>
      <c r="R15" s="42"/>
      <c r="S15" s="42"/>
      <c r="T15" s="42"/>
      <c r="U15" s="42"/>
      <c r="V15" s="66">
        <f t="shared" si="2"/>
        <v>0</v>
      </c>
      <c r="X15" s="25" t="s">
        <v>30</v>
      </c>
      <c r="Y15" s="44" t="e">
        <f ca="1">_xll.HPVAL($X15,$X$1,Y$1,$X$2,$X$3,$X$5)/1000</f>
        <v>#NAME?</v>
      </c>
      <c r="AA15" s="44" t="e">
        <f ca="1">_xll.HPVAL($X15,$X$1,AA$1,$X$2,$X$3,$X$5)/1000</f>
        <v>#NAME?</v>
      </c>
      <c r="AB15" s="44" t="e">
        <f ca="1">_xll.HPVAL($X15,$X$1,AB$1,$X$2,$X$3,$X$5)/1000</f>
        <v>#NAME?</v>
      </c>
      <c r="AC15" s="44" t="e">
        <f ca="1">_xll.HPVAL($X15,$X$1,AC$1,$X$2,$X$3,$X$5)/1000</f>
        <v>#NAME?</v>
      </c>
      <c r="AE15" s="44" t="e">
        <f ca="1">_xll.HPVAL($X15,$AE$2,AE$1,$AF$2,$X$3,$X$5)/1000</f>
        <v>#NAME?</v>
      </c>
      <c r="AG15" s="44" t="e">
        <f ca="1">_xll.HPVAL($X15,$AE$2,AG$1,$AF$2,$X$3,$X$5)/1000</f>
        <v>#NAME?</v>
      </c>
      <c r="AH15" s="44" t="e">
        <f ca="1">_xll.HPVAL($X15,$AE$2,AH$1,$AF$2,$X$3,$X$5)/1000</f>
        <v>#NAME?</v>
      </c>
      <c r="AI15" s="44" t="e">
        <f ca="1">_xll.HPVAL($X15,$AE$2,AI$1,$AF$2,$X$3,$X$5)/1000</f>
        <v>#NAME?</v>
      </c>
    </row>
    <row r="16" spans="1:35" ht="12" customHeight="1" x14ac:dyDescent="0.25">
      <c r="A16" s="29" t="s">
        <v>107</v>
      </c>
      <c r="B16" s="38"/>
      <c r="C16" s="41" t="e">
        <f t="shared" ca="1" si="3"/>
        <v>#NAME?</v>
      </c>
      <c r="D16" s="42" t="e">
        <f t="shared" ca="1" si="4"/>
        <v>#NAME?</v>
      </c>
      <c r="E16" s="66" t="e">
        <f t="shared" ca="1" si="5"/>
        <v>#NAME?</v>
      </c>
      <c r="F16" s="42"/>
      <c r="G16" s="41"/>
      <c r="H16" s="42"/>
      <c r="I16" s="42"/>
      <c r="J16" s="83">
        <f t="shared" si="0"/>
        <v>0</v>
      </c>
      <c r="K16" s="65"/>
      <c r="L16" s="65"/>
      <c r="M16" s="42"/>
      <c r="N16" s="43"/>
      <c r="O16" s="83">
        <f t="shared" si="1"/>
        <v>0</v>
      </c>
      <c r="P16" s="44"/>
      <c r="Q16" s="41"/>
      <c r="R16" s="42"/>
      <c r="S16" s="42"/>
      <c r="T16" s="42"/>
      <c r="U16" s="42"/>
      <c r="V16" s="66">
        <f t="shared" si="2"/>
        <v>0</v>
      </c>
      <c r="X16" s="25" t="s">
        <v>4</v>
      </c>
      <c r="Y16" s="44" t="e">
        <f ca="1">_xll.HPVAL($X16,$X$1,Y$1,$X$2,$X$3,$X$5)/1000</f>
        <v>#NAME?</v>
      </c>
      <c r="AA16" s="44" t="e">
        <f ca="1">_xll.HPVAL($X16,$X$1,AA$1,$X$2,$X$3,$X$5)/1000</f>
        <v>#NAME?</v>
      </c>
      <c r="AB16" s="44" t="e">
        <f ca="1">_xll.HPVAL($X16,$X$1,AB$1,$X$2,$X$3,$X$5)/1000</f>
        <v>#NAME?</v>
      </c>
      <c r="AC16" s="44" t="e">
        <f ca="1">_xll.HPVAL($X16,$X$1,AC$1,$X$2,$X$3,$X$5)/1000</f>
        <v>#NAME?</v>
      </c>
      <c r="AE16" s="44" t="e">
        <f ca="1">_xll.HPVAL($X16,$AE$2,AE$1,$AF$2,$X$3,$X$5)/1000</f>
        <v>#NAME?</v>
      </c>
      <c r="AG16" s="44" t="e">
        <f ca="1">_xll.HPVAL($X16,$AE$2,AG$1,$AF$2,$X$3,$X$5)/1000</f>
        <v>#NAME?</v>
      </c>
      <c r="AH16" s="44" t="e">
        <f ca="1">_xll.HPVAL($X16,$AE$2,AH$1,$AF$2,$X$3,$X$5)/1000</f>
        <v>#NAME?</v>
      </c>
      <c r="AI16" s="44" t="e">
        <f ca="1">_xll.HPVAL($X16,$AE$2,AI$1,$AF$2,$X$3,$X$5)/1000</f>
        <v>#NAME?</v>
      </c>
    </row>
    <row r="17" spans="1:35" ht="12" customHeight="1" x14ac:dyDescent="0.25">
      <c r="A17" s="29" t="s">
        <v>157</v>
      </c>
      <c r="B17" s="38"/>
      <c r="C17" s="41" t="e">
        <f t="shared" ca="1" si="3"/>
        <v>#NAME?</v>
      </c>
      <c r="D17" s="42" t="e">
        <f t="shared" ca="1" si="4"/>
        <v>#NAME?</v>
      </c>
      <c r="E17" s="66" t="e">
        <f t="shared" ca="1" si="5"/>
        <v>#NAME?</v>
      </c>
      <c r="F17" s="42"/>
      <c r="G17" s="41"/>
      <c r="H17" s="42"/>
      <c r="I17" s="42"/>
      <c r="J17" s="83">
        <f>SUM(G17:I17)</f>
        <v>0</v>
      </c>
      <c r="K17" s="65"/>
      <c r="L17" s="65"/>
      <c r="M17" s="42"/>
      <c r="N17" s="43"/>
      <c r="O17" s="83">
        <f>J17-M17-N17</f>
        <v>0</v>
      </c>
      <c r="P17" s="44"/>
      <c r="Q17" s="41"/>
      <c r="R17" s="42"/>
      <c r="S17" s="42"/>
      <c r="T17" s="42"/>
      <c r="U17" s="42"/>
      <c r="V17" s="66">
        <f t="shared" si="2"/>
        <v>0</v>
      </c>
      <c r="X17" s="25" t="s">
        <v>73</v>
      </c>
      <c r="Y17" s="44" t="e">
        <f ca="1">_xll.HPVAL($X17,$X$1,Y$1,$X$2,$X$3,$X$5)/1000</f>
        <v>#NAME?</v>
      </c>
      <c r="AA17" s="44" t="e">
        <f ca="1">_xll.HPVAL($X17,$X$1,AA$1,$X$2,$X$3,$X$5)/1000</f>
        <v>#NAME?</v>
      </c>
      <c r="AB17" s="44" t="e">
        <f ca="1">_xll.HPVAL($X17,$X$1,AB$1,$X$2,$X$3,$X$5)/1000</f>
        <v>#NAME?</v>
      </c>
      <c r="AC17" s="44" t="e">
        <f ca="1">_xll.HPVAL($X17,$X$1,AC$1,$X$2,$X$3,$X$5)/1000</f>
        <v>#NAME?</v>
      </c>
      <c r="AE17" s="44" t="e">
        <f ca="1">_xll.HPVAL($X17,$AE$2,AE$1,$AF$2,$X$3,$X$5)/1000</f>
        <v>#NAME?</v>
      </c>
      <c r="AG17" s="44" t="e">
        <f ca="1">_xll.HPVAL($X17,$AE$2,AG$1,$AF$2,$X$3,$X$5)/1000</f>
        <v>#NAME?</v>
      </c>
      <c r="AH17" s="44" t="e">
        <f ca="1">_xll.HPVAL($X17,$AE$2,AH$1,$AF$2,$X$3,$X$5)/1000</f>
        <v>#NAME?</v>
      </c>
      <c r="AI17" s="44" t="e">
        <f ca="1">_xll.HPVAL($X17,$AE$2,AI$1,$AF$2,$X$3,$X$5)/1000</f>
        <v>#NAME?</v>
      </c>
    </row>
    <row r="18" spans="1:35" ht="12" customHeight="1" x14ac:dyDescent="0.25">
      <c r="A18" s="29" t="s">
        <v>2</v>
      </c>
      <c r="B18" s="38"/>
      <c r="C18" s="41" t="e">
        <f t="shared" ca="1" si="3"/>
        <v>#NAME?</v>
      </c>
      <c r="D18" s="42" t="e">
        <f t="shared" ca="1" si="4"/>
        <v>#NAME?</v>
      </c>
      <c r="E18" s="66" t="e">
        <f t="shared" ca="1" si="5"/>
        <v>#NAME?</v>
      </c>
      <c r="F18" s="42"/>
      <c r="G18" s="41"/>
      <c r="H18" s="42"/>
      <c r="I18" s="42"/>
      <c r="J18" s="83">
        <f t="shared" si="0"/>
        <v>0</v>
      </c>
      <c r="K18" s="65"/>
      <c r="L18" s="65"/>
      <c r="M18" s="42"/>
      <c r="N18" s="43"/>
      <c r="O18" s="83">
        <f t="shared" si="1"/>
        <v>0</v>
      </c>
      <c r="P18" s="44"/>
      <c r="Q18" s="41"/>
      <c r="R18" s="42"/>
      <c r="S18" s="42"/>
      <c r="T18" s="42"/>
      <c r="U18" s="42"/>
      <c r="V18" s="66">
        <f t="shared" si="2"/>
        <v>0</v>
      </c>
      <c r="X18" s="25" t="s">
        <v>31</v>
      </c>
      <c r="Y18" s="44" t="e">
        <f ca="1">_xll.HPVAL($X18,$X$1,Y$1,$X$2,$X$3,$X$5)/1000</f>
        <v>#NAME?</v>
      </c>
      <c r="AA18" s="44" t="e">
        <f ca="1">_xll.HPVAL($X18,$X$1,AA$1,$X$2,$X$3,$X$5)/1000</f>
        <v>#NAME?</v>
      </c>
      <c r="AB18" s="44" t="e">
        <f ca="1">_xll.HPVAL($X18,$X$1,AB$1,$X$2,$X$3,$X$5)/1000</f>
        <v>#NAME?</v>
      </c>
      <c r="AC18" s="44" t="e">
        <f ca="1">_xll.HPVAL($X18,$X$1,AC$1,$X$2,$X$3,$X$5)/1000</f>
        <v>#NAME?</v>
      </c>
      <c r="AE18" s="44" t="e">
        <f ca="1">_xll.HPVAL($X18,$AE$2,AE$1,$AF$2,$X$3,$X$5)/1000</f>
        <v>#NAME?</v>
      </c>
      <c r="AG18" s="44" t="e">
        <f ca="1">_xll.HPVAL($X18,$AE$2,AG$1,$AF$2,$X$3,$X$5)/1000</f>
        <v>#NAME?</v>
      </c>
      <c r="AH18" s="44" t="e">
        <f ca="1">_xll.HPVAL($X18,$AE$2,AH$1,$AF$2,$X$3,$X$5)/1000</f>
        <v>#NAME?</v>
      </c>
      <c r="AI18" s="44" t="e">
        <f ca="1">_xll.HPVAL($X18,$AE$2,AI$1,$AF$2,$X$3,$X$5)/1000</f>
        <v>#NAME?</v>
      </c>
    </row>
    <row r="19" spans="1:35" ht="12" customHeight="1" x14ac:dyDescent="0.25">
      <c r="A19" s="75" t="s">
        <v>130</v>
      </c>
      <c r="B19" s="38"/>
      <c r="C19" s="140" t="e">
        <f ca="1">SUM(C9:C18)</f>
        <v>#NAME?</v>
      </c>
      <c r="D19" s="141" t="e">
        <f ca="1">SUM(D9:D18)</f>
        <v>#NAME?</v>
      </c>
      <c r="E19" s="143" t="e">
        <f ca="1">SUM(E9:E18)</f>
        <v>#NAME?</v>
      </c>
      <c r="F19" s="42"/>
      <c r="G19" s="140">
        <f t="shared" ref="G19:N19" si="6">SUM(G9:G18)</f>
        <v>0</v>
      </c>
      <c r="H19" s="141">
        <f t="shared" si="6"/>
        <v>0</v>
      </c>
      <c r="I19" s="143">
        <f t="shared" si="6"/>
        <v>0</v>
      </c>
      <c r="J19" s="144">
        <f t="shared" si="6"/>
        <v>0</v>
      </c>
      <c r="K19" s="140"/>
      <c r="L19" s="141"/>
      <c r="M19" s="141">
        <f t="shared" si="6"/>
        <v>0</v>
      </c>
      <c r="N19" s="143">
        <f t="shared" si="6"/>
        <v>0</v>
      </c>
      <c r="O19" s="144">
        <f t="shared" si="1"/>
        <v>0</v>
      </c>
      <c r="P19" s="44"/>
      <c r="Q19" s="140">
        <f>SUM(Q9:Q18)</f>
        <v>0</v>
      </c>
      <c r="R19" s="141"/>
      <c r="S19" s="141"/>
      <c r="T19" s="141">
        <f>SUM(T9:T18)</f>
        <v>0</v>
      </c>
      <c r="U19" s="141">
        <f>SUM(U9:U18)</f>
        <v>0</v>
      </c>
      <c r="V19" s="143">
        <f>SUM(V9:V18)</f>
        <v>0</v>
      </c>
    </row>
    <row r="20" spans="1:35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3"/>
      <c r="K20" s="65"/>
      <c r="L20" s="65"/>
      <c r="M20" s="42"/>
      <c r="N20" s="43"/>
      <c r="O20" s="83"/>
      <c r="P20" s="44"/>
      <c r="Q20" s="41"/>
      <c r="R20" s="42"/>
      <c r="S20" s="42"/>
      <c r="T20" s="42"/>
      <c r="U20" s="42"/>
      <c r="V20" s="66"/>
    </row>
    <row r="21" spans="1:35" ht="12" customHeight="1" x14ac:dyDescent="0.25">
      <c r="A21" s="29" t="s">
        <v>88</v>
      </c>
      <c r="B21" s="38"/>
      <c r="C21" s="41" t="e">
        <f t="shared" ref="C21:C26" ca="1" si="7">Y21</f>
        <v>#NAME?</v>
      </c>
      <c r="D21" s="42" t="e">
        <f t="shared" ref="D21:D26" ca="1" si="8">SUM(Z21:AC21)</f>
        <v>#NAME?</v>
      </c>
      <c r="E21" s="66" t="e">
        <f t="shared" ref="E21:E26" ca="1" si="9">C21-D21</f>
        <v>#NAME?</v>
      </c>
      <c r="F21" s="42"/>
      <c r="G21" s="41"/>
      <c r="H21" s="42"/>
      <c r="I21" s="42"/>
      <c r="J21" s="83">
        <f t="shared" ref="J21:J26" si="10">SUM(G21:I21)</f>
        <v>0</v>
      </c>
      <c r="K21" s="65"/>
      <c r="L21" s="65"/>
      <c r="M21" s="42"/>
      <c r="N21" s="43"/>
      <c r="O21" s="83">
        <f t="shared" ref="O21:O27" si="11">J21-M21-N21</f>
        <v>0</v>
      </c>
      <c r="P21" s="44"/>
      <c r="Q21" s="41"/>
      <c r="R21" s="42"/>
      <c r="S21" s="42"/>
      <c r="T21" s="42"/>
      <c r="U21" s="42"/>
      <c r="V21" s="66">
        <f t="shared" ref="V21:V26" si="12">ROUND(SUM(Q21:U21),0)</f>
        <v>0</v>
      </c>
      <c r="X21" s="25" t="s">
        <v>32</v>
      </c>
      <c r="Y21" s="44" t="e">
        <f ca="1">_xll.HPVAL($X21,$X$1,Y$1,$X$2,$X$3,$X$5)/1000</f>
        <v>#NAME?</v>
      </c>
      <c r="Z21" s="44"/>
      <c r="AA21" s="44" t="e">
        <f ca="1">_xll.HPVAL($X21,$X$1,AA$1,$X$2,$X$3,$X$5)/1000</f>
        <v>#NAME?</v>
      </c>
      <c r="AB21" s="44" t="e">
        <f ca="1">_xll.HPVAL($X21,$X$1,AB$1,$X$2,$X$3,$X$5)/1000</f>
        <v>#NAME?</v>
      </c>
      <c r="AC21" s="44" t="e">
        <f ca="1">_xll.HPVAL($X21,$X$1,AC$1,$X$2,$X$3,$X$5)/1000</f>
        <v>#NAME?</v>
      </c>
      <c r="AE21" s="44" t="e">
        <f ca="1">_xll.HPVAL($X21,$AE$2,AE$1,$AF$2,$X$3,$X$5)/1000</f>
        <v>#NAME?</v>
      </c>
      <c r="AF21" s="44"/>
      <c r="AG21" s="44" t="e">
        <f ca="1">_xll.HPVAL($X21,$AE$2,AG$1,$AF$2,$X$3,$X$5)/1000</f>
        <v>#NAME?</v>
      </c>
      <c r="AH21" s="44" t="e">
        <f ca="1">_xll.HPVAL($X21,$AE$2,AH$1,$AF$2,$X$3,$X$5)/1000</f>
        <v>#NAME?</v>
      </c>
      <c r="AI21" s="44" t="e">
        <f ca="1">_xll.HPVAL($X21,$AE$2,AI$1,$AF$2,$X$3,$X$5)/1000</f>
        <v>#NAME?</v>
      </c>
    </row>
    <row r="22" spans="1:35" ht="12" customHeight="1" x14ac:dyDescent="0.25">
      <c r="A22" s="29" t="s">
        <v>89</v>
      </c>
      <c r="B22" s="38"/>
      <c r="C22" s="41" t="e">
        <f t="shared" ca="1" si="7"/>
        <v>#NAME?</v>
      </c>
      <c r="D22" s="42" t="e">
        <f t="shared" ca="1" si="8"/>
        <v>#NAME?</v>
      </c>
      <c r="E22" s="66" t="e">
        <f t="shared" ca="1" si="9"/>
        <v>#NAME?</v>
      </c>
      <c r="F22" s="42"/>
      <c r="G22" s="41"/>
      <c r="H22" s="42"/>
      <c r="I22" s="42"/>
      <c r="J22" s="83">
        <f t="shared" si="10"/>
        <v>0</v>
      </c>
      <c r="K22" s="65"/>
      <c r="L22" s="65"/>
      <c r="M22" s="42"/>
      <c r="N22" s="43"/>
      <c r="O22" s="83">
        <f t="shared" si="11"/>
        <v>0</v>
      </c>
      <c r="P22" s="44"/>
      <c r="Q22" s="41"/>
      <c r="R22" s="42"/>
      <c r="S22" s="42"/>
      <c r="T22" s="42"/>
      <c r="U22" s="42"/>
      <c r="V22" s="66">
        <f t="shared" si="12"/>
        <v>0</v>
      </c>
      <c r="X22" s="25" t="s">
        <v>38</v>
      </c>
      <c r="Y22" s="44" t="e">
        <f ca="1">_xll.HPVAL($X22,$X$1,Y$1,$X$2,$X$3,$X$5)/1000</f>
        <v>#NAME?</v>
      </c>
      <c r="Z22" s="44"/>
      <c r="AA22" s="44" t="e">
        <f ca="1">_xll.HPVAL($X22,$X$1,AA$1,$X$2,$X$3,$X$5)/1000</f>
        <v>#NAME?</v>
      </c>
      <c r="AB22" s="44" t="e">
        <f ca="1">_xll.HPVAL($X22,$X$1,AB$1,$X$2,$X$3,$X$5)/1000</f>
        <v>#NAME?</v>
      </c>
      <c r="AC22" s="44" t="e">
        <f ca="1">_xll.HPVAL($X22,$X$1,AC$1,$X$2,$X$3,$X$5)/1000</f>
        <v>#NAME?</v>
      </c>
      <c r="AE22" s="44" t="e">
        <f ca="1">_xll.HPVAL($X22,$AE$2,AE$1,$AF$2,$X$3,$X$5)/1000</f>
        <v>#NAME?</v>
      </c>
      <c r="AF22" s="44"/>
      <c r="AG22" s="44" t="e">
        <f ca="1">_xll.HPVAL($X22,$AE$2,AG$1,$AF$2,$X$3,$X$5)/1000</f>
        <v>#NAME?</v>
      </c>
      <c r="AH22" s="44" t="e">
        <f ca="1">_xll.HPVAL($X22,$AE$2,AH$1,$AF$2,$X$3,$X$5)/1000</f>
        <v>#NAME?</v>
      </c>
      <c r="AI22" s="44" t="e">
        <f ca="1">_xll.HPVAL($X22,$AE$2,AI$1,$AF$2,$X$3,$X$5)/1000</f>
        <v>#NAME?</v>
      </c>
    </row>
    <row r="23" spans="1:35" ht="12" customHeight="1" x14ac:dyDescent="0.25">
      <c r="A23" s="29" t="s">
        <v>90</v>
      </c>
      <c r="B23" s="38"/>
      <c r="C23" s="41" t="e">
        <f t="shared" ca="1" si="7"/>
        <v>#NAME?</v>
      </c>
      <c r="D23" s="42" t="e">
        <f t="shared" ca="1" si="8"/>
        <v>#NAME?</v>
      </c>
      <c r="E23" s="66" t="e">
        <f t="shared" ca="1" si="9"/>
        <v>#NAME?</v>
      </c>
      <c r="F23" s="42"/>
      <c r="G23" s="41"/>
      <c r="H23" s="42"/>
      <c r="I23" s="42"/>
      <c r="J23" s="83">
        <f t="shared" si="10"/>
        <v>0</v>
      </c>
      <c r="K23" s="65"/>
      <c r="L23" s="65"/>
      <c r="M23" s="42"/>
      <c r="N23" s="43"/>
      <c r="O23" s="83">
        <f t="shared" si="11"/>
        <v>0</v>
      </c>
      <c r="P23" s="44"/>
      <c r="Q23" s="41"/>
      <c r="R23" s="42"/>
      <c r="S23" s="42"/>
      <c r="T23" s="42"/>
      <c r="U23" s="42"/>
      <c r="V23" s="66">
        <f t="shared" si="12"/>
        <v>0</v>
      </c>
      <c r="X23" s="25" t="s">
        <v>35</v>
      </c>
      <c r="Y23" s="44" t="e">
        <f ca="1">_xll.HPVAL($X23,$X$1,Y$1,$X$2,$X$3,$X$5)/1000</f>
        <v>#NAME?</v>
      </c>
      <c r="Z23" s="44"/>
      <c r="AA23" s="44" t="e">
        <f ca="1">_xll.HPVAL($X23,$X$1,AA$1,$X$2,$X$3,$X$5)/1000</f>
        <v>#NAME?</v>
      </c>
      <c r="AB23" s="44" t="e">
        <f ca="1">_xll.HPVAL($X23,$X$1,AB$1,$X$2,$X$3,$X$5)/1000</f>
        <v>#NAME?</v>
      </c>
      <c r="AC23" s="44" t="e">
        <f ca="1">_xll.HPVAL($X23,$X$1,AC$1,$X$2,$X$3,$X$5)/1000</f>
        <v>#NAME?</v>
      </c>
      <c r="AE23" s="44" t="e">
        <f ca="1">_xll.HPVAL($X23,$AE$2,AE$1,$AF$2,$X$3,$X$5)/1000</f>
        <v>#NAME?</v>
      </c>
      <c r="AF23" s="44"/>
      <c r="AG23" s="44" t="e">
        <f ca="1">_xll.HPVAL($X23,$AE$2,AG$1,$AF$2,$X$3,$X$5)/1000</f>
        <v>#NAME?</v>
      </c>
      <c r="AH23" s="44" t="e">
        <f ca="1">_xll.HPVAL($X23,$AE$2,AH$1,$AF$2,$X$3,$X$5)/1000</f>
        <v>#NAME?</v>
      </c>
      <c r="AI23" s="44" t="e">
        <f ca="1">_xll.HPVAL($X23,$AE$2,AI$1,$AF$2,$X$3,$X$5)/1000</f>
        <v>#NAME?</v>
      </c>
    </row>
    <row r="24" spans="1:35" ht="12" customHeight="1" x14ac:dyDescent="0.25">
      <c r="A24" s="29" t="s">
        <v>91</v>
      </c>
      <c r="B24" s="38"/>
      <c r="C24" s="41" t="e">
        <f t="shared" ca="1" si="7"/>
        <v>#NAME?</v>
      </c>
      <c r="D24" s="42" t="e">
        <f t="shared" ca="1" si="8"/>
        <v>#NAME?</v>
      </c>
      <c r="E24" s="66" t="e">
        <f t="shared" ca="1" si="9"/>
        <v>#NAME?</v>
      </c>
      <c r="F24" s="42"/>
      <c r="G24" s="41"/>
      <c r="H24" s="42"/>
      <c r="I24" s="42"/>
      <c r="J24" s="83">
        <f t="shared" si="10"/>
        <v>0</v>
      </c>
      <c r="K24" s="65"/>
      <c r="L24" s="65"/>
      <c r="M24" s="42"/>
      <c r="N24" s="43"/>
      <c r="O24" s="83">
        <f t="shared" si="11"/>
        <v>0</v>
      </c>
      <c r="P24" s="44"/>
      <c r="Q24" s="41"/>
      <c r="R24" s="42"/>
      <c r="S24" s="42"/>
      <c r="T24" s="42"/>
      <c r="U24" s="42"/>
      <c r="V24" s="66">
        <f t="shared" si="12"/>
        <v>0</v>
      </c>
      <c r="X24" s="25" t="s">
        <v>153</v>
      </c>
      <c r="Y24" s="44" t="e">
        <f ca="1">_xll.HPVAL($X24,$X$1,Y$1,$X$2,$X$3,$X$5)/1000</f>
        <v>#NAME?</v>
      </c>
      <c r="Z24" s="44"/>
      <c r="AA24" s="44" t="e">
        <f ca="1">_xll.HPVAL($X24,$X$1,AA$1,$X$2,$X$3,$X$5)/1000</f>
        <v>#NAME?</v>
      </c>
      <c r="AB24" s="44" t="e">
        <f ca="1">_xll.HPVAL($X24,$X$1,AB$1,$X$2,$X$3,$X$5)/1000</f>
        <v>#NAME?</v>
      </c>
      <c r="AC24" s="44" t="e">
        <f ca="1">_xll.HPVAL($X24,$X$1,AC$1,$X$2,$X$3,$X$5)/1000</f>
        <v>#NAME?</v>
      </c>
      <c r="AE24" s="44" t="e">
        <f ca="1">_xll.HPVAL($X24,$AE$2,AE$1,$AF$2,$X$3,$X$5)/1000</f>
        <v>#NAME?</v>
      </c>
      <c r="AF24" s="44"/>
      <c r="AG24" s="44" t="e">
        <f ca="1">_xll.HPVAL($X24,$AE$2,AG$1,$AF$2,$X$3,$X$5)/1000</f>
        <v>#NAME?</v>
      </c>
      <c r="AH24" s="44" t="e">
        <f ca="1">_xll.HPVAL($X24,$AE$2,AH$1,$AF$2,$X$3,$X$5)/1000</f>
        <v>#NAME?</v>
      </c>
      <c r="AI24" s="44" t="e">
        <f ca="1">_xll.HPVAL($X24,$AE$2,AI$1,$AF$2,$X$3,$X$5)/1000</f>
        <v>#NAME?</v>
      </c>
    </row>
    <row r="25" spans="1:35" ht="12" customHeight="1" x14ac:dyDescent="0.25">
      <c r="A25" s="29" t="s">
        <v>104</v>
      </c>
      <c r="B25" s="38"/>
      <c r="C25" s="41" t="e">
        <f t="shared" ca="1" si="7"/>
        <v>#NAME?</v>
      </c>
      <c r="D25" s="42" t="e">
        <f t="shared" ca="1" si="8"/>
        <v>#NAME?</v>
      </c>
      <c r="E25" s="66" t="e">
        <f t="shared" ca="1" si="9"/>
        <v>#NAME?</v>
      </c>
      <c r="F25" s="42"/>
      <c r="G25" s="41"/>
      <c r="H25" s="42"/>
      <c r="I25" s="42"/>
      <c r="J25" s="83">
        <f t="shared" si="10"/>
        <v>0</v>
      </c>
      <c r="K25" s="65"/>
      <c r="L25" s="65"/>
      <c r="M25" s="42"/>
      <c r="N25" s="43"/>
      <c r="O25" s="83">
        <f>J25-M25-N25</f>
        <v>0</v>
      </c>
      <c r="P25" s="44"/>
      <c r="Q25" s="41"/>
      <c r="R25" s="42"/>
      <c r="S25" s="42"/>
      <c r="T25" s="42"/>
      <c r="U25" s="42"/>
      <c r="V25" s="66">
        <f t="shared" si="12"/>
        <v>0</v>
      </c>
      <c r="X25" s="25" t="s">
        <v>103</v>
      </c>
      <c r="Y25" s="44" t="e">
        <f ca="1">_xll.HPVAL($X25,$X$1,Y$1,$X$2,$X$3,$X$5)/1000</f>
        <v>#NAME?</v>
      </c>
      <c r="Z25" s="44"/>
      <c r="AA25" s="44" t="e">
        <f ca="1">_xll.HPVAL($X25,$X$1,AA$1,$X$2,$X$3,$X$5)/1000</f>
        <v>#NAME?</v>
      </c>
      <c r="AB25" s="44" t="e">
        <f ca="1">_xll.HPVAL($X25,$X$1,AB$1,$X$2,$X$3,$X$5)/1000</f>
        <v>#NAME?</v>
      </c>
      <c r="AC25" s="44" t="e">
        <f ca="1">_xll.HPVAL($X25,$X$1,AC$1,$X$2,$X$3,$X$5)/1000</f>
        <v>#NAME?</v>
      </c>
      <c r="AE25" s="44" t="e">
        <f ca="1">_xll.HPVAL($X25,$AE$2,AE$1,$AF$2,$X$3,$X$5)/1000</f>
        <v>#NAME?</v>
      </c>
      <c r="AF25" s="44"/>
      <c r="AG25" s="44" t="e">
        <f ca="1">_xll.HPVAL($X25,$AE$2,AG$1,$AF$2,$X$3,$X$5)/1000</f>
        <v>#NAME?</v>
      </c>
      <c r="AH25" s="44" t="e">
        <f ca="1">_xll.HPVAL($X25,$AE$2,AH$1,$AF$2,$X$3,$X$5)/1000</f>
        <v>#NAME?</v>
      </c>
      <c r="AI25" s="44" t="e">
        <f ca="1">_xll.HPVAL($X25,$AE$2,AI$1,$AF$2,$X$3,$X$5)/1000</f>
        <v>#NAME?</v>
      </c>
    </row>
    <row r="26" spans="1:35" ht="12" customHeight="1" x14ac:dyDescent="0.25">
      <c r="A26" s="29" t="s">
        <v>0</v>
      </c>
      <c r="B26" s="38"/>
      <c r="C26" s="41" t="e">
        <f t="shared" ca="1" si="7"/>
        <v>#NAME?</v>
      </c>
      <c r="D26" s="42" t="e">
        <f t="shared" ca="1" si="8"/>
        <v>#NAME?</v>
      </c>
      <c r="E26" s="66" t="e">
        <f t="shared" ca="1" si="9"/>
        <v>#NAME?</v>
      </c>
      <c r="F26" s="42"/>
      <c r="G26" s="41"/>
      <c r="H26" s="42"/>
      <c r="I26" s="42"/>
      <c r="J26" s="83">
        <f t="shared" si="10"/>
        <v>0</v>
      </c>
      <c r="K26" s="65"/>
      <c r="L26" s="65"/>
      <c r="M26" s="42"/>
      <c r="N26" s="43"/>
      <c r="O26" s="83">
        <f>J26-M26-N26</f>
        <v>0</v>
      </c>
      <c r="P26" s="44"/>
      <c r="Q26" s="41"/>
      <c r="R26" s="42"/>
      <c r="S26" s="42"/>
      <c r="T26" s="42"/>
      <c r="U26" s="42"/>
      <c r="V26" s="66">
        <f t="shared" si="12"/>
        <v>0</v>
      </c>
      <c r="X26" s="25" t="s">
        <v>36</v>
      </c>
      <c r="Y26" s="44" t="e">
        <f ca="1">_xll.HPVAL($X26,$X$1,Y$1,$X$2,$X$3,$X$5)/1000</f>
        <v>#NAME?</v>
      </c>
      <c r="Z26" s="44"/>
      <c r="AA26" s="44" t="e">
        <f ca="1">_xll.HPVAL($X26,$X$1,AA$1,$X$2,$X$3,$X$5)/1000</f>
        <v>#NAME?</v>
      </c>
      <c r="AB26" s="44" t="e">
        <f ca="1">_xll.HPVAL($X26,$X$1,AB$1,$X$2,$X$3,$X$5)/1000</f>
        <v>#NAME?</v>
      </c>
      <c r="AC26" s="44" t="e">
        <f ca="1">_xll.HPVAL($X26,$X$1,AC$1,$X$2,$X$3,$X$5)/1000</f>
        <v>#NAME?</v>
      </c>
      <c r="AE26" s="44" t="e">
        <f ca="1">_xll.HPVAL($X26,$AE$2,AE$1,$AF$2,$X$3,$X$5)/1000</f>
        <v>#NAME?</v>
      </c>
      <c r="AF26" s="44"/>
      <c r="AG26" s="44" t="e">
        <f ca="1">_xll.HPVAL($X26,$AE$2,AG$1,$AF$2,$X$3,$X$5)/1000</f>
        <v>#NAME?</v>
      </c>
      <c r="AH26" s="44" t="e">
        <f ca="1">_xll.HPVAL($X26,$AE$2,AH$1,$AF$2,$X$3,$X$5)/1000</f>
        <v>#NAME?</v>
      </c>
      <c r="AI26" s="44" t="e">
        <f ca="1">_xll.HPVAL($X26,$AE$2,AI$1,$AF$2,$X$3,$X$5)/1000</f>
        <v>#NAME?</v>
      </c>
    </row>
    <row r="27" spans="1:35" ht="12" customHeight="1" x14ac:dyDescent="0.25">
      <c r="A27" s="75" t="s">
        <v>1</v>
      </c>
      <c r="B27" s="38"/>
      <c r="C27" s="140" t="e">
        <f ca="1">SUM(C21:C26)</f>
        <v>#NAME?</v>
      </c>
      <c r="D27" s="141" t="e">
        <f ca="1">SUM(D21:D26)</f>
        <v>#NAME?</v>
      </c>
      <c r="E27" s="143" t="e">
        <f ca="1">SUM(E21:E26)</f>
        <v>#NAME?</v>
      </c>
      <c r="F27" s="42"/>
      <c r="G27" s="140">
        <f>SUM(G21:G26)</f>
        <v>0</v>
      </c>
      <c r="H27" s="141">
        <f>SUM(H21:H26)</f>
        <v>0</v>
      </c>
      <c r="I27" s="141">
        <f>SUM(I21:I26)</f>
        <v>0</v>
      </c>
      <c r="J27" s="144">
        <f>SUM(J21:J26)</f>
        <v>0</v>
      </c>
      <c r="K27" s="141"/>
      <c r="L27" s="141"/>
      <c r="M27" s="141">
        <f>SUM(M21:M26)</f>
        <v>0</v>
      </c>
      <c r="N27" s="143">
        <f>SUM(N21:N26)</f>
        <v>0</v>
      </c>
      <c r="O27" s="144">
        <f t="shared" si="11"/>
        <v>0</v>
      </c>
      <c r="P27" s="44"/>
      <c r="Q27" s="140">
        <f>SUM(Q21:Q26)</f>
        <v>0</v>
      </c>
      <c r="R27" s="141"/>
      <c r="S27" s="141"/>
      <c r="T27" s="141">
        <f>SUM(T21:T26)</f>
        <v>0</v>
      </c>
      <c r="U27" s="141">
        <f>SUM(U21:U26)</f>
        <v>0</v>
      </c>
      <c r="V27" s="143">
        <f>SUM(V21:V26)</f>
        <v>0</v>
      </c>
    </row>
    <row r="28" spans="1:35" ht="3" customHeight="1" x14ac:dyDescent="0.25">
      <c r="A28" s="29"/>
      <c r="B28" s="38"/>
      <c r="C28" s="41"/>
      <c r="D28" s="42"/>
      <c r="E28" s="66"/>
      <c r="F28" s="42"/>
      <c r="G28" s="41"/>
      <c r="H28" s="42"/>
      <c r="I28" s="42"/>
      <c r="J28" s="83"/>
      <c r="K28" s="65"/>
      <c r="L28" s="65"/>
      <c r="M28" s="42"/>
      <c r="N28" s="43"/>
      <c r="O28" s="83"/>
      <c r="P28" s="44"/>
      <c r="Q28" s="41"/>
      <c r="R28" s="42"/>
      <c r="S28" s="42"/>
      <c r="T28" s="42"/>
      <c r="U28" s="42"/>
      <c r="V28" s="66"/>
    </row>
    <row r="29" spans="1:35" ht="12" customHeight="1" x14ac:dyDescent="0.25">
      <c r="A29" s="29" t="s">
        <v>33</v>
      </c>
      <c r="B29" s="38"/>
      <c r="C29" s="41" t="e">
        <f ca="1">Y29</f>
        <v>#NAME?</v>
      </c>
      <c r="D29" s="42" t="e">
        <f ca="1">SUM(Z29:AC29)</f>
        <v>#NAME?</v>
      </c>
      <c r="E29" s="66" t="e">
        <f ca="1">C29-D29</f>
        <v>#NAME?</v>
      </c>
      <c r="F29" s="42"/>
      <c r="G29" s="41"/>
      <c r="H29" s="42"/>
      <c r="I29" s="42"/>
      <c r="J29" s="83">
        <f>SUM(G29:I29)</f>
        <v>0</v>
      </c>
      <c r="K29" s="65"/>
      <c r="L29" s="65"/>
      <c r="M29" s="42"/>
      <c r="N29" s="43"/>
      <c r="O29" s="83">
        <f>J29-M29-N29</f>
        <v>0</v>
      </c>
      <c r="P29" s="44"/>
      <c r="Q29" s="41"/>
      <c r="R29" s="42"/>
      <c r="S29" s="42"/>
      <c r="T29" s="42"/>
      <c r="U29" s="42"/>
      <c r="V29" s="66">
        <f>ROUND(SUM(Q29:U29),0)</f>
        <v>0</v>
      </c>
      <c r="X29" s="25" t="s">
        <v>34</v>
      </c>
      <c r="Y29" s="44" t="e">
        <f ca="1">_xll.HPVAL($X29,$X$1,Y$1,$X$2,$X$3,$X$5)/1000+Z29</f>
        <v>#NAME?</v>
      </c>
      <c r="Z29" s="44">
        <f>6605+8789</f>
        <v>15394</v>
      </c>
      <c r="AA29" s="44" t="e">
        <f ca="1">_xll.HPVAL($X29,$X$1,AA$1,$X$2,$X$3,$X$5)/1000</f>
        <v>#NAME?</v>
      </c>
      <c r="AB29" s="44" t="e">
        <f ca="1">_xll.HPVAL($X29,$X$1,AB$1,$X$2,$X$3,$X$5)/1000</f>
        <v>#NAME?</v>
      </c>
      <c r="AC29" s="44" t="e">
        <f ca="1">_xll.HPVAL($X29,$X$1,AC$1,$X$2,$X$3,$X$5)/1000</f>
        <v>#NAME?</v>
      </c>
      <c r="AE29" s="44" t="e">
        <f ca="1">_xll.HPVAL($X29,$AE$2,AE$1,$AF$2,$X$3,$X$5)/1000+AF29</f>
        <v>#NAME?</v>
      </c>
      <c r="AF29" s="44">
        <v>6640</v>
      </c>
      <c r="AG29" s="44" t="e">
        <f ca="1">_xll.HPVAL($X29,$AE$2,AG$1,$AF$2,$X$3,$X$5)/1000</f>
        <v>#NAME?</v>
      </c>
      <c r="AH29" s="44" t="e">
        <f ca="1">_xll.HPVAL($X29,$AE$2,AH$1,$AF$2,$X$3,$X$5)/1000</f>
        <v>#NAME?</v>
      </c>
      <c r="AI29" s="44" t="e">
        <f ca="1">_xll.HPVAL($X29,$AE$2,AI$1,$AF$2,$X$3,$X$5)/1000</f>
        <v>#NAME?</v>
      </c>
    </row>
    <row r="30" spans="1:35" ht="12" customHeight="1" x14ac:dyDescent="0.25">
      <c r="A30" s="29" t="s">
        <v>67</v>
      </c>
      <c r="B30" s="38"/>
      <c r="C30" s="41" t="e">
        <f ca="1">Y30</f>
        <v>#NAME?</v>
      </c>
      <c r="D30" s="42" t="e">
        <f ca="1">SUM(Z30:AC30)</f>
        <v>#NAME?</v>
      </c>
      <c r="E30" s="66" t="e">
        <f ca="1">C30-D30</f>
        <v>#NAME?</v>
      </c>
      <c r="F30" s="42"/>
      <c r="G30" s="41"/>
      <c r="H30" s="42"/>
      <c r="I30" s="42"/>
      <c r="J30" s="83">
        <f>SUM(G30:I30)</f>
        <v>0</v>
      </c>
      <c r="K30" s="65"/>
      <c r="L30" s="65"/>
      <c r="M30" s="42"/>
      <c r="N30" s="43"/>
      <c r="O30" s="83">
        <f>J30-M30-N30</f>
        <v>0</v>
      </c>
      <c r="P30" s="44"/>
      <c r="Q30" s="41"/>
      <c r="R30" s="42"/>
      <c r="S30" s="42"/>
      <c r="T30" s="42"/>
      <c r="U30" s="42"/>
      <c r="V30" s="66">
        <f>ROUND(SUM(Q30:U30),0)</f>
        <v>0</v>
      </c>
      <c r="X30" s="25" t="s">
        <v>37</v>
      </c>
      <c r="Y30" s="44" t="e">
        <f ca="1">_xll.HPVAL($X30,$X$1,Y$1,$X$2,$X$3,$X$5)/1000</f>
        <v>#NAME?</v>
      </c>
      <c r="Z30" s="44"/>
      <c r="AA30" s="44" t="e">
        <f ca="1">_xll.HPVAL($X30,$X$1,AA$1,$X$2,$X$3,$X$5)/1000</f>
        <v>#NAME?</v>
      </c>
      <c r="AB30" s="44" t="e">
        <f ca="1">_xll.HPVAL($X30,$X$1,AB$1,$X$2,$X$3,$X$5)/1000</f>
        <v>#NAME?</v>
      </c>
      <c r="AC30" s="44" t="e">
        <f ca="1">_xll.HPVAL($X30,$X$1,AC$1,$X$2,$X$3,$X$5)/1000</f>
        <v>#NAME?</v>
      </c>
      <c r="AE30" s="44" t="e">
        <f ca="1">_xll.HPVAL($X30,$AE$2,AE$1,$AF$2,$X$3,$X$5)/1000</f>
        <v>#NAME?</v>
      </c>
      <c r="AF30" s="44"/>
      <c r="AG30" s="44" t="e">
        <f ca="1">_xll.HPVAL($X30,$AE$2,AG$1,$AF$2,$X$3,$X$5)/1000</f>
        <v>#NAME?</v>
      </c>
      <c r="AH30" s="44" t="e">
        <f ca="1">_xll.HPVAL($X30,$AE$2,AH$1,$AF$2,$X$3,$X$5)/1000</f>
        <v>#NAME?</v>
      </c>
      <c r="AI30" s="44" t="e">
        <f ca="1">_xll.HPVAL($X30,$AE$2,AI$1,$AF$2,$X$3,$X$5)/1000</f>
        <v>#NAME?</v>
      </c>
    </row>
    <row r="31" spans="1:35" ht="12" customHeight="1" x14ac:dyDescent="0.25">
      <c r="A31" s="29" t="s">
        <v>92</v>
      </c>
      <c r="B31" s="38"/>
      <c r="C31" s="41" t="e">
        <f ca="1">Y31</f>
        <v>#NAME?</v>
      </c>
      <c r="D31" s="42" t="e">
        <f ca="1">SUM(Z31:AC31)</f>
        <v>#NAME?</v>
      </c>
      <c r="E31" s="66" t="e">
        <f ca="1">C31-D31</f>
        <v>#NAME?</v>
      </c>
      <c r="F31" s="42"/>
      <c r="G31" s="41"/>
      <c r="H31" s="42"/>
      <c r="I31" s="42"/>
      <c r="J31" s="83">
        <f>SUM(G31:I31)</f>
        <v>0</v>
      </c>
      <c r="K31" s="65"/>
      <c r="L31" s="65"/>
      <c r="M31" s="42"/>
      <c r="N31" s="43"/>
      <c r="O31" s="83">
        <f>J31-M31-N31</f>
        <v>0</v>
      </c>
      <c r="P31" s="44"/>
      <c r="Q31" s="41"/>
      <c r="R31" s="42"/>
      <c r="S31" s="42"/>
      <c r="T31" s="42"/>
      <c r="U31" s="42"/>
      <c r="V31" s="66">
        <f>ROUND(SUM(Q31:U31),0)</f>
        <v>0</v>
      </c>
      <c r="X31" s="25" t="s">
        <v>41</v>
      </c>
      <c r="Y31" s="44" t="e">
        <f ca="1">_xll.HPVAL($X31,$X$1,Y$1,$X$2,$X$3,$X$5)/1000+Z31</f>
        <v>#NAME?</v>
      </c>
      <c r="Z31" s="44">
        <f>35122+34587</f>
        <v>69709</v>
      </c>
      <c r="AA31" s="44" t="e">
        <f ca="1">_xll.HPVAL($X31,$X$1,AA$1,$X$2,$X$3,$X$5)/1000</f>
        <v>#NAME?</v>
      </c>
      <c r="AB31" s="44" t="e">
        <f ca="1">_xll.HPVAL($X31,$X$1,AB$1,$X$2,$X$3,$X$5)/1000</f>
        <v>#NAME?</v>
      </c>
      <c r="AC31" s="44" t="e">
        <f ca="1">_xll.HPVAL($X31,$X$1,AC$1,$X$2,$X$3,$X$5)/1000</f>
        <v>#NAME?</v>
      </c>
      <c r="AE31" s="44" t="e">
        <f ca="1">_xll.HPVAL($X31,$AE$2,AE$1,$AF$2,$X$3,$X$5)/1000+AF31</f>
        <v>#NAME?</v>
      </c>
      <c r="AF31" s="44">
        <v>42177</v>
      </c>
      <c r="AG31" s="44" t="e">
        <f ca="1">_xll.HPVAL($X31,$AE$2,AG$1,$AF$2,$X$3,$X$5)/1000</f>
        <v>#NAME?</v>
      </c>
      <c r="AH31" s="44" t="e">
        <f ca="1">_xll.HPVAL($X31,$AE$2,AH$1,$AF$2,$X$3,$X$5)/1000</f>
        <v>#NAME?</v>
      </c>
      <c r="AI31" s="44" t="e">
        <f ca="1">_xll.HPVAL($X31,$AE$2,AI$1,$AF$2,$X$3,$X$5)/1000</f>
        <v>#NAME?</v>
      </c>
    </row>
    <row r="32" spans="1:35" ht="12" customHeight="1" x14ac:dyDescent="0.25">
      <c r="A32" s="29" t="s">
        <v>93</v>
      </c>
      <c r="B32" s="38"/>
      <c r="C32" s="41" t="e">
        <f ca="1">Y32</f>
        <v>#NAME?</v>
      </c>
      <c r="D32" s="42" t="e">
        <f ca="1">SUM(Z32:AC32)</f>
        <v>#NAME?</v>
      </c>
      <c r="E32" s="66" t="e">
        <f ca="1">C32-D32</f>
        <v>#NAME?</v>
      </c>
      <c r="F32" s="42"/>
      <c r="G32" s="41"/>
      <c r="H32" s="42"/>
      <c r="I32" s="42"/>
      <c r="J32" s="83">
        <f>SUM(G32:I32)</f>
        <v>0</v>
      </c>
      <c r="K32" s="65"/>
      <c r="L32" s="65"/>
      <c r="M32" s="42"/>
      <c r="N32" s="43"/>
      <c r="O32" s="83">
        <f>J32-M32-N32</f>
        <v>0</v>
      </c>
      <c r="P32" s="44"/>
      <c r="Q32" s="41"/>
      <c r="R32" s="42"/>
      <c r="S32" s="42"/>
      <c r="T32" s="42"/>
      <c r="U32" s="42"/>
      <c r="V32" s="66">
        <f>ROUND(SUM(Q32:U32),0)</f>
        <v>0</v>
      </c>
      <c r="X32" s="25" t="s">
        <v>42</v>
      </c>
      <c r="Y32" s="44" t="e">
        <f ca="1">_xll.HPVAL($X32,$X$1,Y$1,$X$2,$X$3,$X$5)/1000</f>
        <v>#NAME?</v>
      </c>
      <c r="Z32" s="44"/>
      <c r="AA32" s="44" t="e">
        <f ca="1">_xll.HPVAL($X32,$X$1,AA$1,$X$2,$X$3,$X$5)/1000</f>
        <v>#NAME?</v>
      </c>
      <c r="AB32" s="44" t="e">
        <f ca="1">_xll.HPVAL($X32,$X$1,AB$1,$X$2,$X$3,$X$5)/1000</f>
        <v>#NAME?</v>
      </c>
      <c r="AC32" s="44" t="e">
        <f ca="1">_xll.HPVAL($X32,$X$1,AC$1,$X$2,$X$3,$X$5)/1000</f>
        <v>#NAME?</v>
      </c>
      <c r="AE32" s="44" t="e">
        <f ca="1">_xll.HPVAL($X32,$AE$2,AE$1,$AF$2,$X$3,$X$5)/1000</f>
        <v>#NAME?</v>
      </c>
      <c r="AF32" s="44"/>
      <c r="AG32" s="44" t="e">
        <f ca="1">_xll.HPVAL($X32,$AE$2,AG$1,$AF$2,$X$3,$X$5)/1000</f>
        <v>#NAME?</v>
      </c>
      <c r="AH32" s="44" t="e">
        <f ca="1">_xll.HPVAL($X32,$AE$2,AH$1,$AF$2,$X$3,$X$5)/1000</f>
        <v>#NAME?</v>
      </c>
      <c r="AI32" s="44" t="e">
        <f ca="1">_xll.HPVAL($X32,$AE$2,AI$1,$AF$2,$X$3,$X$5)/1000</f>
        <v>#NAME?</v>
      </c>
    </row>
    <row r="33" spans="1:35" ht="12" customHeight="1" x14ac:dyDescent="0.25">
      <c r="A33" s="75" t="s">
        <v>86</v>
      </c>
      <c r="B33" s="38"/>
      <c r="C33" s="140" t="e">
        <f ca="1">SUM(C29:C32)</f>
        <v>#NAME?</v>
      </c>
      <c r="D33" s="141" t="e">
        <f ca="1">SUM(D29:D32)</f>
        <v>#NAME?</v>
      </c>
      <c r="E33" s="143" t="e">
        <f ca="1">SUM(E29:E32)</f>
        <v>#NAME?</v>
      </c>
      <c r="F33" s="42"/>
      <c r="G33" s="140">
        <f t="shared" ref="G33:N33" si="13">SUM(G29:G32)</f>
        <v>0</v>
      </c>
      <c r="H33" s="141">
        <f t="shared" si="13"/>
        <v>0</v>
      </c>
      <c r="I33" s="141">
        <f t="shared" si="13"/>
        <v>0</v>
      </c>
      <c r="J33" s="144">
        <f t="shared" si="13"/>
        <v>0</v>
      </c>
      <c r="K33" s="141"/>
      <c r="L33" s="141"/>
      <c r="M33" s="141">
        <f t="shared" si="13"/>
        <v>0</v>
      </c>
      <c r="N33" s="143">
        <f t="shared" si="13"/>
        <v>0</v>
      </c>
      <c r="O33" s="144">
        <f>J33-M33-N33</f>
        <v>0</v>
      </c>
      <c r="P33" s="44"/>
      <c r="Q33" s="140">
        <f>SUM(Q29:Q32)</f>
        <v>0</v>
      </c>
      <c r="R33" s="141"/>
      <c r="S33" s="141"/>
      <c r="T33" s="141">
        <f>SUM(T29:T32)</f>
        <v>0</v>
      </c>
      <c r="U33" s="141">
        <f>SUM(U29:U32)</f>
        <v>0</v>
      </c>
      <c r="V33" s="143">
        <f>SUM(V29:V32)</f>
        <v>0</v>
      </c>
    </row>
    <row r="34" spans="1:35" ht="3" customHeight="1" x14ac:dyDescent="0.25">
      <c r="A34" s="29"/>
      <c r="B34" s="38"/>
      <c r="C34" s="41"/>
      <c r="D34" s="42"/>
      <c r="E34" s="66"/>
      <c r="F34" s="42"/>
      <c r="G34" s="41"/>
      <c r="H34" s="42"/>
      <c r="I34" s="42"/>
      <c r="J34" s="83"/>
      <c r="K34" s="65"/>
      <c r="L34" s="65"/>
      <c r="M34" s="42"/>
      <c r="N34" s="43"/>
      <c r="O34" s="83"/>
      <c r="P34" s="44"/>
      <c r="Q34" s="41"/>
      <c r="R34" s="42"/>
      <c r="S34" s="42"/>
      <c r="T34" s="42"/>
      <c r="U34" s="42"/>
      <c r="V34" s="66"/>
    </row>
    <row r="35" spans="1:35" ht="12" customHeight="1" x14ac:dyDescent="0.25">
      <c r="A35" s="29" t="s">
        <v>9</v>
      </c>
      <c r="B35" s="38"/>
      <c r="C35" s="41" t="e">
        <f ca="1">Y35</f>
        <v>#NAME?</v>
      </c>
      <c r="D35" s="42" t="e">
        <f ca="1">SUM(Z35:AC35)</f>
        <v>#NAME?</v>
      </c>
      <c r="E35" s="66" t="e">
        <f ca="1">C35-D35</f>
        <v>#NAME?</v>
      </c>
      <c r="F35" s="42"/>
      <c r="G35" s="41"/>
      <c r="H35" s="42"/>
      <c r="I35" s="42"/>
      <c r="J35" s="83">
        <f>SUM(G35:I35)</f>
        <v>0</v>
      </c>
      <c r="K35" s="65"/>
      <c r="L35" s="65"/>
      <c r="M35" s="42"/>
      <c r="N35" s="43"/>
      <c r="O35" s="83">
        <f>J35-M35-N35</f>
        <v>0</v>
      </c>
      <c r="P35" s="44"/>
      <c r="Q35" s="41"/>
      <c r="R35" s="42"/>
      <c r="S35" s="42"/>
      <c r="T35" s="42"/>
      <c r="U35" s="42"/>
      <c r="V35" s="66">
        <f>ROUND(SUM(Q35:U35),0)</f>
        <v>0</v>
      </c>
      <c r="X35" s="25" t="s">
        <v>40</v>
      </c>
      <c r="Y35" s="44" t="e">
        <f ca="1">_xll.HPVAL($X35,$X$1,Y$1,$X$2,$X$3,$X$5)/1000</f>
        <v>#NAME?</v>
      </c>
      <c r="Z35" s="44"/>
      <c r="AA35" s="44" t="e">
        <f ca="1">_xll.HPVAL($X35,$X$1,AA$1,$X$2,$X$3,$X$5)/1000</f>
        <v>#NAME?</v>
      </c>
      <c r="AB35" s="44" t="e">
        <f ca="1">_xll.HPVAL($X35,$X$1,AB$1,$X$2,$X$3,$X$5)/1000</f>
        <v>#NAME?</v>
      </c>
      <c r="AC35" s="44" t="e">
        <f ca="1">_xll.HPVAL($X35,$X$1,AC$1,$X$2,$X$3,$X$5)/1000</f>
        <v>#NAME?</v>
      </c>
      <c r="AE35" s="44" t="e">
        <f ca="1">_xll.HPVAL($X35,$AE$2,AE$1,$AF$2,$X$3,$X$5)/1000</f>
        <v>#NAME?</v>
      </c>
      <c r="AF35" s="44"/>
      <c r="AG35" s="44" t="e">
        <f ca="1">_xll.HPVAL($X35,$AE$2,AG$1,$AF$2,$X$3,$X$5)/1000</f>
        <v>#NAME?</v>
      </c>
      <c r="AH35" s="44" t="e">
        <f ca="1">_xll.HPVAL($X35,$AE$2,AH$1,$AF$2,$X$3,$X$5)/1000</f>
        <v>#NAME?</v>
      </c>
      <c r="AI35" s="44" t="e">
        <f ca="1">_xll.HPVAL($X35,$AE$2,AI$1,$AF$2,$X$3,$X$5)/1000</f>
        <v>#NAME?</v>
      </c>
    </row>
    <row r="36" spans="1:35" ht="12" customHeight="1" x14ac:dyDescent="0.25">
      <c r="A36" s="29" t="s">
        <v>152</v>
      </c>
      <c r="B36" s="38"/>
      <c r="C36" s="41" t="e">
        <f ca="1">Y36</f>
        <v>#NAME?</v>
      </c>
      <c r="D36" s="42" t="e">
        <f ca="1">SUM(Z36:AC36)</f>
        <v>#NAME?</v>
      </c>
      <c r="E36" s="66" t="e">
        <f ca="1">C36-D36</f>
        <v>#NAME?</v>
      </c>
      <c r="F36" s="42"/>
      <c r="G36" s="41"/>
      <c r="H36" s="42"/>
      <c r="I36" s="42"/>
      <c r="J36" s="83">
        <f>SUM(G36:I36)</f>
        <v>0</v>
      </c>
      <c r="K36" s="65"/>
      <c r="L36" s="65"/>
      <c r="M36" s="42"/>
      <c r="N36" s="43"/>
      <c r="O36" s="83">
        <f>J36-M36-N36</f>
        <v>0</v>
      </c>
      <c r="P36" s="44"/>
      <c r="Q36" s="41"/>
      <c r="R36" s="42"/>
      <c r="S36" s="42"/>
      <c r="T36" s="42"/>
      <c r="U36" s="42"/>
      <c r="V36" s="66">
        <f>ROUND(SUM(Q36:U36),0)</f>
        <v>0</v>
      </c>
      <c r="X36" s="25" t="s">
        <v>39</v>
      </c>
      <c r="Y36" s="44" t="e">
        <f ca="1">_xll.HPVAL($X36,$X$1,Y$1,$X$2,$X$3,$X$5)/1000</f>
        <v>#NAME?</v>
      </c>
      <c r="Z36" s="44"/>
      <c r="AA36" s="44" t="e">
        <f ca="1">_xll.HPVAL($X36,$X$1,AA$1,$X$2,$X$3,$X$5)/1000</f>
        <v>#NAME?</v>
      </c>
      <c r="AB36" s="44" t="e">
        <f ca="1">_xll.HPVAL($X36,$X$1,AB$1,$X$2,$X$3,$X$5)/1000</f>
        <v>#NAME?</v>
      </c>
      <c r="AC36" s="44" t="e">
        <f ca="1">_xll.HPVAL($X36,$X$1,AC$1,$X$2,$X$3,$X$5)/1000</f>
        <v>#NAME?</v>
      </c>
      <c r="AE36" s="44" t="e">
        <f ca="1">_xll.HPVAL($X36,$AE$2,AE$1,$AF$2,$X$3,$X$5)/1000</f>
        <v>#NAME?</v>
      </c>
      <c r="AF36" s="44"/>
      <c r="AG36" s="44" t="e">
        <f ca="1">_xll.HPVAL($X36,$AE$2,AG$1,$AF$2,$X$3,$X$5)/1000</f>
        <v>#NAME?</v>
      </c>
      <c r="AH36" s="44" t="e">
        <f ca="1">_xll.HPVAL($X36,$AE$2,AH$1,$AF$2,$X$3,$X$5)/1000</f>
        <v>#NAME?</v>
      </c>
      <c r="AI36" s="44" t="e">
        <f ca="1">_xll.HPVAL($X36,$AE$2,AI$1,$AF$2,$X$3,$X$5)/1000</f>
        <v>#NAME?</v>
      </c>
    </row>
    <row r="37" spans="1:35" ht="12" customHeight="1" x14ac:dyDescent="0.25">
      <c r="A37" s="29" t="s">
        <v>181</v>
      </c>
      <c r="B37" s="38"/>
      <c r="C37" s="41" t="e">
        <f ca="1">Y37</f>
        <v>#NAME?</v>
      </c>
      <c r="D37" s="42" t="e">
        <f ca="1">SUM(Z37:AC37)</f>
        <v>#NAME?</v>
      </c>
      <c r="E37" s="66" t="e">
        <f ca="1">C37-D37</f>
        <v>#NAME?</v>
      </c>
      <c r="F37" s="42"/>
      <c r="G37" s="41"/>
      <c r="H37" s="42"/>
      <c r="I37" s="42"/>
      <c r="J37" s="83">
        <f>SUM(G37:I37)</f>
        <v>0</v>
      </c>
      <c r="K37" s="65"/>
      <c r="L37" s="65"/>
      <c r="M37" s="42"/>
      <c r="N37" s="43"/>
      <c r="O37" s="83">
        <f>J37-M37-N37</f>
        <v>0</v>
      </c>
      <c r="P37" s="44"/>
      <c r="Q37" s="41"/>
      <c r="R37" s="42"/>
      <c r="S37" s="42"/>
      <c r="T37" s="42"/>
      <c r="U37" s="42"/>
      <c r="V37" s="66">
        <f>ROUND(SUM(Q37:U37),0)</f>
        <v>0</v>
      </c>
      <c r="X37" s="25" t="s">
        <v>154</v>
      </c>
      <c r="Y37" s="44" t="e">
        <f ca="1">_xll.HPVAL($X37,$X$1,Y$1,$X$2,$X$3,$X$5)/1000</f>
        <v>#NAME?</v>
      </c>
      <c r="Z37" s="44"/>
      <c r="AA37" s="44" t="e">
        <f ca="1">_xll.HPVAL($X37,$X$1,AA$1,$X$2,$X$3,$X$5)/1000</f>
        <v>#NAME?</v>
      </c>
      <c r="AB37" s="44" t="e">
        <f ca="1">_xll.HPVAL($X37,$X$1,AB$1,$X$2,$X$3,$X$5)/1000</f>
        <v>#NAME?</v>
      </c>
      <c r="AC37" s="44" t="e">
        <f ca="1">_xll.HPVAL($X37,$X$1,AC$1,$X$2,$X$3,$X$5)/1000</f>
        <v>#NAME?</v>
      </c>
      <c r="AE37" s="44" t="e">
        <f ca="1">_xll.HPVAL($X37,$AE$2,AE$1,$AF$2,$X$3,$X$5)/1000</f>
        <v>#NAME?</v>
      </c>
      <c r="AF37" s="44"/>
      <c r="AG37" s="44" t="e">
        <f ca="1">_xll.HPVAL($X37,$AE$2,AG$1,$AF$2,$X$3,$X$5)/1000</f>
        <v>#NAME?</v>
      </c>
      <c r="AH37" s="44" t="e">
        <f ca="1">_xll.HPVAL($X37,$AE$2,AH$1,$AF$2,$X$3,$X$5)/1000</f>
        <v>#NAME?</v>
      </c>
      <c r="AI37" s="44" t="e">
        <f ca="1">_xll.HPVAL($X37,$AE$2,AI$1,$AF$2,$X$3,$X$5)/1000</f>
        <v>#NAME?</v>
      </c>
    </row>
    <row r="38" spans="1:35" ht="12" customHeight="1" x14ac:dyDescent="0.25">
      <c r="A38" s="29" t="s">
        <v>155</v>
      </c>
      <c r="B38" s="38"/>
      <c r="C38" s="41" t="e">
        <f ca="1">Y38</f>
        <v>#NAME?</v>
      </c>
      <c r="D38" s="42" t="e">
        <f ca="1">SUM(Z38:AC38)</f>
        <v>#NAME?</v>
      </c>
      <c r="E38" s="66" t="e">
        <f ca="1">C38-D38</f>
        <v>#NAME?</v>
      </c>
      <c r="F38" s="42"/>
      <c r="G38" s="41"/>
      <c r="H38" s="42"/>
      <c r="I38" s="42"/>
      <c r="J38" s="83">
        <f>SUM(G38:I38)</f>
        <v>0</v>
      </c>
      <c r="K38" s="65"/>
      <c r="L38" s="65"/>
      <c r="M38" s="42"/>
      <c r="N38" s="43"/>
      <c r="O38" s="83">
        <f>J38-M38-N38</f>
        <v>0</v>
      </c>
      <c r="P38" s="44"/>
      <c r="Q38" s="41"/>
      <c r="R38" s="42"/>
      <c r="S38" s="42"/>
      <c r="T38" s="42"/>
      <c r="U38" s="42"/>
      <c r="V38" s="66">
        <f>ROUND(SUM(Q38:U38),0)</f>
        <v>0</v>
      </c>
      <c r="X38" s="25" t="s">
        <v>158</v>
      </c>
      <c r="Y38" s="44" t="e">
        <f ca="1">_xll.HPVAL($X38,$X$1,Y$1,$X$2,$X$3,$X$5)/1000</f>
        <v>#NAME?</v>
      </c>
      <c r="Z38" s="44"/>
      <c r="AA38" s="44" t="e">
        <f ca="1">_xll.HPVAL($X38,$X$1,AA$1,$X$2,$X$3,$X$5)/1000</f>
        <v>#NAME?</v>
      </c>
      <c r="AB38" s="44" t="e">
        <f ca="1">_xll.HPVAL($X38,$X$1,AB$1,$X$2,$X$3,$X$5)/1000</f>
        <v>#NAME?</v>
      </c>
      <c r="AC38" s="44" t="e">
        <f ca="1">_xll.HPVAL($X38,$X$1,AC$1,$X$2,$X$3,$X$5)/1000</f>
        <v>#NAME?</v>
      </c>
      <c r="AE38" s="44" t="e">
        <f ca="1">_xll.HPVAL($X38,$AE$2,AE$1,$AF$2,$X$3,$X$5)/1000</f>
        <v>#NAME?</v>
      </c>
      <c r="AF38" s="44"/>
      <c r="AG38" s="44" t="e">
        <f ca="1">_xll.HPVAL($X38,$AE$2,AG$1,$AF$2,$X$3,$X$5)/1000</f>
        <v>#NAME?</v>
      </c>
      <c r="AH38" s="44" t="e">
        <f ca="1">_xll.HPVAL($X38,$AE$2,AH$1,$AF$2,$X$3,$X$5)/1000</f>
        <v>#NAME?</v>
      </c>
      <c r="AI38" s="44" t="e">
        <f ca="1">_xll.HPVAL($X38,$AE$2,AI$1,$AF$2,$X$3,$X$5)/1000</f>
        <v>#NAME?</v>
      </c>
    </row>
    <row r="39" spans="1:35" ht="12" customHeight="1" x14ac:dyDescent="0.25">
      <c r="A39" s="75" t="s">
        <v>87</v>
      </c>
      <c r="B39" s="38"/>
      <c r="C39" s="140" t="e">
        <f ca="1">SUM(C35:C38)</f>
        <v>#NAME?</v>
      </c>
      <c r="D39" s="141" t="e">
        <f ca="1">SUM(D35:D38)</f>
        <v>#NAME?</v>
      </c>
      <c r="E39" s="143" t="e">
        <f ca="1">SUM(E35:E38)</f>
        <v>#NAME?</v>
      </c>
      <c r="F39" s="42"/>
      <c r="G39" s="140">
        <f>SUM(G35:G38)</f>
        <v>0</v>
      </c>
      <c r="H39" s="141">
        <f>SUM(H35:H38)</f>
        <v>0</v>
      </c>
      <c r="I39" s="141">
        <f>SUM(I35:I38)</f>
        <v>0</v>
      </c>
      <c r="J39" s="144">
        <f>SUM(J35:J38)</f>
        <v>0</v>
      </c>
      <c r="K39" s="141"/>
      <c r="L39" s="141"/>
      <c r="M39" s="141">
        <f>SUM(M35:M38)</f>
        <v>0</v>
      </c>
      <c r="N39" s="143">
        <f>SUM(N35:N38)</f>
        <v>0</v>
      </c>
      <c r="O39" s="144">
        <f>J39-M39-N39</f>
        <v>0</v>
      </c>
      <c r="P39" s="44"/>
      <c r="Q39" s="140">
        <f>SUM(Q35:Q38)</f>
        <v>0</v>
      </c>
      <c r="R39" s="141"/>
      <c r="S39" s="141"/>
      <c r="T39" s="141">
        <f>SUM(T35:T38)</f>
        <v>0</v>
      </c>
      <c r="U39" s="141">
        <f>SUM(U35:U38)</f>
        <v>0</v>
      </c>
      <c r="V39" s="143">
        <f>SUM(V35:V38)</f>
        <v>0</v>
      </c>
    </row>
    <row r="40" spans="1:35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35" ht="12" customHeight="1" x14ac:dyDescent="0.25">
      <c r="A41" s="29" t="s">
        <v>8</v>
      </c>
      <c r="B41" s="38"/>
      <c r="C41" s="41" t="e">
        <f ca="1">Y41</f>
        <v>#NAME?</v>
      </c>
      <c r="D41" s="42" t="e">
        <f ca="1">SUM(Z41:AC41)</f>
        <v>#NAME?</v>
      </c>
      <c r="E41" s="66" t="e">
        <f ca="1">C41-D41</f>
        <v>#NAME?</v>
      </c>
      <c r="F41" s="42"/>
      <c r="G41" s="41"/>
      <c r="H41" s="42"/>
      <c r="I41" s="42"/>
      <c r="J41" s="83">
        <f>SUM(G41:I41)</f>
        <v>0</v>
      </c>
      <c r="K41" s="65"/>
      <c r="L41" s="65"/>
      <c r="M41" s="42"/>
      <c r="N41" s="43"/>
      <c r="O41" s="83">
        <f>J41-M41-N41</f>
        <v>0</v>
      </c>
      <c r="P41" s="44"/>
      <c r="Q41" s="41"/>
      <c r="R41" s="42"/>
      <c r="S41" s="42"/>
      <c r="T41" s="42"/>
      <c r="U41" s="42"/>
      <c r="V41" s="66">
        <f>ROUND(SUM(Q41:U41),0)</f>
        <v>0</v>
      </c>
      <c r="X41" s="25" t="s">
        <v>82</v>
      </c>
      <c r="Y41" s="44" t="e">
        <f ca="1">_xll.HPVAL($X41,$X$1,Y$1,$X$2,$X$3,$X$5)/1000</f>
        <v>#NAME?</v>
      </c>
      <c r="Z41" s="44"/>
      <c r="AA41" s="44" t="e">
        <f ca="1">_xll.HPVAL($X41,$X$1,AA$1,$X$2,$X$3,$X$5)/1000</f>
        <v>#NAME?</v>
      </c>
      <c r="AB41" s="44" t="e">
        <f ca="1">_xll.HPVAL($X41,$X$1,AB$1,$X$2,$X$3,$X$5)/1000</f>
        <v>#NAME?</v>
      </c>
      <c r="AC41" s="44" t="e">
        <f ca="1">_xll.HPVAL($X41,$X$1,AC$1,$X$2,$X$3,$X$5)/1000</f>
        <v>#NAME?</v>
      </c>
      <c r="AE41" s="44" t="e">
        <f ca="1">_xll.HPVAL($X41,$AE$2,AE$1,$AF$2,$X$3,$X$5)/1000</f>
        <v>#NAME?</v>
      </c>
      <c r="AF41" s="44"/>
      <c r="AG41" s="44" t="e">
        <f ca="1">_xll.HPVAL($X41,$AE$2,AG$1,$AF$2,$X$3,$X$5)/1000</f>
        <v>#NAME?</v>
      </c>
      <c r="AH41" s="44" t="e">
        <f ca="1">_xll.HPVAL($X41,$AE$2,AH$1,$AF$2,$X$3,$X$5)/1000</f>
        <v>#NAME?</v>
      </c>
      <c r="AI41" s="44" t="e">
        <f ca="1">_xll.HPVAL($X41,$AE$2,AI$1,$AF$2,$X$3,$X$5)/1000</f>
        <v>#NAME?</v>
      </c>
    </row>
    <row r="42" spans="1:35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35" ht="12" customHeight="1" x14ac:dyDescent="0.25">
      <c r="A43" s="29" t="s">
        <v>7</v>
      </c>
      <c r="B43" s="38"/>
      <c r="C43" s="41"/>
      <c r="D43" s="42" t="e">
        <f ca="1">SUM(Z43:AC43)</f>
        <v>#NAME?</v>
      </c>
      <c r="E43" s="66" t="e">
        <f ca="1">C43-D43</f>
        <v>#NAME?</v>
      </c>
      <c r="F43" s="42"/>
      <c r="G43" s="41"/>
      <c r="H43" s="42"/>
      <c r="I43" s="42"/>
      <c r="J43" s="83">
        <f>SUM(G43:I43)</f>
        <v>0</v>
      </c>
      <c r="K43" s="65"/>
      <c r="L43" s="65"/>
      <c r="M43" s="42"/>
      <c r="N43" s="43"/>
      <c r="O43" s="83">
        <f>J43-M43-N43</f>
        <v>0</v>
      </c>
      <c r="P43" s="44"/>
      <c r="Q43" s="41"/>
      <c r="R43" s="42"/>
      <c r="S43" s="42"/>
      <c r="T43" s="42"/>
      <c r="U43" s="42"/>
      <c r="V43" s="66">
        <f>ROUND(SUM(Q43:U43),0)</f>
        <v>0</v>
      </c>
      <c r="X43" s="25" t="s">
        <v>44</v>
      </c>
      <c r="Y43" s="44"/>
      <c r="Z43" s="44"/>
      <c r="AA43" s="44" t="e">
        <f ca="1">_xll.HPVAL($X43,$X$1,AA$1,$X$2,$X$3,$X$5)/1000</f>
        <v>#NAME?</v>
      </c>
      <c r="AB43" s="44" t="e">
        <f ca="1">_xll.HPVAL($X43,$X$1,AB$1,$X$2,$X$3,$X$5)/1000</f>
        <v>#NAME?</v>
      </c>
      <c r="AC43" s="44" t="e">
        <f ca="1">_xll.HPVAL($X43,$X$1,AC$1,$X$2,$X$3,$X$5)/1000</f>
        <v>#NAME?</v>
      </c>
      <c r="AE43" s="44"/>
      <c r="AF43" s="44"/>
      <c r="AG43" s="44" t="e">
        <f ca="1">_xll.HPVAL($X43,$AE$2,AG$1,$AF$2,$X$3,$X$5)/1000</f>
        <v>#NAME?</v>
      </c>
      <c r="AH43" s="44" t="e">
        <f ca="1">_xll.HPVAL($X43,$AE$2,AH$1,$AF$2,$X$3,$X$5)/1000</f>
        <v>#NAME?</v>
      </c>
      <c r="AI43" s="44" t="e">
        <f ca="1">_xll.HPVAL($X43,$AE$2,AI$1,$AF$2,$X$3,$X$5)/1000</f>
        <v>#NAME?</v>
      </c>
    </row>
    <row r="44" spans="1:35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35" s="69" customFormat="1" ht="12" customHeight="1" x14ac:dyDescent="0.25">
      <c r="A45" s="75" t="s">
        <v>10</v>
      </c>
      <c r="B45" s="70"/>
      <c r="C45" s="140" t="e">
        <f ca="1">SUM(C39:C43)+C19+C27+C33</f>
        <v>#NAME?</v>
      </c>
      <c r="D45" s="141" t="e">
        <f ca="1">SUM(D39:D43)+D19+D27+D33</f>
        <v>#NAME?</v>
      </c>
      <c r="E45" s="143" t="e">
        <f ca="1">SUM(E39:E43)+E19+E27+E33</f>
        <v>#NAME?</v>
      </c>
      <c r="F45" s="67"/>
      <c r="G45" s="140">
        <f>SUM(G39:G43)+G19+G27+G33</f>
        <v>0</v>
      </c>
      <c r="H45" s="141">
        <f>SUM(H39:H43)+H19+H27+H33</f>
        <v>0</v>
      </c>
      <c r="I45" s="141">
        <f>SUM(I39:I43)+I19+I27+I33</f>
        <v>0</v>
      </c>
      <c r="J45" s="144">
        <f>SUM(J39:J43)+J19+J27+J33</f>
        <v>0</v>
      </c>
      <c r="K45" s="141"/>
      <c r="L45" s="141"/>
      <c r="M45" s="141">
        <f>SUM(M39:M43)+M19+M27+M33</f>
        <v>0</v>
      </c>
      <c r="N45" s="143">
        <f>SUM(N39:N43)+N19+N27+N33</f>
        <v>0</v>
      </c>
      <c r="O45" s="144">
        <f>J45-M45-N45</f>
        <v>0</v>
      </c>
      <c r="P45" s="71"/>
      <c r="Q45" s="140">
        <f>SUM(Q39:Q43)+Q19+Q27+Q33</f>
        <v>0</v>
      </c>
      <c r="R45" s="141"/>
      <c r="S45" s="141"/>
      <c r="T45" s="141">
        <f>SUM(T39:T43)+T19+T27+T33</f>
        <v>0</v>
      </c>
      <c r="U45" s="141">
        <f>SUM(U39:U43)+U19+U27+U33</f>
        <v>0</v>
      </c>
      <c r="V45" s="143">
        <f>SUM(V39:V43)+V19+V27+V33</f>
        <v>0</v>
      </c>
      <c r="X45" s="68"/>
    </row>
    <row r="46" spans="1:35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35" ht="12" customHeight="1" x14ac:dyDescent="0.25">
      <c r="A47" s="29" t="s">
        <v>48</v>
      </c>
      <c r="B47" s="38"/>
      <c r="C47" s="41"/>
      <c r="D47" s="42" t="e">
        <f ca="1">SUM(Z47:AC47)</f>
        <v>#NAME?</v>
      </c>
      <c r="E47" s="66" t="e">
        <f ca="1">C47-D47</f>
        <v>#NAME?</v>
      </c>
      <c r="F47" s="42"/>
      <c r="G47" s="41"/>
      <c r="H47" s="42"/>
      <c r="I47" s="42"/>
      <c r="J47" s="83"/>
      <c r="K47" s="65"/>
      <c r="L47" s="65"/>
      <c r="M47" s="42"/>
      <c r="N47" s="43"/>
      <c r="O47" s="83">
        <f>J47-M47-N47</f>
        <v>0</v>
      </c>
      <c r="P47" s="44"/>
      <c r="Q47" s="41"/>
      <c r="R47" s="42"/>
      <c r="S47" s="42"/>
      <c r="T47" s="42"/>
      <c r="U47" s="42"/>
      <c r="V47" s="66">
        <f>ROUND(SUM(Q47:U47),0)</f>
        <v>0</v>
      </c>
      <c r="X47" s="25" t="s">
        <v>45</v>
      </c>
      <c r="Y47" s="44"/>
      <c r="Z47" s="44"/>
      <c r="AA47" s="44"/>
      <c r="AB47" s="44" t="e">
        <f ca="1">_xll.HPVAL($X47,$X$1,AB$1,$X$2,$X$3,$X$5)/1000</f>
        <v>#NAME?</v>
      </c>
      <c r="AC47" s="44" t="e">
        <f ca="1">_xll.HPVAL($X47,$X$1,AC$1,$X$2,$X$3,$X$5)/1000</f>
        <v>#NAME?</v>
      </c>
      <c r="AE47" s="44"/>
      <c r="AF47" s="44"/>
      <c r="AG47" s="44"/>
      <c r="AH47" s="44" t="e">
        <f ca="1">_xll.HPVAL($X47,$AE$2,AH$1,$AF$2,$X$3,$X$5)/1000</f>
        <v>#NAME?</v>
      </c>
      <c r="AI47" s="44" t="e">
        <f ca="1">_xll.HPVAL($X47,$AE$2,AI$1,$AF$2,$X$3,$X$5)/1000</f>
        <v>#NAME?</v>
      </c>
    </row>
    <row r="48" spans="1:35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35" ht="12" customHeight="1" x14ac:dyDescent="0.25">
      <c r="A49" s="29" t="s">
        <v>18</v>
      </c>
      <c r="B49" s="38"/>
      <c r="C49" s="41" t="e">
        <f ca="1">Y49</f>
        <v>#NAME?</v>
      </c>
      <c r="D49" s="42" t="e">
        <f ca="1">SUM(Z49:AC49)</f>
        <v>#NAME?</v>
      </c>
      <c r="E49" s="66" t="e">
        <f ca="1">C49-D49</f>
        <v>#NAME?</v>
      </c>
      <c r="F49" s="65"/>
      <c r="G49" s="41"/>
      <c r="H49" s="42"/>
      <c r="I49" s="42"/>
      <c r="J49" s="83"/>
      <c r="K49" s="65"/>
      <c r="L49" s="65"/>
      <c r="M49" s="42"/>
      <c r="N49" s="43"/>
      <c r="O49" s="83">
        <f>J49-M49-N49</f>
        <v>0</v>
      </c>
      <c r="P49" s="44"/>
      <c r="Q49" s="41"/>
      <c r="R49" s="42"/>
      <c r="S49" s="42"/>
      <c r="T49" s="42"/>
      <c r="U49" s="42"/>
      <c r="V49" s="66">
        <f>ROUND(SUM(Q49:U49),0)</f>
        <v>0</v>
      </c>
      <c r="X49" s="25" t="s">
        <v>46</v>
      </c>
      <c r="Y49" s="44" t="e">
        <f ca="1">_xll.HPVAL($X49,$X$1,Y$1,$X$2,$X$3,$X$5)/1000</f>
        <v>#NAME?</v>
      </c>
      <c r="Z49" s="44"/>
      <c r="AA49" s="44"/>
      <c r="AB49" s="44" t="e">
        <f ca="1">_xll.HPVAL($X49,$X$1,AB$1,$X$2,$X$3,$X$5)/1000</f>
        <v>#NAME?</v>
      </c>
      <c r="AC49" s="44"/>
      <c r="AE49" s="44" t="e">
        <f ca="1">_xll.HPVAL($X49,$AE$2,AE$1,$AF$2,$X$3,$X$5)/1000</f>
        <v>#NAME?</v>
      </c>
      <c r="AF49" s="44"/>
      <c r="AG49" s="44"/>
      <c r="AH49" s="44" t="e">
        <f ca="1">_xll.HPVAL($X49,$AE$2,AH$1,$AF$2,$X$3,$X$5)/1000</f>
        <v>#NAME?</v>
      </c>
      <c r="AI49" s="44"/>
    </row>
    <row r="50" spans="1:35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35" ht="12" customHeight="1" x14ac:dyDescent="0.25">
      <c r="A51" s="29" t="s">
        <v>60</v>
      </c>
      <c r="B51" s="38"/>
      <c r="C51" s="41"/>
      <c r="D51" s="42" t="e">
        <f ca="1">SUM(Z51:AC51)</f>
        <v>#NAME?</v>
      </c>
      <c r="E51" s="66" t="e">
        <f ca="1">C51-D51</f>
        <v>#NAME?</v>
      </c>
      <c r="F51" s="42"/>
      <c r="G51" s="41"/>
      <c r="H51" s="42"/>
      <c r="I51" s="42"/>
      <c r="J51" s="83">
        <f>SUM(G51:I51)</f>
        <v>0</v>
      </c>
      <c r="K51" s="65"/>
      <c r="L51" s="65"/>
      <c r="M51" s="42"/>
      <c r="N51" s="43"/>
      <c r="O51" s="83">
        <f>J51-M51-N51</f>
        <v>0</v>
      </c>
      <c r="P51" s="44"/>
      <c r="Q51" s="41"/>
      <c r="R51" s="42"/>
      <c r="S51" s="42"/>
      <c r="T51" s="42"/>
      <c r="U51" s="42"/>
      <c r="V51" s="66">
        <f>ROUND(SUM(Q51:U51),0)</f>
        <v>0</v>
      </c>
      <c r="X51" s="25" t="s">
        <v>46</v>
      </c>
      <c r="Y51" s="44"/>
      <c r="Z51" s="44"/>
      <c r="AA51" s="44" t="e">
        <f ca="1">_xll.HPVAL($X51,$X$1,AA$1,$X$2,$X$3,$X$5)/1000</f>
        <v>#NAME?</v>
      </c>
      <c r="AB51" s="44"/>
      <c r="AC51" s="44"/>
      <c r="AE51" s="44"/>
      <c r="AF51" s="44"/>
      <c r="AG51" s="44" t="e">
        <f ca="1">_xll.HPVAL($X51,$AE$2,AG$1,$AF$2,$X$3,$X$5)/1000</f>
        <v>#NAME?</v>
      </c>
      <c r="AH51" s="44"/>
      <c r="AI51" s="44"/>
    </row>
    <row r="52" spans="1:35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35" ht="12" customHeight="1" x14ac:dyDescent="0.25">
      <c r="A53" s="29" t="s">
        <v>19</v>
      </c>
      <c r="B53" s="38"/>
      <c r="C53" s="41" t="e">
        <f ca="1">Y53</f>
        <v>#NAME?</v>
      </c>
      <c r="D53" s="42"/>
      <c r="E53" s="66" t="e">
        <f ca="1">C53-D53</f>
        <v>#NAME?</v>
      </c>
      <c r="F53" s="42"/>
      <c r="G53" s="41"/>
      <c r="H53" s="42"/>
      <c r="I53" s="42"/>
      <c r="J53" s="83"/>
      <c r="K53" s="65"/>
      <c r="L53" s="65"/>
      <c r="M53" s="42"/>
      <c r="N53" s="43"/>
      <c r="O53" s="83">
        <f>J53-M53-N53</f>
        <v>0</v>
      </c>
      <c r="P53" s="44"/>
      <c r="Q53" s="41"/>
      <c r="R53" s="42"/>
      <c r="S53" s="42"/>
      <c r="T53" s="42"/>
      <c r="U53" s="42"/>
      <c r="V53" s="66">
        <f>ROUND(SUM(Q53:U53),0)</f>
        <v>0</v>
      </c>
      <c r="X53" s="25" t="s">
        <v>44</v>
      </c>
      <c r="Y53" s="44" t="e">
        <f ca="1">_xll.HPVAL($X53,$X$1,Y$1,$X$2,$X$3,$X$5)/1000</f>
        <v>#NAME?</v>
      </c>
      <c r="Z53" s="44"/>
      <c r="AA53" s="44"/>
      <c r="AB53" s="44"/>
      <c r="AC53" s="44"/>
      <c r="AE53" s="44"/>
      <c r="AF53" s="44"/>
      <c r="AG53" s="44"/>
      <c r="AH53" s="44"/>
      <c r="AI53" s="44"/>
    </row>
    <row r="54" spans="1:35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35" ht="12" customHeight="1" x14ac:dyDescent="0.25">
      <c r="A55" s="75" t="s">
        <v>65</v>
      </c>
      <c r="B55" s="38"/>
      <c r="C55" s="140" t="e">
        <f ca="1">SUM(C45:C53)</f>
        <v>#NAME?</v>
      </c>
      <c r="D55" s="141" t="e">
        <f ca="1">SUM(D45:D53)</f>
        <v>#NAME?</v>
      </c>
      <c r="E55" s="143" t="e">
        <f ca="1">SUM(E45:E53)</f>
        <v>#NAME?</v>
      </c>
      <c r="F55" s="42"/>
      <c r="G55" s="140">
        <f t="shared" ref="G55:N55" si="14">SUM(G45:G53)</f>
        <v>0</v>
      </c>
      <c r="H55" s="141">
        <f t="shared" si="14"/>
        <v>0</v>
      </c>
      <c r="I55" s="141">
        <f t="shared" si="14"/>
        <v>0</v>
      </c>
      <c r="J55" s="144">
        <f t="shared" si="14"/>
        <v>0</v>
      </c>
      <c r="K55" s="141"/>
      <c r="L55" s="141"/>
      <c r="M55" s="141">
        <f t="shared" si="14"/>
        <v>0</v>
      </c>
      <c r="N55" s="143">
        <f t="shared" si="14"/>
        <v>0</v>
      </c>
      <c r="O55" s="144">
        <f>J55-M55-N55</f>
        <v>0</v>
      </c>
      <c r="P55" s="44"/>
      <c r="Q55" s="140">
        <f>SUM(Q45:Q53)</f>
        <v>0</v>
      </c>
      <c r="R55" s="141"/>
      <c r="S55" s="141"/>
      <c r="T55" s="141">
        <f>SUM(T45:T53)</f>
        <v>0</v>
      </c>
      <c r="U55" s="141">
        <f>SUM(U45:U53)</f>
        <v>0</v>
      </c>
      <c r="V55" s="143">
        <f>SUM(V45:V53)</f>
        <v>0</v>
      </c>
    </row>
    <row r="56" spans="1:35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35" ht="12" customHeight="1" x14ac:dyDescent="0.25">
      <c r="A57" s="29" t="s">
        <v>151</v>
      </c>
      <c r="B57" s="38"/>
      <c r="C57" s="41"/>
      <c r="D57" s="42">
        <f>12000+8600</f>
        <v>20600</v>
      </c>
      <c r="E57" s="66">
        <f>C57-D57</f>
        <v>-20600</v>
      </c>
      <c r="F57" s="42"/>
      <c r="G57" s="41"/>
      <c r="H57" s="42"/>
      <c r="I57" s="42"/>
      <c r="J57" s="83"/>
      <c r="K57" s="65"/>
      <c r="L57" s="65"/>
      <c r="M57" s="42"/>
      <c r="N57" s="43"/>
      <c r="O57" s="83">
        <f>J57-M57-N57</f>
        <v>0</v>
      </c>
      <c r="P57" s="44"/>
      <c r="Q57" s="41"/>
      <c r="R57" s="42"/>
      <c r="S57" s="42"/>
      <c r="T57" s="42"/>
      <c r="U57" s="42"/>
      <c r="V57" s="66">
        <f>ROUND(SUM(Q57:U57),0)</f>
        <v>0</v>
      </c>
    </row>
    <row r="58" spans="1:35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/>
    </row>
    <row r="59" spans="1:35" ht="12" customHeight="1" x14ac:dyDescent="0.25">
      <c r="A59" s="75" t="s">
        <v>66</v>
      </c>
      <c r="B59" s="38"/>
      <c r="C59" s="95" t="e">
        <f ca="1">SUM(C55:C57)</f>
        <v>#NAME?</v>
      </c>
      <c r="D59" s="96" t="e">
        <f ca="1">SUM(D55:D57)</f>
        <v>#NAME?</v>
      </c>
      <c r="E59" s="97" t="e">
        <f ca="1">SUM(E55:E57)</f>
        <v>#NAME?</v>
      </c>
      <c r="F59" s="42"/>
      <c r="G59" s="95">
        <f t="shared" ref="G59:N59" si="15">SUM(G55:G57)</f>
        <v>0</v>
      </c>
      <c r="H59" s="96">
        <f t="shared" si="15"/>
        <v>0</v>
      </c>
      <c r="I59" s="96">
        <f t="shared" si="15"/>
        <v>0</v>
      </c>
      <c r="J59" s="98">
        <f t="shared" si="15"/>
        <v>0</v>
      </c>
      <c r="K59" s="96"/>
      <c r="L59" s="96"/>
      <c r="M59" s="96">
        <f t="shared" si="15"/>
        <v>0</v>
      </c>
      <c r="N59" s="97">
        <f t="shared" si="15"/>
        <v>0</v>
      </c>
      <c r="O59" s="98">
        <f>J59-M59-N59</f>
        <v>0</v>
      </c>
      <c r="P59" s="44"/>
      <c r="Q59" s="95">
        <f>SUM(Q55:Q57)</f>
        <v>0</v>
      </c>
      <c r="R59" s="96"/>
      <c r="S59" s="96"/>
      <c r="T59" s="96">
        <f>SUM(T55:T57)</f>
        <v>0</v>
      </c>
      <c r="U59" s="96">
        <f>SUM(U55:U57)</f>
        <v>0</v>
      </c>
      <c r="V59" s="97">
        <f>SUM(V55:V57)</f>
        <v>0</v>
      </c>
    </row>
    <row r="60" spans="1:35" s="38" customFormat="1" ht="3" customHeight="1" x14ac:dyDescent="0.25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  <c r="X60" s="25"/>
    </row>
    <row r="61" spans="1:35" ht="6" customHeight="1" x14ac:dyDescent="0.25">
      <c r="A61" s="55"/>
      <c r="C61" s="44"/>
      <c r="D61" s="44"/>
      <c r="E61" s="44"/>
      <c r="F61" s="44"/>
    </row>
    <row r="62" spans="1:35" x14ac:dyDescent="0.25">
      <c r="A62" s="177" t="s">
        <v>150</v>
      </c>
      <c r="C62" s="44"/>
      <c r="D62" s="44"/>
      <c r="E62" s="44"/>
      <c r="F62" s="44"/>
    </row>
    <row r="63" spans="1:35" x14ac:dyDescent="0.25">
      <c r="C63" s="44"/>
      <c r="D63" s="44"/>
      <c r="E63" s="44"/>
      <c r="F63" s="44"/>
    </row>
    <row r="64" spans="1:35" x14ac:dyDescent="0.25">
      <c r="C64" s="44"/>
      <c r="D64" s="44"/>
      <c r="E64" s="44"/>
      <c r="F64" s="44"/>
    </row>
    <row r="65" spans="3:6" x14ac:dyDescent="0.25">
      <c r="C65" s="44"/>
      <c r="D65" s="44"/>
      <c r="E65" s="44"/>
      <c r="F65" s="44"/>
    </row>
    <row r="66" spans="3:6" x14ac:dyDescent="0.25">
      <c r="C66" s="44"/>
      <c r="D66" s="44"/>
      <c r="E66" s="44"/>
      <c r="F66" s="44"/>
    </row>
    <row r="67" spans="3:6" x14ac:dyDescent="0.25">
      <c r="C67" s="44"/>
      <c r="D67" s="44"/>
      <c r="E67" s="44"/>
      <c r="F67" s="44"/>
    </row>
    <row r="68" spans="3:6" x14ac:dyDescent="0.25">
      <c r="C68" s="44"/>
      <c r="D68" s="44"/>
      <c r="E68" s="44"/>
      <c r="F68" s="44"/>
    </row>
    <row r="69" spans="3:6" x14ac:dyDescent="0.25">
      <c r="C69" s="44"/>
      <c r="D69" s="44"/>
      <c r="E69" s="44"/>
      <c r="F69" s="44"/>
    </row>
    <row r="70" spans="3:6" x14ac:dyDescent="0.25">
      <c r="C70" s="44"/>
      <c r="D70" s="44"/>
      <c r="E70" s="44"/>
      <c r="F70" s="44"/>
    </row>
    <row r="71" spans="3:6" x14ac:dyDescent="0.25">
      <c r="C71" s="44"/>
      <c r="D71" s="44"/>
      <c r="E71" s="44"/>
      <c r="F71" s="44"/>
    </row>
    <row r="72" spans="3:6" x14ac:dyDescent="0.25">
      <c r="C72" s="44"/>
      <c r="D72" s="44"/>
      <c r="E72" s="44"/>
      <c r="F72" s="44"/>
    </row>
    <row r="73" spans="3:6" x14ac:dyDescent="0.25">
      <c r="C73" s="44"/>
      <c r="D73" s="44"/>
      <c r="E73" s="44"/>
      <c r="F73" s="44"/>
    </row>
    <row r="74" spans="3:6" x14ac:dyDescent="0.25">
      <c r="C74" s="44"/>
      <c r="D74" s="44"/>
      <c r="E74" s="44"/>
      <c r="F74" s="44"/>
    </row>
    <row r="75" spans="3:6" x14ac:dyDescent="0.25">
      <c r="C75" s="44"/>
      <c r="D75" s="44"/>
      <c r="E75" s="44"/>
      <c r="F75" s="44"/>
    </row>
    <row r="76" spans="3:6" x14ac:dyDescent="0.25">
      <c r="C76" s="44"/>
      <c r="D76" s="44"/>
      <c r="E76" s="44"/>
      <c r="F76" s="44"/>
    </row>
    <row r="77" spans="3:6" x14ac:dyDescent="0.25">
      <c r="C77" s="44"/>
      <c r="D77" s="44"/>
      <c r="E77" s="44"/>
      <c r="F77" s="44"/>
    </row>
    <row r="78" spans="3:6" x14ac:dyDescent="0.25">
      <c r="C78" s="44"/>
      <c r="D78" s="44"/>
      <c r="E78" s="44"/>
      <c r="F78" s="44"/>
    </row>
    <row r="79" spans="3:6" x14ac:dyDescent="0.25">
      <c r="C79" s="44"/>
      <c r="D79" s="44"/>
      <c r="E79" s="44"/>
      <c r="F79" s="44"/>
    </row>
    <row r="80" spans="3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</sheetData>
  <mergeCells count="8">
    <mergeCell ref="Y5:AC5"/>
    <mergeCell ref="AE5:AI5"/>
    <mergeCell ref="A1:V1"/>
    <mergeCell ref="A2:V2"/>
    <mergeCell ref="A3:V3"/>
    <mergeCell ref="C5:E5"/>
    <mergeCell ref="Q5:V5"/>
    <mergeCell ref="G5:O5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opLeftCell="B2" workbookViewId="0">
      <selection activeCell="B6" sqref="B6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" style="27" customWidth="1"/>
    <col min="4" max="4" width="7.7109375" style="27" customWidth="1"/>
    <col min="5" max="5" width="8.5703125" style="27" customWidth="1"/>
    <col min="6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64</v>
      </c>
      <c r="E1" s="25" t="s">
        <v>102</v>
      </c>
      <c r="F1" s="142">
        <v>36586</v>
      </c>
      <c r="H1" s="25" t="s">
        <v>102</v>
      </c>
      <c r="I1" s="25" t="s">
        <v>102</v>
      </c>
      <c r="J1" s="142">
        <v>36678</v>
      </c>
      <c r="L1" s="25" t="s">
        <v>102</v>
      </c>
      <c r="M1" s="25" t="s">
        <v>102</v>
      </c>
      <c r="N1" s="142">
        <v>36770</v>
      </c>
      <c r="P1" s="25" t="s">
        <v>102</v>
      </c>
      <c r="Q1" s="25" t="s">
        <v>102</v>
      </c>
      <c r="R1" s="142">
        <v>36861</v>
      </c>
      <c r="V1" s="142"/>
    </row>
    <row r="2" spans="1:22" ht="15.75" x14ac:dyDescent="0.25">
      <c r="A2" s="25" t="s">
        <v>80</v>
      </c>
      <c r="B2" s="267" t="s">
        <v>17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</row>
    <row r="3" spans="1:22" ht="16.5" x14ac:dyDescent="0.3">
      <c r="A3" s="26" t="s">
        <v>81</v>
      </c>
      <c r="B3" s="268" t="s">
        <v>160</v>
      </c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</row>
    <row r="4" spans="1:22" ht="13.5" x14ac:dyDescent="0.25">
      <c r="A4" s="25" t="s">
        <v>125</v>
      </c>
      <c r="B4" s="269" t="s">
        <v>161</v>
      </c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</row>
    <row r="5" spans="1:22" ht="3" customHeight="1" x14ac:dyDescent="0.25"/>
    <row r="6" spans="1:22" ht="12" customHeight="1" x14ac:dyDescent="0.25">
      <c r="B6" s="28"/>
      <c r="D6" s="273" t="s">
        <v>79</v>
      </c>
      <c r="E6" s="274"/>
      <c r="F6" s="275"/>
      <c r="H6" s="273" t="s">
        <v>83</v>
      </c>
      <c r="I6" s="274"/>
      <c r="J6" s="275"/>
      <c r="L6" s="273" t="s">
        <v>84</v>
      </c>
      <c r="M6" s="274"/>
      <c r="N6" s="275"/>
      <c r="P6" s="273" t="s">
        <v>85</v>
      </c>
      <c r="Q6" s="274"/>
      <c r="R6" s="275"/>
      <c r="T6" s="273" t="s">
        <v>14</v>
      </c>
      <c r="U6" s="274"/>
      <c r="V6" s="275"/>
    </row>
    <row r="7" spans="1:22" ht="12" customHeight="1" x14ac:dyDescent="0.25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5">
      <c r="B8" s="32" t="s">
        <v>16</v>
      </c>
      <c r="C8" s="29"/>
      <c r="D8" s="33" t="s">
        <v>71</v>
      </c>
      <c r="E8" s="34" t="s">
        <v>15</v>
      </c>
      <c r="F8" s="35" t="s">
        <v>20</v>
      </c>
      <c r="G8" s="36"/>
      <c r="H8" s="33" t="s">
        <v>62</v>
      </c>
      <c r="I8" s="34" t="s">
        <v>15</v>
      </c>
      <c r="J8" s="35" t="s">
        <v>20</v>
      </c>
      <c r="K8" s="36"/>
      <c r="L8" s="33" t="s">
        <v>15</v>
      </c>
      <c r="M8" s="34" t="s">
        <v>15</v>
      </c>
      <c r="N8" s="35" t="s">
        <v>20</v>
      </c>
      <c r="O8" s="36"/>
      <c r="P8" s="33" t="s">
        <v>15</v>
      </c>
      <c r="Q8" s="34" t="s">
        <v>15</v>
      </c>
      <c r="R8" s="35" t="s">
        <v>20</v>
      </c>
      <c r="S8" s="36"/>
      <c r="T8" s="33" t="s">
        <v>62</v>
      </c>
      <c r="U8" s="34" t="s">
        <v>15</v>
      </c>
      <c r="V8" s="35" t="s">
        <v>20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26</v>
      </c>
      <c r="B10" s="29" t="s">
        <v>3</v>
      </c>
      <c r="C10" s="38"/>
      <c r="D10" s="59" t="e">
        <f ca="1">ROUND(_xll.HPVAL($A10,D$1,$A$2,F$1,$A$3,$A$4)/1000,0)</f>
        <v>#NAME?</v>
      </c>
      <c r="E10" s="60" t="e">
        <f ca="1">ROUND(_xll.HPVAL($A10,E$1,$A$2,F$1,$A$3,$A$4)/1000,0)</f>
        <v>#NAME?</v>
      </c>
      <c r="F10" s="66" t="e">
        <f t="shared" ref="F10:F19" ca="1" si="0">ROUND(D10-E10,0)</f>
        <v>#NAME?</v>
      </c>
      <c r="G10" s="42"/>
      <c r="H10" s="59" t="e">
        <f ca="1">ROUND(_xll.HPVAL($A10,H$1,$A$2,J$1,$A$3,$A$4)/1000,0)</f>
        <v>#NAME?</v>
      </c>
      <c r="I10" s="60" t="e">
        <f ca="1">ROUND(_xll.HPVAL($A10,I$1,$A$2,J$1,$A$3,$A$4)/1000,0)</f>
        <v>#NAME?</v>
      </c>
      <c r="J10" s="66" t="e">
        <f t="shared" ref="J10:J19" ca="1" si="1">ROUND(H10-I10,0)</f>
        <v>#NAME?</v>
      </c>
      <c r="K10" s="42"/>
      <c r="L10" s="59" t="e">
        <f ca="1">ROUND(_xll.HPVAL($A10,L$1,$A$2,N$1,$A$3,$A$4)/1000,0)</f>
        <v>#NAME?</v>
      </c>
      <c r="M10" s="60" t="e">
        <f ca="1">ROUND(_xll.HPVAL($A10,M$1,$A$2,N$1,$A$3,$A$4)/1000,0)</f>
        <v>#NAME?</v>
      </c>
      <c r="N10" s="66" t="e">
        <f t="shared" ref="N10:N19" ca="1" si="2">ROUND(L10-M10,0)</f>
        <v>#NAME?</v>
      </c>
      <c r="O10" s="42"/>
      <c r="P10" s="59" t="e">
        <f ca="1">ROUND(_xll.HPVAL($A10,P$1,$A$2,R$1,$A$3,$A$4)/1000,0)</f>
        <v>#NAME?</v>
      </c>
      <c r="Q10" s="60" t="e">
        <f ca="1">ROUND(_xll.HPVAL($A10,Q$1,$A$2,R$1,$A$3,$A$4)/1000,0)</f>
        <v>#NAME?</v>
      </c>
      <c r="R10" s="66" t="e">
        <f t="shared" ref="R10:R19" ca="1" si="3">ROUND(P10-Q10,0)</f>
        <v>#NAME?</v>
      </c>
      <c r="S10" s="42"/>
      <c r="T10" s="59" t="e">
        <f ca="1">D10+H10+L10+P10</f>
        <v>#NAME?</v>
      </c>
      <c r="U10" s="60" t="e">
        <f ca="1">E10+I10+M10+Q10</f>
        <v>#NAME?</v>
      </c>
      <c r="V10" s="66" t="e">
        <f t="shared" ref="V10:V19" ca="1" si="4">ROUND(T10-U10,0)</f>
        <v>#NAME?</v>
      </c>
    </row>
    <row r="11" spans="1:22" ht="12" customHeight="1" x14ac:dyDescent="0.25">
      <c r="A11" s="25" t="s">
        <v>110</v>
      </c>
      <c r="B11" s="29" t="s">
        <v>106</v>
      </c>
      <c r="C11" s="38"/>
      <c r="D11" s="41" t="e">
        <f ca="1">ROUND(_xll.HPVAL($A11,D$1,$A$2,F$1,$A$3,$A$4)/1000,0)-D30</f>
        <v>#NAME?</v>
      </c>
      <c r="E11" s="42" t="e">
        <f ca="1">ROUND(_xll.HPVAL($A11,E$1,$A$2,F$1,$A$3,$A$4)/1000,0)-E30</f>
        <v>#NAME?</v>
      </c>
      <c r="F11" s="66" t="e">
        <f t="shared" ca="1" si="0"/>
        <v>#NAME?</v>
      </c>
      <c r="G11" s="42"/>
      <c r="H11" s="41" t="e">
        <f ca="1">ROUND(_xll.HPVAL($A11,H$1,$A$2,J$1,$A$3,$A$4)/1000,0)-H30</f>
        <v>#NAME?</v>
      </c>
      <c r="I11" s="42" t="e">
        <f ca="1">ROUND(_xll.HPVAL($A11,I$1,$A$2,J$1,$A$3,$A$4)/1000,0)-I30</f>
        <v>#NAME?</v>
      </c>
      <c r="J11" s="66" t="e">
        <f t="shared" ca="1" si="1"/>
        <v>#NAME?</v>
      </c>
      <c r="K11" s="42"/>
      <c r="L11" s="41" t="e">
        <f ca="1">ROUND(_xll.HPVAL($A11,L$1,$A$2,N$1,$A$3,$A$4)/1000,0)-L30</f>
        <v>#NAME?</v>
      </c>
      <c r="M11" s="42" t="e">
        <f ca="1">ROUND(_xll.HPVAL($A11,M$1,$A$2,N$1,$A$3,$A$4)/1000,0)-M30</f>
        <v>#NAME?</v>
      </c>
      <c r="N11" s="66" t="e">
        <f t="shared" ca="1" si="2"/>
        <v>#NAME?</v>
      </c>
      <c r="O11" s="42"/>
      <c r="P11" s="41" t="e">
        <f ca="1">ROUND(_xll.HPVAL($A11,P$1,$A$2,R$1,$A$3,$A$4)/1000,0)-P30</f>
        <v>#NAME?</v>
      </c>
      <c r="Q11" s="42" t="e">
        <f ca="1">ROUND(_xll.HPVAL($A11,Q$1,$A$2,R$1,$A$3,$A$4)/1000,0)-Q30</f>
        <v>#NAME?</v>
      </c>
      <c r="R11" s="66" t="e">
        <f t="shared" ca="1" si="3"/>
        <v>#NAME?</v>
      </c>
      <c r="S11" s="42"/>
      <c r="T11" s="41" t="e">
        <f t="shared" ref="T11:T19" ca="1" si="5">D11+H11+L11+P11</f>
        <v>#NAME?</v>
      </c>
      <c r="U11" s="42" t="e">
        <f t="shared" ref="U11:U19" ca="1" si="6">E11+I11+M11+Q11</f>
        <v>#NAME?</v>
      </c>
      <c r="V11" s="66" t="e">
        <f t="shared" ca="1" si="4"/>
        <v>#NAME?</v>
      </c>
    </row>
    <row r="12" spans="1:22" ht="12" customHeight="1" x14ac:dyDescent="0.25">
      <c r="A12" s="25" t="s">
        <v>27</v>
      </c>
      <c r="B12" s="29" t="s">
        <v>132</v>
      </c>
      <c r="C12" s="38"/>
      <c r="D12" s="41" t="e">
        <f ca="1">ROUND((_xll.HPVAL($A12,D$1,"other",F$1,$A$3,$A$4)+_xll.HPVAL($A12,D$1,"overview",F$1,$A$3,$A$4)-(_xll.HPVAL($A12,D$1,"tot_ops_expenses",F$1,$A$3,$A$4)*0.8577)-(_xll.HPVAL($A12,D$1,"tot_allocation",F$1,$A$3,$A$4)*0.8577))/1000,0)</f>
        <v>#NAME?</v>
      </c>
      <c r="E12" s="42" t="e">
        <f ca="1">ROUND((_xll.HPVAL($A12,E$1,"other",F$1,$A$3,$A$4)+_xll.HPVAL($A12,E$1,"overview",F$1,$A$3,$A$4)-(_xll.HPVAL($A12,E$1,"tot_ops_expenses",F$1,$A$3,$A$4)*0.8577)-(_xll.HPVAL($A12,E$1,"tot_allocation",F$1,$A$3,$A$4)*0.8577))/1000,0)</f>
        <v>#NAME?</v>
      </c>
      <c r="F12" s="66" t="e">
        <f t="shared" ca="1" si="0"/>
        <v>#NAME?</v>
      </c>
      <c r="G12" s="42"/>
      <c r="H12" s="41" t="e">
        <f ca="1">ROUND((_xll.HPVAL($A12,H$1,"other",J$1,$A$3,$A$4)+_xll.HPVAL($A12,H$1,"overview",J$1,$A$3,$A$4)-(_xll.HPVAL($A12,H$1,"tot_ops_expenses",J$1,$A$3,$A$4)*0.8577)-(_xll.HPVAL($A12,H$1,"tot_allocation",J$1,$A$3,$A$4)*0.8577))/1000,0)</f>
        <v>#NAME?</v>
      </c>
      <c r="I12" s="42" t="e">
        <f ca="1">ROUND((_xll.HPVAL($A12,I$1,"other",J$1,$A$3,$A$4)+_xll.HPVAL($A12,I$1,"overview",J$1,$A$3,$A$4)-(_xll.HPVAL($A12,I$1,"tot_ops_expenses",J$1,$A$3,$A$4)*0.8577)-(_xll.HPVAL($A12,I$1,"tot_allocation",J$1,$A$3,$A$4)*0.8577))/1000,0)</f>
        <v>#NAME?</v>
      </c>
      <c r="J12" s="66" t="e">
        <f t="shared" ca="1" si="1"/>
        <v>#NAME?</v>
      </c>
      <c r="K12" s="42"/>
      <c r="L12" s="41" t="e">
        <f ca="1">ROUND((_xll.HPVAL($A12,L$1,"other",N$1,$A$3,$A$4)+_xll.HPVAL($A12,L$1,"overview",N$1,$A$3,$A$4)-(_xll.HPVAL($A12,L$1,"tot_ops_expenses",N$1,$A$3,$A$4)*0.8577)-(_xll.HPVAL($A12,L$1,"tot_allocation",N$1,$A$3,$A$4)*0.8577))/1000,0)</f>
        <v>#NAME?</v>
      </c>
      <c r="M12" s="42" t="e">
        <f ca="1">ROUND((_xll.HPVAL($A12,M$1,"other",N$1,$A$3,$A$4)+_xll.HPVAL($A12,M$1,"overview",N$1,$A$3,$A$4)-(_xll.HPVAL($A12,M$1,"tot_ops_expenses",N$1,$A$3,$A$4)*0.8577)-(_xll.HPVAL($A12,M$1,"tot_allocation",N$1,$A$3,$A$4)*0.8577))/1000,0)</f>
        <v>#NAME?</v>
      </c>
      <c r="N12" s="66" t="e">
        <f t="shared" ca="1" si="2"/>
        <v>#NAME?</v>
      </c>
      <c r="O12" s="42"/>
      <c r="P12" s="41" t="e">
        <f ca="1">ROUND((_xll.HPVAL($A12,P$1,"other",R$1,$A$3,$A$4)+_xll.HPVAL($A12,P$1,"overview",R$1,$A$3,$A$4)-(_xll.HPVAL($A12,P$1,"tot_ops_expenses",R$1,$A$3,$A$4)*0.8577)-(_xll.HPVAL($A12,P$1,"tot_allocation",R$1,$A$3,$A$4)*0.8577))/1000,0)</f>
        <v>#NAME?</v>
      </c>
      <c r="Q12" s="42" t="e">
        <f ca="1">ROUND((_xll.HPVAL($A12,Q$1,"other",R$1,$A$3,$A$4)+_xll.HPVAL($A12,Q$1,"overview",R$1,$A$3,$A$4)-(_xll.HPVAL($A12,Q$1,"tot_ops_expenses",R$1,$A$3,$A$4)*0.8577)-(_xll.HPVAL($A12,Q$1,"tot_allocation",R$1,$A$3,$A$4)*0.8577))/1000,0)</f>
        <v>#NAME?</v>
      </c>
      <c r="R12" s="66" t="e">
        <f t="shared" ca="1" si="3"/>
        <v>#NAME?</v>
      </c>
      <c r="S12" s="42"/>
      <c r="T12" s="41" t="e">
        <f t="shared" ca="1" si="5"/>
        <v>#NAME?</v>
      </c>
      <c r="U12" s="42" t="e">
        <f t="shared" ca="1" si="6"/>
        <v>#NAME?</v>
      </c>
      <c r="V12" s="66" t="e">
        <f t="shared" ca="1" si="4"/>
        <v>#NAME?</v>
      </c>
    </row>
    <row r="13" spans="1:22" ht="12" customHeight="1" x14ac:dyDescent="0.25">
      <c r="A13" s="25" t="s">
        <v>134</v>
      </c>
      <c r="B13" s="29" t="s">
        <v>133</v>
      </c>
      <c r="C13" s="38"/>
      <c r="D13" s="41" t="e">
        <f ca="1">ROUND(_xll.HPVAL($A13,D$1,$A$2,F$1,$A$3,$A$4)/1000,0)-D12</f>
        <v>#NAME?</v>
      </c>
      <c r="E13" s="42" t="e">
        <f ca="1">ROUND(_xll.HPVAL($A13,E$1,$A$2,F$1,$A$3,$A$4)/1000,0)-E12</f>
        <v>#NAME?</v>
      </c>
      <c r="F13" s="66" t="e">
        <f ca="1">ROUND(D13-E13,0)</f>
        <v>#NAME?</v>
      </c>
      <c r="G13" s="42"/>
      <c r="H13" s="41" t="e">
        <f ca="1">ROUND(_xll.HPVAL($A13,H$1,$A$2,J$1,$A$3,$A$4)/1000,0)-H12</f>
        <v>#NAME?</v>
      </c>
      <c r="I13" s="42" t="e">
        <f ca="1">ROUND(_xll.HPVAL($A13,I$1,$A$2,J$1,$A$3,$A$4)/1000,0)-I12</f>
        <v>#NAME?</v>
      </c>
      <c r="J13" s="66" t="e">
        <f ca="1">ROUND(H13-I13,0)</f>
        <v>#NAME?</v>
      </c>
      <c r="K13" s="42"/>
      <c r="L13" s="41" t="e">
        <f ca="1">ROUND(_xll.HPVAL($A13,L$1,$A$2,N$1,$A$3,$A$4)/1000,0)-L12</f>
        <v>#NAME?</v>
      </c>
      <c r="M13" s="42" t="e">
        <f ca="1">ROUND(_xll.HPVAL($A13,M$1,$A$2,N$1,$A$3,$A$4)/1000,0)-M12</f>
        <v>#NAME?</v>
      </c>
      <c r="N13" s="66" t="e">
        <f ca="1">ROUND(L13-M13,0)</f>
        <v>#NAME?</v>
      </c>
      <c r="O13" s="42"/>
      <c r="P13" s="41" t="e">
        <f ca="1">ROUND(_xll.HPVAL($A13,P$1,$A$2,R$1,$A$3,$A$4)/1000,0)-P12</f>
        <v>#NAME?</v>
      </c>
      <c r="Q13" s="42" t="e">
        <f ca="1">ROUND(_xll.HPVAL($A13,Q$1,$A$2,R$1,$A$3,$A$4)/1000,0)-Q12</f>
        <v>#NAME?</v>
      </c>
      <c r="R13" s="66" t="e">
        <f ca="1">ROUND(P13-Q13,0)</f>
        <v>#NAME?</v>
      </c>
      <c r="S13" s="42"/>
      <c r="T13" s="41" t="e">
        <f ca="1">D13+H13+L13+P13</f>
        <v>#NAME?</v>
      </c>
      <c r="U13" s="42" t="e">
        <f ca="1">E13+I13+M13+Q13</f>
        <v>#NAME?</v>
      </c>
      <c r="V13" s="66" t="e">
        <f ca="1">ROUND(T13-U13,0)</f>
        <v>#NAME?</v>
      </c>
    </row>
    <row r="14" spans="1:22" ht="12" customHeight="1" x14ac:dyDescent="0.25">
      <c r="A14" s="25" t="s">
        <v>43</v>
      </c>
      <c r="B14" s="29" t="s">
        <v>114</v>
      </c>
      <c r="C14" s="38"/>
      <c r="D14" s="41" t="e">
        <f ca="1">ROUND(_xll.HPVAL($A14,D$1,$A$2,F$1,$A$3,$A$4)/1000,0)</f>
        <v>#NAME?</v>
      </c>
      <c r="E14" s="42" t="e">
        <f ca="1">ROUND(_xll.HPVAL($A14,E$1,$A$2,F$1,$A$3,$A$4)/1000,0)</f>
        <v>#NAME?</v>
      </c>
      <c r="F14" s="66" t="e">
        <f t="shared" ca="1" si="0"/>
        <v>#NAME?</v>
      </c>
      <c r="G14" s="42"/>
      <c r="H14" s="41" t="e">
        <f ca="1">ROUND(_xll.HPVAL($A14,H$1,$A$2,J$1,$A$3,$A$4)/1000,0)</f>
        <v>#NAME?</v>
      </c>
      <c r="I14" s="42" t="e">
        <f ca="1">ROUND(_xll.HPVAL($A14,I$1,$A$2,J$1,$A$3,$A$4)/1000,0)</f>
        <v>#NAME?</v>
      </c>
      <c r="J14" s="66" t="e">
        <f t="shared" ca="1" si="1"/>
        <v>#NAME?</v>
      </c>
      <c r="K14" s="42"/>
      <c r="L14" s="41" t="e">
        <f ca="1">ROUND(_xll.HPVAL($A14,L$1,$A$2,N$1,$A$3,$A$4)/1000,0)</f>
        <v>#NAME?</v>
      </c>
      <c r="M14" s="42" t="e">
        <f ca="1">ROUND(_xll.HPVAL($A14,M$1,$A$2,N$1,$A$3,$A$4)/1000,0)</f>
        <v>#NAME?</v>
      </c>
      <c r="N14" s="66" t="e">
        <f t="shared" ca="1" si="2"/>
        <v>#NAME?</v>
      </c>
      <c r="O14" s="42"/>
      <c r="P14" s="41" t="e">
        <f ca="1">ROUND(_xll.HPVAL($A14,P$1,$A$2,R$1,$A$3,$A$4)/1000,0)</f>
        <v>#NAME?</v>
      </c>
      <c r="Q14" s="42" t="e">
        <f ca="1">ROUND(_xll.HPVAL($A14,Q$1,$A$2,R$1,$A$3,$A$4)/1000,0)</f>
        <v>#NAME?</v>
      </c>
      <c r="R14" s="66" t="e">
        <f t="shared" ca="1" si="3"/>
        <v>#NAME?</v>
      </c>
      <c r="S14" s="42"/>
      <c r="T14" s="41" t="e">
        <f t="shared" ca="1" si="5"/>
        <v>#NAME?</v>
      </c>
      <c r="U14" s="42" t="e">
        <f t="shared" ca="1" si="6"/>
        <v>#NAME?</v>
      </c>
      <c r="V14" s="66" t="e">
        <f t="shared" ca="1" si="4"/>
        <v>#NAME?</v>
      </c>
    </row>
    <row r="15" spans="1:22" ht="12" customHeight="1" x14ac:dyDescent="0.25">
      <c r="A15" s="25" t="s">
        <v>28</v>
      </c>
      <c r="B15" s="29" t="s">
        <v>5</v>
      </c>
      <c r="C15" s="38"/>
      <c r="D15" s="41" t="e">
        <f ca="1">ROUND(_xll.HPVAL($A15,D$1,$A$2,F$1,$A$3,$A$4)/1000,0)</f>
        <v>#NAME?</v>
      </c>
      <c r="E15" s="42" t="e">
        <f ca="1">ROUND(_xll.HPVAL($A15,E$1,$A$2,F$1,$A$3,$A$4)/1000,0)</f>
        <v>#NAME?</v>
      </c>
      <c r="F15" s="66" t="e">
        <f t="shared" ca="1" si="0"/>
        <v>#NAME?</v>
      </c>
      <c r="G15" s="42"/>
      <c r="H15" s="41" t="e">
        <f ca="1">ROUND(_xll.HPVAL($A15,H$1,$A$2,J$1,$A$3,$A$4)/1000,0)</f>
        <v>#NAME?</v>
      </c>
      <c r="I15" s="42" t="e">
        <f ca="1">ROUND(_xll.HPVAL($A15,I$1,$A$2,J$1,$A$3,$A$4)/1000,0)</f>
        <v>#NAME?</v>
      </c>
      <c r="J15" s="66" t="e">
        <f t="shared" ca="1" si="1"/>
        <v>#NAME?</v>
      </c>
      <c r="K15" s="42"/>
      <c r="L15" s="41" t="e">
        <f ca="1">ROUND(_xll.HPVAL($A15,L$1,$A$2,N$1,$A$3,$A$4)/1000,0)</f>
        <v>#NAME?</v>
      </c>
      <c r="M15" s="42" t="e">
        <f ca="1">ROUND(_xll.HPVAL($A15,M$1,$A$2,N$1,$A$3,$A$4)/1000,0)</f>
        <v>#NAME?</v>
      </c>
      <c r="N15" s="66" t="e">
        <f t="shared" ca="1" si="2"/>
        <v>#NAME?</v>
      </c>
      <c r="O15" s="42"/>
      <c r="P15" s="41" t="e">
        <f ca="1">ROUND(_xll.HPVAL($A15,P$1,$A$2,R$1,$A$3,$A$4)/1000,0)</f>
        <v>#NAME?</v>
      </c>
      <c r="Q15" s="42" t="e">
        <f ca="1">ROUND(_xll.HPVAL($A15,Q$1,$A$2,R$1,$A$3,$A$4)/1000,0)</f>
        <v>#NAME?</v>
      </c>
      <c r="R15" s="66" t="e">
        <f t="shared" ca="1" si="3"/>
        <v>#NAME?</v>
      </c>
      <c r="S15" s="42"/>
      <c r="T15" s="41" t="e">
        <f t="shared" ca="1" si="5"/>
        <v>#NAME?</v>
      </c>
      <c r="U15" s="42" t="e">
        <f t="shared" ca="1" si="6"/>
        <v>#NAME?</v>
      </c>
      <c r="V15" s="66" t="e">
        <f t="shared" ca="1" si="4"/>
        <v>#NAME?</v>
      </c>
    </row>
    <row r="16" spans="1:22" ht="12" customHeight="1" x14ac:dyDescent="0.25">
      <c r="A16" s="25" t="s">
        <v>30</v>
      </c>
      <c r="B16" s="29" t="s">
        <v>156</v>
      </c>
      <c r="C16" s="38"/>
      <c r="D16" s="41" t="e">
        <f ca="1">ROUND(_xll.HPVAL($A16,D$1,$A$2,F$1,$A$3,$A$4)/1000,0)</f>
        <v>#NAME?</v>
      </c>
      <c r="E16" s="42" t="e">
        <f ca="1">ROUND(_xll.HPVAL($A16,E$1,$A$2,F$1,$A$3,$A$4)/1000,0)</f>
        <v>#NAME?</v>
      </c>
      <c r="F16" s="66" t="e">
        <f t="shared" ca="1" si="0"/>
        <v>#NAME?</v>
      </c>
      <c r="G16" s="42"/>
      <c r="H16" s="41" t="e">
        <f ca="1">ROUND(_xll.HPVAL($A16,H$1,$A$2,J$1,$A$3,$A$4)/1000,0)</f>
        <v>#NAME?</v>
      </c>
      <c r="I16" s="42" t="e">
        <f ca="1">ROUND(_xll.HPVAL($A16,I$1,$A$2,J$1,$A$3,$A$4)/1000,0)</f>
        <v>#NAME?</v>
      </c>
      <c r="J16" s="66" t="e">
        <f t="shared" ca="1" si="1"/>
        <v>#NAME?</v>
      </c>
      <c r="K16" s="42"/>
      <c r="L16" s="41" t="e">
        <f ca="1">ROUND(_xll.HPVAL($A16,L$1,$A$2,N$1,$A$3,$A$4)/1000,0)</f>
        <v>#NAME?</v>
      </c>
      <c r="M16" s="42" t="e">
        <f ca="1">ROUND(_xll.HPVAL($A16,M$1,$A$2,N$1,$A$3,$A$4)/1000,0)</f>
        <v>#NAME?</v>
      </c>
      <c r="N16" s="66" t="e">
        <f t="shared" ca="1" si="2"/>
        <v>#NAME?</v>
      </c>
      <c r="O16" s="42"/>
      <c r="P16" s="41" t="e">
        <f ca="1">ROUND(_xll.HPVAL($A16,P$1,$A$2,R$1,$A$3,$A$4)/1000,0)</f>
        <v>#NAME?</v>
      </c>
      <c r="Q16" s="42" t="e">
        <f ca="1">ROUND(_xll.HPVAL($A16,Q$1,$A$2,R$1,$A$3,$A$4)/1000,0)</f>
        <v>#NAME?</v>
      </c>
      <c r="R16" s="66" t="e">
        <f t="shared" ca="1" si="3"/>
        <v>#NAME?</v>
      </c>
      <c r="S16" s="42"/>
      <c r="T16" s="41" t="e">
        <f t="shared" ca="1" si="5"/>
        <v>#NAME?</v>
      </c>
      <c r="U16" s="42" t="e">
        <f t="shared" ca="1" si="6"/>
        <v>#NAME?</v>
      </c>
      <c r="V16" s="66" t="e">
        <f t="shared" ca="1" si="4"/>
        <v>#NAME?</v>
      </c>
    </row>
    <row r="17" spans="1:22" ht="12" customHeight="1" x14ac:dyDescent="0.25">
      <c r="A17" s="25" t="s">
        <v>4</v>
      </c>
      <c r="B17" s="29" t="s">
        <v>107</v>
      </c>
      <c r="C17" s="38"/>
      <c r="D17" s="41" t="e">
        <f ca="1">ROUND(_xll.HPVAL($A17,D$1,$A$2,F$1,$A$3,$A$4)/1000,0)</f>
        <v>#NAME?</v>
      </c>
      <c r="E17" s="42" t="e">
        <f ca="1">ROUND(_xll.HPVAL($A17,E$1,$A$2,F$1,$A$3,$A$4)/1000,0)</f>
        <v>#NAME?</v>
      </c>
      <c r="F17" s="66" t="e">
        <f t="shared" ca="1" si="0"/>
        <v>#NAME?</v>
      </c>
      <c r="G17" s="42"/>
      <c r="H17" s="41" t="e">
        <f ca="1">ROUND(_xll.HPVAL($A17,H$1,$A$2,J$1,$A$3,$A$4)/1000,0)</f>
        <v>#NAME?</v>
      </c>
      <c r="I17" s="42" t="e">
        <f ca="1">ROUND(_xll.HPVAL($A17,I$1,$A$2,J$1,$A$3,$A$4)/1000,0)</f>
        <v>#NAME?</v>
      </c>
      <c r="J17" s="66" t="e">
        <f t="shared" ca="1" si="1"/>
        <v>#NAME?</v>
      </c>
      <c r="K17" s="42"/>
      <c r="L17" s="41" t="e">
        <f ca="1">ROUND(_xll.HPVAL($A17,L$1,$A$2,N$1,$A$3,$A$4)/1000,0)</f>
        <v>#NAME?</v>
      </c>
      <c r="M17" s="42" t="e">
        <f ca="1">ROUND(_xll.HPVAL($A17,M$1,$A$2,N$1,$A$3,$A$4)/1000,0)</f>
        <v>#NAME?</v>
      </c>
      <c r="N17" s="66" t="e">
        <f t="shared" ca="1" si="2"/>
        <v>#NAME?</v>
      </c>
      <c r="O17" s="42"/>
      <c r="P17" s="41" t="e">
        <f ca="1">ROUND(_xll.HPVAL($A17,P$1,$A$2,R$1,$A$3,$A$4)/1000,0)</f>
        <v>#NAME?</v>
      </c>
      <c r="Q17" s="42" t="e">
        <f ca="1">ROUND(_xll.HPVAL($A17,Q$1,$A$2,R$1,$A$3,$A$4)/1000,0)</f>
        <v>#NAME?</v>
      </c>
      <c r="R17" s="66" t="e">
        <f t="shared" ca="1" si="3"/>
        <v>#NAME?</v>
      </c>
      <c r="S17" s="42"/>
      <c r="T17" s="41" t="e">
        <f t="shared" ca="1" si="5"/>
        <v>#NAME?</v>
      </c>
      <c r="U17" s="42" t="e">
        <f t="shared" ca="1" si="6"/>
        <v>#NAME?</v>
      </c>
      <c r="V17" s="66" t="e">
        <f t="shared" ca="1" si="4"/>
        <v>#NAME?</v>
      </c>
    </row>
    <row r="18" spans="1:22" ht="12" customHeight="1" x14ac:dyDescent="0.25">
      <c r="A18" s="25" t="s">
        <v>73</v>
      </c>
      <c r="B18" s="29" t="s">
        <v>157</v>
      </c>
      <c r="C18" s="38"/>
      <c r="D18" s="41" t="e">
        <f ca="1">ROUND(_xll.HPVAL($A18,D$1,$A$2,F$1,$A$3,$A$4)/1000,0)</f>
        <v>#NAME?</v>
      </c>
      <c r="E18" s="42" t="e">
        <f ca="1">ROUND(_xll.HPVAL($A18,E$1,$A$2,F$1,$A$3,$A$4)/1000,0)</f>
        <v>#NAME?</v>
      </c>
      <c r="F18" s="66" t="e">
        <f t="shared" ca="1" si="0"/>
        <v>#NAME?</v>
      </c>
      <c r="G18" s="42"/>
      <c r="H18" s="41" t="e">
        <f ca="1">ROUND(_xll.HPVAL($A18,H$1,$A$2,J$1,$A$3,$A$4)/1000,0)</f>
        <v>#NAME?</v>
      </c>
      <c r="I18" s="42" t="e">
        <f ca="1">ROUND(_xll.HPVAL($A18,I$1,$A$2,J$1,$A$3,$A$4)/1000,0)</f>
        <v>#NAME?</v>
      </c>
      <c r="J18" s="66" t="e">
        <f t="shared" ca="1" si="1"/>
        <v>#NAME?</v>
      </c>
      <c r="K18" s="42"/>
      <c r="L18" s="41" t="e">
        <f ca="1">ROUND(_xll.HPVAL($A18,L$1,$A$2,N$1,$A$3,$A$4)/1000,0)</f>
        <v>#NAME?</v>
      </c>
      <c r="M18" s="42" t="e">
        <f ca="1">ROUND(_xll.HPVAL($A18,M$1,$A$2,N$1,$A$3,$A$4)/1000,0)</f>
        <v>#NAME?</v>
      </c>
      <c r="N18" s="66" t="e">
        <f t="shared" ca="1" si="2"/>
        <v>#NAME?</v>
      </c>
      <c r="O18" s="42"/>
      <c r="P18" s="41" t="e">
        <f ca="1">ROUND(_xll.HPVAL($A18,P$1,$A$2,R$1,$A$3,$A$4)/1000,0)</f>
        <v>#NAME?</v>
      </c>
      <c r="Q18" s="42" t="e">
        <f ca="1">ROUND(_xll.HPVAL($A18,Q$1,$A$2,R$1,$A$3,$A$4)/1000,0)</f>
        <v>#NAME?</v>
      </c>
      <c r="R18" s="66" t="e">
        <f t="shared" ca="1" si="3"/>
        <v>#NAME?</v>
      </c>
      <c r="S18" s="42"/>
      <c r="T18" s="41" t="e">
        <f t="shared" ca="1" si="5"/>
        <v>#NAME?</v>
      </c>
      <c r="U18" s="42" t="e">
        <f t="shared" ca="1" si="6"/>
        <v>#NAME?</v>
      </c>
      <c r="V18" s="66" t="e">
        <f t="shared" ca="1" si="4"/>
        <v>#NAME?</v>
      </c>
    </row>
    <row r="19" spans="1:22" ht="12" customHeight="1" x14ac:dyDescent="0.25">
      <c r="A19" s="25" t="s">
        <v>31</v>
      </c>
      <c r="B19" s="29" t="s">
        <v>2</v>
      </c>
      <c r="C19" s="38"/>
      <c r="D19" s="41" t="e">
        <f ca="1">ROUND(_xll.HPVAL($A19,D$1,$A$2,F$1,$A$3,$A$4)/1000,0)</f>
        <v>#NAME?</v>
      </c>
      <c r="E19" s="42" t="e">
        <f ca="1">ROUND(_xll.HPVAL($A19,E$1,$A$2,F$1,$A$3,$A$4)/1000,0)</f>
        <v>#NAME?</v>
      </c>
      <c r="F19" s="66" t="e">
        <f t="shared" ca="1" si="0"/>
        <v>#NAME?</v>
      </c>
      <c r="G19" s="42"/>
      <c r="H19" s="41" t="e">
        <f ca="1">ROUND(_xll.HPVAL($A19,H$1,$A$2,J$1,$A$3,$A$4)/1000,0)</f>
        <v>#NAME?</v>
      </c>
      <c r="I19" s="42" t="e">
        <f ca="1">ROUND(_xll.HPVAL($A19,I$1,$A$2,J$1,$A$3,$A$4)/1000,0)</f>
        <v>#NAME?</v>
      </c>
      <c r="J19" s="66" t="e">
        <f t="shared" ca="1" si="1"/>
        <v>#NAME?</v>
      </c>
      <c r="K19" s="42"/>
      <c r="L19" s="41" t="e">
        <f ca="1">ROUND(_xll.HPVAL($A19,L$1,$A$2,N$1,$A$3,$A$4)/1000,0)</f>
        <v>#NAME?</v>
      </c>
      <c r="M19" s="42" t="e">
        <f ca="1">ROUND(_xll.HPVAL($A19,M$1,$A$2,N$1,$A$3,$A$4)/1000,0)</f>
        <v>#NAME?</v>
      </c>
      <c r="N19" s="66" t="e">
        <f t="shared" ca="1" si="2"/>
        <v>#NAME?</v>
      </c>
      <c r="O19" s="42"/>
      <c r="P19" s="41" t="e">
        <f ca="1">ROUND(_xll.HPVAL($A19,P$1,$A$2,R$1,$A$3,$A$4)/1000,0)</f>
        <v>#NAME?</v>
      </c>
      <c r="Q19" s="42" t="e">
        <f ca="1">ROUND(_xll.HPVAL($A19,Q$1,$A$2,R$1,$A$3,$A$4)/1000,0)</f>
        <v>#NAME?</v>
      </c>
      <c r="R19" s="66" t="e">
        <f t="shared" ca="1" si="3"/>
        <v>#NAME?</v>
      </c>
      <c r="S19" s="42"/>
      <c r="T19" s="41" t="e">
        <f t="shared" ca="1" si="5"/>
        <v>#NAME?</v>
      </c>
      <c r="U19" s="42" t="e">
        <f t="shared" ca="1" si="6"/>
        <v>#NAME?</v>
      </c>
      <c r="V19" s="66" t="e">
        <f t="shared" ca="1" si="4"/>
        <v>#NAME?</v>
      </c>
    </row>
    <row r="20" spans="1:22" ht="12" customHeight="1" x14ac:dyDescent="0.25">
      <c r="B20" s="75" t="s">
        <v>6</v>
      </c>
      <c r="C20" s="38"/>
      <c r="D20" s="140" t="e">
        <f ca="1">SUM(D10:D19)</f>
        <v>#NAME?</v>
      </c>
      <c r="E20" s="141" t="e">
        <f ca="1">SUM(E10:E19)</f>
        <v>#NAME?</v>
      </c>
      <c r="F20" s="143" t="e">
        <f ca="1">SUM(F10:F19)</f>
        <v>#NAME?</v>
      </c>
      <c r="G20" s="42"/>
      <c r="H20" s="140" t="e">
        <f ca="1">SUM(H10:H19)</f>
        <v>#NAME?</v>
      </c>
      <c r="I20" s="141" t="e">
        <f ca="1">SUM(I10:I19)</f>
        <v>#NAME?</v>
      </c>
      <c r="J20" s="143" t="e">
        <f ca="1">SUM(J10:J19)</f>
        <v>#NAME?</v>
      </c>
      <c r="K20" s="42"/>
      <c r="L20" s="140" t="e">
        <f ca="1">SUM(L10:L19)</f>
        <v>#NAME?</v>
      </c>
      <c r="M20" s="141" t="e">
        <f ca="1">SUM(M10:M19)</f>
        <v>#NAME?</v>
      </c>
      <c r="N20" s="143" t="e">
        <f ca="1">SUM(N10:N19)</f>
        <v>#NAME?</v>
      </c>
      <c r="O20" s="42"/>
      <c r="P20" s="140" t="e">
        <f ca="1">SUM(P10:P19)</f>
        <v>#NAME?</v>
      </c>
      <c r="Q20" s="141" t="e">
        <f ca="1">SUM(Q10:Q19)</f>
        <v>#NAME?</v>
      </c>
      <c r="R20" s="143" t="e">
        <f ca="1">SUM(R10:R19)</f>
        <v>#NAME?</v>
      </c>
      <c r="S20" s="42"/>
      <c r="T20" s="140" t="e">
        <f ca="1">SUM(T10:T19)</f>
        <v>#NAME?</v>
      </c>
      <c r="U20" s="141" t="e">
        <f ca="1">SUM(U10:U19)</f>
        <v>#NAME?</v>
      </c>
      <c r="V20" s="143" t="e">
        <f ca="1">SUM(V10:V19)</f>
        <v>#NAME?</v>
      </c>
    </row>
    <row r="21" spans="1:22" ht="3" customHeight="1" x14ac:dyDescent="0.25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5">
      <c r="A22" s="25" t="s">
        <v>32</v>
      </c>
      <c r="B22" s="29" t="s">
        <v>88</v>
      </c>
      <c r="C22" s="38"/>
      <c r="D22" s="41" t="e">
        <f ca="1">ROUND(_xll.HPVAL($A22,D$1,$A$2,F$1,$A$3,$A$4)/1000,0)</f>
        <v>#NAME?</v>
      </c>
      <c r="E22" s="42" t="e">
        <f ca="1">ROUND(_xll.HPVAL($A22,E$1,$A$2,F$1,$A$3,$A$4)/1000,0)</f>
        <v>#NAME?</v>
      </c>
      <c r="F22" s="66" t="e">
        <f t="shared" ref="F22:F27" ca="1" si="7">ROUND(D22-E22,0)</f>
        <v>#NAME?</v>
      </c>
      <c r="G22" s="42"/>
      <c r="H22" s="41" t="e">
        <f ca="1">ROUND(_xll.HPVAL($A22,H$1,$A$2,J$1,$A$3,$A$4)/1000,0)</f>
        <v>#NAME?</v>
      </c>
      <c r="I22" s="42" t="e">
        <f ca="1">ROUND(_xll.HPVAL($A22,I$1,$A$2,J$1,$A$3,$A$4)/1000,0)</f>
        <v>#NAME?</v>
      </c>
      <c r="J22" s="66" t="e">
        <f t="shared" ref="J22:J27" ca="1" si="8">ROUND(H22-I22,0)</f>
        <v>#NAME?</v>
      </c>
      <c r="K22" s="42"/>
      <c r="L22" s="41" t="e">
        <f ca="1">ROUND(_xll.HPVAL($A22,L$1,$A$2,N$1,$A$3,$A$4)/1000,0)</f>
        <v>#NAME?</v>
      </c>
      <c r="M22" s="42" t="e">
        <f ca="1">ROUND(_xll.HPVAL($A22,M$1,$A$2,N$1,$A$3,$A$4)/1000,0)</f>
        <v>#NAME?</v>
      </c>
      <c r="N22" s="66" t="e">
        <f t="shared" ref="N22:N27" ca="1" si="9">ROUND(L22-M22,0)</f>
        <v>#NAME?</v>
      </c>
      <c r="O22" s="42"/>
      <c r="P22" s="41" t="e">
        <f ca="1">ROUND(_xll.HPVAL($A22,P$1,$A$2,R$1,$A$3,$A$4)/1000,0)</f>
        <v>#NAME?</v>
      </c>
      <c r="Q22" s="42" t="e">
        <f ca="1">ROUND(_xll.HPVAL($A22,Q$1,$A$2,R$1,$A$3,$A$4)/1000,0)</f>
        <v>#NAME?</v>
      </c>
      <c r="R22" s="66" t="e">
        <f t="shared" ref="R22:R27" ca="1" si="10">ROUND(P22-Q22,0)</f>
        <v>#NAME?</v>
      </c>
      <c r="S22" s="42"/>
      <c r="T22" s="41" t="e">
        <f t="shared" ref="T22:T27" ca="1" si="11">D22+H22+L22+P22</f>
        <v>#NAME?</v>
      </c>
      <c r="U22" s="42" t="e">
        <f t="shared" ref="U22:U27" ca="1" si="12">E22+I22+M22+Q22</f>
        <v>#NAME?</v>
      </c>
      <c r="V22" s="66" t="e">
        <f t="shared" ref="V22:V27" ca="1" si="13">ROUND(T22-U22,0)</f>
        <v>#NAME?</v>
      </c>
    </row>
    <row r="23" spans="1:22" ht="12" customHeight="1" x14ac:dyDescent="0.25">
      <c r="A23" s="25" t="s">
        <v>38</v>
      </c>
      <c r="B23" s="29" t="s">
        <v>89</v>
      </c>
      <c r="C23" s="38"/>
      <c r="D23" s="41" t="e">
        <f ca="1">ROUND(_xll.HPVAL($A23,D$1,$A$2,F$1,$A$3,$A$4)/1000,0)</f>
        <v>#NAME?</v>
      </c>
      <c r="E23" s="42" t="e">
        <f ca="1">ROUND(_xll.HPVAL($A23,E$1,$A$2,F$1,$A$3,$A$4)/1000,0)</f>
        <v>#NAME?</v>
      </c>
      <c r="F23" s="66" t="e">
        <f t="shared" ca="1" si="7"/>
        <v>#NAME?</v>
      </c>
      <c r="G23" s="42"/>
      <c r="H23" s="41" t="e">
        <f ca="1">ROUND(_xll.HPVAL($A23,H$1,$A$2,J$1,$A$3,$A$4)/1000,0)</f>
        <v>#NAME?</v>
      </c>
      <c r="I23" s="42" t="e">
        <f ca="1">ROUND(_xll.HPVAL($A23,I$1,$A$2,J$1,$A$3,$A$4)/1000,0)</f>
        <v>#NAME?</v>
      </c>
      <c r="J23" s="66" t="e">
        <f t="shared" ca="1" si="8"/>
        <v>#NAME?</v>
      </c>
      <c r="K23" s="42"/>
      <c r="L23" s="41" t="e">
        <f ca="1">ROUND(_xll.HPVAL($A23,L$1,$A$2,N$1,$A$3,$A$4)/1000,0)</f>
        <v>#NAME?</v>
      </c>
      <c r="M23" s="42" t="e">
        <f ca="1">ROUND(_xll.HPVAL($A23,M$1,$A$2,N$1,$A$3,$A$4)/1000,0)</f>
        <v>#NAME?</v>
      </c>
      <c r="N23" s="66" t="e">
        <f t="shared" ca="1" si="9"/>
        <v>#NAME?</v>
      </c>
      <c r="O23" s="42"/>
      <c r="P23" s="41" t="e">
        <f ca="1">ROUND(_xll.HPVAL($A23,P$1,$A$2,R$1,$A$3,$A$4)/1000,0)</f>
        <v>#NAME?</v>
      </c>
      <c r="Q23" s="42" t="e">
        <f ca="1">ROUND(_xll.HPVAL($A23,Q$1,$A$2,R$1,$A$3,$A$4)/1000,0)</f>
        <v>#NAME?</v>
      </c>
      <c r="R23" s="66" t="e">
        <f t="shared" ca="1" si="10"/>
        <v>#NAME?</v>
      </c>
      <c r="S23" s="42"/>
      <c r="T23" s="41" t="e">
        <f t="shared" ca="1" si="11"/>
        <v>#NAME?</v>
      </c>
      <c r="U23" s="42" t="e">
        <f t="shared" ca="1" si="12"/>
        <v>#NAME?</v>
      </c>
      <c r="V23" s="66" t="e">
        <f t="shared" ca="1" si="13"/>
        <v>#NAME?</v>
      </c>
    </row>
    <row r="24" spans="1:22" ht="12" customHeight="1" x14ac:dyDescent="0.25">
      <c r="A24" s="25" t="s">
        <v>35</v>
      </c>
      <c r="B24" s="29" t="s">
        <v>90</v>
      </c>
      <c r="C24" s="38"/>
      <c r="D24" s="41" t="e">
        <f ca="1">ROUND(_xll.HPVAL($A24,D$1,$A$2,F$1,$A$3,$A$4)/1000,0)</f>
        <v>#NAME?</v>
      </c>
      <c r="E24" s="42" t="e">
        <f ca="1">ROUND(_xll.HPVAL($A24,E$1,$A$2,F$1,$A$3,$A$4)/1000,0)</f>
        <v>#NAME?</v>
      </c>
      <c r="F24" s="66" t="e">
        <f t="shared" ca="1" si="7"/>
        <v>#NAME?</v>
      </c>
      <c r="G24" s="42"/>
      <c r="H24" s="41" t="e">
        <f ca="1">ROUND(_xll.HPVAL($A24,H$1,$A$2,J$1,$A$3,$A$4)/1000,0)</f>
        <v>#NAME?</v>
      </c>
      <c r="I24" s="42" t="e">
        <f ca="1">ROUND(_xll.HPVAL($A24,I$1,$A$2,J$1,$A$3,$A$4)/1000,0)</f>
        <v>#NAME?</v>
      </c>
      <c r="J24" s="66" t="e">
        <f t="shared" ca="1" si="8"/>
        <v>#NAME?</v>
      </c>
      <c r="K24" s="42"/>
      <c r="L24" s="41" t="e">
        <f ca="1">ROUND(_xll.HPVAL($A24,L$1,$A$2,N$1,$A$3,$A$4)/1000,0)</f>
        <v>#NAME?</v>
      </c>
      <c r="M24" s="42" t="e">
        <f ca="1">ROUND(_xll.HPVAL($A24,M$1,$A$2,N$1,$A$3,$A$4)/1000,0)</f>
        <v>#NAME?</v>
      </c>
      <c r="N24" s="66" t="e">
        <f t="shared" ca="1" si="9"/>
        <v>#NAME?</v>
      </c>
      <c r="O24" s="42"/>
      <c r="P24" s="41" t="e">
        <f ca="1">ROUND(_xll.HPVAL($A24,P$1,$A$2,R$1,$A$3,$A$4)/1000,0)</f>
        <v>#NAME?</v>
      </c>
      <c r="Q24" s="42" t="e">
        <f ca="1">ROUND(_xll.HPVAL($A24,Q$1,$A$2,R$1,$A$3,$A$4)/1000,0)</f>
        <v>#NAME?</v>
      </c>
      <c r="R24" s="66" t="e">
        <f t="shared" ca="1" si="10"/>
        <v>#NAME?</v>
      </c>
      <c r="S24" s="42"/>
      <c r="T24" s="41" t="e">
        <f t="shared" ca="1" si="11"/>
        <v>#NAME?</v>
      </c>
      <c r="U24" s="42" t="e">
        <f t="shared" ca="1" si="12"/>
        <v>#NAME?</v>
      </c>
      <c r="V24" s="66" t="e">
        <f t="shared" ca="1" si="13"/>
        <v>#NAME?</v>
      </c>
    </row>
    <row r="25" spans="1:22" ht="12" customHeight="1" x14ac:dyDescent="0.25">
      <c r="A25" s="25" t="s">
        <v>153</v>
      </c>
      <c r="B25" s="29" t="s">
        <v>91</v>
      </c>
      <c r="C25" s="38"/>
      <c r="D25" s="41" t="e">
        <f ca="1">ROUND(_xll.HPVAL($A25,D$1,$A$2,F$1,$A$3,$A$4)/1000,0)</f>
        <v>#NAME?</v>
      </c>
      <c r="E25" s="42" t="e">
        <f ca="1">ROUND(_xll.HPVAL($A25,E$1,$A$2,F$1,$A$3,$A$4)/1000,0)</f>
        <v>#NAME?</v>
      </c>
      <c r="F25" s="66" t="e">
        <f t="shared" ca="1" si="7"/>
        <v>#NAME?</v>
      </c>
      <c r="G25" s="42"/>
      <c r="H25" s="41" t="e">
        <f ca="1">ROUND(_xll.HPVAL($A25,H$1,$A$2,J$1,$A$3,$A$4)/1000,0)</f>
        <v>#NAME?</v>
      </c>
      <c r="I25" s="42" t="e">
        <f ca="1">ROUND(_xll.HPVAL($A25,I$1,$A$2,J$1,$A$3,$A$4)/1000,0)</f>
        <v>#NAME?</v>
      </c>
      <c r="J25" s="66" t="e">
        <f t="shared" ca="1" si="8"/>
        <v>#NAME?</v>
      </c>
      <c r="K25" s="42"/>
      <c r="L25" s="41" t="e">
        <f ca="1">ROUND(_xll.HPVAL($A25,L$1,$A$2,N$1,$A$3,$A$4)/1000,0)</f>
        <v>#NAME?</v>
      </c>
      <c r="M25" s="42" t="e">
        <f ca="1">ROUND(_xll.HPVAL($A25,M$1,$A$2,N$1,$A$3,$A$4)/1000,0)</f>
        <v>#NAME?</v>
      </c>
      <c r="N25" s="66" t="e">
        <f t="shared" ca="1" si="9"/>
        <v>#NAME?</v>
      </c>
      <c r="O25" s="42"/>
      <c r="P25" s="41" t="e">
        <f ca="1">ROUND(_xll.HPVAL($A25,P$1,$A$2,R$1,$A$3,$A$4)/1000,0)</f>
        <v>#NAME?</v>
      </c>
      <c r="Q25" s="42" t="e">
        <f ca="1">ROUND(_xll.HPVAL($A25,Q$1,$A$2,R$1,$A$3,$A$4)/1000,0)</f>
        <v>#NAME?</v>
      </c>
      <c r="R25" s="66" t="e">
        <f t="shared" ca="1" si="10"/>
        <v>#NAME?</v>
      </c>
      <c r="S25" s="42"/>
      <c r="T25" s="41" t="e">
        <f t="shared" ca="1" si="11"/>
        <v>#NAME?</v>
      </c>
      <c r="U25" s="42" t="e">
        <f t="shared" ca="1" si="12"/>
        <v>#NAME?</v>
      </c>
      <c r="V25" s="66" t="e">
        <f t="shared" ca="1" si="13"/>
        <v>#NAME?</v>
      </c>
    </row>
    <row r="26" spans="1:22" ht="12" customHeight="1" x14ac:dyDescent="0.25">
      <c r="A26" s="25" t="s">
        <v>103</v>
      </c>
      <c r="B26" s="29" t="s">
        <v>104</v>
      </c>
      <c r="C26" s="38"/>
      <c r="D26" s="41">
        <v>0</v>
      </c>
      <c r="E26" s="42" t="e">
        <f ca="1">ROUND(_xll.HPVAL($A26,E$1,$A$2,F$1,$A$3,$A$4)/1000,0)</f>
        <v>#NAME?</v>
      </c>
      <c r="F26" s="66" t="e">
        <f t="shared" ca="1" si="7"/>
        <v>#NAME?</v>
      </c>
      <c r="G26" s="42"/>
      <c r="H26" s="41" t="e">
        <f ca="1">ROUND(_xll.HPVAL($A26,H$1,$A$2,J$1,$A$3,$A$4)/1000,0)</f>
        <v>#NAME?</v>
      </c>
      <c r="I26" s="42" t="e">
        <f ca="1">ROUND(_xll.HPVAL($A26,I$1,$A$2,J$1,$A$3,$A$4)/1000,0)</f>
        <v>#NAME?</v>
      </c>
      <c r="J26" s="66" t="e">
        <f t="shared" ca="1" si="8"/>
        <v>#NAME?</v>
      </c>
      <c r="K26" s="42"/>
      <c r="L26" s="41" t="e">
        <f ca="1">ROUND(_xll.HPVAL($A26,L$1,$A$2,N$1,$A$3,$A$4)/1000,0)</f>
        <v>#NAME?</v>
      </c>
      <c r="M26" s="42" t="e">
        <f ca="1">ROUND(_xll.HPVAL($A26,M$1,$A$2,N$1,$A$3,$A$4)/1000,0)</f>
        <v>#NAME?</v>
      </c>
      <c r="N26" s="66" t="e">
        <f t="shared" ca="1" si="9"/>
        <v>#NAME?</v>
      </c>
      <c r="O26" s="42"/>
      <c r="P26" s="41" t="e">
        <f ca="1">ROUND(_xll.HPVAL($A26,P$1,$A$2,R$1,$A$3,$A$4)/1000,0)</f>
        <v>#NAME?</v>
      </c>
      <c r="Q26" s="42" t="e">
        <f ca="1">ROUND(_xll.HPVAL($A26,Q$1,$A$2,R$1,$A$3,$A$4)/1000,0)</f>
        <v>#NAME?</v>
      </c>
      <c r="R26" s="66" t="e">
        <f t="shared" ca="1" si="10"/>
        <v>#NAME?</v>
      </c>
      <c r="S26" s="42"/>
      <c r="T26" s="41" t="e">
        <f t="shared" ca="1" si="11"/>
        <v>#NAME?</v>
      </c>
      <c r="U26" s="42" t="e">
        <f t="shared" ca="1" si="12"/>
        <v>#NAME?</v>
      </c>
      <c r="V26" s="66" t="e">
        <f t="shared" ca="1" si="13"/>
        <v>#NAME?</v>
      </c>
    </row>
    <row r="27" spans="1:22" ht="12" customHeight="1" x14ac:dyDescent="0.25">
      <c r="A27" s="25" t="s">
        <v>36</v>
      </c>
      <c r="B27" s="29" t="s">
        <v>0</v>
      </c>
      <c r="C27" s="38"/>
      <c r="D27" s="41" t="e">
        <f ca="1">ROUND(_xll.HPVAL($A27,D$1,$A$2,F$1,$A$3,$A$4)/1000,0)</f>
        <v>#NAME?</v>
      </c>
      <c r="E27" s="42" t="e">
        <f ca="1">ROUND(_xll.HPVAL($A27,E$1,$A$2,F$1,$A$3,$A$4)/1000,0)</f>
        <v>#NAME?</v>
      </c>
      <c r="F27" s="66" t="e">
        <f t="shared" ca="1" si="7"/>
        <v>#NAME?</v>
      </c>
      <c r="G27" s="42"/>
      <c r="H27" s="41" t="e">
        <f ca="1">ROUND(_xll.HPVAL($A27,H$1,$A$2,J$1,$A$3,$A$4)/1000,0)</f>
        <v>#NAME?</v>
      </c>
      <c r="I27" s="42" t="e">
        <f ca="1">ROUND(_xll.HPVAL($A27,I$1,$A$2,J$1,$A$3,$A$4)/1000,0)</f>
        <v>#NAME?</v>
      </c>
      <c r="J27" s="66" t="e">
        <f t="shared" ca="1" si="8"/>
        <v>#NAME?</v>
      </c>
      <c r="K27" s="42"/>
      <c r="L27" s="41" t="e">
        <f ca="1">ROUND(_xll.HPVAL($A27,L$1,$A$2,N$1,$A$3,$A$4)/1000,0)</f>
        <v>#NAME?</v>
      </c>
      <c r="M27" s="42" t="e">
        <f ca="1">ROUND(_xll.HPVAL($A27,M$1,$A$2,N$1,$A$3,$A$4)/1000,0)</f>
        <v>#NAME?</v>
      </c>
      <c r="N27" s="66" t="e">
        <f t="shared" ca="1" si="9"/>
        <v>#NAME?</v>
      </c>
      <c r="O27" s="42"/>
      <c r="P27" s="41" t="e">
        <f ca="1">ROUND(_xll.HPVAL($A27,P$1,$A$2,R$1,$A$3,$A$4)/1000,0)</f>
        <v>#NAME?</v>
      </c>
      <c r="Q27" s="42" t="e">
        <f ca="1">ROUND(_xll.HPVAL($A27,Q$1,$A$2,R$1,$A$3,$A$4)/1000,0)</f>
        <v>#NAME?</v>
      </c>
      <c r="R27" s="66" t="e">
        <f t="shared" ca="1" si="10"/>
        <v>#NAME?</v>
      </c>
      <c r="S27" s="42"/>
      <c r="T27" s="41" t="e">
        <f t="shared" ca="1" si="11"/>
        <v>#NAME?</v>
      </c>
      <c r="U27" s="42" t="e">
        <f t="shared" ca="1" si="12"/>
        <v>#NAME?</v>
      </c>
      <c r="V27" s="66" t="e">
        <f t="shared" ca="1" si="13"/>
        <v>#NAME?</v>
      </c>
    </row>
    <row r="28" spans="1:22" ht="12" customHeight="1" x14ac:dyDescent="0.25">
      <c r="A28" s="27"/>
      <c r="B28" s="75" t="s">
        <v>1</v>
      </c>
      <c r="C28" s="38"/>
      <c r="D28" s="140" t="e">
        <f ca="1">SUM(D22:D27)</f>
        <v>#NAME?</v>
      </c>
      <c r="E28" s="141" t="e">
        <f ca="1">SUM(E22:E27)</f>
        <v>#NAME?</v>
      </c>
      <c r="F28" s="143" t="e">
        <f ca="1">SUM(F22:F27)</f>
        <v>#NAME?</v>
      </c>
      <c r="G28" s="42"/>
      <c r="H28" s="140" t="e">
        <f ca="1">SUM(H22:H27)</f>
        <v>#NAME?</v>
      </c>
      <c r="I28" s="141" t="e">
        <f ca="1">SUM(I22:I27)</f>
        <v>#NAME?</v>
      </c>
      <c r="J28" s="143" t="e">
        <f ca="1">SUM(J22:J27)</f>
        <v>#NAME?</v>
      </c>
      <c r="K28" s="42"/>
      <c r="L28" s="140" t="e">
        <f ca="1">SUM(L22:L27)</f>
        <v>#NAME?</v>
      </c>
      <c r="M28" s="141" t="e">
        <f ca="1">SUM(M22:M27)</f>
        <v>#NAME?</v>
      </c>
      <c r="N28" s="143" t="e">
        <f ca="1">SUM(N22:N27)</f>
        <v>#NAME?</v>
      </c>
      <c r="O28" s="42"/>
      <c r="P28" s="140" t="e">
        <f ca="1">SUM(P22:P27)</f>
        <v>#NAME?</v>
      </c>
      <c r="Q28" s="141" t="e">
        <f ca="1">SUM(Q22:Q27)</f>
        <v>#NAME?</v>
      </c>
      <c r="R28" s="143" t="e">
        <f ca="1">SUM(R22:R27)</f>
        <v>#NAME?</v>
      </c>
      <c r="S28" s="42"/>
      <c r="T28" s="140" t="e">
        <f ca="1">SUM(T22:T27)</f>
        <v>#NAME?</v>
      </c>
      <c r="U28" s="141" t="e">
        <f ca="1">SUM(U22:U27)</f>
        <v>#NAME?</v>
      </c>
      <c r="V28" s="143" t="e">
        <f ca="1">SUM(V22:V27)</f>
        <v>#NAME?</v>
      </c>
    </row>
    <row r="29" spans="1:22" ht="3" customHeight="1" x14ac:dyDescent="0.25">
      <c r="B29" s="29"/>
      <c r="C29" s="38"/>
      <c r="D29" s="41"/>
      <c r="E29" s="42"/>
      <c r="F29" s="66"/>
      <c r="G29" s="42"/>
      <c r="H29" s="41"/>
      <c r="I29" s="42"/>
      <c r="J29" s="66"/>
      <c r="K29" s="42"/>
      <c r="L29" s="41"/>
      <c r="M29" s="42"/>
      <c r="N29" s="66"/>
      <c r="O29" s="42"/>
      <c r="P29" s="41"/>
      <c r="Q29" s="42"/>
      <c r="R29" s="66"/>
      <c r="S29" s="42"/>
      <c r="T29" s="41"/>
      <c r="U29" s="42"/>
      <c r="V29" s="66"/>
    </row>
    <row r="30" spans="1:22" ht="12" customHeight="1" x14ac:dyDescent="0.25">
      <c r="A30" s="25" t="s">
        <v>34</v>
      </c>
      <c r="B30" s="29" t="s">
        <v>33</v>
      </c>
      <c r="C30" s="38"/>
      <c r="D30" s="41" t="e">
        <f ca="1">ROUND(_xll.HPVAL($A30,D$1,$A$2,F$1,$A$3,$A$4)/1000,0)</f>
        <v>#NAME?</v>
      </c>
      <c r="E30" s="42" t="e">
        <f ca="1">ROUND(_xll.HPVAL($A30,E$1,$A$2,F$1,$A$3,$A$4)/1000,0)</f>
        <v>#NAME?</v>
      </c>
      <c r="F30" s="66" t="e">
        <f ca="1">ROUND(D30-E30,0)</f>
        <v>#NAME?</v>
      </c>
      <c r="G30" s="42"/>
      <c r="H30" s="41" t="e">
        <f ca="1">ROUND(_xll.HPVAL($A30,H$1,$A$2,J$1,$A$3,$A$4)/1000,0)</f>
        <v>#NAME?</v>
      </c>
      <c r="I30" s="42" t="e">
        <f ca="1">ROUND(_xll.HPVAL($A30,I$1,$A$2,J$1,$A$3,$A$4)/1000,0)</f>
        <v>#NAME?</v>
      </c>
      <c r="J30" s="66" t="e">
        <f ca="1">ROUND(H30-I30,0)</f>
        <v>#NAME?</v>
      </c>
      <c r="K30" s="42"/>
      <c r="L30" s="41" t="e">
        <f ca="1">ROUND(_xll.HPVAL($A30,L$1,$A$2,N$1,$A$3,$A$4)/1000,0)</f>
        <v>#NAME?</v>
      </c>
      <c r="M30" s="42" t="e">
        <f ca="1">ROUND(_xll.HPVAL($A30,M$1,$A$2,N$1,$A$3,$A$4)/1000,0)</f>
        <v>#NAME?</v>
      </c>
      <c r="N30" s="66" t="e">
        <f ca="1">ROUND(L30-M30,0)</f>
        <v>#NAME?</v>
      </c>
      <c r="O30" s="42"/>
      <c r="P30" s="41" t="e">
        <f ca="1">ROUND(_xll.HPVAL($A30,P$1,$A$2,R$1,$A$3,$A$4)/1000,0)</f>
        <v>#NAME?</v>
      </c>
      <c r="Q30" s="42" t="e">
        <f ca="1">ROUND(_xll.HPVAL($A30,Q$1,$A$2,R$1,$A$3,$A$4)/1000,0)</f>
        <v>#NAME?</v>
      </c>
      <c r="R30" s="66" t="e">
        <f ca="1">ROUND(P30-Q30,0)</f>
        <v>#NAME?</v>
      </c>
      <c r="S30" s="42"/>
      <c r="T30" s="41" t="e">
        <f ca="1">D30+H30+L30+P30</f>
        <v>#NAME?</v>
      </c>
      <c r="U30" s="42" t="e">
        <f ca="1">E30+I30+M30+Q30</f>
        <v>#NAME?</v>
      </c>
      <c r="V30" s="66" t="e">
        <f ca="1">ROUND(T30-U30,0)</f>
        <v>#NAME?</v>
      </c>
    </row>
    <row r="31" spans="1:22" ht="12" customHeight="1" x14ac:dyDescent="0.25">
      <c r="A31" s="25" t="s">
        <v>37</v>
      </c>
      <c r="B31" s="29" t="s">
        <v>67</v>
      </c>
      <c r="C31" s="38"/>
      <c r="D31" s="41" t="e">
        <f ca="1">ROUND(_xll.HPVAL($A31,D$1,$A$2,F$1,$A$3,$A$4)/1000,0)</f>
        <v>#NAME?</v>
      </c>
      <c r="E31" s="42" t="e">
        <f ca="1">ROUND(_xll.HPVAL($A31,E$1,$A$2,F$1,$A$3,$A$4)/1000,0)</f>
        <v>#NAME?</v>
      </c>
      <c r="F31" s="66" t="e">
        <f ca="1">ROUND(D31-E31,0)</f>
        <v>#NAME?</v>
      </c>
      <c r="G31" s="42"/>
      <c r="H31" s="41" t="e">
        <f ca="1">ROUND(_xll.HPVAL($A31,H$1,$A$2,J$1,$A$3,$A$4)/1000,0)</f>
        <v>#NAME?</v>
      </c>
      <c r="I31" s="42" t="e">
        <f ca="1">ROUND(_xll.HPVAL($A31,I$1,$A$2,J$1,$A$3,$A$4)/1000,0)</f>
        <v>#NAME?</v>
      </c>
      <c r="J31" s="66" t="e">
        <f ca="1">ROUND(H31-I31,0)</f>
        <v>#NAME?</v>
      </c>
      <c r="K31" s="42"/>
      <c r="L31" s="41" t="e">
        <f ca="1">ROUND(_xll.HPVAL($A31,L$1,$A$2,N$1,$A$3,$A$4)/1000,0)</f>
        <v>#NAME?</v>
      </c>
      <c r="M31" s="42" t="e">
        <f ca="1">ROUND(_xll.HPVAL($A31,M$1,$A$2,N$1,$A$3,$A$4)/1000,0)</f>
        <v>#NAME?</v>
      </c>
      <c r="N31" s="66" t="e">
        <f ca="1">ROUND(L31-M31,0)</f>
        <v>#NAME?</v>
      </c>
      <c r="O31" s="42"/>
      <c r="P31" s="41" t="e">
        <f ca="1">ROUND(_xll.HPVAL($A31,P$1,$A$2,R$1,$A$3,$A$4)/1000,0)</f>
        <v>#NAME?</v>
      </c>
      <c r="Q31" s="42" t="e">
        <f ca="1">ROUND(_xll.HPVAL($A31,Q$1,$A$2,R$1,$A$3,$A$4)/1000,0)</f>
        <v>#NAME?</v>
      </c>
      <c r="R31" s="66" t="e">
        <f ca="1">ROUND(P31-Q31,0)</f>
        <v>#NAME?</v>
      </c>
      <c r="S31" s="42"/>
      <c r="T31" s="41" t="e">
        <f t="shared" ref="T31:U33" ca="1" si="14">D31+H31+L31+P31</f>
        <v>#NAME?</v>
      </c>
      <c r="U31" s="42" t="e">
        <f t="shared" ca="1" si="14"/>
        <v>#NAME?</v>
      </c>
      <c r="V31" s="66" t="e">
        <f ca="1">ROUND(T31-U31,0)</f>
        <v>#NAME?</v>
      </c>
    </row>
    <row r="32" spans="1:22" ht="12" customHeight="1" x14ac:dyDescent="0.25">
      <c r="A32" s="25" t="s">
        <v>41</v>
      </c>
      <c r="B32" s="29" t="s">
        <v>92</v>
      </c>
      <c r="C32" s="38"/>
      <c r="D32" s="41" t="e">
        <f ca="1">ROUND(_xll.HPVAL($A32,D$1,$A$2,F$1,$A$3,$A$4)/1000,0)</f>
        <v>#NAME?</v>
      </c>
      <c r="E32" s="42" t="e">
        <f ca="1">ROUND(_xll.HPVAL($A32,E$1,$A$2,F$1,$A$3,$A$4)/1000,0)</f>
        <v>#NAME?</v>
      </c>
      <c r="F32" s="66" t="e">
        <f ca="1">ROUND(D32-E32,0)</f>
        <v>#NAME?</v>
      </c>
      <c r="G32" s="42"/>
      <c r="H32" s="41" t="e">
        <f ca="1">ROUND(_xll.HPVAL($A32,H$1,$A$2,J$1,$A$3,$A$4)/1000,0)</f>
        <v>#NAME?</v>
      </c>
      <c r="I32" s="42" t="e">
        <f ca="1">ROUND(_xll.HPVAL($A32,I$1,$A$2,J$1,$A$3,$A$4)/1000,0)</f>
        <v>#NAME?</v>
      </c>
      <c r="J32" s="66" t="e">
        <f ca="1">ROUND(H32-I32,0)</f>
        <v>#NAME?</v>
      </c>
      <c r="K32" s="42"/>
      <c r="L32" s="41" t="e">
        <f ca="1">ROUND(_xll.HPVAL($A32,L$1,$A$2,N$1,$A$3,$A$4)/1000,0)</f>
        <v>#NAME?</v>
      </c>
      <c r="M32" s="42" t="e">
        <f ca="1">ROUND(_xll.HPVAL($A32,M$1,$A$2,N$1,$A$3,$A$4)/1000,0)</f>
        <v>#NAME?</v>
      </c>
      <c r="N32" s="66" t="e">
        <f ca="1">ROUND(L32-M32,0)</f>
        <v>#NAME?</v>
      </c>
      <c r="O32" s="42"/>
      <c r="P32" s="41" t="e">
        <f ca="1">ROUND(_xll.HPVAL($A32,P$1,$A$2,R$1,$A$3,$A$4)/1000,0)</f>
        <v>#NAME?</v>
      </c>
      <c r="Q32" s="42" t="e">
        <f ca="1">ROUND(_xll.HPVAL($A32,Q$1,$A$2,R$1,$A$3,$A$4)/1000,0)</f>
        <v>#NAME?</v>
      </c>
      <c r="R32" s="66" t="e">
        <f ca="1">ROUND(P32-Q32,0)</f>
        <v>#NAME?</v>
      </c>
      <c r="S32" s="42"/>
      <c r="T32" s="41" t="e">
        <f t="shared" ca="1" si="14"/>
        <v>#NAME?</v>
      </c>
      <c r="U32" s="42" t="e">
        <f t="shared" ca="1" si="14"/>
        <v>#NAME?</v>
      </c>
      <c r="V32" s="66" t="e">
        <f ca="1">ROUND(T32-U32,0)</f>
        <v>#NAME?</v>
      </c>
    </row>
    <row r="33" spans="1:22" ht="12" customHeight="1" x14ac:dyDescent="0.25">
      <c r="A33" s="25" t="s">
        <v>42</v>
      </c>
      <c r="B33" s="29" t="s">
        <v>93</v>
      </c>
      <c r="C33" s="38"/>
      <c r="D33" s="41" t="e">
        <f ca="1">ROUND(_xll.HPVAL($A33,D$1,$A$2,F$1,$A$3,$A$4)/1000,0)</f>
        <v>#NAME?</v>
      </c>
      <c r="E33" s="42" t="e">
        <f ca="1">ROUND(_xll.HPVAL($A33,E$1,$A$2,F$1,$A$3,$A$4)/1000,0)</f>
        <v>#NAME?</v>
      </c>
      <c r="F33" s="66" t="e">
        <f ca="1">ROUND(D33-E33,0)</f>
        <v>#NAME?</v>
      </c>
      <c r="G33" s="42"/>
      <c r="H33" s="41" t="e">
        <f ca="1">ROUND(_xll.HPVAL($A33,H$1,$A$2,J$1,$A$3,$A$4)/1000,0)</f>
        <v>#NAME?</v>
      </c>
      <c r="I33" s="42" t="e">
        <f ca="1">ROUND(_xll.HPVAL($A33,I$1,$A$2,J$1,$A$3,$A$4)/1000,0)</f>
        <v>#NAME?</v>
      </c>
      <c r="J33" s="66" t="e">
        <f ca="1">ROUND(H33-I33,0)</f>
        <v>#NAME?</v>
      </c>
      <c r="K33" s="42"/>
      <c r="L33" s="41" t="e">
        <f ca="1">ROUND(_xll.HPVAL($A33,L$1,$A$2,N$1,$A$3,$A$4)/1000,0)</f>
        <v>#NAME?</v>
      </c>
      <c r="M33" s="42" t="e">
        <f ca="1">ROUND(_xll.HPVAL($A33,M$1,$A$2,N$1,$A$3,$A$4)/1000,0)</f>
        <v>#NAME?</v>
      </c>
      <c r="N33" s="66" t="e">
        <f ca="1">ROUND(L33-M33,0)</f>
        <v>#NAME?</v>
      </c>
      <c r="O33" s="42"/>
      <c r="P33" s="41" t="e">
        <f ca="1">ROUND(_xll.HPVAL($A33,P$1,$A$2,R$1,$A$3,$A$4)/1000,0)</f>
        <v>#NAME?</v>
      </c>
      <c r="Q33" s="42" t="e">
        <f ca="1">ROUND(_xll.HPVAL($A33,Q$1,$A$2,R$1,$A$3,$A$4)/1000,0)</f>
        <v>#NAME?</v>
      </c>
      <c r="R33" s="66" t="e">
        <f ca="1">ROUND(P33-Q33,0)</f>
        <v>#NAME?</v>
      </c>
      <c r="S33" s="42"/>
      <c r="T33" s="41" t="e">
        <f t="shared" ca="1" si="14"/>
        <v>#NAME?</v>
      </c>
      <c r="U33" s="42" t="e">
        <f t="shared" ca="1" si="14"/>
        <v>#NAME?</v>
      </c>
      <c r="V33" s="66" t="e">
        <f ca="1">ROUND(T33-U33,0)</f>
        <v>#NAME?</v>
      </c>
    </row>
    <row r="34" spans="1:22" ht="12" customHeight="1" x14ac:dyDescent="0.25">
      <c r="B34" s="75" t="s">
        <v>86</v>
      </c>
      <c r="C34" s="38"/>
      <c r="D34" s="140" t="e">
        <f ca="1">SUM(D30:D33)</f>
        <v>#NAME?</v>
      </c>
      <c r="E34" s="141" t="e">
        <f ca="1">SUM(E30:E33)</f>
        <v>#NAME?</v>
      </c>
      <c r="F34" s="143" t="e">
        <f ca="1">SUM(F30:F33)</f>
        <v>#NAME?</v>
      </c>
      <c r="G34" s="42"/>
      <c r="H34" s="140" t="e">
        <f ca="1">SUM(H30:H33)</f>
        <v>#NAME?</v>
      </c>
      <c r="I34" s="141" t="e">
        <f ca="1">SUM(I30:I33)</f>
        <v>#NAME?</v>
      </c>
      <c r="J34" s="143" t="e">
        <f ca="1">SUM(J30:J33)</f>
        <v>#NAME?</v>
      </c>
      <c r="K34" s="42"/>
      <c r="L34" s="140" t="e">
        <f ca="1">SUM(L30:L33)</f>
        <v>#NAME?</v>
      </c>
      <c r="M34" s="141" t="e">
        <f ca="1">SUM(M30:M33)</f>
        <v>#NAME?</v>
      </c>
      <c r="N34" s="143" t="e">
        <f ca="1">SUM(N30:N33)</f>
        <v>#NAME?</v>
      </c>
      <c r="O34" s="42"/>
      <c r="P34" s="140" t="e">
        <f ca="1">SUM(P30:P33)</f>
        <v>#NAME?</v>
      </c>
      <c r="Q34" s="141" t="e">
        <f ca="1">SUM(Q30:Q33)</f>
        <v>#NAME?</v>
      </c>
      <c r="R34" s="143" t="e">
        <f ca="1">SUM(R30:R33)</f>
        <v>#NAME?</v>
      </c>
      <c r="S34" s="42"/>
      <c r="T34" s="140" t="e">
        <f ca="1">SUM(T30:T33)</f>
        <v>#NAME?</v>
      </c>
      <c r="U34" s="141" t="e">
        <f ca="1">SUM(U30:U33)</f>
        <v>#NAME?</v>
      </c>
      <c r="V34" s="143" t="e">
        <f ca="1">SUM(V30:V33)</f>
        <v>#NAME?</v>
      </c>
    </row>
    <row r="35" spans="1:22" ht="3" customHeight="1" x14ac:dyDescent="0.25">
      <c r="B35" s="29"/>
      <c r="C35" s="38"/>
      <c r="D35" s="41"/>
      <c r="E35" s="42"/>
      <c r="F35" s="66"/>
      <c r="G35" s="42"/>
      <c r="H35" s="41"/>
      <c r="I35" s="42"/>
      <c r="J35" s="66"/>
      <c r="K35" s="42"/>
      <c r="L35" s="41"/>
      <c r="M35" s="42"/>
      <c r="N35" s="66"/>
      <c r="O35" s="42"/>
      <c r="P35" s="41"/>
      <c r="Q35" s="42"/>
      <c r="R35" s="66"/>
      <c r="S35" s="42"/>
      <c r="T35" s="41"/>
      <c r="U35" s="42"/>
      <c r="V35" s="66"/>
    </row>
    <row r="36" spans="1:22" ht="12" customHeight="1" x14ac:dyDescent="0.25">
      <c r="A36" s="25" t="s">
        <v>40</v>
      </c>
      <c r="B36" s="29" t="s">
        <v>9</v>
      </c>
      <c r="C36" s="38"/>
      <c r="D36" s="41" t="e">
        <f ca="1">ROUND(_xll.HPVAL($A36,D$1,$A$2,F$1,$A$3,$A$4)/1000,0)</f>
        <v>#NAME?</v>
      </c>
      <c r="E36" s="42" t="e">
        <f ca="1">ROUND(_xll.HPVAL($A36,E$1,$A$2,F$1,$A$3,$A$4)/1000,0)</f>
        <v>#NAME?</v>
      </c>
      <c r="F36" s="66" t="e">
        <f ca="1">ROUND(D36-E36,0)</f>
        <v>#NAME?</v>
      </c>
      <c r="G36" s="42"/>
      <c r="H36" s="41" t="e">
        <f ca="1">ROUND(_xll.HPVAL($A36,H$1,$A$2,J$1,$A$3,$A$4)/1000,0)</f>
        <v>#NAME?</v>
      </c>
      <c r="I36" s="42" t="e">
        <f ca="1">ROUND(_xll.HPVAL($A36,I$1,$A$2,J$1,$A$3,$A$4)/1000,0)</f>
        <v>#NAME?</v>
      </c>
      <c r="J36" s="66" t="e">
        <f ca="1">ROUND(H36-I36,0)</f>
        <v>#NAME?</v>
      </c>
      <c r="K36" s="42"/>
      <c r="L36" s="41" t="e">
        <f ca="1">ROUND(_xll.HPVAL($A36,L$1,$A$2,N$1,$A$3,$A$4)/1000,0)</f>
        <v>#NAME?</v>
      </c>
      <c r="M36" s="42" t="e">
        <f ca="1">ROUND(_xll.HPVAL($A36,M$1,$A$2,N$1,$A$3,$A$4)/1000,0)</f>
        <v>#NAME?</v>
      </c>
      <c r="N36" s="66" t="e">
        <f ca="1">ROUND(L36-M36,0)</f>
        <v>#NAME?</v>
      </c>
      <c r="O36" s="42"/>
      <c r="P36" s="41" t="e">
        <f ca="1">ROUND(_xll.HPVAL($A36,P$1,$A$2,R$1,$A$3,$A$4)/1000,0)</f>
        <v>#NAME?</v>
      </c>
      <c r="Q36" s="42" t="e">
        <f ca="1">ROUND(_xll.HPVAL($A36,Q$1,$A$2,R$1,$A$3,$A$4)/1000,0)</f>
        <v>#NAME?</v>
      </c>
      <c r="R36" s="66" t="e">
        <f ca="1">ROUND(P36-Q36,0)</f>
        <v>#NAME?</v>
      </c>
      <c r="S36" s="42"/>
      <c r="T36" s="41" t="e">
        <f t="shared" ref="T36:U39" ca="1" si="15">D36+H36+L36+P36</f>
        <v>#NAME?</v>
      </c>
      <c r="U36" s="42" t="e">
        <f t="shared" ca="1" si="15"/>
        <v>#NAME?</v>
      </c>
      <c r="V36" s="66" t="e">
        <f ca="1">ROUND(T36-U36,0)</f>
        <v>#NAME?</v>
      </c>
    </row>
    <row r="37" spans="1:22" ht="12" customHeight="1" x14ac:dyDescent="0.25">
      <c r="A37" s="25" t="s">
        <v>39</v>
      </c>
      <c r="B37" s="29" t="s">
        <v>152</v>
      </c>
      <c r="C37" s="38"/>
      <c r="D37" s="41" t="e">
        <f ca="1">ROUND(_xll.HPVAL($A37,D$1,$A$2,F$1,$A$3,$A$4)/1000,0)</f>
        <v>#NAME?</v>
      </c>
      <c r="E37" s="42" t="e">
        <f ca="1">ROUND(_xll.HPVAL($A37,E$1,$A$2,F$1,$A$3,$A$4)/1000,0)</f>
        <v>#NAME?</v>
      </c>
      <c r="F37" s="66" t="e">
        <f ca="1">ROUND(D37-E37,0)</f>
        <v>#NAME?</v>
      </c>
      <c r="G37" s="42"/>
      <c r="H37" s="41" t="e">
        <f ca="1">ROUND(_xll.HPVAL($A37,H$1,$A$2,J$1,$A$3,$A$4)/1000,0)</f>
        <v>#NAME?</v>
      </c>
      <c r="I37" s="42" t="e">
        <f ca="1">ROUND(_xll.HPVAL($A37,I$1,$A$2,J$1,$A$3,$A$4)/1000,0)</f>
        <v>#NAME?</v>
      </c>
      <c r="J37" s="66" t="e">
        <f ca="1">ROUND(H37-I37,0)</f>
        <v>#NAME?</v>
      </c>
      <c r="K37" s="42"/>
      <c r="L37" s="41" t="e">
        <f ca="1">ROUND(_xll.HPVAL($A37,L$1,$A$2,N$1,$A$3,$A$4)/1000,0)</f>
        <v>#NAME?</v>
      </c>
      <c r="M37" s="42" t="e">
        <f ca="1">ROUND(_xll.HPVAL($A37,M$1,$A$2,N$1,$A$3,$A$4)/1000,0)</f>
        <v>#NAME?</v>
      </c>
      <c r="N37" s="66" t="e">
        <f ca="1">ROUND(L37-M37,0)</f>
        <v>#NAME?</v>
      </c>
      <c r="O37" s="42"/>
      <c r="P37" s="41" t="e">
        <f ca="1">ROUND(_xll.HPVAL($A37,P$1,$A$2,R$1,$A$3,$A$4)/1000,0)</f>
        <v>#NAME?</v>
      </c>
      <c r="Q37" s="42" t="e">
        <f ca="1">ROUND(_xll.HPVAL($A37,Q$1,$A$2,R$1,$A$3,$A$4)/1000,0)</f>
        <v>#NAME?</v>
      </c>
      <c r="R37" s="66" t="e">
        <f ca="1">ROUND(P37-Q37,0)</f>
        <v>#NAME?</v>
      </c>
      <c r="S37" s="42"/>
      <c r="T37" s="41" t="e">
        <f t="shared" ca="1" si="15"/>
        <v>#NAME?</v>
      </c>
      <c r="U37" s="42" t="e">
        <f t="shared" ca="1" si="15"/>
        <v>#NAME?</v>
      </c>
      <c r="V37" s="66" t="e">
        <f ca="1">ROUND(T37-U37,0)</f>
        <v>#NAME?</v>
      </c>
    </row>
    <row r="38" spans="1:22" ht="12" customHeight="1" x14ac:dyDescent="0.25">
      <c r="A38" s="25" t="s">
        <v>154</v>
      </c>
      <c r="B38" s="29" t="s">
        <v>181</v>
      </c>
      <c r="C38" s="38"/>
      <c r="D38" s="41" t="e">
        <f ca="1">ROUND(_xll.HPVAL($A38,D$1,$A$2,F$1,$A$3,$A$4)/1000,0)</f>
        <v>#NAME?</v>
      </c>
      <c r="E38" s="42" t="e">
        <f ca="1">ROUND(_xll.HPVAL($A38,E$1,$A$2,F$1,$A$3,$A$4)/1000,0)</f>
        <v>#NAME?</v>
      </c>
      <c r="F38" s="66" t="e">
        <f ca="1">ROUND(D38-E38,0)</f>
        <v>#NAME?</v>
      </c>
      <c r="G38" s="42"/>
      <c r="H38" s="41" t="e">
        <f ca="1">ROUND(_xll.HPVAL($A38,H$1,$A$2,J$1,$A$3,$A$4)/1000,0)</f>
        <v>#NAME?</v>
      </c>
      <c r="I38" s="42" t="e">
        <f ca="1">ROUND(_xll.HPVAL($A38,I$1,$A$2,J$1,$A$3,$A$4)/1000,0)</f>
        <v>#NAME?</v>
      </c>
      <c r="J38" s="66" t="e">
        <f ca="1">ROUND(H38-I38,0)</f>
        <v>#NAME?</v>
      </c>
      <c r="K38" s="42"/>
      <c r="L38" s="41" t="e">
        <f ca="1">ROUND(_xll.HPVAL($A38,L$1,$A$2,N$1,$A$3,$A$4)/1000,0)</f>
        <v>#NAME?</v>
      </c>
      <c r="M38" s="42" t="e">
        <f ca="1">ROUND(_xll.HPVAL($A38,M$1,$A$2,N$1,$A$3,$A$4)/1000,0)</f>
        <v>#NAME?</v>
      </c>
      <c r="N38" s="66" t="e">
        <f ca="1">ROUND(L38-M38,0)</f>
        <v>#NAME?</v>
      </c>
      <c r="O38" s="42"/>
      <c r="P38" s="41" t="e">
        <f ca="1">ROUND(_xll.HPVAL($A38,P$1,$A$2,R$1,$A$3,$A$4)/1000,0)</f>
        <v>#NAME?</v>
      </c>
      <c r="Q38" s="42" t="e">
        <f ca="1">ROUND(_xll.HPVAL($A38,Q$1,$A$2,R$1,$A$3,$A$4)/1000,0)</f>
        <v>#NAME?</v>
      </c>
      <c r="R38" s="66" t="e">
        <f ca="1">ROUND(P38-Q38,0)</f>
        <v>#NAME?</v>
      </c>
      <c r="S38" s="42"/>
      <c r="T38" s="41" t="e">
        <f t="shared" ca="1" si="15"/>
        <v>#NAME?</v>
      </c>
      <c r="U38" s="42" t="e">
        <f t="shared" ca="1" si="15"/>
        <v>#NAME?</v>
      </c>
      <c r="V38" s="66" t="e">
        <f ca="1">ROUND(T38-U38,0)</f>
        <v>#NAME?</v>
      </c>
    </row>
    <row r="39" spans="1:22" ht="12" customHeight="1" x14ac:dyDescent="0.25">
      <c r="A39" s="25" t="s">
        <v>158</v>
      </c>
      <c r="B39" s="29" t="s">
        <v>155</v>
      </c>
      <c r="C39" s="38"/>
      <c r="D39" s="41" t="e">
        <f ca="1">ROUND(_xll.HPVAL($A39,D$1,$A$2,F$1,$A$3,$A$4)/1000,0)</f>
        <v>#NAME?</v>
      </c>
      <c r="E39" s="42" t="e">
        <f ca="1">ROUND(_xll.HPVAL($A39,E$1,$A$2,F$1,$A$3,$A$4)/1000,0)</f>
        <v>#NAME?</v>
      </c>
      <c r="F39" s="66" t="e">
        <f ca="1">ROUND(D39-E39,0)</f>
        <v>#NAME?</v>
      </c>
      <c r="G39" s="42"/>
      <c r="H39" s="41" t="e">
        <f ca="1">ROUND(_xll.HPVAL($A39,H$1,$A$2,J$1,$A$3,$A$4)/1000,0)</f>
        <v>#NAME?</v>
      </c>
      <c r="I39" s="42" t="e">
        <f ca="1">ROUND(_xll.HPVAL($A39,I$1,$A$2,J$1,$A$3,$A$4)/1000,0)</f>
        <v>#NAME?</v>
      </c>
      <c r="J39" s="66" t="e">
        <f ca="1">ROUND(H39-I39,0)</f>
        <v>#NAME?</v>
      </c>
      <c r="K39" s="42"/>
      <c r="L39" s="41" t="e">
        <f ca="1">ROUND(_xll.HPVAL($A39,L$1,$A$2,N$1,$A$3,$A$4)/1000,0)</f>
        <v>#NAME?</v>
      </c>
      <c r="M39" s="42" t="e">
        <f ca="1">ROUND(_xll.HPVAL($A39,M$1,$A$2,N$1,$A$3,$A$4)/1000,0)</f>
        <v>#NAME?</v>
      </c>
      <c r="N39" s="66" t="e">
        <f ca="1">ROUND(L39-M39,0)</f>
        <v>#NAME?</v>
      </c>
      <c r="O39" s="42"/>
      <c r="P39" s="41" t="e">
        <f ca="1">ROUND(_xll.HPVAL($A39,P$1,$A$2,R$1,$A$3,$A$4)/1000,0)</f>
        <v>#NAME?</v>
      </c>
      <c r="Q39" s="42" t="e">
        <f ca="1">ROUND(_xll.HPVAL($A39,Q$1,$A$2,R$1,$A$3,$A$4)/1000,0)</f>
        <v>#NAME?</v>
      </c>
      <c r="R39" s="66" t="e">
        <f ca="1">ROUND(P39-Q39,0)</f>
        <v>#NAME?</v>
      </c>
      <c r="S39" s="42"/>
      <c r="T39" s="41" t="e">
        <f t="shared" ca="1" si="15"/>
        <v>#NAME?</v>
      </c>
      <c r="U39" s="42" t="e">
        <f t="shared" ca="1" si="15"/>
        <v>#NAME?</v>
      </c>
      <c r="V39" s="66" t="e">
        <f ca="1">ROUND(T39-U39,0)</f>
        <v>#NAME?</v>
      </c>
    </row>
    <row r="40" spans="1:22" ht="12" customHeight="1" x14ac:dyDescent="0.25">
      <c r="B40" s="75" t="s">
        <v>87</v>
      </c>
      <c r="C40" s="38"/>
      <c r="D40" s="140" t="e">
        <f ca="1">SUM(D36:D39)</f>
        <v>#NAME?</v>
      </c>
      <c r="E40" s="141" t="e">
        <f ca="1">SUM(E36:E39)</f>
        <v>#NAME?</v>
      </c>
      <c r="F40" s="143" t="e">
        <f ca="1">SUM(F36:F39)</f>
        <v>#NAME?</v>
      </c>
      <c r="G40" s="42"/>
      <c r="H40" s="140" t="e">
        <f ca="1">SUM(H36:H39)</f>
        <v>#NAME?</v>
      </c>
      <c r="I40" s="141" t="e">
        <f ca="1">SUM(I36:I39)</f>
        <v>#NAME?</v>
      </c>
      <c r="J40" s="143" t="e">
        <f ca="1">SUM(J36:J39)</f>
        <v>#NAME?</v>
      </c>
      <c r="K40" s="42"/>
      <c r="L40" s="140" t="e">
        <f ca="1">SUM(L36:L39)</f>
        <v>#NAME?</v>
      </c>
      <c r="M40" s="141" t="e">
        <f ca="1">SUM(M36:M39)</f>
        <v>#NAME?</v>
      </c>
      <c r="N40" s="143" t="e">
        <f ca="1">SUM(N36:N39)</f>
        <v>#NAME?</v>
      </c>
      <c r="O40" s="42"/>
      <c r="P40" s="140" t="e">
        <f ca="1">SUM(P36:P39)</f>
        <v>#NAME?</v>
      </c>
      <c r="Q40" s="141" t="e">
        <f ca="1">SUM(Q36:Q39)</f>
        <v>#NAME?</v>
      </c>
      <c r="R40" s="143" t="e">
        <f ca="1">SUM(R36:R39)</f>
        <v>#NAME?</v>
      </c>
      <c r="S40" s="42"/>
      <c r="T40" s="140" t="e">
        <f ca="1">SUM(T36:T39)</f>
        <v>#NAME?</v>
      </c>
      <c r="U40" s="141" t="e">
        <f ca="1">SUM(U36:U39)</f>
        <v>#NAME?</v>
      </c>
      <c r="V40" s="143" t="e">
        <f ca="1">SUM(V36:V39)</f>
        <v>#NAME?</v>
      </c>
    </row>
    <row r="41" spans="1:22" ht="3" customHeight="1" x14ac:dyDescent="0.25">
      <c r="B41" s="29"/>
      <c r="C41" s="38"/>
      <c r="D41" s="41"/>
      <c r="E41" s="42"/>
      <c r="F41" s="66"/>
      <c r="G41" s="42"/>
      <c r="H41" s="41"/>
      <c r="I41" s="42"/>
      <c r="J41" s="66"/>
      <c r="K41" s="42"/>
      <c r="L41" s="41"/>
      <c r="M41" s="42"/>
      <c r="N41" s="66"/>
      <c r="O41" s="42"/>
      <c r="P41" s="41"/>
      <c r="Q41" s="42"/>
      <c r="R41" s="66"/>
      <c r="S41" s="42"/>
      <c r="T41" s="41"/>
      <c r="U41" s="42"/>
      <c r="V41" s="66"/>
    </row>
    <row r="42" spans="1:22" ht="12" customHeight="1" x14ac:dyDescent="0.25">
      <c r="A42" s="25" t="s">
        <v>82</v>
      </c>
      <c r="B42" s="29" t="s">
        <v>8</v>
      </c>
      <c r="C42" s="38"/>
      <c r="D42" s="41" t="e">
        <f ca="1">ROUND(_xll.HPVAL($A42,D$1,$A$2,F$1,$A$3,$A$4)/1000,0)</f>
        <v>#NAME?</v>
      </c>
      <c r="E42" s="42" t="e">
        <f ca="1">ROUND(_xll.HPVAL($A42,E$1,$A$2,F$1,$A$3,$A$4)/1000,0)</f>
        <v>#NAME?</v>
      </c>
      <c r="F42" s="66" t="e">
        <f ca="1">ROUND(D42-E42,0)</f>
        <v>#NAME?</v>
      </c>
      <c r="G42" s="42"/>
      <c r="H42" s="41" t="e">
        <f ca="1">ROUND(_xll.HPVAL($A42,H$1,$A$2,J$1,$A$3,$A$4)/1000,0)</f>
        <v>#NAME?</v>
      </c>
      <c r="I42" s="42" t="e">
        <f ca="1">ROUND(_xll.HPVAL($A42,I$1,$A$2,J$1,$A$3,$A$4)/1000,0)</f>
        <v>#NAME?</v>
      </c>
      <c r="J42" s="66" t="e">
        <f ca="1">ROUND(H42-I42,0)</f>
        <v>#NAME?</v>
      </c>
      <c r="K42" s="42"/>
      <c r="L42" s="41" t="e">
        <f ca="1">ROUND(_xll.HPVAL($A42,L$1,$A$2,N$1,$A$3,$A$4)/1000,0)</f>
        <v>#NAME?</v>
      </c>
      <c r="M42" s="42" t="e">
        <f ca="1">ROUND(_xll.HPVAL($A42,M$1,$A$2,N$1,$A$3,$A$4)/1000,0)</f>
        <v>#NAME?</v>
      </c>
      <c r="N42" s="66" t="e">
        <f ca="1">ROUND(L42-M42,0)</f>
        <v>#NAME?</v>
      </c>
      <c r="O42" s="42"/>
      <c r="P42" s="41" t="e">
        <f ca="1">ROUND(_xll.HPVAL($A42,P$1,$A$2,R$1,$A$3,$A$4)/1000,0)</f>
        <v>#NAME?</v>
      </c>
      <c r="Q42" s="42" t="e">
        <f ca="1">ROUND(_xll.HPVAL($A42,Q$1,$A$2,R$1,$A$3,$A$4)/1000,0)</f>
        <v>#NAME?</v>
      </c>
      <c r="R42" s="66" t="e">
        <f ca="1">ROUND(P42-Q42,0)</f>
        <v>#NAME?</v>
      </c>
      <c r="S42" s="42"/>
      <c r="T42" s="41" t="e">
        <f ca="1">D42+H42+L42+P42</f>
        <v>#NAME?</v>
      </c>
      <c r="U42" s="42" t="e">
        <f ca="1">E42+I42+M42+Q42</f>
        <v>#NAME?</v>
      </c>
      <c r="V42" s="66" t="e">
        <f ca="1">ROUND(T42-U42,0)</f>
        <v>#NAME?</v>
      </c>
    </row>
    <row r="43" spans="1:22" ht="3" customHeight="1" x14ac:dyDescent="0.25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5">
      <c r="A44" s="25" t="s">
        <v>44</v>
      </c>
      <c r="B44" s="29" t="s">
        <v>7</v>
      </c>
      <c r="C44" s="38"/>
      <c r="D44" s="41" t="e">
        <f ca="1">ROUND(_xll.HPVAL($A44,D$1,$A$2,F$1,$A$3,$A$4)/1000,0)</f>
        <v>#NAME?</v>
      </c>
      <c r="E44" s="42" t="e">
        <f ca="1">ROUND(_xll.HPVAL($A44,E$1,$A$2,F$1,$A$3,$A$4)/1000,0)-E54</f>
        <v>#NAME?</v>
      </c>
      <c r="F44" s="66" t="e">
        <f ca="1">ROUND(D44-E44,0)</f>
        <v>#NAME?</v>
      </c>
      <c r="G44" s="42"/>
      <c r="H44" s="41" t="e">
        <f ca="1">ROUND(_xll.HPVAL($A44,H$1,$A$2,J$1,$A$3,$A$4)/1000,0)-H54</f>
        <v>#NAME?</v>
      </c>
      <c r="I44" s="42" t="e">
        <f ca="1">ROUND(_xll.HPVAL($A44,I$1,$A$2,J$1,$A$3,$A$4)/1000,0)-I54</f>
        <v>#NAME?</v>
      </c>
      <c r="J44" s="66" t="e">
        <f ca="1">ROUND(H44-I44,0)</f>
        <v>#NAME?</v>
      </c>
      <c r="K44" s="42"/>
      <c r="L44" s="41" t="e">
        <f ca="1">ROUND(_xll.HPVAL($A44,L$1,$A$2,N$1,$A$3,$A$4)/1000,0)-L54</f>
        <v>#NAME?</v>
      </c>
      <c r="M44" s="42" t="e">
        <f ca="1">ROUND(_xll.HPVAL($A44,M$1,$A$2,N$1,$A$3,$A$4)/1000,0)-M54</f>
        <v>#NAME?</v>
      </c>
      <c r="N44" s="66" t="e">
        <f ca="1">ROUND(L44-M44,0)</f>
        <v>#NAME?</v>
      </c>
      <c r="O44" s="42"/>
      <c r="P44" s="41" t="e">
        <f ca="1">ROUND(_xll.HPVAL($A44,P$1,$A$2,R$1,$A$3,$A$4)/1000,0)-P54</f>
        <v>#NAME?</v>
      </c>
      <c r="Q44" s="42" t="e">
        <f ca="1">ROUND(_xll.HPVAL($A44,Q$1,$A$2,R$1,$A$3,$A$4)/1000,0)-Q54</f>
        <v>#NAME?</v>
      </c>
      <c r="R44" s="66" t="e">
        <f ca="1">ROUND(P44-Q44,0)</f>
        <v>#NAME?</v>
      </c>
      <c r="S44" s="42"/>
      <c r="T44" s="41" t="e">
        <f ca="1">D44+H44+L44+P44</f>
        <v>#NAME?</v>
      </c>
      <c r="U44" s="42" t="e">
        <f ca="1">E44+I44+M44+Q44</f>
        <v>#NAME?</v>
      </c>
      <c r="V44" s="66" t="e">
        <f ca="1">ROUND(T44-U44,0)</f>
        <v>#NAME?</v>
      </c>
    </row>
    <row r="45" spans="1:22" ht="3" customHeight="1" x14ac:dyDescent="0.25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s="69" customFormat="1" ht="12" customHeight="1" x14ac:dyDescent="0.25">
      <c r="A46" s="25"/>
      <c r="B46" s="75" t="s">
        <v>10</v>
      </c>
      <c r="C46" s="70"/>
      <c r="D46" s="140" t="e">
        <f ca="1">SUM(D40:D44)+D20+D28+D34</f>
        <v>#NAME?</v>
      </c>
      <c r="E46" s="141" t="e">
        <f ca="1">SUM(E40:E44)+E20+E28+E34</f>
        <v>#NAME?</v>
      </c>
      <c r="F46" s="143" t="e">
        <f ca="1">SUM(F40:F44)+F20+F28+F34</f>
        <v>#NAME?</v>
      </c>
      <c r="G46" s="67"/>
      <c r="H46" s="140" t="e">
        <f ca="1">SUM(H40:H44)+H20+H28+H34</f>
        <v>#NAME?</v>
      </c>
      <c r="I46" s="141" t="e">
        <f ca="1">SUM(I40:I44)+I20+I28+I34</f>
        <v>#NAME?</v>
      </c>
      <c r="J46" s="143" t="e">
        <f ca="1">SUM(J40:J44)+J20+J28+J34</f>
        <v>#NAME?</v>
      </c>
      <c r="K46" s="67"/>
      <c r="L46" s="140" t="e">
        <f ca="1">SUM(L40:L44)+L20+L28+L34</f>
        <v>#NAME?</v>
      </c>
      <c r="M46" s="141" t="e">
        <f ca="1">SUM(M40:M44)+M20+M28+M34</f>
        <v>#NAME?</v>
      </c>
      <c r="N46" s="143" t="e">
        <f ca="1">SUM(N40:N44)+N20+N28+N34</f>
        <v>#NAME?</v>
      </c>
      <c r="O46" s="67"/>
      <c r="P46" s="140" t="e">
        <f ca="1">SUM(P40:P44)+P20+P28+P34</f>
        <v>#NAME?</v>
      </c>
      <c r="Q46" s="141" t="e">
        <f ca="1">SUM(Q40:Q44)+Q20+Q28+Q34</f>
        <v>#NAME?</v>
      </c>
      <c r="R46" s="143" t="e">
        <f ca="1">SUM(R40:R44)+R20+R28+R34</f>
        <v>#NAME?</v>
      </c>
      <c r="S46" s="67"/>
      <c r="T46" s="140" t="e">
        <f ca="1">SUM(T40:T44)+T20+T28+T34</f>
        <v>#NAME?</v>
      </c>
      <c r="U46" s="141" t="e">
        <f ca="1">SUM(U40:U44)+U20+U28+U34</f>
        <v>#NAME?</v>
      </c>
      <c r="V46" s="143" t="e">
        <f ca="1">SUM(V40:V44)+V20+V28+V34</f>
        <v>#NAME?</v>
      </c>
    </row>
    <row r="47" spans="1:22" ht="3" customHeight="1" x14ac:dyDescent="0.25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ht="12" customHeight="1" x14ac:dyDescent="0.25">
      <c r="A48" s="25" t="s">
        <v>45</v>
      </c>
      <c r="B48" s="29" t="s">
        <v>48</v>
      </c>
      <c r="C48" s="38"/>
      <c r="D48" s="41" t="e">
        <f ca="1">ROUND(_xll.HPVAL($A48,D$1,$A$2,F$1,$A$3,$A$4)/1000,0)</f>
        <v>#NAME?</v>
      </c>
      <c r="E48" s="42" t="e">
        <f ca="1">ROUND(_xll.HPVAL($A48,E$1,$A$2,F$1,$A$3,$A$4)/1000,0)</f>
        <v>#NAME?</v>
      </c>
      <c r="F48" s="66" t="e">
        <f ca="1">ROUND(D48-E48,0)</f>
        <v>#NAME?</v>
      </c>
      <c r="G48" s="42"/>
      <c r="H48" s="41" t="e">
        <f ca="1">ROUND(_xll.HPVAL($A48,H$1,$A$2,J$1,$A$3,$A$4)/1000,0)</f>
        <v>#NAME?</v>
      </c>
      <c r="I48" s="42" t="e">
        <f ca="1">ROUND(_xll.HPVAL($A48,I$1,$A$2,J$1,$A$3,$A$4)/1000,0)</f>
        <v>#NAME?</v>
      </c>
      <c r="J48" s="66" t="e">
        <f ca="1">ROUND(H48-I48,0)</f>
        <v>#NAME?</v>
      </c>
      <c r="K48" s="42"/>
      <c r="L48" s="41" t="e">
        <f ca="1">ROUND(_xll.HPVAL($A48,L$1,$A$2,N$1,$A$3,$A$4)/1000,0)</f>
        <v>#NAME?</v>
      </c>
      <c r="M48" s="42" t="e">
        <f ca="1">ROUND(_xll.HPVAL($A48,M$1,$A$2,N$1,$A$3,$A$4)/1000,0)</f>
        <v>#NAME?</v>
      </c>
      <c r="N48" s="66" t="e">
        <f ca="1">ROUND(L48-M48,0)</f>
        <v>#NAME?</v>
      </c>
      <c r="O48" s="42"/>
      <c r="P48" s="41" t="e">
        <f ca="1">ROUND(_xll.HPVAL($A48,P$1,$A$2,R$1,$A$3,$A$4)/1000,0)</f>
        <v>#NAME?</v>
      </c>
      <c r="Q48" s="42" t="e">
        <f ca="1">ROUND(_xll.HPVAL($A48,Q$1,$A$2,R$1,$A$3,$A$4)/1000,0)</f>
        <v>#NAME?</v>
      </c>
      <c r="R48" s="66" t="e">
        <f ca="1">ROUND(P48-Q48,0)</f>
        <v>#NAME?</v>
      </c>
      <c r="S48" s="42"/>
      <c r="T48" s="41" t="e">
        <f ca="1">D48+H48+L48+P48</f>
        <v>#NAME?</v>
      </c>
      <c r="U48" s="42" t="e">
        <f ca="1">E48+I48+M48+Q48</f>
        <v>#NAME?</v>
      </c>
      <c r="V48" s="66" t="e">
        <f ca="1">ROUND(T48-U48,0)</f>
        <v>#NAME?</v>
      </c>
    </row>
    <row r="49" spans="1:22" ht="3" customHeight="1" x14ac:dyDescent="0.25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5">
      <c r="A50" s="25" t="s">
        <v>46</v>
      </c>
      <c r="B50" s="29" t="s">
        <v>18</v>
      </c>
      <c r="C50" s="38"/>
      <c r="D50" s="41" t="e">
        <f ca="1">ROUND(_xll.HPVAL($A50,D$1,$A$2,F$1,$A$3,$A$4)/1000,0)-D52</f>
        <v>#NAME?</v>
      </c>
      <c r="E50" s="42" t="e">
        <f ca="1">ROUND(_xll.HPVAL($A50,E$1,$A$2,F$1,$A$3,$A$4)/1000,0)-E52</f>
        <v>#NAME?</v>
      </c>
      <c r="F50" s="66" t="e">
        <f ca="1">ROUND(D50-E50,0)</f>
        <v>#NAME?</v>
      </c>
      <c r="G50" s="65"/>
      <c r="H50" s="41" t="e">
        <f ca="1">ROUND(_xll.HPVAL($A50,H$1,$A$2,J$1,$A$3,$A$4)/1000,0)-H52</f>
        <v>#NAME?</v>
      </c>
      <c r="I50" s="42" t="e">
        <f ca="1">ROUND(_xll.HPVAL($A50,I$1,$A$2,J$1,$A$3,$A$4)/1000,0)-I52</f>
        <v>#NAME?</v>
      </c>
      <c r="J50" s="66" t="e">
        <f ca="1">ROUND(H50-I50,0)</f>
        <v>#NAME?</v>
      </c>
      <c r="K50" s="65"/>
      <c r="L50" s="41" t="e">
        <f ca="1">ROUND(_xll.HPVAL($A50,L$1,$A$2,N$1,$A$3,$A$4)/1000,0)-L52</f>
        <v>#NAME?</v>
      </c>
      <c r="M50" s="42" t="e">
        <f ca="1">ROUND(_xll.HPVAL($A50,M$1,$A$2,N$1,$A$3,$A$4)/1000,0)-M52</f>
        <v>#NAME?</v>
      </c>
      <c r="N50" s="66" t="e">
        <f ca="1">ROUND(L50-M50,0)</f>
        <v>#NAME?</v>
      </c>
      <c r="O50" s="65"/>
      <c r="P50" s="41" t="e">
        <f ca="1">ROUND(_xll.HPVAL($A50,P$1,$A$2,R$1,$A$3,$A$4)/1000,0)-P52</f>
        <v>#NAME?</v>
      </c>
      <c r="Q50" s="42" t="e">
        <f ca="1">ROUND(_xll.HPVAL($A50,Q$1,$A$2,R$1,$A$3,$A$4)/1000,0)-Q52</f>
        <v>#NAME?</v>
      </c>
      <c r="R50" s="66" t="e">
        <f ca="1">ROUND(P50-Q50,0)</f>
        <v>#NAME?</v>
      </c>
      <c r="S50" s="65"/>
      <c r="T50" s="41" t="e">
        <f ca="1">D50+H50+L50+P50</f>
        <v>#NAME?</v>
      </c>
      <c r="U50" s="42" t="e">
        <f ca="1">E50+I50+M50+Q50</f>
        <v>#NAME?</v>
      </c>
      <c r="V50" s="66" t="e">
        <f ca="1">ROUND(T50-U50,0)</f>
        <v>#NAME?</v>
      </c>
    </row>
    <row r="51" spans="1:22" ht="3" customHeight="1" x14ac:dyDescent="0.25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5">
      <c r="A52" s="25" t="s">
        <v>46</v>
      </c>
      <c r="B52" s="29" t="s">
        <v>60</v>
      </c>
      <c r="C52" s="38"/>
      <c r="D52" s="41" t="e">
        <f ca="1">-ROUND(_xll.HPVAL($A52,D$1,"cap_chrg",F$1,$A$3,$A$4)/1000,0)</f>
        <v>#NAME?</v>
      </c>
      <c r="E52" s="42" t="e">
        <f ca="1">-ROUND(_xll.HPVAL($A52,E$1,"cap_chrg",F$1,$A$3,$A$4)/1000,0)</f>
        <v>#NAME?</v>
      </c>
      <c r="F52" s="66" t="e">
        <f ca="1">ROUND(D52-E52,0)</f>
        <v>#NAME?</v>
      </c>
      <c r="G52" s="42"/>
      <c r="H52" s="41" t="e">
        <f ca="1">-ROUND(_xll.HPVAL($A52,H$1,"cap_chrg",J$1,$A$3,$A$4)/1000,0)</f>
        <v>#NAME?</v>
      </c>
      <c r="I52" s="42" t="e">
        <f ca="1">-ROUND(_xll.HPVAL($A52,I$1,"cap_chrg",J$1,$A$3,$A$4)/1000,0)</f>
        <v>#NAME?</v>
      </c>
      <c r="J52" s="66" t="e">
        <f ca="1">ROUND(H52-I52,0)</f>
        <v>#NAME?</v>
      </c>
      <c r="K52" s="42"/>
      <c r="L52" s="41" t="e">
        <f ca="1">-ROUND(_xll.HPVAL($A52,L$1,"cap_chrg",N$1,$A$3,$A$4)/1000,0)</f>
        <v>#NAME?</v>
      </c>
      <c r="M52" s="42" t="e">
        <f ca="1">-ROUND(_xll.HPVAL($A52,M$1,"cap_chrg",N$1,$A$3,$A$4)/1000,0)</f>
        <v>#NAME?</v>
      </c>
      <c r="N52" s="66" t="e">
        <f ca="1">ROUND(L52-M52,0)</f>
        <v>#NAME?</v>
      </c>
      <c r="O52" s="42"/>
      <c r="P52" s="41" t="e">
        <f ca="1">-ROUND(_xll.HPVAL($A52,P$1,"cap_chrg",R$1,$A$3,$A$4)/1000,0)</f>
        <v>#NAME?</v>
      </c>
      <c r="Q52" s="42" t="e">
        <f ca="1">-ROUND(_xll.HPVAL($A52,Q$1,"cap_chrg",R$1,$A$3,$A$4)/1000,0)</f>
        <v>#NAME?</v>
      </c>
      <c r="R52" s="66" t="e">
        <f ca="1">ROUND(P52-Q52,0)</f>
        <v>#NAME?</v>
      </c>
      <c r="S52" s="42"/>
      <c r="T52" s="41" t="e">
        <f ca="1">D52+H52+L52+P52</f>
        <v>#NAME?</v>
      </c>
      <c r="U52" s="42" t="e">
        <f ca="1">E52+I52+M52+Q52</f>
        <v>#NAME?</v>
      </c>
      <c r="V52" s="66" t="e">
        <f ca="1">ROUND(T52-U52,0)</f>
        <v>#NAME?</v>
      </c>
    </row>
    <row r="53" spans="1:22" ht="3" customHeight="1" x14ac:dyDescent="0.25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5">
      <c r="A54" s="25" t="s">
        <v>44</v>
      </c>
      <c r="B54" s="29" t="s">
        <v>19</v>
      </c>
      <c r="C54" s="38"/>
      <c r="D54" s="41"/>
      <c r="E54" s="42" t="e">
        <f ca="1">ROUND(_xll.HPVAL($A54,E$1,"gross_margin",F$1,$A$3,$A$4)/1000,0)</f>
        <v>#NAME?</v>
      </c>
      <c r="F54" s="66" t="e">
        <f ca="1">ROUND(D54-E54,0)</f>
        <v>#NAME?</v>
      </c>
      <c r="G54" s="42"/>
      <c r="H54" s="41" t="e">
        <f ca="1">ROUND(_xll.HPVAL($A54,H$1,"gross_margin",J$1,$A$3,$A$4)/1000,0)</f>
        <v>#NAME?</v>
      </c>
      <c r="I54" s="42" t="e">
        <f ca="1">ROUND(_xll.HPVAL($A54,I$1,"gross_margin",J$1,$A$3,$A$4)/1000,0)</f>
        <v>#NAME?</v>
      </c>
      <c r="J54" s="66" t="e">
        <f ca="1">ROUND(H54-I54,0)</f>
        <v>#NAME?</v>
      </c>
      <c r="K54" s="42"/>
      <c r="L54" s="41" t="e">
        <f ca="1">ROUND(_xll.HPVAL($A54,L$1,"gross_margin",N$1,$A$3,$A$4)/1000,0)</f>
        <v>#NAME?</v>
      </c>
      <c r="M54" s="42" t="e">
        <f ca="1">ROUND(_xll.HPVAL($A54,M$1,"gross_margin",N$1,$A$3,$A$4)/1000,0)</f>
        <v>#NAME?</v>
      </c>
      <c r="N54" s="66" t="e">
        <f ca="1">ROUND(L54-M54,0)</f>
        <v>#NAME?</v>
      </c>
      <c r="O54" s="42"/>
      <c r="P54" s="41" t="e">
        <f ca="1">ROUND(_xll.HPVAL($A54,P$1,"gross_margin",R$1,$A$3,$A$4)/1000,0)</f>
        <v>#NAME?</v>
      </c>
      <c r="Q54" s="42" t="e">
        <f ca="1">ROUND(_xll.HPVAL($A54,Q$1,"gross_margin",R$1,$A$3,$A$4)/1000,0)</f>
        <v>#NAME?</v>
      </c>
      <c r="R54" s="66" t="e">
        <f ca="1">ROUND(P54-Q54,0)</f>
        <v>#NAME?</v>
      </c>
      <c r="S54" s="42"/>
      <c r="T54" s="41" t="e">
        <f ca="1">D54+H54+L54+P54</f>
        <v>#NAME?</v>
      </c>
      <c r="U54" s="42" t="e">
        <f ca="1">E54+I54+M54+Q54</f>
        <v>#NAME?</v>
      </c>
      <c r="V54" s="66" t="e">
        <f ca="1">ROUND(T54-U54,0)</f>
        <v>#NAME?</v>
      </c>
    </row>
    <row r="55" spans="1:22" ht="3" customHeight="1" x14ac:dyDescent="0.25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5">
      <c r="B56" s="75" t="s">
        <v>65</v>
      </c>
      <c r="C56" s="38"/>
      <c r="D56" s="140" t="e">
        <f ca="1">SUM(D46:D54)</f>
        <v>#NAME?</v>
      </c>
      <c r="E56" s="141" t="e">
        <f ca="1">SUM(E46:E54)</f>
        <v>#NAME?</v>
      </c>
      <c r="F56" s="143" t="e">
        <f ca="1">SUM(F46:F54)</f>
        <v>#NAME?</v>
      </c>
      <c r="G56" s="42"/>
      <c r="H56" s="140" t="e">
        <f ca="1">SUM(H46:H54)</f>
        <v>#NAME?</v>
      </c>
      <c r="I56" s="141" t="e">
        <f ca="1">SUM(I46:I54)</f>
        <v>#NAME?</v>
      </c>
      <c r="J56" s="143" t="e">
        <f ca="1">SUM(J46:J54)</f>
        <v>#NAME?</v>
      </c>
      <c r="K56" s="42"/>
      <c r="L56" s="140" t="e">
        <f ca="1">SUM(L46:L54)</f>
        <v>#NAME?</v>
      </c>
      <c r="M56" s="141" t="e">
        <f ca="1">SUM(M46:M54)</f>
        <v>#NAME?</v>
      </c>
      <c r="N56" s="143" t="e">
        <f ca="1">SUM(N46:N54)</f>
        <v>#NAME?</v>
      </c>
      <c r="O56" s="42"/>
      <c r="P56" s="140" t="e">
        <f ca="1">SUM(P46:P54)</f>
        <v>#NAME?</v>
      </c>
      <c r="Q56" s="141" t="e">
        <f ca="1">SUM(Q46:Q54)</f>
        <v>#NAME?</v>
      </c>
      <c r="R56" s="143" t="e">
        <f ca="1">SUM(R46:R54)</f>
        <v>#NAME?</v>
      </c>
      <c r="S56" s="42"/>
      <c r="T56" s="140" t="e">
        <f ca="1">SUM(T46:T54)</f>
        <v>#NAME?</v>
      </c>
      <c r="U56" s="141" t="e">
        <f ca="1">SUM(U46:U54)</f>
        <v>#NAME?</v>
      </c>
      <c r="V56" s="143" t="e">
        <f ca="1">SUM(V46:V54)</f>
        <v>#NAME?</v>
      </c>
    </row>
    <row r="57" spans="1:22" ht="3" customHeight="1" x14ac:dyDescent="0.25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5">
      <c r="B58" s="29" t="s">
        <v>169</v>
      </c>
      <c r="C58" s="38"/>
      <c r="D58" s="41">
        <v>-1000</v>
      </c>
      <c r="E58" s="42">
        <v>-12000</v>
      </c>
      <c r="F58" s="66">
        <f>ROUND(D58-E58,0)</f>
        <v>11000</v>
      </c>
      <c r="G58" s="42"/>
      <c r="H58" s="41">
        <f>I58</f>
        <v>-8600</v>
      </c>
      <c r="I58" s="42">
        <v>-8600</v>
      </c>
      <c r="J58" s="66">
        <f>ROUND(H58-I58,0)</f>
        <v>0</v>
      </c>
      <c r="K58" s="42"/>
      <c r="L58" s="41">
        <f>M58</f>
        <v>-18900</v>
      </c>
      <c r="M58" s="42">
        <v>-18900</v>
      </c>
      <c r="N58" s="66">
        <f>ROUND(L58-M58,0)</f>
        <v>0</v>
      </c>
      <c r="O58" s="42"/>
      <c r="P58" s="41">
        <f>Q58</f>
        <v>-17500</v>
      </c>
      <c r="Q58" s="42">
        <v>-17500</v>
      </c>
      <c r="R58" s="66">
        <f>ROUND(P58-Q58,0)</f>
        <v>0</v>
      </c>
      <c r="S58" s="42"/>
      <c r="T58" s="41">
        <f>D58+H58+L58+P58</f>
        <v>-46000</v>
      </c>
      <c r="U58" s="42">
        <f>E58+I58+M58+Q58</f>
        <v>-57000</v>
      </c>
      <c r="V58" s="66">
        <f>ROUND(T58-U58,0)</f>
        <v>11000</v>
      </c>
    </row>
    <row r="59" spans="1:22" ht="3" customHeight="1" x14ac:dyDescent="0.25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5">
      <c r="B60" s="75" t="s">
        <v>66</v>
      </c>
      <c r="C60" s="38"/>
      <c r="D60" s="95" t="e">
        <f ca="1">SUM(D56:D58)</f>
        <v>#NAME?</v>
      </c>
      <c r="E60" s="96" t="e">
        <f ca="1">SUM(E56:E58)</f>
        <v>#NAME?</v>
      </c>
      <c r="F60" s="97" t="e">
        <f ca="1">SUM(F56:F58)</f>
        <v>#NAME?</v>
      </c>
      <c r="G60" s="42"/>
      <c r="H60" s="95" t="e">
        <f ca="1">SUM(H56:H58)</f>
        <v>#NAME?</v>
      </c>
      <c r="I60" s="96" t="e">
        <f ca="1">SUM(I56:I58)</f>
        <v>#NAME?</v>
      </c>
      <c r="J60" s="97" t="e">
        <f ca="1">SUM(J56:J58)</f>
        <v>#NAME?</v>
      </c>
      <c r="K60" s="42"/>
      <c r="L60" s="95" t="e">
        <f ca="1">SUM(L56:L58)</f>
        <v>#NAME?</v>
      </c>
      <c r="M60" s="96" t="e">
        <f ca="1">SUM(M56:M58)</f>
        <v>#NAME?</v>
      </c>
      <c r="N60" s="97" t="e">
        <f ca="1">SUM(N56:N58)</f>
        <v>#NAME?</v>
      </c>
      <c r="O60" s="42"/>
      <c r="P60" s="95" t="e">
        <f ca="1">SUM(P56:P58)</f>
        <v>#NAME?</v>
      </c>
      <c r="Q60" s="96" t="e">
        <f ca="1">SUM(Q56:Q58)</f>
        <v>#NAME?</v>
      </c>
      <c r="R60" s="97" t="e">
        <f ca="1">SUM(R56:R58)</f>
        <v>#NAME?</v>
      </c>
      <c r="S60" s="42"/>
      <c r="T60" s="95" t="e">
        <f ca="1">SUM(T56:T58)</f>
        <v>#NAME?</v>
      </c>
      <c r="U60" s="96" t="e">
        <f ca="1">SUM(U56:U58)</f>
        <v>#NAME?</v>
      </c>
      <c r="V60" s="97" t="e">
        <f ca="1">SUM(V56:V58)</f>
        <v>#NAME?</v>
      </c>
    </row>
    <row r="61" spans="1:22" s="38" customFormat="1" ht="3" customHeight="1" x14ac:dyDescent="0.25">
      <c r="A61" s="25"/>
      <c r="B61" s="48"/>
      <c r="C61" s="36"/>
      <c r="D61" s="49"/>
      <c r="E61" s="50"/>
      <c r="F61" s="51"/>
      <c r="G61" s="42"/>
      <c r="H61" s="49"/>
      <c r="I61" s="50"/>
      <c r="J61" s="51"/>
      <c r="K61" s="42"/>
      <c r="L61" s="49"/>
      <c r="M61" s="50"/>
      <c r="N61" s="51"/>
      <c r="O61" s="42"/>
      <c r="P61" s="49"/>
      <c r="Q61" s="50"/>
      <c r="R61" s="51"/>
      <c r="S61" s="42"/>
      <c r="T61" s="49"/>
      <c r="U61" s="50"/>
      <c r="V61" s="51"/>
    </row>
    <row r="62" spans="1:22" ht="13.5" x14ac:dyDescent="0.25">
      <c r="B62" s="55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25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x14ac:dyDescent="0.25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5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S63"/>
  <sheetViews>
    <sheetView topLeftCell="B41" workbookViewId="0">
      <selection activeCell="D7" sqref="D7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14" width="8.7109375" style="27" customWidth="1"/>
    <col min="15" max="20" width="9.7109375" style="27" customWidth="1"/>
    <col min="21" max="16384" width="9.140625" style="27"/>
  </cols>
  <sheetData>
    <row r="1" spans="1:19" ht="12.75" hidden="1" customHeight="1" x14ac:dyDescent="0.25">
      <c r="A1" s="25" t="s">
        <v>102</v>
      </c>
    </row>
    <row r="2" spans="1:19" ht="15.75" x14ac:dyDescent="0.25">
      <c r="A2" s="25" t="s">
        <v>50</v>
      </c>
      <c r="B2" s="267" t="s">
        <v>17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</row>
    <row r="3" spans="1:19" ht="16.5" x14ac:dyDescent="0.3">
      <c r="A3" s="26">
        <v>36678</v>
      </c>
      <c r="B3" s="268" t="s">
        <v>162</v>
      </c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</row>
    <row r="4" spans="1:19" ht="13.5" x14ac:dyDescent="0.25">
      <c r="A4" s="25" t="s">
        <v>47</v>
      </c>
      <c r="B4" s="269" t="str">
        <f>Summary!A3</f>
        <v>Results based on Activity through April 7, 2000</v>
      </c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</row>
    <row r="5" spans="1:19" ht="3" customHeight="1" x14ac:dyDescent="0.25">
      <c r="B5" s="38"/>
    </row>
    <row r="6" spans="1:19" ht="12.75" customHeight="1" x14ac:dyDescent="0.25">
      <c r="A6" s="25" t="s">
        <v>125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30"/>
      <c r="Q6" s="273" t="s">
        <v>138</v>
      </c>
      <c r="R6" s="274"/>
      <c r="S6" s="275"/>
    </row>
    <row r="7" spans="1:19" x14ac:dyDescent="0.25">
      <c r="B7" s="29"/>
      <c r="D7" s="36"/>
      <c r="E7" s="38"/>
      <c r="F7" s="56"/>
      <c r="G7" s="56"/>
      <c r="H7" s="38"/>
      <c r="I7" s="56" t="s">
        <v>71</v>
      </c>
      <c r="J7" s="56" t="s">
        <v>11</v>
      </c>
      <c r="K7" s="56" t="s">
        <v>13</v>
      </c>
      <c r="L7" s="56" t="s">
        <v>14</v>
      </c>
      <c r="M7" s="56" t="s">
        <v>21</v>
      </c>
      <c r="N7" s="57"/>
      <c r="O7" s="58"/>
      <c r="P7" s="58"/>
      <c r="Q7" s="273" t="s">
        <v>137</v>
      </c>
      <c r="R7" s="274"/>
      <c r="S7" s="275"/>
    </row>
    <row r="8" spans="1:19" x14ac:dyDescent="0.25">
      <c r="B8" s="37" t="s">
        <v>16</v>
      </c>
      <c r="D8" s="33" t="s">
        <v>78</v>
      </c>
      <c r="E8" s="34" t="s">
        <v>139</v>
      </c>
      <c r="F8" s="34" t="s">
        <v>135</v>
      </c>
      <c r="G8" s="34" t="s">
        <v>53</v>
      </c>
      <c r="H8" s="34" t="s">
        <v>49</v>
      </c>
      <c r="I8" s="34" t="s">
        <v>21</v>
      </c>
      <c r="J8" s="34" t="s">
        <v>12</v>
      </c>
      <c r="K8" s="34" t="s">
        <v>21</v>
      </c>
      <c r="L8" s="34" t="s">
        <v>21</v>
      </c>
      <c r="M8" s="34" t="s">
        <v>15</v>
      </c>
      <c r="N8" s="35" t="s">
        <v>20</v>
      </c>
      <c r="O8" s="58"/>
      <c r="P8" s="58"/>
      <c r="Q8" s="184" t="s">
        <v>15</v>
      </c>
      <c r="R8" s="145" t="s">
        <v>13</v>
      </c>
      <c r="S8" s="146" t="s">
        <v>20</v>
      </c>
    </row>
    <row r="9" spans="1:19" ht="3" customHeight="1" x14ac:dyDescent="0.25">
      <c r="B9" s="29"/>
      <c r="D9" s="36"/>
      <c r="E9" s="38"/>
      <c r="F9" s="38"/>
      <c r="G9" s="38"/>
      <c r="H9" s="38"/>
      <c r="I9" s="36"/>
      <c r="J9" s="36"/>
      <c r="K9" s="38"/>
      <c r="L9" s="38"/>
      <c r="M9" s="38"/>
      <c r="N9" s="28"/>
    </row>
    <row r="10" spans="1:19" ht="12" customHeight="1" x14ac:dyDescent="0.25">
      <c r="A10" s="25" t="s">
        <v>26</v>
      </c>
      <c r="B10" s="29" t="s">
        <v>3</v>
      </c>
      <c r="D10" s="59">
        <v>1285</v>
      </c>
      <c r="E10" s="60"/>
      <c r="F10" s="60"/>
      <c r="G10" s="60"/>
      <c r="H10" s="60"/>
      <c r="I10" s="103">
        <f>SUM(D10:H10)</f>
        <v>1285</v>
      </c>
      <c r="J10" s="59"/>
      <c r="K10" s="60"/>
      <c r="L10" s="60">
        <f t="shared" ref="L10:L19" si="0">SUM(I10:K10)</f>
        <v>1285</v>
      </c>
      <c r="M10" s="60" t="e">
        <f ca="1">ROUND(_xll.HPVAL($A10,$A$1,$A$2,$A$3,$A$4,$A$6)/1000,0)</f>
        <v>#NAME?</v>
      </c>
      <c r="N10" s="82" t="e">
        <f ca="1">L10-M10</f>
        <v>#NAME?</v>
      </c>
      <c r="Q10" s="73" t="e">
        <f ca="1">M10-Expenses!E9-'CapChrg-AllocExp'!E10</f>
        <v>#NAME?</v>
      </c>
      <c r="R10" s="73" t="e">
        <f ca="1">I10+J10-Expenses!D9-'CapChrg-AllocExp'!D10</f>
        <v>#NAME?</v>
      </c>
      <c r="S10" s="73" t="e">
        <f ca="1">Q10-R10</f>
        <v>#NAME?</v>
      </c>
    </row>
    <row r="11" spans="1:19" ht="12" customHeight="1" x14ac:dyDescent="0.25">
      <c r="A11" s="25" t="s">
        <v>105</v>
      </c>
      <c r="B11" s="29" t="s">
        <v>106</v>
      </c>
      <c r="D11" s="41">
        <f>-11587+3393</f>
        <v>-8194</v>
      </c>
      <c r="E11" s="42"/>
      <c r="F11" s="42"/>
      <c r="G11" s="42"/>
      <c r="H11" s="42"/>
      <c r="I11" s="64">
        <f t="shared" ref="I11:I19" si="1">SUM(D11:H11)</f>
        <v>-8194</v>
      </c>
      <c r="J11" s="41"/>
      <c r="K11" s="42"/>
      <c r="L11" s="42">
        <f t="shared" si="0"/>
        <v>-8194</v>
      </c>
      <c r="M11" s="42" t="e">
        <f ca="1">ROUND(_xll.HPVAL($A11,$A$1,$A$2,$A$3,$A$4,$A$6)/1000,0)-ROUND(_xll.HPVAL("gencos",$A$1,$A$2,$A$3,$A$4,$A$6)/1000,0)</f>
        <v>#NAME?</v>
      </c>
      <c r="N11" s="83" t="e">
        <f t="shared" ref="N11:N19" ca="1" si="2">L11-M11</f>
        <v>#NAME?</v>
      </c>
      <c r="Q11" s="44" t="e">
        <f ca="1">M11-Expenses!E10-'CapChrg-AllocExp'!E11</f>
        <v>#NAME?</v>
      </c>
      <c r="R11" s="44" t="e">
        <f ca="1">I11+J11-Expenses!D10-'CapChrg-AllocExp'!D11</f>
        <v>#NAME?</v>
      </c>
      <c r="S11" s="44" t="e">
        <f t="shared" ref="S11:S19" ca="1" si="3">Q11-R11</f>
        <v>#NAME?</v>
      </c>
    </row>
    <row r="12" spans="1:19" ht="12" customHeight="1" x14ac:dyDescent="0.25">
      <c r="A12" s="25" t="s">
        <v>27</v>
      </c>
      <c r="B12" s="29" t="s">
        <v>132</v>
      </c>
      <c r="D12" s="41">
        <v>2263</v>
      </c>
      <c r="E12" s="42"/>
      <c r="F12" s="42"/>
      <c r="G12" s="42"/>
      <c r="H12" s="42"/>
      <c r="I12" s="64">
        <f>SUM(D12:H12)</f>
        <v>2263</v>
      </c>
      <c r="J12" s="41"/>
      <c r="K12" s="42"/>
      <c r="L12" s="42">
        <f t="shared" si="0"/>
        <v>2263</v>
      </c>
      <c r="M12" s="42" t="e">
        <f ca="1">ROUND((_xll.HPVAL($A12,$A$1,"other",$A$3,$A$4,$A$6)+_xll.HPVAL($A12,$A$1,"overview",$A$3,$A$4,$A$6))/1000,0)</f>
        <v>#NAME?</v>
      </c>
      <c r="N12" s="83" t="e">
        <f t="shared" ca="1" si="2"/>
        <v>#NAME?</v>
      </c>
      <c r="Q12" s="44" t="e">
        <f ca="1">M12-Expenses!E11-'CapChrg-AllocExp'!E12</f>
        <v>#NAME?</v>
      </c>
      <c r="R12" s="44" t="e">
        <f ca="1">I12+J12-Expenses!D11-'CapChrg-AllocExp'!D12</f>
        <v>#NAME?</v>
      </c>
      <c r="S12" s="44" t="e">
        <f t="shared" ca="1" si="3"/>
        <v>#NAME?</v>
      </c>
    </row>
    <row r="13" spans="1:19" ht="12" customHeight="1" x14ac:dyDescent="0.25">
      <c r="A13" s="25" t="s">
        <v>134</v>
      </c>
      <c r="B13" s="29" t="s">
        <v>133</v>
      </c>
      <c r="D13" s="41">
        <f>-4923-948+374</f>
        <v>-5497</v>
      </c>
      <c r="E13" s="42"/>
      <c r="F13" s="42"/>
      <c r="G13" s="42"/>
      <c r="H13" s="42"/>
      <c r="I13" s="64">
        <f>SUM(D13:H13)</f>
        <v>-5497</v>
      </c>
      <c r="J13" s="41"/>
      <c r="K13" s="42"/>
      <c r="L13" s="42">
        <f>SUM(I13:K13)</f>
        <v>-5497</v>
      </c>
      <c r="M13" s="42" t="e">
        <f ca="1">ROUND(_xll.HPVAL($A13,$A$1,$A$2,$A$3,$A$4,$A$6)/1000,0)-M12</f>
        <v>#NAME?</v>
      </c>
      <c r="N13" s="83" t="e">
        <f ca="1">L13-M13</f>
        <v>#NAME?</v>
      </c>
      <c r="Q13" s="44" t="e">
        <f ca="1">M13-Expenses!E12-'CapChrg-AllocExp'!E13</f>
        <v>#NAME?</v>
      </c>
      <c r="R13" s="44" t="e">
        <f ca="1">I13+J13-Expenses!D12-'CapChrg-AllocExp'!D13</f>
        <v>#NAME?</v>
      </c>
      <c r="S13" s="44" t="e">
        <f ca="1">Q13-R13</f>
        <v>#NAME?</v>
      </c>
    </row>
    <row r="14" spans="1:19" ht="12" customHeight="1" x14ac:dyDescent="0.25">
      <c r="A14" s="25" t="s">
        <v>74</v>
      </c>
      <c r="B14" s="29" t="s">
        <v>114</v>
      </c>
      <c r="D14" s="41">
        <v>2314</v>
      </c>
      <c r="E14" s="81">
        <v>1822</v>
      </c>
      <c r="F14" s="81"/>
      <c r="G14" s="42"/>
      <c r="H14" s="42"/>
      <c r="I14" s="64">
        <f>SUM(D14:H14)</f>
        <v>4136</v>
      </c>
      <c r="J14" s="41">
        <f>Greensheet!M10</f>
        <v>0</v>
      </c>
      <c r="K14" s="42"/>
      <c r="L14" s="42">
        <f t="shared" si="0"/>
        <v>4136</v>
      </c>
      <c r="M14" s="42" t="e">
        <f ca="1">ROUND(_xll.HPVAL($A14,$A$1,$A$2,$A$3,$A$4,$A$6)/1000,0)</f>
        <v>#NAME?</v>
      </c>
      <c r="N14" s="83" t="e">
        <f t="shared" ca="1" si="2"/>
        <v>#NAME?</v>
      </c>
      <c r="Q14" s="44" t="e">
        <f ca="1">M14-Expenses!E13-'CapChrg-AllocExp'!E14</f>
        <v>#NAME?</v>
      </c>
      <c r="R14" s="44" t="e">
        <f ca="1">I14+J14-Expenses!D13-'CapChrg-AllocExp'!D14</f>
        <v>#NAME?</v>
      </c>
      <c r="S14" s="44" t="e">
        <f t="shared" ca="1" si="3"/>
        <v>#NAME?</v>
      </c>
    </row>
    <row r="15" spans="1:19" ht="12" customHeight="1" x14ac:dyDescent="0.25">
      <c r="A15" s="25" t="s">
        <v>28</v>
      </c>
      <c r="B15" s="29" t="s">
        <v>5</v>
      </c>
      <c r="D15" s="41">
        <v>-3</v>
      </c>
      <c r="E15" s="42">
        <v>3</v>
      </c>
      <c r="F15" s="42"/>
      <c r="G15" s="42"/>
      <c r="H15" s="42"/>
      <c r="I15" s="64">
        <f t="shared" si="1"/>
        <v>0</v>
      </c>
      <c r="J15" s="41">
        <f>Greensheet!M16</f>
        <v>7000</v>
      </c>
      <c r="K15" s="42"/>
      <c r="L15" s="42">
        <f t="shared" si="0"/>
        <v>7000</v>
      </c>
      <c r="M15" s="42" t="e">
        <f ca="1">ROUND(_xll.HPVAL($A15,$A$1,$A$2,$A$3,$A$4,$A$6)/1000,0)</f>
        <v>#NAME?</v>
      </c>
      <c r="N15" s="83" t="e">
        <f t="shared" ca="1" si="2"/>
        <v>#NAME?</v>
      </c>
      <c r="Q15" s="44" t="e">
        <f ca="1">M15-Expenses!E14-'CapChrg-AllocExp'!E15</f>
        <v>#NAME?</v>
      </c>
      <c r="R15" s="44" t="e">
        <f ca="1">I15+J15-Expenses!D14-'CapChrg-AllocExp'!D15</f>
        <v>#NAME?</v>
      </c>
      <c r="S15" s="44" t="e">
        <f t="shared" ca="1" si="3"/>
        <v>#NAME?</v>
      </c>
    </row>
    <row r="16" spans="1:19" ht="12" customHeight="1" x14ac:dyDescent="0.25">
      <c r="A16" s="25" t="s">
        <v>30</v>
      </c>
      <c r="B16" s="29" t="s">
        <v>156</v>
      </c>
      <c r="D16" s="41">
        <v>221</v>
      </c>
      <c r="E16" s="42"/>
      <c r="F16" s="42"/>
      <c r="G16" s="42"/>
      <c r="H16" s="42"/>
      <c r="I16" s="64">
        <f t="shared" si="1"/>
        <v>221</v>
      </c>
      <c r="J16" s="41"/>
      <c r="K16" s="42"/>
      <c r="L16" s="42">
        <f t="shared" si="0"/>
        <v>221</v>
      </c>
      <c r="M16" s="42" t="e">
        <f ca="1">ROUND(_xll.HPVAL($A16,$A$1,$A$2,$A$3,$A$4,$A$6)/1000,0)</f>
        <v>#NAME?</v>
      </c>
      <c r="N16" s="83" t="e">
        <f t="shared" ca="1" si="2"/>
        <v>#NAME?</v>
      </c>
      <c r="Q16" s="44" t="e">
        <f ca="1">M16-Expenses!E15-'CapChrg-AllocExp'!E16</f>
        <v>#NAME?</v>
      </c>
      <c r="R16" s="44" t="e">
        <f ca="1">I16+J16-Expenses!D15-'CapChrg-AllocExp'!D16</f>
        <v>#NAME?</v>
      </c>
      <c r="S16" s="44" t="e">
        <f t="shared" ca="1" si="3"/>
        <v>#NAME?</v>
      </c>
    </row>
    <row r="17" spans="1:19" ht="12" customHeight="1" x14ac:dyDescent="0.25">
      <c r="A17" s="25" t="s">
        <v>4</v>
      </c>
      <c r="B17" s="29" t="s">
        <v>107</v>
      </c>
      <c r="D17" s="41">
        <v>-1172</v>
      </c>
      <c r="E17" s="42"/>
      <c r="F17" s="42"/>
      <c r="G17" s="42"/>
      <c r="H17" s="42"/>
      <c r="I17" s="64">
        <f t="shared" si="1"/>
        <v>-1172</v>
      </c>
      <c r="J17" s="41"/>
      <c r="K17" s="42"/>
      <c r="L17" s="42">
        <f t="shared" si="0"/>
        <v>-1172</v>
      </c>
      <c r="M17" s="42" t="e">
        <f ca="1">ROUND(_xll.HPVAL($A17,$A$1,$A$2,$A$3,$A$4,$A$6)/1000,0)</f>
        <v>#NAME?</v>
      </c>
      <c r="N17" s="83" t="e">
        <f t="shared" ca="1" si="2"/>
        <v>#NAME?</v>
      </c>
      <c r="Q17" s="44" t="e">
        <f ca="1">M17-Expenses!E16-'CapChrg-AllocExp'!E17</f>
        <v>#NAME?</v>
      </c>
      <c r="R17" s="44" t="e">
        <f ca="1">I17+J17-Expenses!D16-'CapChrg-AllocExp'!D17</f>
        <v>#NAME?</v>
      </c>
      <c r="S17" s="44" t="e">
        <f t="shared" ca="1" si="3"/>
        <v>#NAME?</v>
      </c>
    </row>
    <row r="18" spans="1:19" ht="12" customHeight="1" x14ac:dyDescent="0.25">
      <c r="A18" s="25" t="s">
        <v>73</v>
      </c>
      <c r="B18" s="29" t="s">
        <v>157</v>
      </c>
      <c r="D18" s="41"/>
      <c r="E18" s="42"/>
      <c r="F18" s="42"/>
      <c r="G18" s="42"/>
      <c r="H18" s="42"/>
      <c r="I18" s="64">
        <f t="shared" si="1"/>
        <v>0</v>
      </c>
      <c r="J18" s="41">
        <f>Greensheet!M20</f>
        <v>1000</v>
      </c>
      <c r="K18" s="42"/>
      <c r="L18" s="42">
        <f t="shared" si="0"/>
        <v>1000</v>
      </c>
      <c r="M18" s="42" t="e">
        <f ca="1">ROUND(_xll.HPVAL($A18,$A$1,$A$2,$A$3,$A$4,$A$6)/1000,0)</f>
        <v>#NAME?</v>
      </c>
      <c r="N18" s="83" t="e">
        <f t="shared" ca="1" si="2"/>
        <v>#NAME?</v>
      </c>
      <c r="Q18" s="44" t="e">
        <f ca="1">M18-Expenses!E17-'CapChrg-AllocExp'!E18</f>
        <v>#NAME?</v>
      </c>
      <c r="R18" s="44" t="e">
        <f ca="1">I18+J18-Expenses!D17-'CapChrg-AllocExp'!D18</f>
        <v>#NAME?</v>
      </c>
      <c r="S18" s="44" t="e">
        <f t="shared" ca="1" si="3"/>
        <v>#NAME?</v>
      </c>
    </row>
    <row r="19" spans="1:19" ht="12" customHeight="1" x14ac:dyDescent="0.25">
      <c r="A19" s="25" t="s">
        <v>31</v>
      </c>
      <c r="B19" s="29" t="s">
        <v>2</v>
      </c>
      <c r="D19" s="41">
        <v>515</v>
      </c>
      <c r="E19" s="42"/>
      <c r="F19" s="42"/>
      <c r="G19" s="42"/>
      <c r="H19" s="42"/>
      <c r="I19" s="64">
        <f t="shared" si="1"/>
        <v>515</v>
      </c>
      <c r="J19" s="41"/>
      <c r="K19" s="42"/>
      <c r="L19" s="42">
        <f t="shared" si="0"/>
        <v>515</v>
      </c>
      <c r="M19" s="42" t="e">
        <f ca="1">ROUND(_xll.HPVAL($A19,$A$1,$A$2,$A$3,$A$4,$A$6)/1000,0)</f>
        <v>#NAME?</v>
      </c>
      <c r="N19" s="83" t="e">
        <f t="shared" ca="1" si="2"/>
        <v>#NAME?</v>
      </c>
      <c r="Q19" s="44" t="e">
        <f ca="1">M19-Expenses!E18-'CapChrg-AllocExp'!E19</f>
        <v>#NAME?</v>
      </c>
      <c r="R19" s="44" t="e">
        <f ca="1">I19+J19-Expenses!D18-'CapChrg-AllocExp'!D19</f>
        <v>#NAME?</v>
      </c>
      <c r="S19" s="44" t="e">
        <f t="shared" ca="1" si="3"/>
        <v>#NAME?</v>
      </c>
    </row>
    <row r="20" spans="1:19" ht="3" customHeight="1" x14ac:dyDescent="0.25">
      <c r="B20" s="29"/>
      <c r="D20" s="41"/>
      <c r="E20" s="42"/>
      <c r="F20" s="42"/>
      <c r="G20" s="42"/>
      <c r="H20" s="42"/>
      <c r="I20" s="64"/>
      <c r="J20" s="41"/>
      <c r="K20" s="42"/>
      <c r="L20" s="42"/>
      <c r="M20" s="42"/>
      <c r="N20" s="83"/>
    </row>
    <row r="21" spans="1:19" ht="12" customHeight="1" x14ac:dyDescent="0.25">
      <c r="B21" s="106" t="s">
        <v>6</v>
      </c>
      <c r="C21" s="91"/>
      <c r="D21" s="99">
        <f>SUM(D10:D19)</f>
        <v>-8268</v>
      </c>
      <c r="E21" s="100">
        <f t="shared" ref="E21:N21" si="4">SUM(E10:E19)</f>
        <v>1825</v>
      </c>
      <c r="F21" s="100">
        <f t="shared" si="4"/>
        <v>0</v>
      </c>
      <c r="G21" s="100">
        <f t="shared" si="4"/>
        <v>0</v>
      </c>
      <c r="H21" s="100">
        <f t="shared" si="4"/>
        <v>0</v>
      </c>
      <c r="I21" s="99">
        <f t="shared" si="4"/>
        <v>-6443</v>
      </c>
      <c r="J21" s="99">
        <f t="shared" si="4"/>
        <v>8000</v>
      </c>
      <c r="K21" s="100">
        <f t="shared" si="4"/>
        <v>0</v>
      </c>
      <c r="L21" s="100">
        <f t="shared" si="4"/>
        <v>1557</v>
      </c>
      <c r="M21" s="100" t="e">
        <f t="shared" ca="1" si="4"/>
        <v>#NAME?</v>
      </c>
      <c r="N21" s="102" t="e">
        <f t="shared" ca="1" si="4"/>
        <v>#NAME?</v>
      </c>
      <c r="Q21" s="100" t="e">
        <f ca="1">SUM(Q10:Q19)</f>
        <v>#NAME?</v>
      </c>
      <c r="R21" s="100" t="e">
        <f ca="1">SUM(R10:R19)</f>
        <v>#NAME?</v>
      </c>
      <c r="S21" s="100" t="e">
        <f ca="1">SUM(S10:S19)</f>
        <v>#NAME?</v>
      </c>
    </row>
    <row r="22" spans="1:19" ht="3" customHeight="1" x14ac:dyDescent="0.25">
      <c r="B22" s="29"/>
      <c r="D22" s="41"/>
      <c r="E22" s="42"/>
      <c r="F22" s="42"/>
      <c r="G22" s="42"/>
      <c r="H22" s="42"/>
      <c r="I22" s="64"/>
      <c r="J22" s="41"/>
      <c r="K22" s="42"/>
      <c r="L22" s="42"/>
      <c r="M22" s="42"/>
      <c r="N22" s="83"/>
    </row>
    <row r="23" spans="1:19" ht="12" customHeight="1" x14ac:dyDescent="0.25">
      <c r="A23" s="25" t="s">
        <v>32</v>
      </c>
      <c r="B23" s="29" t="s">
        <v>88</v>
      </c>
      <c r="D23" s="41"/>
      <c r="E23" s="42"/>
      <c r="F23" s="42"/>
      <c r="G23" s="42"/>
      <c r="H23" s="42"/>
      <c r="I23" s="64">
        <f t="shared" ref="I23:I28" si="5">SUM(D23:H23)</f>
        <v>0</v>
      </c>
      <c r="J23" s="41">
        <f>Greensheet!M24</f>
        <v>2000</v>
      </c>
      <c r="K23" s="42"/>
      <c r="L23" s="42">
        <f t="shared" ref="L23:L28" si="6">SUM(I23:K23)</f>
        <v>2000</v>
      </c>
      <c r="M23" s="42" t="e">
        <f ca="1">ROUND(_xll.HPVAL($A23,$A$1,$A$2,$A$3,$A$4,$A$6)/1000,0)</f>
        <v>#NAME?</v>
      </c>
      <c r="N23" s="83" t="e">
        <f t="shared" ref="N23:N28" ca="1" si="7">L23-M23</f>
        <v>#NAME?</v>
      </c>
      <c r="Q23" s="135" t="e">
        <f ca="1">M23-Expenses!E21-'CapChrg-AllocExp'!E22</f>
        <v>#NAME?</v>
      </c>
      <c r="R23" s="135" t="e">
        <f ca="1">I23+J23-Expenses!D21-'CapChrg-AllocExp'!D22</f>
        <v>#NAME?</v>
      </c>
      <c r="S23" s="44" t="e">
        <f t="shared" ref="S23:S28" ca="1" si="8">Q23-R23</f>
        <v>#NAME?</v>
      </c>
    </row>
    <row r="24" spans="1:19" ht="12" customHeight="1" x14ac:dyDescent="0.25">
      <c r="A24" s="25" t="s">
        <v>38</v>
      </c>
      <c r="B24" s="29" t="s">
        <v>89</v>
      </c>
      <c r="D24" s="41"/>
      <c r="E24" s="42"/>
      <c r="F24" s="42"/>
      <c r="G24" s="42"/>
      <c r="H24" s="42"/>
      <c r="I24" s="64">
        <f t="shared" si="5"/>
        <v>0</v>
      </c>
      <c r="J24" s="41">
        <f>Greensheet!M28</f>
        <v>0</v>
      </c>
      <c r="K24" s="42"/>
      <c r="L24" s="42">
        <f t="shared" si="6"/>
        <v>0</v>
      </c>
      <c r="M24" s="42" t="e">
        <f ca="1">ROUND(_xll.HPVAL($A24,$A$1,$A$2,$A$3,$A$4,$A$6)/1000,0)</f>
        <v>#NAME?</v>
      </c>
      <c r="N24" s="83" t="e">
        <f t="shared" ca="1" si="7"/>
        <v>#NAME?</v>
      </c>
      <c r="Q24" s="44" t="e">
        <f ca="1">M24-Expenses!E22-'CapChrg-AllocExp'!E23</f>
        <v>#NAME?</v>
      </c>
      <c r="R24" s="44" t="e">
        <f ca="1">I24+J24-Expenses!D22-'CapChrg-AllocExp'!D23</f>
        <v>#NAME?</v>
      </c>
      <c r="S24" s="44" t="e">
        <f t="shared" ca="1" si="8"/>
        <v>#NAME?</v>
      </c>
    </row>
    <row r="25" spans="1:19" ht="12" customHeight="1" x14ac:dyDescent="0.25">
      <c r="A25" s="25" t="s">
        <v>35</v>
      </c>
      <c r="B25" s="29" t="s">
        <v>90</v>
      </c>
      <c r="D25" s="41">
        <v>643</v>
      </c>
      <c r="E25" s="42"/>
      <c r="F25" s="42"/>
      <c r="G25" s="42"/>
      <c r="H25" s="42"/>
      <c r="I25" s="64">
        <f t="shared" si="5"/>
        <v>643</v>
      </c>
      <c r="J25" s="41">
        <f>Greensheet!M34</f>
        <v>12050</v>
      </c>
      <c r="K25" s="42"/>
      <c r="L25" s="42">
        <f t="shared" si="6"/>
        <v>12693</v>
      </c>
      <c r="M25" s="42" t="e">
        <f ca="1">ROUND(_xll.HPVAL($A25,$A$1,$A$2,$A$3,$A$4,$A$6)/1000,0)</f>
        <v>#NAME?</v>
      </c>
      <c r="N25" s="83" t="e">
        <f t="shared" ca="1" si="7"/>
        <v>#NAME?</v>
      </c>
      <c r="Q25" s="44" t="e">
        <f ca="1">M25-Expenses!E23-'CapChrg-AllocExp'!E24</f>
        <v>#NAME?</v>
      </c>
      <c r="R25" s="44" t="e">
        <f ca="1">I25+J25-Expenses!D23-'CapChrg-AllocExp'!D24</f>
        <v>#NAME?</v>
      </c>
      <c r="S25" s="44" t="e">
        <f t="shared" ca="1" si="8"/>
        <v>#NAME?</v>
      </c>
    </row>
    <row r="26" spans="1:19" ht="12" customHeight="1" x14ac:dyDescent="0.25">
      <c r="A26" s="25" t="s">
        <v>153</v>
      </c>
      <c r="B26" s="29" t="s">
        <v>91</v>
      </c>
      <c r="D26" s="41"/>
      <c r="E26" s="42"/>
      <c r="F26" s="42"/>
      <c r="G26" s="42"/>
      <c r="H26" s="42"/>
      <c r="I26" s="64">
        <f t="shared" si="5"/>
        <v>0</v>
      </c>
      <c r="J26" s="41">
        <f>Greensheet!M38</f>
        <v>4000</v>
      </c>
      <c r="K26" s="42"/>
      <c r="L26" s="42">
        <f t="shared" si="6"/>
        <v>4000</v>
      </c>
      <c r="M26" s="42" t="e">
        <f ca="1">ROUND(_xll.HPVAL($A26,$A$1,$A$2,$A$3,$A$4,$A$6)/1000,0)</f>
        <v>#NAME?</v>
      </c>
      <c r="N26" s="83" t="e">
        <f t="shared" ca="1" si="7"/>
        <v>#NAME?</v>
      </c>
      <c r="Q26" s="44" t="e">
        <f ca="1">M26-Expenses!E24-'CapChrg-AllocExp'!E25</f>
        <v>#NAME?</v>
      </c>
      <c r="R26" s="44" t="e">
        <f ca="1">I26+J26-Expenses!D24-'CapChrg-AllocExp'!D25</f>
        <v>#NAME?</v>
      </c>
      <c r="S26" s="44" t="e">
        <f t="shared" ca="1" si="8"/>
        <v>#NAME?</v>
      </c>
    </row>
    <row r="27" spans="1:19" ht="12" customHeight="1" x14ac:dyDescent="0.25">
      <c r="A27" s="25" t="s">
        <v>103</v>
      </c>
      <c r="B27" s="29" t="s">
        <v>104</v>
      </c>
      <c r="D27" s="41"/>
      <c r="E27" s="81"/>
      <c r="F27" s="81"/>
      <c r="G27" s="42"/>
      <c r="H27" s="42"/>
      <c r="I27" s="64">
        <f t="shared" si="5"/>
        <v>0</v>
      </c>
      <c r="J27" s="41">
        <f>Greensheet!M42</f>
        <v>0</v>
      </c>
      <c r="K27" s="42"/>
      <c r="L27" s="42">
        <f t="shared" si="6"/>
        <v>0</v>
      </c>
      <c r="M27" s="42" t="e">
        <f ca="1">ROUND(_xll.HPVAL($A27,$A$1,$A$2,$A$3,$A$4,$A$6)/1000,0)</f>
        <v>#NAME?</v>
      </c>
      <c r="N27" s="83" t="e">
        <f t="shared" ca="1" si="7"/>
        <v>#NAME?</v>
      </c>
      <c r="Q27" s="44" t="e">
        <f ca="1">M27-Expenses!E25-'CapChrg-AllocExp'!E26</f>
        <v>#NAME?</v>
      </c>
      <c r="R27" s="44" t="e">
        <f ca="1">I27+J27-Expenses!D25-'CapChrg-AllocExp'!D26</f>
        <v>#NAME?</v>
      </c>
      <c r="S27" s="44" t="e">
        <f t="shared" ca="1" si="8"/>
        <v>#NAME?</v>
      </c>
    </row>
    <row r="28" spans="1:19" ht="12" customHeight="1" x14ac:dyDescent="0.25">
      <c r="A28" s="25" t="s">
        <v>36</v>
      </c>
      <c r="B28" s="29" t="s">
        <v>0</v>
      </c>
      <c r="D28" s="41"/>
      <c r="E28" s="42"/>
      <c r="F28" s="42"/>
      <c r="G28" s="42"/>
      <c r="H28" s="42"/>
      <c r="I28" s="64">
        <f t="shared" si="5"/>
        <v>0</v>
      </c>
      <c r="J28" s="41">
        <f>Greensheet!M46</f>
        <v>850</v>
      </c>
      <c r="K28" s="42"/>
      <c r="L28" s="42">
        <f t="shared" si="6"/>
        <v>850</v>
      </c>
      <c r="M28" s="42" t="e">
        <f ca="1">ROUND(_xll.HPVAL($A28,$A$1,$A$2,$A$3,$A$4,$A$6)/1000,0)</f>
        <v>#NAME?</v>
      </c>
      <c r="N28" s="83" t="e">
        <f t="shared" ca="1" si="7"/>
        <v>#NAME?</v>
      </c>
      <c r="Q28" s="44" t="e">
        <f ca="1">M28-Expenses!E26-'CapChrg-AllocExp'!E27</f>
        <v>#NAME?</v>
      </c>
      <c r="R28" s="44" t="e">
        <f ca="1">I28+J28-Expenses!D26-'CapChrg-AllocExp'!D27</f>
        <v>#NAME?</v>
      </c>
      <c r="S28" s="44" t="e">
        <f t="shared" ca="1" si="8"/>
        <v>#NAME?</v>
      </c>
    </row>
    <row r="29" spans="1:19" ht="3" customHeight="1" x14ac:dyDescent="0.25">
      <c r="B29" s="29"/>
      <c r="D29" s="41"/>
      <c r="E29" s="42"/>
      <c r="F29" s="42"/>
      <c r="G29" s="42"/>
      <c r="H29" s="42"/>
      <c r="I29" s="64"/>
      <c r="J29" s="41"/>
      <c r="K29" s="42"/>
      <c r="L29" s="42"/>
      <c r="M29" s="42"/>
      <c r="N29" s="83"/>
    </row>
    <row r="30" spans="1:19" ht="12" customHeight="1" x14ac:dyDescent="0.25">
      <c r="B30" s="106" t="s">
        <v>1</v>
      </c>
      <c r="C30" s="91"/>
      <c r="D30" s="99">
        <f t="shared" ref="D30:N30" si="9">SUM(D23:D28)</f>
        <v>643</v>
      </c>
      <c r="E30" s="100">
        <f t="shared" si="9"/>
        <v>0</v>
      </c>
      <c r="F30" s="100">
        <f t="shared" si="9"/>
        <v>0</v>
      </c>
      <c r="G30" s="100">
        <f t="shared" si="9"/>
        <v>0</v>
      </c>
      <c r="H30" s="100">
        <f t="shared" si="9"/>
        <v>0</v>
      </c>
      <c r="I30" s="99">
        <f t="shared" si="9"/>
        <v>643</v>
      </c>
      <c r="J30" s="99">
        <f t="shared" si="9"/>
        <v>18900</v>
      </c>
      <c r="K30" s="100">
        <f t="shared" si="9"/>
        <v>0</v>
      </c>
      <c r="L30" s="100">
        <f t="shared" si="9"/>
        <v>19543</v>
      </c>
      <c r="M30" s="100" t="e">
        <f t="shared" ca="1" si="9"/>
        <v>#NAME?</v>
      </c>
      <c r="N30" s="102" t="e">
        <f t="shared" ca="1" si="9"/>
        <v>#NAME?</v>
      </c>
      <c r="Q30" s="100" t="e">
        <f ca="1">SUM(Q23:Q28)</f>
        <v>#NAME?</v>
      </c>
      <c r="R30" s="100" t="e">
        <f ca="1">SUM(R23:R28)</f>
        <v>#NAME?</v>
      </c>
      <c r="S30" s="100" t="e">
        <f ca="1">SUM(S23:S28)</f>
        <v>#NAME?</v>
      </c>
    </row>
    <row r="31" spans="1:19" ht="3" customHeight="1" x14ac:dyDescent="0.25">
      <c r="B31" s="29"/>
      <c r="D31" s="41"/>
      <c r="E31" s="42"/>
      <c r="F31" s="42"/>
      <c r="G31" s="42"/>
      <c r="H31" s="42"/>
      <c r="I31" s="64"/>
      <c r="J31" s="41"/>
      <c r="K31" s="42"/>
      <c r="L31" s="42"/>
      <c r="M31" s="42"/>
      <c r="N31" s="83"/>
    </row>
    <row r="32" spans="1:19" ht="12" customHeight="1" x14ac:dyDescent="0.25">
      <c r="A32" s="25" t="s">
        <v>34</v>
      </c>
      <c r="B32" s="29" t="s">
        <v>33</v>
      </c>
      <c r="D32" s="41"/>
      <c r="E32" s="42"/>
      <c r="F32" s="42"/>
      <c r="G32" s="42"/>
      <c r="H32" s="42"/>
      <c r="I32" s="64">
        <f>SUM(D32:H32)</f>
        <v>0</v>
      </c>
      <c r="J32" s="41"/>
      <c r="K32" s="42"/>
      <c r="L32" s="42">
        <f>SUM(I32:K32)</f>
        <v>0</v>
      </c>
      <c r="M32" s="42" t="e">
        <f ca="1">ROUND(_xll.HPVAL($A32,$A$1,$A$2,$A$3,$A$4,$A$6)/1000,0)+Expenses!E56</f>
        <v>#NAME?</v>
      </c>
      <c r="N32" s="83" t="e">
        <f ca="1">L32-M32</f>
        <v>#NAME?</v>
      </c>
      <c r="Q32" s="135" t="e">
        <f ca="1">M32-Expenses!E29-Expenses!E56-'CapChrg-AllocExp'!E30</f>
        <v>#NAME?</v>
      </c>
      <c r="R32" s="135" t="e">
        <f ca="1">I32+J32-Expenses!D29-Expenses!D56-'CapChrg-AllocExp'!D30</f>
        <v>#NAME?</v>
      </c>
      <c r="S32" s="44" t="e">
        <f ca="1">Q32-R32</f>
        <v>#NAME?</v>
      </c>
    </row>
    <row r="33" spans="1:19" ht="12" customHeight="1" x14ac:dyDescent="0.25">
      <c r="A33" s="25" t="s">
        <v>37</v>
      </c>
      <c r="B33" s="29" t="s">
        <v>67</v>
      </c>
      <c r="D33" s="41"/>
      <c r="E33" s="42"/>
      <c r="F33" s="81"/>
      <c r="G33" s="42"/>
      <c r="H33" s="42"/>
      <c r="I33" s="64">
        <f>SUM(D33:H33)</f>
        <v>0</v>
      </c>
      <c r="J33" s="41">
        <f>Greensheet!M53</f>
        <v>28000</v>
      </c>
      <c r="K33" s="42"/>
      <c r="L33" s="42">
        <f>SUM(I33:K33)</f>
        <v>28000</v>
      </c>
      <c r="M33" s="42" t="e">
        <f ca="1">ROUND(_xll.HPVAL($A33,$A$1,$A$2,$A$3,$A$4,$A$6)/1000,0)</f>
        <v>#NAME?</v>
      </c>
      <c r="N33" s="83" t="e">
        <f ca="1">L33-M33</f>
        <v>#NAME?</v>
      </c>
      <c r="Q33" s="44" t="e">
        <f ca="1">M33-Expenses!E30-'CapChrg-AllocExp'!E31</f>
        <v>#NAME?</v>
      </c>
      <c r="R33" s="44" t="e">
        <f ca="1">I33+J33-Expenses!D30-'CapChrg-AllocExp'!D31</f>
        <v>#NAME?</v>
      </c>
      <c r="S33" s="44" t="e">
        <f ca="1">Q33-R33</f>
        <v>#NAME?</v>
      </c>
    </row>
    <row r="34" spans="1:19" ht="12" customHeight="1" x14ac:dyDescent="0.25">
      <c r="A34" s="25" t="s">
        <v>41</v>
      </c>
      <c r="B34" s="29" t="s">
        <v>92</v>
      </c>
      <c r="D34" s="41">
        <v>0</v>
      </c>
      <c r="E34" s="42"/>
      <c r="F34" s="42"/>
      <c r="G34" s="42">
        <v>16373</v>
      </c>
      <c r="H34" s="42"/>
      <c r="I34" s="64">
        <f>SUM(D34:H34)</f>
        <v>16373</v>
      </c>
      <c r="J34" s="41">
        <f>Greensheet!M80</f>
        <v>14480</v>
      </c>
      <c r="K34" s="42"/>
      <c r="L34" s="42">
        <f>SUM(I34:K34)</f>
        <v>30853</v>
      </c>
      <c r="M34" s="42" t="e">
        <f ca="1">ROUND(_xll.HPVAL($A34,$A$1,$A$2,$A$3,$A$4,$A$6)/1000,0)+Expenses!E57</f>
        <v>#NAME?</v>
      </c>
      <c r="N34" s="83" t="e">
        <f ca="1">L34-M34</f>
        <v>#NAME?</v>
      </c>
      <c r="Q34" s="44" t="e">
        <f ca="1">M34-Expenses!E31-Expenses!E57-'CapChrg-AllocExp'!E32</f>
        <v>#NAME?</v>
      </c>
      <c r="R34" s="44">
        <f>I34+J34-Expenses!D31-Expenses!D57-'CapChrg-AllocExp'!D32</f>
        <v>-26260</v>
      </c>
      <c r="S34" s="44" t="e">
        <f ca="1">Q34-R34</f>
        <v>#NAME?</v>
      </c>
    </row>
    <row r="35" spans="1:19" ht="12" customHeight="1" x14ac:dyDescent="0.25">
      <c r="A35" s="25" t="s">
        <v>42</v>
      </c>
      <c r="B35" s="29" t="s">
        <v>93</v>
      </c>
      <c r="D35" s="41">
        <f>987+276+487+1158</f>
        <v>2908</v>
      </c>
      <c r="E35" s="42"/>
      <c r="F35" s="42"/>
      <c r="G35" s="42"/>
      <c r="H35" s="42"/>
      <c r="I35" s="64">
        <f>SUM(D35:H35)</f>
        <v>2908</v>
      </c>
      <c r="J35" s="41"/>
      <c r="K35" s="42"/>
      <c r="L35" s="42">
        <f>SUM(I35:K35)</f>
        <v>2908</v>
      </c>
      <c r="M35" s="42" t="e">
        <f ca="1">ROUND(_xll.HPVAL($A35,$A$1,$A$2,$A$3,$A$4,$A$6)/1000,0)</f>
        <v>#NAME?</v>
      </c>
      <c r="N35" s="83" t="e">
        <f ca="1">L35-M35</f>
        <v>#NAME?</v>
      </c>
      <c r="Q35" s="44" t="e">
        <f ca="1">M35-Expenses!E32-'CapChrg-AllocExp'!E33</f>
        <v>#NAME?</v>
      </c>
      <c r="R35" s="44" t="e">
        <f ca="1">I35+J35-Expenses!D32-'CapChrg-AllocExp'!D33</f>
        <v>#NAME?</v>
      </c>
      <c r="S35" s="44" t="e">
        <f ca="1">Q35-R35</f>
        <v>#NAME?</v>
      </c>
    </row>
    <row r="36" spans="1:19" ht="3" customHeight="1" x14ac:dyDescent="0.25">
      <c r="B36" s="29"/>
      <c r="D36" s="41"/>
      <c r="E36" s="42"/>
      <c r="F36" s="42"/>
      <c r="G36" s="42"/>
      <c r="H36" s="42"/>
      <c r="I36" s="64"/>
      <c r="J36" s="41"/>
      <c r="K36" s="42"/>
      <c r="L36" s="42"/>
      <c r="M36" s="42"/>
      <c r="N36" s="83"/>
    </row>
    <row r="37" spans="1:19" ht="12" customHeight="1" x14ac:dyDescent="0.25">
      <c r="B37" s="106" t="s">
        <v>86</v>
      </c>
      <c r="C37" s="91"/>
      <c r="D37" s="99">
        <f>SUM(D32:D35)</f>
        <v>2908</v>
      </c>
      <c r="E37" s="100">
        <f t="shared" ref="E37:N37" si="10">SUM(E32:E35)</f>
        <v>0</v>
      </c>
      <c r="F37" s="100">
        <f t="shared" si="10"/>
        <v>0</v>
      </c>
      <c r="G37" s="100">
        <f t="shared" si="10"/>
        <v>16373</v>
      </c>
      <c r="H37" s="100">
        <f t="shared" si="10"/>
        <v>0</v>
      </c>
      <c r="I37" s="99">
        <f t="shared" si="10"/>
        <v>19281</v>
      </c>
      <c r="J37" s="99">
        <f t="shared" si="10"/>
        <v>42480</v>
      </c>
      <c r="K37" s="100">
        <f t="shared" si="10"/>
        <v>0</v>
      </c>
      <c r="L37" s="100">
        <f t="shared" si="10"/>
        <v>61761</v>
      </c>
      <c r="M37" s="100" t="e">
        <f t="shared" ca="1" si="10"/>
        <v>#NAME?</v>
      </c>
      <c r="N37" s="102" t="e">
        <f t="shared" ca="1" si="10"/>
        <v>#NAME?</v>
      </c>
      <c r="Q37" s="100" t="e">
        <f ca="1">SUM(Q32:Q35)</f>
        <v>#NAME?</v>
      </c>
      <c r="R37" s="100" t="e">
        <f ca="1">SUM(R32:R35)</f>
        <v>#NAME?</v>
      </c>
      <c r="S37" s="100" t="e">
        <f ca="1">SUM(S32:S35)</f>
        <v>#NAME?</v>
      </c>
    </row>
    <row r="38" spans="1:19" ht="3" customHeight="1" x14ac:dyDescent="0.25">
      <c r="B38" s="29"/>
      <c r="D38" s="41"/>
      <c r="E38" s="42"/>
      <c r="F38" s="42"/>
      <c r="G38" s="42"/>
      <c r="H38" s="42"/>
      <c r="I38" s="64"/>
      <c r="J38" s="41"/>
      <c r="K38" s="42"/>
      <c r="L38" s="42"/>
      <c r="M38" s="42"/>
      <c r="N38" s="83"/>
    </row>
    <row r="39" spans="1:19" ht="12" customHeight="1" x14ac:dyDescent="0.25">
      <c r="A39" s="25" t="s">
        <v>40</v>
      </c>
      <c r="B39" s="29" t="s">
        <v>9</v>
      </c>
      <c r="D39" s="41"/>
      <c r="E39" s="81">
        <v>-6852</v>
      </c>
      <c r="F39" s="81"/>
      <c r="G39" s="42"/>
      <c r="H39" s="42"/>
      <c r="I39" s="64">
        <f>SUM(D39:H39)</f>
        <v>-6852</v>
      </c>
      <c r="J39" s="41">
        <f>Greensheet!M84</f>
        <v>0</v>
      </c>
      <c r="K39" s="42"/>
      <c r="L39" s="42">
        <f>SUM(I39:K39)</f>
        <v>-6852</v>
      </c>
      <c r="M39" s="42" t="e">
        <f ca="1">ROUND(_xll.HPVAL($A39,$A$1,$A$2,$A$3,$A$4,$A$6)/1000,0)</f>
        <v>#NAME?</v>
      </c>
      <c r="N39" s="83" t="e">
        <f ca="1">L39-M39</f>
        <v>#NAME?</v>
      </c>
      <c r="Q39" s="135" t="e">
        <f ca="1">M39-Expenses!E35-'CapChrg-AllocExp'!E36</f>
        <v>#NAME?</v>
      </c>
      <c r="R39" s="135" t="e">
        <f ca="1">I39+J39-Expenses!D35-'CapChrg-AllocExp'!D36</f>
        <v>#NAME?</v>
      </c>
      <c r="S39" s="44" t="e">
        <f ca="1">Q39-R39</f>
        <v>#NAME?</v>
      </c>
    </row>
    <row r="40" spans="1:19" ht="12" customHeight="1" x14ac:dyDescent="0.25">
      <c r="A40" s="25" t="s">
        <v>39</v>
      </c>
      <c r="B40" s="29" t="s">
        <v>152</v>
      </c>
      <c r="D40" s="41"/>
      <c r="E40" s="81">
        <v>-883</v>
      </c>
      <c r="F40" s="81"/>
      <c r="G40" s="42"/>
      <c r="H40" s="42"/>
      <c r="I40" s="64">
        <f>SUM(D40:H40)</f>
        <v>-883</v>
      </c>
      <c r="J40" s="41">
        <f>Greensheet!M88</f>
        <v>0</v>
      </c>
      <c r="K40" s="42"/>
      <c r="L40" s="42">
        <f>SUM(I40:K40)</f>
        <v>-883</v>
      </c>
      <c r="M40" s="42" t="e">
        <f ca="1">ROUND(_xll.HPVAL($A40,$A$1,$A$2,$A$3,$A$4,$A$6)/1000,0)</f>
        <v>#NAME?</v>
      </c>
      <c r="N40" s="83" t="e">
        <f ca="1">L40-M40</f>
        <v>#NAME?</v>
      </c>
      <c r="Q40" s="44" t="e">
        <f ca="1">M40-Expenses!E36-'CapChrg-AllocExp'!E37</f>
        <v>#NAME?</v>
      </c>
      <c r="R40" s="44" t="e">
        <f ca="1">I40+J40-Expenses!D36-'CapChrg-AllocExp'!D37</f>
        <v>#NAME?</v>
      </c>
      <c r="S40" s="44" t="e">
        <f ca="1">Q40-R40</f>
        <v>#NAME?</v>
      </c>
    </row>
    <row r="41" spans="1:19" ht="12" customHeight="1" x14ac:dyDescent="0.25">
      <c r="A41" s="25" t="s">
        <v>154</v>
      </c>
      <c r="B41" s="29" t="s">
        <v>181</v>
      </c>
      <c r="D41" s="41"/>
      <c r="E41" s="81">
        <f>228-6408</f>
        <v>-6180</v>
      </c>
      <c r="F41" s="81"/>
      <c r="G41" s="42"/>
      <c r="H41" s="42"/>
      <c r="I41" s="64">
        <f>SUM(D41:H41)</f>
        <v>-6180</v>
      </c>
      <c r="J41" s="41">
        <f>Greensheet!M92</f>
        <v>0</v>
      </c>
      <c r="K41" s="42"/>
      <c r="L41" s="42">
        <f>SUM(I41:K41)</f>
        <v>-6180</v>
      </c>
      <c r="M41" s="42" t="e">
        <f ca="1">ROUND(_xll.HPVAL($A41,$A$1,$A$2,$A$3,$A$4,$A$6)/1000,0)</f>
        <v>#NAME?</v>
      </c>
      <c r="N41" s="83" t="e">
        <f ca="1">L41-M41</f>
        <v>#NAME?</v>
      </c>
      <c r="Q41" s="44" t="e">
        <f ca="1">M41-Expenses!E37-'CapChrg-AllocExp'!E38</f>
        <v>#NAME?</v>
      </c>
      <c r="R41" s="44" t="e">
        <f ca="1">I41+J41-Expenses!D37-'CapChrg-AllocExp'!D38</f>
        <v>#NAME?</v>
      </c>
      <c r="S41" s="44" t="e">
        <f ca="1">Q41-R41</f>
        <v>#NAME?</v>
      </c>
    </row>
    <row r="42" spans="1:19" ht="12" customHeight="1" x14ac:dyDescent="0.25">
      <c r="A42" s="25" t="s">
        <v>158</v>
      </c>
      <c r="B42" s="29" t="s">
        <v>155</v>
      </c>
      <c r="D42" s="41"/>
      <c r="E42" s="81">
        <v>-8054</v>
      </c>
      <c r="F42" s="81"/>
      <c r="G42" s="42"/>
      <c r="H42" s="42"/>
      <c r="I42" s="64">
        <f>SUM(D42:H42)</f>
        <v>-8054</v>
      </c>
      <c r="J42" s="41"/>
      <c r="K42" s="42"/>
      <c r="L42" s="42">
        <f>SUM(I42:K42)</f>
        <v>-8054</v>
      </c>
      <c r="M42" s="42" t="e">
        <f ca="1">ROUND(_xll.HPVAL($A42,$A$1,$A$2,$A$3,$A$4,$A$6)/1000,0)</f>
        <v>#NAME?</v>
      </c>
      <c r="N42" s="83" t="e">
        <f ca="1">L42-M42</f>
        <v>#NAME?</v>
      </c>
      <c r="Q42" s="135" t="e">
        <f ca="1">M42-Expenses!E38-'CapChrg-AllocExp'!E39</f>
        <v>#NAME?</v>
      </c>
      <c r="R42" s="135" t="e">
        <f ca="1">I42+J42-Expenses!D38-'CapChrg-AllocExp'!D39</f>
        <v>#NAME?</v>
      </c>
      <c r="S42" s="44" t="e">
        <f ca="1">Q42-R42</f>
        <v>#NAME?</v>
      </c>
    </row>
    <row r="43" spans="1:19" ht="3" customHeight="1" x14ac:dyDescent="0.25">
      <c r="B43" s="45"/>
      <c r="D43" s="46"/>
      <c r="E43" s="47"/>
      <c r="F43" s="47"/>
      <c r="G43" s="47"/>
      <c r="H43" s="47"/>
      <c r="I43" s="46"/>
      <c r="J43" s="46"/>
      <c r="K43" s="47"/>
      <c r="L43" s="47"/>
      <c r="M43" s="47"/>
      <c r="N43" s="126"/>
    </row>
    <row r="44" spans="1:19" s="90" customFormat="1" ht="12" customHeight="1" x14ac:dyDescent="0.25">
      <c r="B44" s="106" t="s">
        <v>87</v>
      </c>
      <c r="C44" s="91"/>
      <c r="D44" s="99">
        <f t="shared" ref="D44:N44" si="11">SUM(D39:D42)</f>
        <v>0</v>
      </c>
      <c r="E44" s="100">
        <f t="shared" si="11"/>
        <v>-21969</v>
      </c>
      <c r="F44" s="100">
        <f t="shared" si="11"/>
        <v>0</v>
      </c>
      <c r="G44" s="100">
        <f t="shared" si="11"/>
        <v>0</v>
      </c>
      <c r="H44" s="100">
        <f t="shared" si="11"/>
        <v>0</v>
      </c>
      <c r="I44" s="99">
        <f t="shared" si="11"/>
        <v>-21969</v>
      </c>
      <c r="J44" s="99">
        <f t="shared" si="11"/>
        <v>0</v>
      </c>
      <c r="K44" s="100">
        <f t="shared" si="11"/>
        <v>0</v>
      </c>
      <c r="L44" s="100">
        <f t="shared" si="11"/>
        <v>-21969</v>
      </c>
      <c r="M44" s="100" t="e">
        <f t="shared" ca="1" si="11"/>
        <v>#NAME?</v>
      </c>
      <c r="N44" s="102" t="e">
        <f t="shared" ca="1" si="11"/>
        <v>#NAME?</v>
      </c>
      <c r="Q44" s="100" t="e">
        <f ca="1">SUM(Q39:Q42)</f>
        <v>#NAME?</v>
      </c>
      <c r="R44" s="100" t="e">
        <f ca="1">SUM(R39:R42)</f>
        <v>#NAME?</v>
      </c>
      <c r="S44" s="100" t="e">
        <f ca="1">SUM(S39:S42)</f>
        <v>#NAME?</v>
      </c>
    </row>
    <row r="45" spans="1:19" ht="3" customHeight="1" x14ac:dyDescent="0.25">
      <c r="B45" s="29"/>
      <c r="D45" s="104"/>
      <c r="E45" s="81"/>
      <c r="F45" s="81"/>
      <c r="G45" s="81"/>
      <c r="H45" s="81"/>
      <c r="I45" s="105"/>
      <c r="J45" s="104"/>
      <c r="K45" s="81"/>
      <c r="L45" s="81"/>
      <c r="M45" s="81"/>
      <c r="N45" s="127"/>
    </row>
    <row r="46" spans="1:19" ht="12" customHeight="1" x14ac:dyDescent="0.25">
      <c r="A46" s="25" t="s">
        <v>82</v>
      </c>
      <c r="B46" s="29" t="s">
        <v>8</v>
      </c>
      <c r="D46" s="41"/>
      <c r="E46" s="42"/>
      <c r="F46" s="42"/>
      <c r="G46" s="42"/>
      <c r="H46" s="42"/>
      <c r="I46" s="64">
        <f>SUM(D46:H46)</f>
        <v>0</v>
      </c>
      <c r="J46" s="41"/>
      <c r="K46" s="42"/>
      <c r="L46" s="42">
        <f>SUM(I46:K46)</f>
        <v>0</v>
      </c>
      <c r="M46" s="42" t="e">
        <f ca="1">ROUND(_xll.HPVAL($A46,$A$1,$A$2,$A$3,$A$4,$A$6)/1000,0)</f>
        <v>#NAME?</v>
      </c>
      <c r="N46" s="83" t="e">
        <f ca="1">L46-M46</f>
        <v>#NAME?</v>
      </c>
      <c r="Q46" s="135" t="e">
        <f ca="1">M46-Expenses!E41-'CapChrg-AllocExp'!E42</f>
        <v>#NAME?</v>
      </c>
      <c r="R46" s="135" t="e">
        <f ca="1">I46+J46-Expenses!D41-'CapChrg-AllocExp'!D42</f>
        <v>#NAME?</v>
      </c>
      <c r="S46" s="44" t="e">
        <f ca="1">Q46-R46</f>
        <v>#NAME?</v>
      </c>
    </row>
    <row r="47" spans="1:19" ht="3" customHeight="1" x14ac:dyDescent="0.25">
      <c r="B47" s="29"/>
      <c r="D47" s="41"/>
      <c r="E47" s="42"/>
      <c r="F47" s="42"/>
      <c r="G47" s="42"/>
      <c r="H47" s="42"/>
      <c r="I47" s="64"/>
      <c r="J47" s="41"/>
      <c r="K47" s="42"/>
      <c r="L47" s="42"/>
      <c r="M47" s="42"/>
      <c r="N47" s="83"/>
    </row>
    <row r="48" spans="1:19" ht="12" customHeight="1" x14ac:dyDescent="0.25">
      <c r="A48" s="25" t="s">
        <v>44</v>
      </c>
      <c r="B48" s="29" t="s">
        <v>7</v>
      </c>
      <c r="D48" s="41"/>
      <c r="E48" s="42"/>
      <c r="F48" s="42"/>
      <c r="G48" s="42"/>
      <c r="H48" s="42"/>
      <c r="I48" s="64">
        <f>SUM(D48:H48)</f>
        <v>0</v>
      </c>
      <c r="J48" s="41"/>
      <c r="K48" s="42"/>
      <c r="L48" s="42">
        <f>SUM(I48:K48)</f>
        <v>0</v>
      </c>
      <c r="M48" s="42"/>
      <c r="N48" s="83">
        <f>L48-M48</f>
        <v>0</v>
      </c>
      <c r="Q48" s="44"/>
      <c r="R48" s="44"/>
      <c r="S48" s="44"/>
    </row>
    <row r="49" spans="1:19" ht="3" customHeight="1" x14ac:dyDescent="0.25">
      <c r="B49" s="76"/>
      <c r="D49" s="77"/>
      <c r="E49" s="67"/>
      <c r="F49" s="67"/>
      <c r="G49" s="67"/>
      <c r="H49" s="67"/>
      <c r="I49" s="46"/>
      <c r="J49" s="77"/>
      <c r="K49" s="67"/>
      <c r="L49" s="67"/>
      <c r="M49" s="67"/>
      <c r="N49" s="126"/>
    </row>
    <row r="50" spans="1:19" ht="12" customHeight="1" x14ac:dyDescent="0.25">
      <c r="A50" s="25" t="s">
        <v>46</v>
      </c>
      <c r="B50" s="29" t="s">
        <v>18</v>
      </c>
      <c r="D50" s="41"/>
      <c r="E50" s="42"/>
      <c r="F50" s="42"/>
      <c r="G50" s="42"/>
      <c r="H50" s="42"/>
      <c r="I50" s="64">
        <f>SUM(D50:H50)</f>
        <v>0</v>
      </c>
      <c r="J50" s="41"/>
      <c r="K50" s="42"/>
      <c r="L50" s="42">
        <f>SUM(I50:K50)</f>
        <v>0</v>
      </c>
      <c r="M50" s="42" t="e">
        <f ca="1">ROUND(_xll.HPVAL($A50,$A$1,$A$2,$A$3,$A$4,$A$6)/1000,0)</f>
        <v>#NAME?</v>
      </c>
      <c r="N50" s="83" t="e">
        <f ca="1">L50-M50</f>
        <v>#NAME?</v>
      </c>
      <c r="S50" s="44"/>
    </row>
    <row r="51" spans="1:19" ht="3" customHeight="1" x14ac:dyDescent="0.25">
      <c r="B51" s="76"/>
      <c r="D51" s="77"/>
      <c r="E51" s="67"/>
      <c r="F51" s="67"/>
      <c r="G51" s="67"/>
      <c r="H51" s="67"/>
      <c r="I51" s="46"/>
      <c r="J51" s="77"/>
      <c r="K51" s="67"/>
      <c r="L51" s="67"/>
      <c r="M51" s="67"/>
      <c r="N51" s="126"/>
    </row>
    <row r="52" spans="1:19" ht="12" customHeight="1" x14ac:dyDescent="0.25">
      <c r="B52" s="29" t="s">
        <v>19</v>
      </c>
      <c r="D52" s="41"/>
      <c r="E52" s="42"/>
      <c r="F52" s="42"/>
      <c r="G52" s="42"/>
      <c r="H52" s="42"/>
      <c r="I52" s="64">
        <f>SUM(D52:H52)</f>
        <v>0</v>
      </c>
      <c r="J52" s="41"/>
      <c r="K52" s="42"/>
      <c r="L52" s="42">
        <f>SUM(I52:K52)</f>
        <v>0</v>
      </c>
      <c r="M52" s="42">
        <v>38074</v>
      </c>
      <c r="N52" s="83">
        <f>L52-M52</f>
        <v>-38074</v>
      </c>
      <c r="S52" s="44"/>
    </row>
    <row r="53" spans="1:19" ht="3" customHeight="1" x14ac:dyDescent="0.25">
      <c r="B53" s="29"/>
      <c r="D53" s="41"/>
      <c r="E53" s="42"/>
      <c r="F53" s="42"/>
      <c r="G53" s="42"/>
      <c r="H53" s="42"/>
      <c r="I53" s="64"/>
      <c r="J53" s="41"/>
      <c r="K53" s="42"/>
      <c r="L53" s="42"/>
      <c r="M53" s="42"/>
      <c r="N53" s="83"/>
    </row>
    <row r="54" spans="1:19" ht="12" customHeight="1" x14ac:dyDescent="0.25">
      <c r="B54" s="75" t="s">
        <v>14</v>
      </c>
      <c r="D54" s="95">
        <f t="shared" ref="D54:N54" si="12">SUM(D44:D52)+D37+D30+D21</f>
        <v>-4717</v>
      </c>
      <c r="E54" s="96">
        <f t="shared" si="12"/>
        <v>-20144</v>
      </c>
      <c r="F54" s="96">
        <f t="shared" si="12"/>
        <v>0</v>
      </c>
      <c r="G54" s="96">
        <f t="shared" si="12"/>
        <v>16373</v>
      </c>
      <c r="H54" s="96">
        <f t="shared" si="12"/>
        <v>0</v>
      </c>
      <c r="I54" s="95">
        <f t="shared" si="12"/>
        <v>-8488</v>
      </c>
      <c r="J54" s="95">
        <f t="shared" si="12"/>
        <v>69380</v>
      </c>
      <c r="K54" s="96">
        <f t="shared" si="12"/>
        <v>0</v>
      </c>
      <c r="L54" s="96">
        <f t="shared" si="12"/>
        <v>60892</v>
      </c>
      <c r="M54" s="96" t="e">
        <f t="shared" ca="1" si="12"/>
        <v>#NAME?</v>
      </c>
      <c r="N54" s="98" t="e">
        <f t="shared" ca="1" si="12"/>
        <v>#NAME?</v>
      </c>
    </row>
    <row r="55" spans="1:19" ht="3" customHeight="1" x14ac:dyDescent="0.25">
      <c r="B55" s="48"/>
      <c r="D55" s="49"/>
      <c r="E55" s="50"/>
      <c r="F55" s="50"/>
      <c r="G55" s="50"/>
      <c r="H55" s="50"/>
      <c r="I55" s="49"/>
      <c r="J55" s="49"/>
      <c r="K55" s="50"/>
      <c r="L55" s="50"/>
      <c r="M55" s="50"/>
      <c r="N55" s="128"/>
    </row>
    <row r="56" spans="1:19" x14ac:dyDescent="0.25">
      <c r="B56" s="27" t="s">
        <v>142</v>
      </c>
      <c r="C56" s="136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</row>
    <row r="57" spans="1:19" x14ac:dyDescent="0.25">
      <c r="D57" s="44">
        <f>SUM(D54:D56)</f>
        <v>-4717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</row>
    <row r="58" spans="1:19" x14ac:dyDescent="0.25"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9" x14ac:dyDescent="0.25"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9" x14ac:dyDescent="0.25"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</row>
    <row r="61" spans="1:19" x14ac:dyDescent="0.25">
      <c r="B61" s="177" t="s">
        <v>127</v>
      </c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</row>
    <row r="62" spans="1:19" x14ac:dyDescent="0.25">
      <c r="B62" s="27" t="s">
        <v>3</v>
      </c>
      <c r="D62" s="44">
        <f>D10+D14+D19+D34+D35</f>
        <v>7022</v>
      </c>
    </row>
    <row r="63" spans="1:19" x14ac:dyDescent="0.25">
      <c r="B63" s="27" t="s">
        <v>128</v>
      </c>
      <c r="D63" s="44">
        <f>D15+D16+D17+D25</f>
        <v>-311</v>
      </c>
    </row>
  </sheetData>
  <mergeCells count="5">
    <mergeCell ref="B2:N2"/>
    <mergeCell ref="B3:N3"/>
    <mergeCell ref="B4:N4"/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3"/>
  <sheetViews>
    <sheetView topLeftCell="A40" workbookViewId="0">
      <selection activeCell="D53" sqref="D53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4" ht="15.75" x14ac:dyDescent="0.25">
      <c r="A1" s="267" t="s">
        <v>17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</row>
    <row r="2" spans="1:14" ht="16.5" x14ac:dyDescent="0.3">
      <c r="A2" s="268" t="s">
        <v>162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</row>
    <row r="3" spans="1:14" ht="13.5" x14ac:dyDescent="0.25">
      <c r="A3" s="269" t="s">
        <v>163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</row>
    <row r="4" spans="1:14" ht="3" customHeight="1" x14ac:dyDescent="0.25">
      <c r="A4" s="38"/>
    </row>
    <row r="5" spans="1:14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4" x14ac:dyDescent="0.25">
      <c r="A6" s="29"/>
      <c r="C6" s="36"/>
      <c r="D6" s="38"/>
      <c r="E6" s="56"/>
      <c r="F6" s="56"/>
      <c r="G6" s="38"/>
      <c r="H6" s="56" t="s">
        <v>71</v>
      </c>
      <c r="I6" s="56" t="s">
        <v>11</v>
      </c>
      <c r="J6" s="56" t="s">
        <v>13</v>
      </c>
      <c r="K6" s="57" t="s">
        <v>14</v>
      </c>
      <c r="L6" s="58"/>
      <c r="M6" s="191"/>
      <c r="N6" s="58"/>
    </row>
    <row r="7" spans="1:14" x14ac:dyDescent="0.25">
      <c r="A7" s="37" t="s">
        <v>16</v>
      </c>
      <c r="C7" s="33" t="s">
        <v>78</v>
      </c>
      <c r="D7" s="34" t="s">
        <v>139</v>
      </c>
      <c r="E7" s="34" t="s">
        <v>135</v>
      </c>
      <c r="F7" s="34" t="s">
        <v>53</v>
      </c>
      <c r="G7" s="34" t="s">
        <v>49</v>
      </c>
      <c r="H7" s="34" t="s">
        <v>21</v>
      </c>
      <c r="I7" s="34" t="s">
        <v>12</v>
      </c>
      <c r="J7" s="34" t="s">
        <v>21</v>
      </c>
      <c r="K7" s="35" t="s">
        <v>21</v>
      </c>
      <c r="L7" s="58"/>
      <c r="M7" s="58"/>
      <c r="N7" s="58"/>
    </row>
    <row r="8" spans="1:14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31"/>
    </row>
    <row r="9" spans="1:14" ht="12" customHeight="1" x14ac:dyDescent="0.25">
      <c r="A9" s="29" t="s">
        <v>3</v>
      </c>
      <c r="C9" s="59">
        <f>GrossMargin!D10-[1]GrossMargin!D10</f>
        <v>1285</v>
      </c>
      <c r="D9" s="60">
        <f>GrossMargin!E10-[1]GrossMargin!E10</f>
        <v>0</v>
      </c>
      <c r="E9" s="60">
        <f>GrossMargin!F10-[1]GrossMargin!F10</f>
        <v>0</v>
      </c>
      <c r="F9" s="60">
        <f>GrossMargin!G10-[1]GrossMargin!G10</f>
        <v>0</v>
      </c>
      <c r="G9" s="60">
        <f>GrossMargin!H10-[1]GrossMargin!H10</f>
        <v>0</v>
      </c>
      <c r="H9" s="103">
        <f t="shared" ref="H9:H18" si="0">SUM(C9:G9)</f>
        <v>1285</v>
      </c>
      <c r="I9" s="59">
        <f>GrossMargin!J10-[1]GrossMargin!J10</f>
        <v>0</v>
      </c>
      <c r="J9" s="60">
        <v>0</v>
      </c>
      <c r="K9" s="84">
        <f t="shared" ref="K9:K18" si="1">SUM(H9:J9)</f>
        <v>1285</v>
      </c>
    </row>
    <row r="10" spans="1:14" ht="12" customHeight="1" x14ac:dyDescent="0.25">
      <c r="A10" s="29" t="s">
        <v>106</v>
      </c>
      <c r="C10" s="41">
        <f>GrossMargin!D11-[1]GrossMargin!D11</f>
        <v>-8194</v>
      </c>
      <c r="D10" s="42">
        <f>GrossMargin!E11-[1]GrossMargin!E11</f>
        <v>0</v>
      </c>
      <c r="E10" s="42">
        <f>GrossMargin!F11-[1]GrossMargin!F11</f>
        <v>0</v>
      </c>
      <c r="F10" s="42">
        <f>GrossMargin!G11-[1]GrossMargin!G11</f>
        <v>0</v>
      </c>
      <c r="G10" s="42">
        <f>GrossMargin!H11-[1]GrossMargin!H11</f>
        <v>0</v>
      </c>
      <c r="H10" s="64">
        <f t="shared" si="0"/>
        <v>-8194</v>
      </c>
      <c r="I10" s="41">
        <f>GrossMargin!J11-[1]GrossMargin!J11</f>
        <v>0</v>
      </c>
      <c r="J10" s="42">
        <v>0</v>
      </c>
      <c r="K10" s="66">
        <f t="shared" si="1"/>
        <v>-8194</v>
      </c>
    </row>
    <row r="11" spans="1:14" ht="12" customHeight="1" x14ac:dyDescent="0.25">
      <c r="A11" s="29" t="s">
        <v>132</v>
      </c>
      <c r="C11" s="41">
        <f>GrossMargin!D12-[1]GrossMargin!D12</f>
        <v>2263</v>
      </c>
      <c r="D11" s="42">
        <f>GrossMargin!E12-[1]GrossMargin!E12</f>
        <v>0</v>
      </c>
      <c r="E11" s="42">
        <f>GrossMargin!F12-[1]GrossMargin!F12</f>
        <v>0</v>
      </c>
      <c r="F11" s="42">
        <f>GrossMargin!G12-[1]GrossMargin!G12</f>
        <v>0</v>
      </c>
      <c r="G11" s="42">
        <f>GrossMargin!H12-[1]GrossMargin!H12</f>
        <v>0</v>
      </c>
      <c r="H11" s="64">
        <f t="shared" si="0"/>
        <v>2263</v>
      </c>
      <c r="I11" s="41">
        <f>GrossMargin!J12-[1]GrossMargin!J12</f>
        <v>0</v>
      </c>
      <c r="J11" s="42">
        <v>0</v>
      </c>
      <c r="K11" s="66">
        <f t="shared" si="1"/>
        <v>2263</v>
      </c>
    </row>
    <row r="12" spans="1:14" ht="12" customHeight="1" x14ac:dyDescent="0.25">
      <c r="A12" s="29" t="s">
        <v>133</v>
      </c>
      <c r="C12" s="41">
        <f>GrossMargin!D13-[1]GrossMargin!D13</f>
        <v>-5497</v>
      </c>
      <c r="D12" s="42">
        <f>GrossMargin!E13-[1]GrossMargin!E13</f>
        <v>0</v>
      </c>
      <c r="E12" s="42">
        <f>GrossMargin!F13-[1]GrossMargin!F13</f>
        <v>0</v>
      </c>
      <c r="F12" s="42">
        <f>GrossMargin!G13-[1]GrossMargin!G13</f>
        <v>0</v>
      </c>
      <c r="G12" s="42">
        <f>GrossMargin!H13-[1]GrossMargin!H13</f>
        <v>0</v>
      </c>
      <c r="H12" s="64">
        <f>SUM(C12:G12)</f>
        <v>-5497</v>
      </c>
      <c r="I12" s="41">
        <f>GrossMargin!J13-[1]GrossMargin!J13</f>
        <v>0</v>
      </c>
      <c r="J12" s="42">
        <v>0</v>
      </c>
      <c r="K12" s="66">
        <f>SUM(H12:J12)</f>
        <v>-5497</v>
      </c>
    </row>
    <row r="13" spans="1:14" ht="12" customHeight="1" x14ac:dyDescent="0.25">
      <c r="A13" s="29" t="s">
        <v>114</v>
      </c>
      <c r="C13" s="41">
        <f>GrossMargin!D14-[1]GrossMargin!D14</f>
        <v>2314</v>
      </c>
      <c r="D13" s="42">
        <f>GrossMargin!E14-[1]GrossMargin!E14</f>
        <v>1822</v>
      </c>
      <c r="E13" s="81">
        <f>GrossMargin!F14-[1]GrossMargin!F14</f>
        <v>0</v>
      </c>
      <c r="F13" s="42">
        <f>GrossMargin!G14-[1]GrossMargin!G14</f>
        <v>0</v>
      </c>
      <c r="G13" s="42">
        <f>GrossMargin!H14-[1]GrossMargin!H14</f>
        <v>0</v>
      </c>
      <c r="H13" s="64">
        <f t="shared" si="0"/>
        <v>4136</v>
      </c>
      <c r="I13" s="41">
        <f>GrossMargin!J14-[1]GrossMargin!J14</f>
        <v>0</v>
      </c>
      <c r="J13" s="42">
        <v>0</v>
      </c>
      <c r="K13" s="66">
        <f t="shared" si="1"/>
        <v>4136</v>
      </c>
    </row>
    <row r="14" spans="1:14" ht="12" customHeight="1" x14ac:dyDescent="0.25">
      <c r="A14" s="29" t="s">
        <v>5</v>
      </c>
      <c r="C14" s="41">
        <f>GrossMargin!D15-[1]GrossMargin!D15</f>
        <v>-3</v>
      </c>
      <c r="D14" s="42">
        <f>GrossMargin!E15-[1]GrossMargin!E15</f>
        <v>3</v>
      </c>
      <c r="E14" s="42">
        <f>GrossMargin!F15-[1]GrossMargin!F15</f>
        <v>0</v>
      </c>
      <c r="F14" s="42">
        <f>GrossMargin!G15-[1]GrossMargin!G15</f>
        <v>0</v>
      </c>
      <c r="G14" s="42">
        <f>GrossMargin!H15-[1]GrossMargin!H15</f>
        <v>0</v>
      </c>
      <c r="H14" s="64">
        <f t="shared" si="0"/>
        <v>0</v>
      </c>
      <c r="I14" s="41">
        <f>GrossMargin!J15-[1]GrossMargin!J15</f>
        <v>7000</v>
      </c>
      <c r="J14" s="42">
        <v>0</v>
      </c>
      <c r="K14" s="66">
        <f t="shared" si="1"/>
        <v>7000</v>
      </c>
    </row>
    <row r="15" spans="1:14" ht="12" customHeight="1" x14ac:dyDescent="0.25">
      <c r="A15" s="29" t="s">
        <v>156</v>
      </c>
      <c r="C15" s="41">
        <f>GrossMargin!D16-[1]GrossMargin!D16</f>
        <v>221</v>
      </c>
      <c r="D15" s="42">
        <f>GrossMargin!E16-[1]GrossMargin!E16</f>
        <v>0</v>
      </c>
      <c r="E15" s="42">
        <f>GrossMargin!F16-[1]GrossMargin!F16</f>
        <v>0</v>
      </c>
      <c r="F15" s="42">
        <f>GrossMargin!G16-[1]GrossMargin!G16</f>
        <v>0</v>
      </c>
      <c r="G15" s="42">
        <f>GrossMargin!H16-[1]GrossMargin!H16</f>
        <v>0</v>
      </c>
      <c r="H15" s="64">
        <f t="shared" si="0"/>
        <v>221</v>
      </c>
      <c r="I15" s="41">
        <f>GrossMargin!J16-[1]GrossMargin!J16</f>
        <v>0</v>
      </c>
      <c r="J15" s="42">
        <v>0</v>
      </c>
      <c r="K15" s="66">
        <f t="shared" si="1"/>
        <v>221</v>
      </c>
    </row>
    <row r="16" spans="1:14" ht="12" customHeight="1" x14ac:dyDescent="0.25">
      <c r="A16" s="29" t="s">
        <v>107</v>
      </c>
      <c r="C16" s="41">
        <f>GrossMargin!D17-[1]GrossMargin!D17</f>
        <v>-1172</v>
      </c>
      <c r="D16" s="42">
        <f>GrossMargin!E17-[1]GrossMargin!E17</f>
        <v>0</v>
      </c>
      <c r="E16" s="42">
        <f>GrossMargin!F17-[1]GrossMargin!F17</f>
        <v>0</v>
      </c>
      <c r="F16" s="42">
        <f>GrossMargin!G17-[1]GrossMargin!G17</f>
        <v>0</v>
      </c>
      <c r="G16" s="42">
        <f>GrossMargin!H17-[1]GrossMargin!H17</f>
        <v>0</v>
      </c>
      <c r="H16" s="64">
        <f t="shared" si="0"/>
        <v>-1172</v>
      </c>
      <c r="I16" s="41">
        <f>GrossMargin!J17-[1]GrossMargin!J17</f>
        <v>0</v>
      </c>
      <c r="J16" s="42">
        <v>0</v>
      </c>
      <c r="K16" s="66">
        <f t="shared" si="1"/>
        <v>-1172</v>
      </c>
    </row>
    <row r="17" spans="1:11" ht="12" customHeight="1" x14ac:dyDescent="0.25">
      <c r="A17" s="29" t="s">
        <v>157</v>
      </c>
      <c r="C17" s="41">
        <f>GrossMargin!D18-[1]GrossMargin!D18</f>
        <v>0</v>
      </c>
      <c r="D17" s="42">
        <f>GrossMargin!E18-[1]GrossMargin!E18</f>
        <v>0</v>
      </c>
      <c r="E17" s="42">
        <f>GrossMargin!F18-[1]GrossMargin!F18</f>
        <v>0</v>
      </c>
      <c r="F17" s="42">
        <f>GrossMargin!G18-[1]GrossMargin!G18</f>
        <v>0</v>
      </c>
      <c r="G17" s="42">
        <f>GrossMargin!H18-[1]GrossMargin!H18</f>
        <v>0</v>
      </c>
      <c r="H17" s="64">
        <f t="shared" si="0"/>
        <v>0</v>
      </c>
      <c r="I17" s="41">
        <f>GrossMargin!J18-[1]GrossMargin!J18</f>
        <v>1000</v>
      </c>
      <c r="J17" s="42">
        <v>0</v>
      </c>
      <c r="K17" s="66">
        <f t="shared" si="1"/>
        <v>1000</v>
      </c>
    </row>
    <row r="18" spans="1:11" ht="12" customHeight="1" x14ac:dyDescent="0.25">
      <c r="A18" s="29" t="s">
        <v>2</v>
      </c>
      <c r="C18" s="41">
        <f>GrossMargin!D19-[1]GrossMargin!D19</f>
        <v>515</v>
      </c>
      <c r="D18" s="42">
        <f>GrossMargin!E19-[1]GrossMargin!E19</f>
        <v>0</v>
      </c>
      <c r="E18" s="42">
        <f>GrossMargin!F19-[1]GrossMargin!F19</f>
        <v>0</v>
      </c>
      <c r="F18" s="42">
        <f>GrossMargin!G19-[1]GrossMargin!G19</f>
        <v>0</v>
      </c>
      <c r="G18" s="42">
        <f>GrossMargin!H19-[1]GrossMargin!H19</f>
        <v>0</v>
      </c>
      <c r="H18" s="64">
        <f t="shared" si="0"/>
        <v>515</v>
      </c>
      <c r="I18" s="41">
        <f>GrossMargin!J19-[1]GrossMargin!J19</f>
        <v>0</v>
      </c>
      <c r="J18" s="42">
        <f>GrossMargin!K19-[1]GrossMargin!K19</f>
        <v>0</v>
      </c>
      <c r="K18" s="66">
        <f t="shared" si="1"/>
        <v>515</v>
      </c>
    </row>
    <row r="19" spans="1:11" ht="3" customHeight="1" x14ac:dyDescent="0.25">
      <c r="A19" s="29"/>
      <c r="C19" s="41"/>
      <c r="D19" s="42"/>
      <c r="E19" s="42"/>
      <c r="F19" s="42"/>
      <c r="G19" s="42"/>
      <c r="H19" s="64"/>
      <c r="I19" s="41"/>
      <c r="J19" s="42"/>
      <c r="K19" s="43"/>
    </row>
    <row r="20" spans="1:11" ht="12" customHeight="1" x14ac:dyDescent="0.25">
      <c r="A20" s="106" t="s">
        <v>6</v>
      </c>
      <c r="B20" s="91"/>
      <c r="C20" s="99">
        <f t="shared" ref="C20:K20" si="2">SUM(C9:C18)</f>
        <v>-8268</v>
      </c>
      <c r="D20" s="100">
        <f t="shared" si="2"/>
        <v>1825</v>
      </c>
      <c r="E20" s="100">
        <f t="shared" si="2"/>
        <v>0</v>
      </c>
      <c r="F20" s="100">
        <f t="shared" si="2"/>
        <v>0</v>
      </c>
      <c r="G20" s="100">
        <f t="shared" si="2"/>
        <v>0</v>
      </c>
      <c r="H20" s="99">
        <f t="shared" si="2"/>
        <v>-6443</v>
      </c>
      <c r="I20" s="99">
        <f t="shared" si="2"/>
        <v>8000</v>
      </c>
      <c r="J20" s="100">
        <f t="shared" si="2"/>
        <v>0</v>
      </c>
      <c r="K20" s="101">
        <f t="shared" si="2"/>
        <v>1557</v>
      </c>
    </row>
    <row r="21" spans="1:11" ht="3" customHeight="1" x14ac:dyDescent="0.25">
      <c r="A21" s="29"/>
      <c r="C21" s="41"/>
      <c r="D21" s="42"/>
      <c r="E21" s="42"/>
      <c r="F21" s="42"/>
      <c r="G21" s="42"/>
      <c r="H21" s="64"/>
      <c r="I21" s="41"/>
      <c r="J21" s="42"/>
      <c r="K21" s="43"/>
    </row>
    <row r="22" spans="1:11" ht="12" customHeight="1" x14ac:dyDescent="0.25">
      <c r="A22" s="29" t="s">
        <v>88</v>
      </c>
      <c r="C22" s="41">
        <f>GrossMargin!D23-[1]GrossMargin!D23</f>
        <v>0</v>
      </c>
      <c r="D22" s="42">
        <f>GrossMargin!E23-[1]GrossMargin!E23</f>
        <v>0</v>
      </c>
      <c r="E22" s="42">
        <f>GrossMargin!F23-[1]GrossMargin!F23</f>
        <v>0</v>
      </c>
      <c r="F22" s="42">
        <f>GrossMargin!G23-[1]GrossMargin!G23</f>
        <v>0</v>
      </c>
      <c r="G22" s="42">
        <f>GrossMargin!H23-[1]GrossMargin!H23</f>
        <v>0</v>
      </c>
      <c r="H22" s="64">
        <f t="shared" ref="H22:H27" si="3">SUM(C22:G22)</f>
        <v>0</v>
      </c>
      <c r="I22" s="41">
        <f>GrossMargin!J23-[1]GrossMargin!J23</f>
        <v>2000</v>
      </c>
      <c r="J22" s="42">
        <v>0</v>
      </c>
      <c r="K22" s="66">
        <f t="shared" ref="K22:K27" si="4">SUM(H22:J22)</f>
        <v>2000</v>
      </c>
    </row>
    <row r="23" spans="1:11" ht="12" customHeight="1" x14ac:dyDescent="0.25">
      <c r="A23" s="29" t="s">
        <v>89</v>
      </c>
      <c r="C23" s="41">
        <f>GrossMargin!D24-[1]GrossMargin!D24</f>
        <v>0</v>
      </c>
      <c r="D23" s="42">
        <f>GrossMargin!E24-[1]GrossMargin!E24</f>
        <v>0</v>
      </c>
      <c r="E23" s="42">
        <f>GrossMargin!F24-[1]GrossMargin!F24</f>
        <v>0</v>
      </c>
      <c r="F23" s="42">
        <f>GrossMargin!G24-[1]GrossMargin!G24</f>
        <v>0</v>
      </c>
      <c r="G23" s="42">
        <f>GrossMargin!H24-[1]GrossMargin!H24</f>
        <v>0</v>
      </c>
      <c r="H23" s="64">
        <f t="shared" si="3"/>
        <v>0</v>
      </c>
      <c r="I23" s="41">
        <f>GrossMargin!J24-[1]GrossMargin!J24</f>
        <v>0</v>
      </c>
      <c r="J23" s="42">
        <v>0</v>
      </c>
      <c r="K23" s="66">
        <f t="shared" si="4"/>
        <v>0</v>
      </c>
    </row>
    <row r="24" spans="1:11" ht="12" customHeight="1" x14ac:dyDescent="0.25">
      <c r="A24" s="29" t="s">
        <v>90</v>
      </c>
      <c r="C24" s="41">
        <f>GrossMargin!D25-[1]GrossMargin!D25</f>
        <v>643</v>
      </c>
      <c r="D24" s="42">
        <f>GrossMargin!E25-[1]GrossMargin!E25</f>
        <v>0</v>
      </c>
      <c r="E24" s="42">
        <f>GrossMargin!F25-[1]GrossMargin!F25</f>
        <v>0</v>
      </c>
      <c r="F24" s="42">
        <f>GrossMargin!G25-[1]GrossMargin!G25</f>
        <v>0</v>
      </c>
      <c r="G24" s="42">
        <f>GrossMargin!H25-[1]GrossMargin!H25</f>
        <v>0</v>
      </c>
      <c r="H24" s="64">
        <f t="shared" si="3"/>
        <v>643</v>
      </c>
      <c r="I24" s="41">
        <f>GrossMargin!J25-[1]GrossMargin!J25</f>
        <v>12050</v>
      </c>
      <c r="J24" s="42">
        <v>0</v>
      </c>
      <c r="K24" s="66">
        <f t="shared" si="4"/>
        <v>12693</v>
      </c>
    </row>
    <row r="25" spans="1:11" ht="12" customHeight="1" x14ac:dyDescent="0.25">
      <c r="A25" s="29" t="s">
        <v>91</v>
      </c>
      <c r="C25" s="41">
        <f>GrossMargin!D26-[1]GrossMargin!D26</f>
        <v>0</v>
      </c>
      <c r="D25" s="42">
        <f>GrossMargin!E26-[1]GrossMargin!E26</f>
        <v>0</v>
      </c>
      <c r="E25" s="42">
        <f>GrossMargin!F26-[1]GrossMargin!F26</f>
        <v>0</v>
      </c>
      <c r="F25" s="42">
        <f>GrossMargin!G26-[1]GrossMargin!G26</f>
        <v>0</v>
      </c>
      <c r="G25" s="42">
        <f>GrossMargin!H26-[1]GrossMargin!H26</f>
        <v>0</v>
      </c>
      <c r="H25" s="64">
        <f t="shared" si="3"/>
        <v>0</v>
      </c>
      <c r="I25" s="41">
        <f>GrossMargin!J26-[1]GrossMargin!J26</f>
        <v>4000</v>
      </c>
      <c r="J25" s="42">
        <v>0</v>
      </c>
      <c r="K25" s="66">
        <f t="shared" si="4"/>
        <v>4000</v>
      </c>
    </row>
    <row r="26" spans="1:11" ht="12" customHeight="1" x14ac:dyDescent="0.25">
      <c r="A26" s="29" t="s">
        <v>104</v>
      </c>
      <c r="C26" s="41">
        <f>GrossMargin!D27-[1]GrossMargin!D27</f>
        <v>0</v>
      </c>
      <c r="D26" s="42">
        <f>GrossMargin!E27-[1]GrossMargin!E27</f>
        <v>0</v>
      </c>
      <c r="E26" s="42">
        <f>GrossMargin!F27-[1]GrossMargin!F27</f>
        <v>0</v>
      </c>
      <c r="F26" s="42">
        <f>GrossMargin!G27-[1]GrossMargin!G27</f>
        <v>0</v>
      </c>
      <c r="G26" s="42">
        <f>GrossMargin!H27-[1]GrossMargin!H27</f>
        <v>0</v>
      </c>
      <c r="H26" s="64">
        <f t="shared" si="3"/>
        <v>0</v>
      </c>
      <c r="I26" s="41">
        <f>GrossMargin!J27-[1]GrossMargin!J27</f>
        <v>0</v>
      </c>
      <c r="J26" s="42">
        <v>0</v>
      </c>
      <c r="K26" s="66">
        <f t="shared" si="4"/>
        <v>0</v>
      </c>
    </row>
    <row r="27" spans="1:11" ht="12" customHeight="1" x14ac:dyDescent="0.25">
      <c r="A27" s="29" t="s">
        <v>0</v>
      </c>
      <c r="C27" s="41">
        <f>GrossMargin!D28-[1]GrossMargin!D28</f>
        <v>0</v>
      </c>
      <c r="D27" s="42">
        <f>GrossMargin!E28-[1]GrossMargin!E28</f>
        <v>0</v>
      </c>
      <c r="E27" s="42">
        <f>GrossMargin!F28-[1]GrossMargin!F28</f>
        <v>0</v>
      </c>
      <c r="F27" s="42">
        <f>GrossMargin!G28-[1]GrossMargin!G28</f>
        <v>0</v>
      </c>
      <c r="G27" s="42">
        <f>GrossMargin!H28-[1]GrossMargin!H28</f>
        <v>0</v>
      </c>
      <c r="H27" s="64">
        <f t="shared" si="3"/>
        <v>0</v>
      </c>
      <c r="I27" s="41">
        <f>GrossMargin!J28-[1]GrossMargin!J28</f>
        <v>850</v>
      </c>
      <c r="J27" s="42">
        <v>0</v>
      </c>
      <c r="K27" s="66">
        <f t="shared" si="4"/>
        <v>850</v>
      </c>
    </row>
    <row r="28" spans="1:11" ht="3" customHeight="1" x14ac:dyDescent="0.25">
      <c r="A28" s="29"/>
      <c r="C28" s="41"/>
      <c r="D28" s="42"/>
      <c r="E28" s="42"/>
      <c r="F28" s="42"/>
      <c r="G28" s="42"/>
      <c r="H28" s="64"/>
      <c r="I28" s="41"/>
      <c r="J28" s="42"/>
      <c r="K28" s="43"/>
    </row>
    <row r="29" spans="1:11" ht="12" customHeight="1" x14ac:dyDescent="0.25">
      <c r="A29" s="106" t="s">
        <v>1</v>
      </c>
      <c r="B29" s="91"/>
      <c r="C29" s="99">
        <f t="shared" ref="C29:K29" si="5">SUM(C22:C27)</f>
        <v>643</v>
      </c>
      <c r="D29" s="100">
        <f t="shared" si="5"/>
        <v>0</v>
      </c>
      <c r="E29" s="100">
        <f t="shared" si="5"/>
        <v>0</v>
      </c>
      <c r="F29" s="100">
        <f t="shared" si="5"/>
        <v>0</v>
      </c>
      <c r="G29" s="100">
        <f t="shared" si="5"/>
        <v>0</v>
      </c>
      <c r="H29" s="99">
        <f t="shared" si="5"/>
        <v>643</v>
      </c>
      <c r="I29" s="99">
        <f t="shared" si="5"/>
        <v>18900</v>
      </c>
      <c r="J29" s="100">
        <f t="shared" si="5"/>
        <v>0</v>
      </c>
      <c r="K29" s="101">
        <f t="shared" si="5"/>
        <v>19543</v>
      </c>
    </row>
    <row r="30" spans="1:11" ht="3" customHeight="1" x14ac:dyDescent="0.25">
      <c r="A30" s="29"/>
      <c r="C30" s="41"/>
      <c r="D30" s="42"/>
      <c r="E30" s="42"/>
      <c r="F30" s="42"/>
      <c r="G30" s="42"/>
      <c r="H30" s="64"/>
      <c r="I30" s="41"/>
      <c r="J30" s="42"/>
      <c r="K30" s="43"/>
    </row>
    <row r="31" spans="1:11" ht="12" customHeight="1" x14ac:dyDescent="0.25">
      <c r="A31" s="29" t="s">
        <v>33</v>
      </c>
      <c r="C31" s="41">
        <f>GrossMargin!D32-[1]GrossMargin!D32</f>
        <v>0</v>
      </c>
      <c r="D31" s="42">
        <f>GrossMargin!E32-[1]GrossMargin!E32</f>
        <v>0</v>
      </c>
      <c r="E31" s="42">
        <f>GrossMargin!F32-[1]GrossMargin!F32</f>
        <v>0</v>
      </c>
      <c r="F31" s="42">
        <f>GrossMargin!G32-[1]GrossMargin!G32</f>
        <v>0</v>
      </c>
      <c r="G31" s="42">
        <f>GrossMargin!H32-[1]GrossMargin!H32</f>
        <v>0</v>
      </c>
      <c r="H31" s="64">
        <f>SUM(C31:G31)</f>
        <v>0</v>
      </c>
      <c r="I31" s="41">
        <f>GrossMargin!J32-[1]GrossMargin!J32</f>
        <v>0</v>
      </c>
      <c r="J31" s="42">
        <v>0</v>
      </c>
      <c r="K31" s="66">
        <f>SUM(H31:J31)</f>
        <v>0</v>
      </c>
    </row>
    <row r="32" spans="1:11" ht="12" customHeight="1" x14ac:dyDescent="0.25">
      <c r="A32" s="29" t="s">
        <v>67</v>
      </c>
      <c r="C32" s="41">
        <f>GrossMargin!D33-[1]GrossMargin!D33</f>
        <v>0</v>
      </c>
      <c r="D32" s="42">
        <f>GrossMargin!E33-[1]GrossMargin!E33</f>
        <v>0</v>
      </c>
      <c r="E32" s="81">
        <f>GrossMargin!F33-[1]GrossMargin!F33</f>
        <v>0</v>
      </c>
      <c r="F32" s="42">
        <f>GrossMargin!G33-[1]GrossMargin!G33</f>
        <v>0</v>
      </c>
      <c r="G32" s="42">
        <f>GrossMargin!H33-[1]GrossMargin!H33</f>
        <v>0</v>
      </c>
      <c r="H32" s="64">
        <f>SUM(C32:G32)</f>
        <v>0</v>
      </c>
      <c r="I32" s="41">
        <f>GrossMargin!J33-[1]GrossMargin!J33</f>
        <v>28000</v>
      </c>
      <c r="J32" s="42">
        <v>0</v>
      </c>
      <c r="K32" s="66">
        <f>SUM(H32:J32)</f>
        <v>28000</v>
      </c>
    </row>
    <row r="33" spans="1:11" ht="12" customHeight="1" x14ac:dyDescent="0.25">
      <c r="A33" s="29" t="s">
        <v>92</v>
      </c>
      <c r="C33" s="41">
        <f>GrossMargin!D34-[1]GrossMargin!D34</f>
        <v>0</v>
      </c>
      <c r="D33" s="42">
        <f>GrossMargin!E34-[1]GrossMargin!E34</f>
        <v>0</v>
      </c>
      <c r="E33" s="42">
        <f>GrossMargin!F34-[1]GrossMargin!F34</f>
        <v>0</v>
      </c>
      <c r="F33" s="42">
        <f>GrossMargin!G34-[1]GrossMargin!G34</f>
        <v>16373</v>
      </c>
      <c r="G33" s="42">
        <f>GrossMargin!H34-[1]GrossMargin!H34</f>
        <v>0</v>
      </c>
      <c r="H33" s="64">
        <f>SUM(C33:G33)</f>
        <v>16373</v>
      </c>
      <c r="I33" s="41">
        <f>GrossMargin!J34-[1]GrossMargin!J34</f>
        <v>14480</v>
      </c>
      <c r="J33" s="42">
        <v>0</v>
      </c>
      <c r="K33" s="66">
        <f>SUM(H33:J33)</f>
        <v>30853</v>
      </c>
    </row>
    <row r="34" spans="1:11" ht="12" customHeight="1" x14ac:dyDescent="0.25">
      <c r="A34" s="29" t="s">
        <v>93</v>
      </c>
      <c r="C34" s="41">
        <f>GrossMargin!D35-[1]GrossMargin!D35</f>
        <v>2908</v>
      </c>
      <c r="D34" s="42">
        <f>GrossMargin!E35-[1]GrossMargin!E35</f>
        <v>0</v>
      </c>
      <c r="E34" s="42">
        <f>GrossMargin!F35-[1]GrossMargin!F35</f>
        <v>0</v>
      </c>
      <c r="F34" s="42">
        <f>GrossMargin!G35-[1]GrossMargin!G35</f>
        <v>0</v>
      </c>
      <c r="G34" s="42">
        <f>GrossMargin!H35-[1]GrossMargin!H35</f>
        <v>0</v>
      </c>
      <c r="H34" s="64">
        <f>SUM(C34:G34)</f>
        <v>2908</v>
      </c>
      <c r="I34" s="41">
        <f>GrossMargin!J35-[1]GrossMargin!J35</f>
        <v>0</v>
      </c>
      <c r="J34" s="42">
        <v>0</v>
      </c>
      <c r="K34" s="66">
        <f>SUM(H34:J34)</f>
        <v>2908</v>
      </c>
    </row>
    <row r="35" spans="1:11" ht="3" customHeight="1" x14ac:dyDescent="0.25">
      <c r="A35" s="45"/>
      <c r="C35" s="46"/>
      <c r="D35" s="47"/>
      <c r="E35" s="47"/>
      <c r="F35" s="47"/>
      <c r="G35" s="47"/>
      <c r="H35" s="46"/>
      <c r="I35" s="46"/>
      <c r="J35" s="47"/>
      <c r="K35" s="132"/>
    </row>
    <row r="36" spans="1:11" s="90" customFormat="1" ht="12" customHeight="1" x14ac:dyDescent="0.25">
      <c r="A36" s="106" t="s">
        <v>86</v>
      </c>
      <c r="B36" s="91"/>
      <c r="C36" s="99">
        <f>SUM(C31:C34)</f>
        <v>2908</v>
      </c>
      <c r="D36" s="100">
        <f t="shared" ref="D36:K36" si="6">SUM(D31:D34)</f>
        <v>0</v>
      </c>
      <c r="E36" s="100">
        <f t="shared" si="6"/>
        <v>0</v>
      </c>
      <c r="F36" s="100">
        <f t="shared" si="6"/>
        <v>16373</v>
      </c>
      <c r="G36" s="100">
        <f t="shared" si="6"/>
        <v>0</v>
      </c>
      <c r="H36" s="99">
        <f t="shared" si="6"/>
        <v>19281</v>
      </c>
      <c r="I36" s="99">
        <f t="shared" si="6"/>
        <v>42480</v>
      </c>
      <c r="J36" s="100">
        <f t="shared" si="6"/>
        <v>0</v>
      </c>
      <c r="K36" s="101">
        <f t="shared" si="6"/>
        <v>61761</v>
      </c>
    </row>
    <row r="37" spans="1:11" ht="3" customHeight="1" x14ac:dyDescent="0.25">
      <c r="A37" s="29"/>
      <c r="C37" s="104"/>
      <c r="D37" s="81"/>
      <c r="E37" s="81"/>
      <c r="F37" s="81"/>
      <c r="G37" s="81"/>
      <c r="H37" s="105"/>
      <c r="I37" s="104"/>
      <c r="J37" s="81"/>
      <c r="K37" s="133"/>
    </row>
    <row r="38" spans="1:11" ht="12" customHeight="1" x14ac:dyDescent="0.25">
      <c r="A38" s="29" t="s">
        <v>9</v>
      </c>
      <c r="C38" s="41">
        <f>GrossMargin!D39-[1]GrossMargin!D39</f>
        <v>0</v>
      </c>
      <c r="D38" s="42">
        <f>GrossMargin!E39-[1]GrossMargin!E39</f>
        <v>-6852</v>
      </c>
      <c r="E38" s="81">
        <f>GrossMargin!F39-[1]GrossMargin!F39</f>
        <v>0</v>
      </c>
      <c r="F38" s="42">
        <f>GrossMargin!G39-[1]GrossMargin!G39</f>
        <v>0</v>
      </c>
      <c r="G38" s="42">
        <f>GrossMargin!H39-[1]GrossMargin!H39</f>
        <v>0</v>
      </c>
      <c r="H38" s="64">
        <f>SUM(C38:G38)</f>
        <v>-6852</v>
      </c>
      <c r="I38" s="41">
        <f>GrossMargin!J39-[1]GrossMargin!J39</f>
        <v>0</v>
      </c>
      <c r="J38" s="42">
        <v>0</v>
      </c>
      <c r="K38" s="66">
        <f>SUM(H38:J38)</f>
        <v>-6852</v>
      </c>
    </row>
    <row r="39" spans="1:11" ht="12" customHeight="1" x14ac:dyDescent="0.25">
      <c r="A39" s="29" t="s">
        <v>152</v>
      </c>
      <c r="C39" s="41">
        <f>GrossMargin!D40-[1]GrossMargin!D40</f>
        <v>0</v>
      </c>
      <c r="D39" s="42">
        <f>GrossMargin!E40-[1]GrossMargin!E40</f>
        <v>-883</v>
      </c>
      <c r="E39" s="81">
        <f>GrossMargin!F40-[1]GrossMargin!F40</f>
        <v>0</v>
      </c>
      <c r="F39" s="42">
        <f>GrossMargin!G40-[1]GrossMargin!G40</f>
        <v>0</v>
      </c>
      <c r="G39" s="42">
        <f>GrossMargin!H40-[1]GrossMargin!H40</f>
        <v>0</v>
      </c>
      <c r="H39" s="64">
        <f>SUM(C39:G39)</f>
        <v>-883</v>
      </c>
      <c r="I39" s="41">
        <f>GrossMargin!J40-[1]GrossMargin!J40</f>
        <v>0</v>
      </c>
      <c r="J39" s="42">
        <v>0</v>
      </c>
      <c r="K39" s="66">
        <f>SUM(H39:J39)</f>
        <v>-883</v>
      </c>
    </row>
    <row r="40" spans="1:11" ht="12" customHeight="1" x14ac:dyDescent="0.25">
      <c r="A40" s="29" t="s">
        <v>181</v>
      </c>
      <c r="C40" s="41">
        <f>GrossMargin!D41-[1]GrossMargin!D41</f>
        <v>0</v>
      </c>
      <c r="D40" s="42">
        <f>GrossMargin!E41-[1]GrossMargin!E41</f>
        <v>-6180</v>
      </c>
      <c r="E40" s="81">
        <f>GrossMargin!F41-[1]GrossMargin!F41</f>
        <v>0</v>
      </c>
      <c r="F40" s="42">
        <f>GrossMargin!G41-[1]GrossMargin!G41</f>
        <v>0</v>
      </c>
      <c r="G40" s="42">
        <f>GrossMargin!H41-[1]GrossMargin!H41</f>
        <v>0</v>
      </c>
      <c r="H40" s="64">
        <f>SUM(C40:G40)</f>
        <v>-6180</v>
      </c>
      <c r="I40" s="41">
        <f>GrossMargin!J41-[1]GrossMargin!J41</f>
        <v>0</v>
      </c>
      <c r="J40" s="42">
        <v>0</v>
      </c>
      <c r="K40" s="66">
        <f>SUM(H40:J40)</f>
        <v>-6180</v>
      </c>
    </row>
    <row r="41" spans="1:11" ht="12" customHeight="1" x14ac:dyDescent="0.25">
      <c r="A41" s="29" t="s">
        <v>155</v>
      </c>
      <c r="C41" s="41">
        <f>GrossMargin!D42-[1]GrossMargin!D42</f>
        <v>0</v>
      </c>
      <c r="D41" s="42">
        <f>GrossMargin!E42-[1]GrossMargin!E42</f>
        <v>-8054</v>
      </c>
      <c r="E41" s="81">
        <f>GrossMargin!F42-[1]GrossMargin!F42</f>
        <v>0</v>
      </c>
      <c r="F41" s="42">
        <f>GrossMargin!G42-[1]GrossMargin!G42</f>
        <v>0</v>
      </c>
      <c r="G41" s="42">
        <f>GrossMargin!H42-[1]GrossMargin!H42</f>
        <v>0</v>
      </c>
      <c r="H41" s="64">
        <f>SUM(C41:G41)</f>
        <v>-8054</v>
      </c>
      <c r="I41" s="41">
        <f>GrossMargin!J42-[1]GrossMargin!J42</f>
        <v>0</v>
      </c>
      <c r="J41" s="42">
        <v>0</v>
      </c>
      <c r="K41" s="66">
        <f>SUM(H41:J41)</f>
        <v>-8054</v>
      </c>
    </row>
    <row r="42" spans="1:11" ht="3" customHeight="1" x14ac:dyDescent="0.25">
      <c r="A42" s="45"/>
      <c r="C42" s="46"/>
      <c r="D42" s="47"/>
      <c r="E42" s="47"/>
      <c r="F42" s="47"/>
      <c r="G42" s="47"/>
      <c r="H42" s="46"/>
      <c r="I42" s="46"/>
      <c r="J42" s="47"/>
      <c r="K42" s="132"/>
    </row>
    <row r="43" spans="1:11" s="90" customFormat="1" ht="12" customHeight="1" x14ac:dyDescent="0.25">
      <c r="A43" s="106" t="s">
        <v>87</v>
      </c>
      <c r="B43" s="91"/>
      <c r="C43" s="99">
        <f t="shared" ref="C43:K43" si="7">SUM(C38:C41)</f>
        <v>0</v>
      </c>
      <c r="D43" s="100">
        <f t="shared" si="7"/>
        <v>-21969</v>
      </c>
      <c r="E43" s="100">
        <f t="shared" si="7"/>
        <v>0</v>
      </c>
      <c r="F43" s="100">
        <f t="shared" si="7"/>
        <v>0</v>
      </c>
      <c r="G43" s="100">
        <f t="shared" si="7"/>
        <v>0</v>
      </c>
      <c r="H43" s="99">
        <f t="shared" si="7"/>
        <v>-21969</v>
      </c>
      <c r="I43" s="99">
        <f t="shared" si="7"/>
        <v>0</v>
      </c>
      <c r="J43" s="100">
        <f t="shared" si="7"/>
        <v>0</v>
      </c>
      <c r="K43" s="101">
        <f t="shared" si="7"/>
        <v>-21969</v>
      </c>
    </row>
    <row r="44" spans="1:11" ht="3" customHeight="1" x14ac:dyDescent="0.25">
      <c r="A44" s="29"/>
      <c r="C44" s="104"/>
      <c r="D44" s="81"/>
      <c r="E44" s="81"/>
      <c r="F44" s="81"/>
      <c r="G44" s="81"/>
      <c r="H44" s="105"/>
      <c r="I44" s="104"/>
      <c r="J44" s="81"/>
      <c r="K44" s="133"/>
    </row>
    <row r="45" spans="1:11" ht="12" customHeight="1" x14ac:dyDescent="0.25">
      <c r="A45" s="29" t="s">
        <v>8</v>
      </c>
      <c r="C45" s="41">
        <f>GrossMargin!D46-[1]GrossMargin!D46</f>
        <v>0</v>
      </c>
      <c r="D45" s="42">
        <f>GrossMargin!E46-[1]GrossMargin!E46</f>
        <v>0</v>
      </c>
      <c r="E45" s="42">
        <f>GrossMargin!F46-[1]GrossMargin!F46</f>
        <v>0</v>
      </c>
      <c r="F45" s="42">
        <f>GrossMargin!G46-[1]GrossMargin!G46</f>
        <v>0</v>
      </c>
      <c r="G45" s="42">
        <f>GrossMargin!H46-[1]GrossMargin!H46</f>
        <v>0</v>
      </c>
      <c r="H45" s="64">
        <f>SUM(C45:G45)</f>
        <v>0</v>
      </c>
      <c r="I45" s="41">
        <f>GrossMargin!J46-[1]GrossMargin!J46</f>
        <v>0</v>
      </c>
      <c r="J45" s="42">
        <v>0</v>
      </c>
      <c r="K45" s="66">
        <f>SUM(H45:J45)</f>
        <v>0</v>
      </c>
    </row>
    <row r="46" spans="1:11" ht="3" customHeight="1" x14ac:dyDescent="0.25">
      <c r="A46" s="29"/>
      <c r="C46" s="41"/>
      <c r="D46" s="42"/>
      <c r="E46" s="42"/>
      <c r="F46" s="42"/>
      <c r="G46" s="42"/>
      <c r="H46" s="64"/>
      <c r="I46" s="41"/>
      <c r="J46" s="42"/>
      <c r="K46" s="43"/>
    </row>
    <row r="47" spans="1:11" ht="12" customHeight="1" x14ac:dyDescent="0.25">
      <c r="A47" s="29" t="s">
        <v>7</v>
      </c>
      <c r="C47" s="41">
        <f>GrossMargin!D48-[1]GrossMargin!D48</f>
        <v>0</v>
      </c>
      <c r="D47" s="42">
        <f>GrossMargin!E48-[1]GrossMargin!E48</f>
        <v>0</v>
      </c>
      <c r="E47" s="42">
        <f>GrossMargin!F48-[1]GrossMargin!F48</f>
        <v>0</v>
      </c>
      <c r="F47" s="42">
        <f>GrossMargin!G48-[1]GrossMargin!G48</f>
        <v>0</v>
      </c>
      <c r="G47" s="42">
        <f>GrossMargin!H48-[1]GrossMargin!H48</f>
        <v>0</v>
      </c>
      <c r="H47" s="64">
        <f>SUM(C47:G47)</f>
        <v>0</v>
      </c>
      <c r="I47" s="41">
        <f>GrossMargin!J48-[1]GrossMargin!J48</f>
        <v>0</v>
      </c>
      <c r="J47" s="42">
        <f>GrossMargin!K48-[1]GrossMargin!K48</f>
        <v>0</v>
      </c>
      <c r="K47" s="66">
        <f>SUM(H47:J47)</f>
        <v>0</v>
      </c>
    </row>
    <row r="48" spans="1:11" ht="3" customHeight="1" x14ac:dyDescent="0.25">
      <c r="A48" s="76"/>
      <c r="C48" s="77"/>
      <c r="D48" s="67"/>
      <c r="E48" s="67"/>
      <c r="F48" s="67"/>
      <c r="G48" s="67"/>
      <c r="H48" s="46"/>
      <c r="I48" s="77"/>
      <c r="J48" s="67"/>
      <c r="K48" s="134"/>
    </row>
    <row r="49" spans="1:14" ht="12" customHeight="1" x14ac:dyDescent="0.25">
      <c r="A49" s="29" t="s">
        <v>18</v>
      </c>
      <c r="C49" s="41">
        <f>GrossMargin!D50-[1]GrossMargin!D50</f>
        <v>0</v>
      </c>
      <c r="D49" s="42">
        <f>GrossMargin!E50-[1]GrossMargin!E50</f>
        <v>0</v>
      </c>
      <c r="E49" s="42">
        <f>GrossMargin!F50-[1]GrossMargin!F50</f>
        <v>0</v>
      </c>
      <c r="F49" s="42">
        <f>GrossMargin!G50-[1]GrossMargin!G50</f>
        <v>0</v>
      </c>
      <c r="G49" s="42">
        <f>GrossMargin!H50-[1]GrossMargin!H50</f>
        <v>0</v>
      </c>
      <c r="H49" s="64">
        <f>SUM(C49:G49)</f>
        <v>0</v>
      </c>
      <c r="I49" s="41">
        <f>GrossMargin!J50-[1]GrossMargin!J50</f>
        <v>0</v>
      </c>
      <c r="J49" s="42">
        <v>0</v>
      </c>
      <c r="K49" s="66">
        <f>SUM(H49:J49)</f>
        <v>0</v>
      </c>
    </row>
    <row r="50" spans="1:14" ht="3" customHeight="1" x14ac:dyDescent="0.25">
      <c r="A50" s="76"/>
      <c r="C50" s="77"/>
      <c r="D50" s="67"/>
      <c r="E50" s="67"/>
      <c r="F50" s="67"/>
      <c r="G50" s="67"/>
      <c r="H50" s="46"/>
      <c r="I50" s="77"/>
      <c r="J50" s="67"/>
      <c r="K50" s="134"/>
    </row>
    <row r="51" spans="1:14" ht="12" customHeight="1" x14ac:dyDescent="0.25">
      <c r="A51" s="29" t="s">
        <v>19</v>
      </c>
      <c r="C51" s="41">
        <f>GrossMargin!D52-[1]GrossMargin!D52</f>
        <v>0</v>
      </c>
      <c r="D51" s="42">
        <f>GrossMargin!E52-[1]GrossMargin!E52</f>
        <v>0</v>
      </c>
      <c r="E51" s="42">
        <f>GrossMargin!F52-[1]GrossMargin!F52</f>
        <v>0</v>
      </c>
      <c r="F51" s="42">
        <f>GrossMargin!G52-[1]GrossMargin!G52</f>
        <v>0</v>
      </c>
      <c r="G51" s="42">
        <f>GrossMargin!H52-[1]GrossMargin!H52</f>
        <v>0</v>
      </c>
      <c r="H51" s="64">
        <f>SUM(C51:G51)</f>
        <v>0</v>
      </c>
      <c r="I51" s="41">
        <f>GrossMargin!J52-[1]GrossMargin!J52</f>
        <v>0</v>
      </c>
      <c r="J51" s="42">
        <v>0</v>
      </c>
      <c r="K51" s="66">
        <f>SUM(H51:J51)</f>
        <v>0</v>
      </c>
    </row>
    <row r="52" spans="1:14" ht="3" customHeight="1" x14ac:dyDescent="0.25">
      <c r="A52" s="29"/>
      <c r="C52" s="41"/>
      <c r="D52" s="42"/>
      <c r="E52" s="42"/>
      <c r="F52" s="42"/>
      <c r="G52" s="42"/>
      <c r="H52" s="64"/>
      <c r="I52" s="41"/>
      <c r="J52" s="42"/>
      <c r="K52" s="43"/>
    </row>
    <row r="53" spans="1:14" ht="12" customHeight="1" x14ac:dyDescent="0.25">
      <c r="A53" s="75" t="s">
        <v>14</v>
      </c>
      <c r="C53" s="95">
        <f t="shared" ref="C53:K53" si="8">SUM(C43:C51)+C20+C29+C36</f>
        <v>-4717</v>
      </c>
      <c r="D53" s="96">
        <f t="shared" si="8"/>
        <v>-20144</v>
      </c>
      <c r="E53" s="96">
        <f t="shared" si="8"/>
        <v>0</v>
      </c>
      <c r="F53" s="96">
        <f t="shared" si="8"/>
        <v>16373</v>
      </c>
      <c r="G53" s="96">
        <f t="shared" si="8"/>
        <v>0</v>
      </c>
      <c r="H53" s="95">
        <f t="shared" si="8"/>
        <v>-8488</v>
      </c>
      <c r="I53" s="95">
        <f t="shared" si="8"/>
        <v>69380</v>
      </c>
      <c r="J53" s="96">
        <f t="shared" si="8"/>
        <v>0</v>
      </c>
      <c r="K53" s="97">
        <f t="shared" si="8"/>
        <v>60892</v>
      </c>
    </row>
    <row r="54" spans="1:14" ht="3" customHeight="1" x14ac:dyDescent="0.25">
      <c r="A54" s="48"/>
      <c r="C54" s="49"/>
      <c r="D54" s="50"/>
      <c r="E54" s="50"/>
      <c r="F54" s="50"/>
      <c r="G54" s="50"/>
      <c r="H54" s="49"/>
      <c r="I54" s="49"/>
      <c r="J54" s="50"/>
      <c r="K54" s="51"/>
    </row>
    <row r="55" spans="1:14" x14ac:dyDescent="0.25">
      <c r="A55" s="27" t="s">
        <v>142</v>
      </c>
      <c r="C55" s="44"/>
      <c r="D55" s="44"/>
      <c r="E55" s="44"/>
      <c r="F55" s="44"/>
      <c r="G55" s="44"/>
      <c r="H55" s="44"/>
      <c r="I55" s="44"/>
      <c r="J55" s="44"/>
      <c r="K55" s="44"/>
    </row>
    <row r="56" spans="1:14" hidden="1" x14ac:dyDescent="0.25">
      <c r="C56" s="44"/>
      <c r="D56" s="74"/>
      <c r="E56" s="139" t="s">
        <v>76</v>
      </c>
      <c r="F56" s="40"/>
      <c r="G56" s="165"/>
      <c r="H56" s="165"/>
      <c r="I56" s="137"/>
      <c r="J56" s="42"/>
      <c r="K56" s="44"/>
      <c r="L56" s="38"/>
      <c r="M56" s="187"/>
      <c r="N56" s="38"/>
    </row>
    <row r="57" spans="1:14" hidden="1" x14ac:dyDescent="0.25">
      <c r="C57" s="44"/>
      <c r="D57" s="74"/>
      <c r="E57" s="139" t="s">
        <v>111</v>
      </c>
      <c r="F57" s="40"/>
      <c r="G57" s="165"/>
      <c r="H57" s="188"/>
      <c r="I57" s="137"/>
      <c r="J57" s="42"/>
      <c r="K57" s="44"/>
      <c r="L57" s="38"/>
      <c r="M57" s="187"/>
      <c r="N57" s="38"/>
    </row>
    <row r="58" spans="1:14" hidden="1" x14ac:dyDescent="0.25">
      <c r="C58" s="44"/>
      <c r="D58" s="74"/>
      <c r="E58" s="139" t="s">
        <v>75</v>
      </c>
      <c r="F58" s="193"/>
      <c r="G58" s="165"/>
      <c r="H58" s="188"/>
      <c r="I58" s="137"/>
      <c r="J58" s="42"/>
      <c r="K58" s="44"/>
      <c r="L58" s="38"/>
      <c r="M58" s="187"/>
      <c r="N58" s="38"/>
    </row>
    <row r="59" spans="1:14" hidden="1" x14ac:dyDescent="0.25">
      <c r="D59" s="39"/>
      <c r="E59" s="139" t="s">
        <v>77</v>
      </c>
      <c r="F59" s="40"/>
      <c r="G59" s="188"/>
      <c r="H59" s="188"/>
      <c r="I59" s="137"/>
      <c r="J59" s="38"/>
      <c r="L59" s="38"/>
      <c r="M59" s="187"/>
      <c r="N59" s="38"/>
    </row>
    <row r="60" spans="1:14" ht="4.5" hidden="1" customHeight="1" x14ac:dyDescent="0.25">
      <c r="D60" s="52"/>
      <c r="E60" s="54"/>
      <c r="F60" s="53"/>
      <c r="G60" s="53"/>
      <c r="H60" s="53"/>
      <c r="I60" s="51"/>
      <c r="J60" s="38"/>
      <c r="L60" s="38"/>
      <c r="M60" s="187"/>
      <c r="N60" s="38"/>
    </row>
    <row r="61" spans="1:14" ht="13.5" hidden="1" thickBot="1" x14ac:dyDescent="0.3">
      <c r="I61" s="138">
        <f>SUM(I56:I60)</f>
        <v>0</v>
      </c>
      <c r="J61" s="136" t="str">
        <f>IF(I61=I53,"","error")</f>
        <v>error</v>
      </c>
      <c r="L61" s="38"/>
      <c r="M61" s="38"/>
      <c r="N61" s="38"/>
    </row>
    <row r="62" spans="1:14" hidden="1" x14ac:dyDescent="0.25"/>
    <row r="76" spans="1:3" x14ac:dyDescent="0.25">
      <c r="A76" s="27" t="s">
        <v>118</v>
      </c>
      <c r="C76" s="73">
        <f>C9+C13+C18+C33+C34</f>
        <v>7022</v>
      </c>
    </row>
    <row r="77" spans="1:3" x14ac:dyDescent="0.25">
      <c r="A77" s="27" t="s">
        <v>119</v>
      </c>
      <c r="C77" s="44">
        <f>C10</f>
        <v>-8194</v>
      </c>
    </row>
    <row r="78" spans="1:3" x14ac:dyDescent="0.25">
      <c r="A78" s="27" t="s">
        <v>33</v>
      </c>
      <c r="C78" s="44">
        <f>C31</f>
        <v>0</v>
      </c>
    </row>
    <row r="79" spans="1:3" x14ac:dyDescent="0.25">
      <c r="A79" s="27" t="s">
        <v>141</v>
      </c>
      <c r="C79" s="44">
        <f>C11</f>
        <v>2263</v>
      </c>
    </row>
    <row r="80" spans="1:3" x14ac:dyDescent="0.25">
      <c r="A80" s="27" t="s">
        <v>120</v>
      </c>
      <c r="C80" s="44">
        <f>C12</f>
        <v>-5497</v>
      </c>
    </row>
    <row r="81" spans="1:3" x14ac:dyDescent="0.25">
      <c r="A81" s="27" t="s">
        <v>128</v>
      </c>
      <c r="C81" s="44">
        <f>C14+C15+C16+C24</f>
        <v>-311</v>
      </c>
    </row>
    <row r="82" spans="1:3" ht="13.5" thickBot="1" x14ac:dyDescent="0.3">
      <c r="C82" s="189">
        <f>SUM(C76:C81)</f>
        <v>-4717</v>
      </c>
    </row>
    <row r="83" spans="1:3" ht="13.5" thickTop="1" x14ac:dyDescent="0.25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3"/>
  <sheetViews>
    <sheetView topLeftCell="B6" workbookViewId="0">
      <selection activeCell="D7" sqref="D7"/>
    </sheetView>
  </sheetViews>
  <sheetFormatPr defaultRowHeight="12.75" x14ac:dyDescent="0.2"/>
  <cols>
    <col min="1" max="1" width="16.85546875" style="23" hidden="1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 x14ac:dyDescent="0.2">
      <c r="A1" s="23" t="s">
        <v>102</v>
      </c>
    </row>
    <row r="2" spans="1:37" ht="15.75" x14ac:dyDescent="0.25">
      <c r="A2" s="23" t="s">
        <v>54</v>
      </c>
      <c r="B2" s="283" t="s">
        <v>17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1:37" ht="15" x14ac:dyDescent="0.25">
      <c r="A3" s="24">
        <v>36678</v>
      </c>
      <c r="B3" s="284" t="s">
        <v>164</v>
      </c>
      <c r="C3" s="284"/>
      <c r="D3" s="284"/>
      <c r="E3" s="284"/>
      <c r="F3" s="284"/>
      <c r="G3" s="284"/>
      <c r="H3" s="284"/>
      <c r="I3" s="284"/>
      <c r="J3" s="284"/>
      <c r="K3" s="284"/>
    </row>
    <row r="4" spans="1:37" x14ac:dyDescent="0.2">
      <c r="A4" s="23" t="s">
        <v>47</v>
      </c>
      <c r="B4" s="285" t="str">
        <f>Summary!A3</f>
        <v>Results based on Activity through April 7, 2000</v>
      </c>
      <c r="C4" s="285"/>
      <c r="D4" s="285"/>
      <c r="E4" s="285"/>
      <c r="F4" s="285"/>
      <c r="G4" s="285"/>
      <c r="H4" s="285"/>
      <c r="I4" s="285"/>
      <c r="J4" s="285"/>
      <c r="K4" s="285"/>
    </row>
    <row r="5" spans="1:37" ht="3" customHeight="1" x14ac:dyDescent="0.2"/>
    <row r="6" spans="1:37" x14ac:dyDescent="0.2">
      <c r="A6" s="23" t="s">
        <v>125</v>
      </c>
      <c r="B6" s="6"/>
      <c r="D6" s="280" t="s">
        <v>51</v>
      </c>
      <c r="E6" s="281"/>
      <c r="F6" s="282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277" t="s">
        <v>70</v>
      </c>
      <c r="I7" s="278"/>
      <c r="J7" s="278"/>
      <c r="K7" s="27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26</v>
      </c>
      <c r="B9" s="7" t="s">
        <v>3</v>
      </c>
      <c r="D9" s="62" t="e">
        <f ca="1">E9</f>
        <v>#NAME?</v>
      </c>
      <c r="E9" s="63" t="e">
        <f ca="1">ROUND(_xll.HPVAL($A9,$A$1,$A$2,$A$3,$A$4,$A$6)/1000,0)</f>
        <v>#NAME?</v>
      </c>
      <c r="F9" s="122" t="e">
        <f ca="1">E9-D9</f>
        <v>#NAME?</v>
      </c>
      <c r="G9" s="5"/>
      <c r="H9" s="194"/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">
      <c r="A10" s="23" t="s">
        <v>105</v>
      </c>
      <c r="B10" s="7" t="s">
        <v>106</v>
      </c>
      <c r="D10" s="20" t="e">
        <f t="shared" ref="D10:D18" ca="1" si="0">E10</f>
        <v>#NAME?</v>
      </c>
      <c r="E10" s="12" t="e">
        <f ca="1">ROUND(_xll.HPVAL($A10,$A$1,$A$2,$A$3,$A$4,$A$6)/1000,0)-E29</f>
        <v>#NAME?</v>
      </c>
      <c r="F10" s="123" t="e">
        <f t="shared" ref="F10:F18" ca="1" si="1">E10-D10</f>
        <v>#NAME?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27</v>
      </c>
      <c r="B11" s="7" t="s">
        <v>132</v>
      </c>
      <c r="D11" s="20" t="e">
        <f t="shared" ca="1" si="0"/>
        <v>#NAME?</v>
      </c>
      <c r="E11" s="12" t="e">
        <f ca="1">ROUND(_xll.HPVAL($A11,$A$1,$A$2,$A$3,$A$4,$A$6)*0.8577/1000,0)</f>
        <v>#NAME?</v>
      </c>
      <c r="F11" s="123" t="e">
        <f t="shared" ca="1" si="1"/>
        <v>#NAME?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134</v>
      </c>
      <c r="B12" s="7" t="s">
        <v>133</v>
      </c>
      <c r="D12" s="20" t="e">
        <f t="shared" ca="1" si="0"/>
        <v>#NAME?</v>
      </c>
      <c r="E12" s="12" t="e">
        <f ca="1">ROUND(_xll.HPVAL($A12,$A$1,$A$2,$A$3,$A$4,$A$6)/1000,0)-E11</f>
        <v>#NAME?</v>
      </c>
      <c r="F12" s="123" t="e">
        <f ca="1">E12-D12</f>
        <v>#NAME?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43</v>
      </c>
      <c r="B13" s="7" t="s">
        <v>114</v>
      </c>
      <c r="C13" s="72"/>
      <c r="D13" s="20" t="e">
        <f t="shared" ca="1" si="0"/>
        <v>#NAME?</v>
      </c>
      <c r="E13" s="12" t="e">
        <f ca="1">ROUND(_xll.HPVAL($A13,$A$1,$A$2,$A$3,$A$4,$A$6)/1000,0)</f>
        <v>#NAME?</v>
      </c>
      <c r="F13" s="123" t="e">
        <f ca="1">E13-D13</f>
        <v>#NAME?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28</v>
      </c>
      <c r="B14" s="7" t="s">
        <v>5</v>
      </c>
      <c r="D14" s="20" t="e">
        <f t="shared" ca="1" si="0"/>
        <v>#NAME?</v>
      </c>
      <c r="E14" s="12" t="e">
        <f ca="1">ROUND(_xll.HPVAL($A14,$A$1,$A$2,$A$3,$A$4,$A$6)/1000,0)</f>
        <v>#NAME?</v>
      </c>
      <c r="F14" s="123" t="e">
        <f t="shared" ca="1" si="1"/>
        <v>#NAME?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30</v>
      </c>
      <c r="B15" s="7" t="s">
        <v>156</v>
      </c>
      <c r="D15" s="20" t="e">
        <f t="shared" ca="1" si="0"/>
        <v>#NAME?</v>
      </c>
      <c r="E15" s="12" t="e">
        <f ca="1">ROUND(_xll.HPVAL($A15,$A$1,$A$2,$A$3,$A$4,$A$6)/1000,0)</f>
        <v>#NAME?</v>
      </c>
      <c r="F15" s="123" t="e">
        <f t="shared" ca="1" si="1"/>
        <v>#NAME?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4</v>
      </c>
      <c r="B16" s="7" t="s">
        <v>107</v>
      </c>
      <c r="D16" s="20" t="e">
        <f t="shared" ca="1" si="0"/>
        <v>#NAME?</v>
      </c>
      <c r="E16" s="12" t="e">
        <f ca="1">ROUND(_xll.HPVAL($A16,$A$1,$A$2,$A$3,$A$4,$A$6)/1000,0)</f>
        <v>#NAME?</v>
      </c>
      <c r="F16" s="123" t="e">
        <f t="shared" ca="1" si="1"/>
        <v>#NAME?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73</v>
      </c>
      <c r="B17" s="7" t="s">
        <v>157</v>
      </c>
      <c r="D17" s="20" t="e">
        <f t="shared" ca="1" si="0"/>
        <v>#NAME?</v>
      </c>
      <c r="E17" s="12" t="e">
        <f ca="1">ROUND(_xll.HPVAL($A17,$A$1,$A$2,$A$3,$A$4,$A$6)/1000,0)</f>
        <v>#NAME?</v>
      </c>
      <c r="F17" s="123" t="e">
        <f t="shared" ca="1" si="1"/>
        <v>#NAME?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A18" s="23" t="s">
        <v>31</v>
      </c>
      <c r="B18" s="7" t="s">
        <v>2</v>
      </c>
      <c r="D18" s="20" t="e">
        <f t="shared" ca="1" si="0"/>
        <v>#NAME?</v>
      </c>
      <c r="E18" s="12" t="e">
        <f ca="1">ROUND(_xll.HPVAL($A18,$A$1,$A$2,$A$3,$A$4,$A$6)/1000,0)</f>
        <v>#NAME?</v>
      </c>
      <c r="F18" s="123" t="e">
        <f t="shared" ca="1" si="1"/>
        <v>#NAME?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">
      <c r="B19" s="115" t="s">
        <v>6</v>
      </c>
      <c r="C19" s="114"/>
      <c r="D19" s="120" t="e">
        <f ca="1">SUM(D9:D18)</f>
        <v>#NAME?</v>
      </c>
      <c r="E19" s="121" t="e">
        <f ca="1">SUM(E9:E18)</f>
        <v>#NAME?</v>
      </c>
      <c r="F19" s="113" t="e">
        <f ca="1">SUM(F9:F18)</f>
        <v>#NAME?</v>
      </c>
      <c r="G19" s="116"/>
      <c r="H19" s="117"/>
      <c r="I19" s="118"/>
      <c r="J19" s="118"/>
      <c r="K19" s="1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 x14ac:dyDescent="0.2">
      <c r="B20" s="7"/>
      <c r="D20" s="20"/>
      <c r="E20" s="12"/>
      <c r="F20" s="123"/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32</v>
      </c>
      <c r="B21" s="7" t="s">
        <v>88</v>
      </c>
      <c r="D21" s="20" t="e">
        <f t="shared" ref="D21:D26" ca="1" si="2">E21</f>
        <v>#NAME?</v>
      </c>
      <c r="E21" s="12" t="e">
        <f ca="1">ROUND(_xll.HPVAL($A21,$A$1,$A$2,$A$3,$A$4,$A$6)/1000,0)</f>
        <v>#NAME?</v>
      </c>
      <c r="F21" s="123" t="e">
        <f t="shared" ref="F21:F26" ca="1" si="3">E21-D21</f>
        <v>#NAME?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38</v>
      </c>
      <c r="B22" s="7" t="s">
        <v>89</v>
      </c>
      <c r="D22" s="20" t="e">
        <f t="shared" ca="1" si="2"/>
        <v>#NAME?</v>
      </c>
      <c r="E22" s="12" t="e">
        <f ca="1">ROUND(_xll.HPVAL($A22,$A$1,$A$2,$A$3,$A$4,$A$6)/1000,0)</f>
        <v>#NAME?</v>
      </c>
      <c r="F22" s="123" t="e">
        <f t="shared" ca="1" si="3"/>
        <v>#NAME?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35</v>
      </c>
      <c r="B23" s="7" t="s">
        <v>90</v>
      </c>
      <c r="D23" s="20" t="e">
        <f t="shared" ca="1" si="2"/>
        <v>#NAME?</v>
      </c>
      <c r="E23" s="12" t="e">
        <f ca="1">ROUND(_xll.HPVAL($A23,$A$1,$A$2,$A$3,$A$4,$A$6)/1000,0)</f>
        <v>#NAME?</v>
      </c>
      <c r="F23" s="123" t="e">
        <f t="shared" ca="1" si="3"/>
        <v>#NAME?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A24" s="23" t="s">
        <v>153</v>
      </c>
      <c r="B24" s="7" t="s">
        <v>91</v>
      </c>
      <c r="D24" s="20" t="e">
        <f t="shared" ca="1" si="2"/>
        <v>#NAME?</v>
      </c>
      <c r="E24" s="12" t="e">
        <f ca="1">ROUND(_xll.HPVAL($A24,$A$1,$A$2,$A$3,$A$4,$A$6)/1000,0)</f>
        <v>#NAME?</v>
      </c>
      <c r="F24" s="123" t="e">
        <f t="shared" ca="1" si="3"/>
        <v>#NAME?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103</v>
      </c>
      <c r="B25" s="7" t="s">
        <v>104</v>
      </c>
      <c r="D25" s="20" t="e">
        <f t="shared" ca="1" si="2"/>
        <v>#NAME?</v>
      </c>
      <c r="E25" s="12" t="e">
        <f ca="1">ROUND(_xll.HPVAL($A25,$A$1,$A$2,$A$3,$A$4,$A$6)/1000,0)</f>
        <v>#NAME?</v>
      </c>
      <c r="F25" s="123" t="e">
        <f t="shared" ca="1" si="3"/>
        <v>#NAME?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A26" s="23" t="s">
        <v>36</v>
      </c>
      <c r="B26" s="7" t="s">
        <v>0</v>
      </c>
      <c r="D26" s="20" t="e">
        <f t="shared" ca="1" si="2"/>
        <v>#NAME?</v>
      </c>
      <c r="E26" s="12" t="e">
        <f ca="1">ROUND(_xll.HPVAL($A26,$A$1,$A$2,$A$3,$A$4,$A$6)/1000,0)</f>
        <v>#NAME?</v>
      </c>
      <c r="F26" s="123" t="e">
        <f t="shared" ca="1" si="3"/>
        <v>#NAME?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B27" s="115" t="s">
        <v>1</v>
      </c>
      <c r="C27" s="114"/>
      <c r="D27" s="120" t="e">
        <f ca="1">SUM(D21:D26)</f>
        <v>#NAME?</v>
      </c>
      <c r="E27" s="121" t="e">
        <f ca="1">SUM(E21:E26)</f>
        <v>#NAME?</v>
      </c>
      <c r="F27" s="113" t="e">
        <f ca="1">SUM(F21:F26)</f>
        <v>#NAME?</v>
      </c>
      <c r="G27" s="116"/>
      <c r="H27" s="117"/>
      <c r="I27" s="118"/>
      <c r="J27" s="118"/>
      <c r="K27" s="11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" customHeight="1" x14ac:dyDescent="0.2">
      <c r="B28" s="7"/>
      <c r="D28" s="20"/>
      <c r="E28" s="12"/>
      <c r="F28" s="123"/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A29" s="23" t="s">
        <v>34</v>
      </c>
      <c r="B29" s="7" t="s">
        <v>33</v>
      </c>
      <c r="D29" s="20" t="e">
        <f ca="1">E29</f>
        <v>#NAME?</v>
      </c>
      <c r="E29" s="12" t="e">
        <f ca="1">ROUND(_xll.HPVAL($A29,$A$1,$A$2,$A$3,$A$4,$A$6)/1000,0)</f>
        <v>#NAME?</v>
      </c>
      <c r="F29" s="123" t="e">
        <f ca="1">E29-D29</f>
        <v>#NAME?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A30" s="23" t="s">
        <v>37</v>
      </c>
      <c r="B30" s="7" t="s">
        <v>67</v>
      </c>
      <c r="D30" s="20" t="e">
        <f ca="1">E30</f>
        <v>#NAME?</v>
      </c>
      <c r="E30" s="12" t="e">
        <f ca="1">ROUND(_xll.HPVAL($A30,$A$1,$A$2,$A$3,$A$4,$A$6)/1000,0)</f>
        <v>#NAME?</v>
      </c>
      <c r="F30" s="123" t="e">
        <f ca="1">E30-D30</f>
        <v>#NAME?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A31" s="23" t="s">
        <v>41</v>
      </c>
      <c r="B31" s="7" t="s">
        <v>92</v>
      </c>
      <c r="C31" s="72"/>
      <c r="D31" s="20">
        <v>4961</v>
      </c>
      <c r="E31" s="12" t="e">
        <f ca="1">ROUND(_xll.HPVAL($A31,$A$1,$A$2,$A$3,$A$4,$A$6)/1000,0)</f>
        <v>#NAME?</v>
      </c>
      <c r="F31" s="123" t="e">
        <f ca="1">E31-D31</f>
        <v>#NAME?</v>
      </c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42</v>
      </c>
      <c r="B32" s="7" t="s">
        <v>93</v>
      </c>
      <c r="C32" s="72"/>
      <c r="D32" s="20" t="e">
        <f ca="1">E32</f>
        <v>#NAME?</v>
      </c>
      <c r="E32" s="12" t="e">
        <f ca="1">ROUND(_xll.HPVAL($A32,$A$1,$A$2,$A$3,$A$4,$A$6)/1000,0)</f>
        <v>#NAME?</v>
      </c>
      <c r="F32" s="123" t="e">
        <f ca="1">E32-D32</f>
        <v>#NAME?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B33" s="115" t="s">
        <v>86</v>
      </c>
      <c r="C33" s="114"/>
      <c r="D33" s="120" t="e">
        <f ca="1">SUM(D29:D32)</f>
        <v>#NAME?</v>
      </c>
      <c r="E33" s="121" t="e">
        <f ca="1">SUM(E29:E32)</f>
        <v>#NAME?</v>
      </c>
      <c r="F33" s="113" t="e">
        <f ca="1">SUM(F29:F32)</f>
        <v>#NAME?</v>
      </c>
      <c r="G33" s="116"/>
      <c r="H33" s="117"/>
      <c r="I33" s="118"/>
      <c r="J33" s="118"/>
      <c r="K33" s="1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3" customHeight="1" x14ac:dyDescent="0.2">
      <c r="B34" s="7"/>
      <c r="D34" s="20"/>
      <c r="E34" s="12"/>
      <c r="F34" s="123"/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customHeight="1" x14ac:dyDescent="0.2">
      <c r="A35" s="23" t="s">
        <v>40</v>
      </c>
      <c r="B35" s="7" t="s">
        <v>9</v>
      </c>
      <c r="D35" s="20" t="e">
        <f ca="1">E35</f>
        <v>#NAME?</v>
      </c>
      <c r="E35" s="12" t="e">
        <f ca="1">ROUND(_xll.HPVAL($A35,$A$1,$A$2,$A$3,$A$4,$A$6)/1000,0)</f>
        <v>#NAME?</v>
      </c>
      <c r="F35" s="123" t="e">
        <f ca="1">E35-D35</f>
        <v>#NAME?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customHeight="1" x14ac:dyDescent="0.2">
      <c r="A36" s="23" t="s">
        <v>39</v>
      </c>
      <c r="B36" s="7" t="s">
        <v>152</v>
      </c>
      <c r="D36" s="20" t="e">
        <f ca="1">E36</f>
        <v>#NAME?</v>
      </c>
      <c r="E36" s="12" t="e">
        <f ca="1">ROUND(_xll.HPVAL($A36,$A$1,$A$2,$A$3,$A$4,$A$6)/1000,0)</f>
        <v>#NAME?</v>
      </c>
      <c r="F36" s="123" t="e">
        <f ca="1">E36-D36</f>
        <v>#NAME?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customHeight="1" x14ac:dyDescent="0.2">
      <c r="A37" s="23" t="s">
        <v>154</v>
      </c>
      <c r="B37" s="7" t="s">
        <v>181</v>
      </c>
      <c r="D37" s="20" t="e">
        <f ca="1">E37</f>
        <v>#NAME?</v>
      </c>
      <c r="E37" s="12" t="e">
        <f ca="1">ROUND(_xll.HPVAL($A37,$A$1,$A$2,$A$3,$A$4,$A$6)/1000,0)</f>
        <v>#NAME?</v>
      </c>
      <c r="F37" s="123" t="e">
        <f ca="1">E37-D37</f>
        <v>#NAME?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">
      <c r="A38" s="23" t="s">
        <v>158</v>
      </c>
      <c r="B38" s="7" t="s">
        <v>155</v>
      </c>
      <c r="D38" s="20" t="e">
        <f ca="1">E38</f>
        <v>#NAME?</v>
      </c>
      <c r="E38" s="12" t="e">
        <f ca="1">ROUND(_xll.HPVAL($A38,$A$1,$A$2,$A$3,$A$4,$A$6)/1000,0)</f>
        <v>#NAME?</v>
      </c>
      <c r="F38" s="123" t="e">
        <f ca="1">E38-D38</f>
        <v>#NAME?</v>
      </c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">
      <c r="B39" s="115" t="s">
        <v>87</v>
      </c>
      <c r="C39" s="114"/>
      <c r="D39" s="120" t="e">
        <f ca="1">SUM(D35:D38)</f>
        <v>#NAME?</v>
      </c>
      <c r="E39" s="121" t="e">
        <f ca="1">SUM(E35:E38)</f>
        <v>#NAME?</v>
      </c>
      <c r="F39" s="113" t="e">
        <f ca="1">SUM(F35:F38)</f>
        <v>#NAME?</v>
      </c>
      <c r="G39" s="116"/>
      <c r="H39" s="117"/>
      <c r="I39" s="118"/>
      <c r="J39" s="118"/>
      <c r="K39" s="1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">
      <c r="B40" s="7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A41" s="23" t="s">
        <v>82</v>
      </c>
      <c r="B41" s="7" t="s">
        <v>8</v>
      </c>
      <c r="C41" s="72"/>
      <c r="D41" s="20" t="e">
        <f ca="1">E41</f>
        <v>#NAME?</v>
      </c>
      <c r="E41" s="12" t="e">
        <f ca="1">ROUND(_xll.HPVAL($A41,$A$1,$A$2,$A$3,$A$4,$A$6)/1000,0)</f>
        <v>#NAME?</v>
      </c>
      <c r="F41" s="123" t="e">
        <f ca="1">E41-D41</f>
        <v>#NAME?</v>
      </c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C42" s="72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">
      <c r="A43" s="23" t="s">
        <v>44</v>
      </c>
      <c r="B43" s="7" t="s">
        <v>7</v>
      </c>
      <c r="C43" s="72"/>
      <c r="D43" s="20" t="e">
        <f ca="1">E43</f>
        <v>#NAME?</v>
      </c>
      <c r="E43" s="12" t="e">
        <f ca="1">ROUND(_xll.HPVAL($A43,$A$1,$A$2,$A$3,$A$4,$A$6)/1000,0)</f>
        <v>#NAME?</v>
      </c>
      <c r="F43" s="123" t="e">
        <f ca="1">E43-D43</f>
        <v>#NAME?</v>
      </c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s="114" customFormat="1" ht="11.25" customHeight="1" x14ac:dyDescent="0.2">
      <c r="A45" s="23"/>
      <c r="B45" s="115" t="s">
        <v>10</v>
      </c>
      <c r="D45" s="120" t="e">
        <f ca="1">SUM(D39:D43)+D19+D27+D33</f>
        <v>#NAME?</v>
      </c>
      <c r="E45" s="121" t="e">
        <f ca="1">SUM(E39:E43)+E19+E27+E33</f>
        <v>#NAME?</v>
      </c>
      <c r="F45" s="113" t="e">
        <f ca="1">SUM(F39:F43)+F19+F27+F33</f>
        <v>#NAME?</v>
      </c>
      <c r="G45" s="116"/>
      <c r="H45" s="117"/>
      <c r="I45" s="118"/>
      <c r="J45" s="118"/>
      <c r="K45" s="119"/>
    </row>
    <row r="46" spans="1:37" ht="3" customHeight="1" x14ac:dyDescent="0.2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1.25" customHeight="1" x14ac:dyDescent="0.2">
      <c r="A47" s="23" t="s">
        <v>45</v>
      </c>
      <c r="B47" s="7" t="s">
        <v>48</v>
      </c>
      <c r="C47" s="72"/>
      <c r="D47" s="20" t="e">
        <f ca="1">E47</f>
        <v>#NAME?</v>
      </c>
      <c r="E47" s="12" t="e">
        <f ca="1">ROUND(_xll.HPVAL($A47,$A$1,$A$2,$A$3,$A$4,$A$6)/1000,0)</f>
        <v>#NAME?</v>
      </c>
      <c r="F47" s="123" t="e">
        <f ca="1">E47-D47</f>
        <v>#NAME?</v>
      </c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">
      <c r="A49" s="23" t="s">
        <v>46</v>
      </c>
      <c r="B49" s="7" t="s">
        <v>18</v>
      </c>
      <c r="C49" s="72"/>
      <c r="D49" s="20" t="e">
        <f ca="1">E49</f>
        <v>#NAME?</v>
      </c>
      <c r="E49" s="12" t="e">
        <f ca="1">ROUND(_xll.HPVAL($A49,$A$1,$A$2,$A$3,$A$4,$A$6)/1000,0)</f>
        <v>#NAME?</v>
      </c>
      <c r="F49" s="123" t="e">
        <f ca="1">E49-D49</f>
        <v>#NAME?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114" customFormat="1" ht="11.25" customHeight="1" x14ac:dyDescent="0.2">
      <c r="B51" s="115" t="s">
        <v>14</v>
      </c>
      <c r="D51" s="108" t="e">
        <f ca="1">D45+D47+D49</f>
        <v>#NAME?</v>
      </c>
      <c r="E51" s="109" t="e">
        <f ca="1">E45+E47+E49</f>
        <v>#NAME?</v>
      </c>
      <c r="F51" s="110" t="e">
        <f ca="1">F45+F47+F49</f>
        <v>#NAME?</v>
      </c>
      <c r="G51" s="116"/>
      <c r="H51" s="117"/>
      <c r="I51" s="118"/>
      <c r="J51" s="118"/>
      <c r="K51" s="119"/>
    </row>
    <row r="52" spans="1:37" ht="3" customHeight="1" x14ac:dyDescent="0.2">
      <c r="B52" s="19"/>
      <c r="D52" s="13"/>
      <c r="E52" s="14"/>
      <c r="F52" s="22"/>
      <c r="G52" s="1"/>
      <c r="H52" s="13"/>
      <c r="I52" s="14"/>
      <c r="J52" s="14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86" customFormat="1" ht="3" customHeight="1" x14ac:dyDescent="0.2">
      <c r="A53" s="163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">
      <c r="B54" s="6"/>
      <c r="D54" s="280" t="s">
        <v>131</v>
      </c>
      <c r="E54" s="281"/>
      <c r="F54" s="282"/>
      <c r="G54" s="1"/>
      <c r="H54" s="9"/>
      <c r="I54" s="10"/>
      <c r="J54" s="10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B55" s="179" t="s">
        <v>16</v>
      </c>
      <c r="D55" s="16" t="s">
        <v>13</v>
      </c>
      <c r="E55" s="17" t="s">
        <v>15</v>
      </c>
      <c r="F55" s="18" t="s">
        <v>20</v>
      </c>
      <c r="G55" s="1"/>
      <c r="H55" s="277" t="s">
        <v>70</v>
      </c>
      <c r="I55" s="278"/>
      <c r="J55" s="278"/>
      <c r="K55" s="27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B56" s="6" t="s">
        <v>33</v>
      </c>
      <c r="D56" s="182">
        <v>8789</v>
      </c>
      <c r="E56" s="183">
        <v>8789</v>
      </c>
      <c r="F56" s="180">
        <f>E56-D56</f>
        <v>0</v>
      </c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19" t="s">
        <v>92</v>
      </c>
      <c r="D57" s="21">
        <v>39637</v>
      </c>
      <c r="E57" s="15">
        <f>34587+2528-504</f>
        <v>36611</v>
      </c>
      <c r="F57" s="181">
        <f>E57-D57</f>
        <v>-3026</v>
      </c>
      <c r="G57" s="1"/>
      <c r="H57" s="13"/>
      <c r="I57" s="14"/>
      <c r="J57" s="14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</sheetData>
  <mergeCells count="7">
    <mergeCell ref="H55:K55"/>
    <mergeCell ref="D6:F6"/>
    <mergeCell ref="H7:K7"/>
    <mergeCell ref="B2:K2"/>
    <mergeCell ref="B3:K3"/>
    <mergeCell ref="B4:K4"/>
    <mergeCell ref="D54:F54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Hotlist</vt:lpstr>
      <vt:lpstr>Greensheet</vt:lpstr>
      <vt:lpstr>web_summary</vt:lpstr>
      <vt:lpstr>Summary</vt:lpstr>
      <vt:lpstr>Summary YTD</vt:lpstr>
      <vt:lpstr>Summary YTD-Qtr</vt:lpstr>
      <vt:lpstr>GrossMargin</vt:lpstr>
      <vt:lpstr>GM-WklyChnge</vt:lpstr>
      <vt:lpstr>Expenses</vt:lpstr>
      <vt:lpstr>CapChrg-AllocExp</vt:lpstr>
      <vt:lpstr>Headcount</vt:lpstr>
      <vt:lpstr>'CapChrg-AllocExp'!Print_Area</vt:lpstr>
      <vt:lpstr>Expenses!Print_Area</vt:lpstr>
      <vt:lpstr>'GM-WklyChnge'!Print_Area</vt:lpstr>
      <vt:lpstr>Greensheet!Print_Area</vt:lpstr>
      <vt:lpstr>GrossMargin!Print_Area</vt:lpstr>
      <vt:lpstr>Headcount!Print_Area</vt:lpstr>
      <vt:lpstr>Hotlist!Print_Area</vt:lpstr>
      <vt:lpstr>Summary!Print_Area</vt:lpstr>
      <vt:lpstr>'Summary YTD'!Print_Area</vt:lpstr>
      <vt:lpstr>'Summary YTD-Qtr'!Print_Area</vt:lpstr>
      <vt:lpstr>web_summary!Print_Area</vt:lpstr>
      <vt:lpstr>Greensheet!Print_Titles</vt:lpstr>
      <vt:lpstr>Hotlist!Print_Titles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Felienne</cp:lastModifiedBy>
  <cp:lastPrinted>2000-04-10T16:12:29Z</cp:lastPrinted>
  <dcterms:created xsi:type="dcterms:W3CDTF">1999-10-18T12:36:30Z</dcterms:created>
  <dcterms:modified xsi:type="dcterms:W3CDTF">2014-09-05T10:50:03Z</dcterms:modified>
</cp:coreProperties>
</file>