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 tabRatio="631" activeTab="3"/>
  </bookViews>
  <sheets>
    <sheet name="Greensheet" sheetId="12" r:id="rId1"/>
    <sheet name="Upside Downside" sheetId="7" state="hidden" r:id="rId2"/>
    <sheet name="Rollforward" sheetId="18" state="hidden" r:id="rId3"/>
    <sheet name="Summary" sheetId="1" r:id="rId4"/>
    <sheet name="Summary YTD" sheetId="6" state="hidden" r:id="rId5"/>
    <sheet name="Summary YTD-Qtr" sheetId="10" state="hidden" r:id="rId6"/>
    <sheet name="GrossMargin" sheetId="2" r:id="rId7"/>
    <sheet name="GM-DlyChnge" sheetId="9" r:id="rId8"/>
    <sheet name="Expenses" sheetId="3" r:id="rId9"/>
    <sheet name="CapChrg-AllocExp" sheetId="4" r:id="rId10"/>
    <sheet name="Headcount" sheetId="8" r:id="rId11"/>
    <sheet name="Whalley" sheetId="15" state="hidden" r:id="rId12"/>
    <sheet name="Shankman" sheetId="16" state="hidden" r:id="rId13"/>
    <sheet name="Fallon" sheetId="17" state="hidden" r:id="rId14"/>
  </sheets>
  <externalReferences>
    <externalReference r:id="rId15"/>
  </externalReferences>
  <definedNames>
    <definedName name="_xlnm.Print_Area" localSheetId="9">'CapChrg-AllocExp'!$B$2:$P$53</definedName>
    <definedName name="_xlnm.Print_Area" localSheetId="8">Expenses!$B$2:$K$57</definedName>
    <definedName name="_xlnm.Print_Area" localSheetId="13">Fallon!$A$1:$W$11</definedName>
    <definedName name="_xlnm.Print_Area" localSheetId="7">'GM-DlyChnge'!$A$1:$K$61</definedName>
    <definedName name="_xlnm.Print_Area" localSheetId="0">Greensheet!$A$1:$M$149</definedName>
    <definedName name="_xlnm.Print_Area" localSheetId="6">GrossMargin!$B$2:$N$56</definedName>
    <definedName name="_xlnm.Print_Area" localSheetId="10">Headcount!$B$1:$N$50</definedName>
    <definedName name="_xlnm.Print_Area" localSheetId="2">Rollforward!$A$1:$H$28</definedName>
    <definedName name="_xlnm.Print_Area" localSheetId="12">Shankman!$A$1:$W$13</definedName>
    <definedName name="_xlnm.Print_Area" localSheetId="3">Summary!$A$1:$V$63</definedName>
    <definedName name="_xlnm.Print_Area" localSheetId="4">'Summary YTD'!$C$3:$X$64</definedName>
    <definedName name="_xlnm.Print_Area" localSheetId="5">'Summary YTD-Qtr'!$B$2:$V$63</definedName>
    <definedName name="_xlnm.Print_Area" localSheetId="1">'Upside Downside'!$A$1:$H$40</definedName>
    <definedName name="_xlnm.Print_Area" localSheetId="11">Whalley!$A$1:$W$20</definedName>
    <definedName name="_xlnm.Print_Titles" localSheetId="0">Greensheet!$1:$4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D30" i="4"/>
  <c r="D38" i="4"/>
  <c r="K46" i="4"/>
  <c r="B4" i="3"/>
  <c r="D12" i="3"/>
  <c r="D37" i="3"/>
  <c r="D39" i="3" s="1"/>
  <c r="D49" i="3"/>
  <c r="F56" i="3"/>
  <c r="E57" i="3"/>
  <c r="F57" i="3" s="1"/>
  <c r="H9" i="17"/>
  <c r="I9" i="17"/>
  <c r="H10" i="17"/>
  <c r="H11" i="17" s="1"/>
  <c r="I10" i="17"/>
  <c r="M10" i="17"/>
  <c r="I11" i="17"/>
  <c r="K11" i="17"/>
  <c r="R11" i="17"/>
  <c r="C9" i="9"/>
  <c r="D9" i="9"/>
  <c r="E9" i="9"/>
  <c r="E20" i="9" s="1"/>
  <c r="F9" i="9"/>
  <c r="G9" i="9"/>
  <c r="I9" i="9"/>
  <c r="J9" i="9"/>
  <c r="C10" i="9"/>
  <c r="D10" i="9"/>
  <c r="E10" i="9"/>
  <c r="F10" i="9"/>
  <c r="G10" i="9"/>
  <c r="H10" i="9"/>
  <c r="K10" i="9" s="1"/>
  <c r="I10" i="9"/>
  <c r="J10" i="9"/>
  <c r="C11" i="9"/>
  <c r="D11" i="9"/>
  <c r="E11" i="9"/>
  <c r="F11" i="9"/>
  <c r="G11" i="9"/>
  <c r="I11" i="9"/>
  <c r="J11" i="9"/>
  <c r="C12" i="9"/>
  <c r="D12" i="9"/>
  <c r="E12" i="9"/>
  <c r="F12" i="9"/>
  <c r="G12" i="9"/>
  <c r="I12" i="9"/>
  <c r="J12" i="9"/>
  <c r="C13" i="9"/>
  <c r="D13" i="9"/>
  <c r="E13" i="9"/>
  <c r="G13" i="9"/>
  <c r="I13" i="9"/>
  <c r="J13" i="9"/>
  <c r="C14" i="9"/>
  <c r="D14" i="9"/>
  <c r="E14" i="9"/>
  <c r="F14" i="9"/>
  <c r="G14" i="9"/>
  <c r="H14" i="9"/>
  <c r="I14" i="9"/>
  <c r="J14" i="9"/>
  <c r="C15" i="9"/>
  <c r="D15" i="9"/>
  <c r="E15" i="9"/>
  <c r="F15" i="9"/>
  <c r="G15" i="9"/>
  <c r="H15" i="9"/>
  <c r="K15" i="9" s="1"/>
  <c r="I15" i="9"/>
  <c r="J15" i="9"/>
  <c r="C16" i="9"/>
  <c r="D16" i="9"/>
  <c r="E16" i="9"/>
  <c r="F16" i="9"/>
  <c r="G16" i="9"/>
  <c r="H16" i="9"/>
  <c r="K16" i="9" s="1"/>
  <c r="I16" i="9"/>
  <c r="J16" i="9"/>
  <c r="C17" i="9"/>
  <c r="D17" i="9"/>
  <c r="E17" i="9"/>
  <c r="F17" i="9"/>
  <c r="G17" i="9"/>
  <c r="I17" i="9"/>
  <c r="J17" i="9"/>
  <c r="C18" i="9"/>
  <c r="D18" i="9"/>
  <c r="E18" i="9"/>
  <c r="F18" i="9"/>
  <c r="G18" i="9"/>
  <c r="H18" i="9"/>
  <c r="K18" i="9" s="1"/>
  <c r="I18" i="9"/>
  <c r="J18" i="9"/>
  <c r="D20" i="9"/>
  <c r="C22" i="9"/>
  <c r="D22" i="9"/>
  <c r="E22" i="9"/>
  <c r="G22" i="9"/>
  <c r="I22" i="9"/>
  <c r="J22" i="9"/>
  <c r="C23" i="9"/>
  <c r="D23" i="9"/>
  <c r="E23" i="9"/>
  <c r="F23" i="9"/>
  <c r="G23" i="9"/>
  <c r="I23" i="9"/>
  <c r="J23" i="9"/>
  <c r="D24" i="9"/>
  <c r="E24" i="9"/>
  <c r="F24" i="9"/>
  <c r="G24" i="9"/>
  <c r="J24" i="9"/>
  <c r="C25" i="9"/>
  <c r="D25" i="9"/>
  <c r="E25" i="9"/>
  <c r="F25" i="9"/>
  <c r="G25" i="9"/>
  <c r="H25" i="9"/>
  <c r="K25" i="9" s="1"/>
  <c r="I25" i="9"/>
  <c r="J25" i="9"/>
  <c r="C26" i="9"/>
  <c r="D26" i="9"/>
  <c r="E26" i="9"/>
  <c r="F26" i="9"/>
  <c r="G26" i="9"/>
  <c r="H26" i="9" s="1"/>
  <c r="K26" i="9" s="1"/>
  <c r="I26" i="9"/>
  <c r="J26" i="9"/>
  <c r="C27" i="9"/>
  <c r="D27" i="9"/>
  <c r="E27" i="9"/>
  <c r="E29" i="9" s="1"/>
  <c r="F27" i="9"/>
  <c r="G27" i="9"/>
  <c r="I27" i="9"/>
  <c r="J27" i="9"/>
  <c r="C31" i="9"/>
  <c r="D31" i="9"/>
  <c r="E31" i="9"/>
  <c r="F31" i="9"/>
  <c r="G31" i="9"/>
  <c r="I31" i="9"/>
  <c r="J31" i="9"/>
  <c r="C32" i="9"/>
  <c r="D32" i="9"/>
  <c r="E32" i="9"/>
  <c r="F32" i="9"/>
  <c r="G32" i="9"/>
  <c r="I32" i="9"/>
  <c r="J32" i="9"/>
  <c r="C33" i="9"/>
  <c r="D33" i="9"/>
  <c r="E33" i="9"/>
  <c r="G33" i="9"/>
  <c r="I33" i="9"/>
  <c r="J33" i="9"/>
  <c r="D34" i="9"/>
  <c r="E34" i="9"/>
  <c r="F34" i="9"/>
  <c r="G34" i="9"/>
  <c r="I34" i="9"/>
  <c r="J34" i="9"/>
  <c r="C36" i="9"/>
  <c r="G36" i="9"/>
  <c r="I36" i="9"/>
  <c r="C38" i="9"/>
  <c r="D38" i="9"/>
  <c r="E38" i="9"/>
  <c r="F38" i="9"/>
  <c r="G38" i="9"/>
  <c r="I38" i="9"/>
  <c r="J38" i="9"/>
  <c r="C39" i="9"/>
  <c r="D39" i="9"/>
  <c r="E39" i="9"/>
  <c r="F39" i="9"/>
  <c r="G39" i="9"/>
  <c r="I39" i="9"/>
  <c r="I43" i="9" s="1"/>
  <c r="J39" i="9"/>
  <c r="C40" i="9"/>
  <c r="D40" i="9"/>
  <c r="F40" i="9"/>
  <c r="G40" i="9"/>
  <c r="I40" i="9"/>
  <c r="J40" i="9"/>
  <c r="C41" i="9"/>
  <c r="D41" i="9"/>
  <c r="E41" i="9"/>
  <c r="F41" i="9"/>
  <c r="G41" i="9"/>
  <c r="I41" i="9"/>
  <c r="J41" i="9"/>
  <c r="C43" i="9"/>
  <c r="D43" i="9"/>
  <c r="J43" i="9"/>
  <c r="C45" i="9"/>
  <c r="H45" i="9" s="1"/>
  <c r="K45" i="9" s="1"/>
  <c r="D45" i="9"/>
  <c r="E45" i="9"/>
  <c r="F45" i="9"/>
  <c r="G45" i="9"/>
  <c r="I45" i="9"/>
  <c r="J45" i="9"/>
  <c r="C47" i="9"/>
  <c r="D47" i="9"/>
  <c r="E47" i="9"/>
  <c r="F47" i="9"/>
  <c r="G47" i="9"/>
  <c r="H47" i="9"/>
  <c r="I47" i="9"/>
  <c r="J47" i="9"/>
  <c r="C49" i="9"/>
  <c r="H49" i="9" s="1"/>
  <c r="K49" i="9" s="1"/>
  <c r="D49" i="9"/>
  <c r="E49" i="9"/>
  <c r="F49" i="9"/>
  <c r="G49" i="9"/>
  <c r="I49" i="9"/>
  <c r="J49" i="9"/>
  <c r="C51" i="9"/>
  <c r="D51" i="9"/>
  <c r="E51" i="9"/>
  <c r="F51" i="9"/>
  <c r="G51" i="9"/>
  <c r="H51" i="9"/>
  <c r="I51" i="9"/>
  <c r="J51" i="9"/>
  <c r="I61" i="9"/>
  <c r="C76" i="9"/>
  <c r="C77" i="9"/>
  <c r="A3" i="12"/>
  <c r="E10" i="12"/>
  <c r="G10" i="12"/>
  <c r="I10" i="12"/>
  <c r="K10" i="12"/>
  <c r="E15" i="12"/>
  <c r="G15" i="12"/>
  <c r="I15" i="12"/>
  <c r="K15" i="12"/>
  <c r="M15" i="12" s="1"/>
  <c r="E20" i="12"/>
  <c r="G20" i="12"/>
  <c r="M20" i="12" s="1"/>
  <c r="I20" i="12"/>
  <c r="K20" i="12"/>
  <c r="E25" i="12"/>
  <c r="M25" i="12" s="1"/>
  <c r="G25" i="12"/>
  <c r="I25" i="12"/>
  <c r="K25" i="12"/>
  <c r="E32" i="12"/>
  <c r="G32" i="12"/>
  <c r="I32" i="12"/>
  <c r="K32" i="12"/>
  <c r="M32" i="12" s="1"/>
  <c r="E37" i="12"/>
  <c r="M37" i="12" s="1"/>
  <c r="G37" i="12"/>
  <c r="I37" i="12"/>
  <c r="K37" i="12"/>
  <c r="E42" i="12"/>
  <c r="G42" i="12"/>
  <c r="I42" i="12"/>
  <c r="K42" i="12"/>
  <c r="E47" i="12"/>
  <c r="G47" i="12"/>
  <c r="I47" i="12"/>
  <c r="K47" i="12"/>
  <c r="M47" i="12"/>
  <c r="E52" i="12"/>
  <c r="M52" i="12" s="1"/>
  <c r="G52" i="12"/>
  <c r="I52" i="12"/>
  <c r="K52" i="12"/>
  <c r="E57" i="12"/>
  <c r="G57" i="12"/>
  <c r="I57" i="12"/>
  <c r="K57" i="12"/>
  <c r="M57" i="12"/>
  <c r="E61" i="12"/>
  <c r="G61" i="12"/>
  <c r="M61" i="12" s="1"/>
  <c r="I61" i="12"/>
  <c r="K61" i="12"/>
  <c r="E66" i="12"/>
  <c r="G66" i="12"/>
  <c r="I66" i="12"/>
  <c r="K66" i="12"/>
  <c r="M66" i="12"/>
  <c r="T74" i="12"/>
  <c r="Z74" i="12" s="1"/>
  <c r="U74" i="12"/>
  <c r="V74" i="12"/>
  <c r="W74" i="12"/>
  <c r="X74" i="12"/>
  <c r="Y74" i="12"/>
  <c r="T75" i="12"/>
  <c r="Z75" i="12" s="1"/>
  <c r="U75" i="12"/>
  <c r="V75" i="12"/>
  <c r="W75" i="12"/>
  <c r="X75" i="12"/>
  <c r="Y75" i="12"/>
  <c r="T76" i="12"/>
  <c r="U76" i="12"/>
  <c r="V76" i="12"/>
  <c r="W76" i="12"/>
  <c r="X76" i="12"/>
  <c r="Y76" i="12"/>
  <c r="M78" i="12"/>
  <c r="T81" i="12"/>
  <c r="U81" i="12"/>
  <c r="V81" i="12"/>
  <c r="W81" i="12"/>
  <c r="X81" i="12"/>
  <c r="Y81" i="12"/>
  <c r="M83" i="12"/>
  <c r="T86" i="12"/>
  <c r="U86" i="12"/>
  <c r="V86" i="12"/>
  <c r="W86" i="12"/>
  <c r="X86" i="12"/>
  <c r="Y86" i="12"/>
  <c r="T87" i="12"/>
  <c r="U87" i="12"/>
  <c r="V87" i="12"/>
  <c r="W87" i="12"/>
  <c r="X87" i="12"/>
  <c r="Y87" i="12"/>
  <c r="T88" i="12"/>
  <c r="U88" i="12"/>
  <c r="V88" i="12"/>
  <c r="W88" i="12"/>
  <c r="X88" i="12"/>
  <c r="Y88" i="12"/>
  <c r="Z88" i="12"/>
  <c r="T89" i="12"/>
  <c r="U89" i="12"/>
  <c r="V89" i="12"/>
  <c r="W89" i="12"/>
  <c r="X89" i="12"/>
  <c r="Y89" i="12"/>
  <c r="T90" i="12"/>
  <c r="Z90" i="12" s="1"/>
  <c r="U90" i="12"/>
  <c r="V90" i="12"/>
  <c r="W90" i="12"/>
  <c r="X90" i="12"/>
  <c r="Y90" i="12"/>
  <c r="T91" i="12"/>
  <c r="U91" i="12"/>
  <c r="Z91" i="12" s="1"/>
  <c r="V91" i="12"/>
  <c r="W91" i="12"/>
  <c r="X91" i="12"/>
  <c r="Y91" i="12"/>
  <c r="T92" i="12"/>
  <c r="U92" i="12"/>
  <c r="V92" i="12"/>
  <c r="W92" i="12"/>
  <c r="X92" i="12"/>
  <c r="Y92" i="12"/>
  <c r="T93" i="12"/>
  <c r="U93" i="12"/>
  <c r="V93" i="12"/>
  <c r="W93" i="12"/>
  <c r="X93" i="12"/>
  <c r="Y93" i="12"/>
  <c r="T94" i="12"/>
  <c r="Z94" i="12" s="1"/>
  <c r="U94" i="12"/>
  <c r="V94" i="12"/>
  <c r="W94" i="12"/>
  <c r="X94" i="12"/>
  <c r="Y94" i="12"/>
  <c r="T95" i="12"/>
  <c r="U95" i="12"/>
  <c r="V95" i="12"/>
  <c r="W95" i="12"/>
  <c r="X95" i="12"/>
  <c r="Y95" i="12"/>
  <c r="T96" i="12"/>
  <c r="U96" i="12"/>
  <c r="V96" i="12"/>
  <c r="Z96" i="12" s="1"/>
  <c r="W96" i="12"/>
  <c r="X96" i="12"/>
  <c r="Y96" i="12"/>
  <c r="T97" i="12"/>
  <c r="U97" i="12"/>
  <c r="V97" i="12"/>
  <c r="W97" i="12"/>
  <c r="X97" i="12"/>
  <c r="Y97" i="12"/>
  <c r="T98" i="12"/>
  <c r="U98" i="12"/>
  <c r="V98" i="12"/>
  <c r="W98" i="12"/>
  <c r="X98" i="12"/>
  <c r="Y98" i="12"/>
  <c r="M100" i="12"/>
  <c r="T103" i="12"/>
  <c r="U103" i="12"/>
  <c r="V103" i="12"/>
  <c r="W103" i="12"/>
  <c r="X103" i="12"/>
  <c r="Y103" i="12"/>
  <c r="T108" i="12"/>
  <c r="U108" i="12"/>
  <c r="V108" i="12"/>
  <c r="W108" i="12"/>
  <c r="X108" i="12"/>
  <c r="Y108" i="12"/>
  <c r="Z108" i="12"/>
  <c r="T109" i="12"/>
  <c r="U109" i="12"/>
  <c r="V109" i="12"/>
  <c r="W109" i="12"/>
  <c r="X109" i="12"/>
  <c r="Y109" i="12"/>
  <c r="Z109" i="12"/>
  <c r="M111" i="12"/>
  <c r="M149" i="12" s="1"/>
  <c r="T114" i="12"/>
  <c r="U114" i="12"/>
  <c r="V114" i="12"/>
  <c r="W114" i="12"/>
  <c r="X114" i="12"/>
  <c r="Y114" i="12"/>
  <c r="Z114" i="12"/>
  <c r="T115" i="12"/>
  <c r="Z115" i="12" s="1"/>
  <c r="U115" i="12"/>
  <c r="V115" i="12"/>
  <c r="W115" i="12"/>
  <c r="X115" i="12"/>
  <c r="Y115" i="12"/>
  <c r="T116" i="12"/>
  <c r="U116" i="12"/>
  <c r="V116" i="12"/>
  <c r="W116" i="12"/>
  <c r="X116" i="12"/>
  <c r="Y116" i="12"/>
  <c r="T117" i="12"/>
  <c r="U117" i="12"/>
  <c r="V117" i="12"/>
  <c r="W117" i="12"/>
  <c r="X117" i="12"/>
  <c r="Y117" i="12"/>
  <c r="T118" i="12"/>
  <c r="U118" i="12"/>
  <c r="V118" i="12"/>
  <c r="W118" i="12"/>
  <c r="X118" i="12"/>
  <c r="Y118" i="12"/>
  <c r="Z118" i="12"/>
  <c r="T119" i="12"/>
  <c r="U119" i="12"/>
  <c r="V119" i="12"/>
  <c r="W119" i="12"/>
  <c r="X119" i="12"/>
  <c r="Y119" i="12"/>
  <c r="T120" i="12"/>
  <c r="Z120" i="12" s="1"/>
  <c r="U120" i="12"/>
  <c r="V120" i="12"/>
  <c r="W120" i="12"/>
  <c r="X120" i="12"/>
  <c r="Y120" i="12"/>
  <c r="T121" i="12"/>
  <c r="U121" i="12"/>
  <c r="Z121" i="12" s="1"/>
  <c r="V121" i="12"/>
  <c r="W121" i="12"/>
  <c r="X121" i="12"/>
  <c r="Y121" i="12"/>
  <c r="T122" i="12"/>
  <c r="Z122" i="12" s="1"/>
  <c r="U122" i="12"/>
  <c r="V122" i="12"/>
  <c r="W122" i="12"/>
  <c r="X122" i="12"/>
  <c r="Y122" i="12"/>
  <c r="T123" i="12"/>
  <c r="U123" i="12"/>
  <c r="V123" i="12"/>
  <c r="W123" i="12"/>
  <c r="X123" i="12"/>
  <c r="Y123" i="12"/>
  <c r="T124" i="12"/>
  <c r="Z124" i="12" s="1"/>
  <c r="U124" i="12"/>
  <c r="V124" i="12"/>
  <c r="W124" i="12"/>
  <c r="X124" i="12"/>
  <c r="Y124" i="12"/>
  <c r="T125" i="12"/>
  <c r="U125" i="12"/>
  <c r="V125" i="12"/>
  <c r="W125" i="12"/>
  <c r="X125" i="12"/>
  <c r="Y125" i="12"/>
  <c r="T126" i="12"/>
  <c r="U126" i="12"/>
  <c r="V126" i="12"/>
  <c r="W126" i="12"/>
  <c r="X126" i="12"/>
  <c r="Y126" i="12"/>
  <c r="T127" i="12"/>
  <c r="U127" i="12"/>
  <c r="V127" i="12"/>
  <c r="W127" i="12"/>
  <c r="X127" i="12"/>
  <c r="Y127" i="12"/>
  <c r="T128" i="12"/>
  <c r="Z128" i="12" s="1"/>
  <c r="U128" i="12"/>
  <c r="V128" i="12"/>
  <c r="W128" i="12"/>
  <c r="X128" i="12"/>
  <c r="Y128" i="12"/>
  <c r="T129" i="12"/>
  <c r="U129" i="12"/>
  <c r="V129" i="12"/>
  <c r="W129" i="12"/>
  <c r="X129" i="12"/>
  <c r="Y129" i="12"/>
  <c r="Z129" i="12" s="1"/>
  <c r="T130" i="12"/>
  <c r="U130" i="12"/>
  <c r="V130" i="12"/>
  <c r="W130" i="12"/>
  <c r="X130" i="12"/>
  <c r="Y130" i="12"/>
  <c r="Z130" i="12"/>
  <c r="M132" i="12"/>
  <c r="T135" i="12"/>
  <c r="U135" i="12"/>
  <c r="V135" i="12"/>
  <c r="W135" i="12"/>
  <c r="X135" i="12"/>
  <c r="Y135" i="12"/>
  <c r="Z135" i="12"/>
  <c r="M137" i="12"/>
  <c r="T140" i="12"/>
  <c r="U140" i="12"/>
  <c r="V140" i="12"/>
  <c r="W140" i="12"/>
  <c r="X140" i="12"/>
  <c r="Y140" i="12"/>
  <c r="Z140" i="12"/>
  <c r="M142" i="12"/>
  <c r="T145" i="12"/>
  <c r="U145" i="12"/>
  <c r="V145" i="12"/>
  <c r="W145" i="12"/>
  <c r="X145" i="12"/>
  <c r="Y145" i="12"/>
  <c r="Z145" i="12"/>
  <c r="M147" i="12"/>
  <c r="B4" i="2"/>
  <c r="I10" i="2"/>
  <c r="L10" i="2"/>
  <c r="I11" i="2"/>
  <c r="I12" i="2"/>
  <c r="L12" i="2"/>
  <c r="D13" i="2"/>
  <c r="D21" i="2" s="1"/>
  <c r="I13" i="2"/>
  <c r="L13" i="2" s="1"/>
  <c r="G14" i="2"/>
  <c r="I15" i="2"/>
  <c r="R15" i="2" s="1"/>
  <c r="I16" i="2"/>
  <c r="L16" i="2"/>
  <c r="I17" i="2"/>
  <c r="L17" i="2"/>
  <c r="I18" i="2"/>
  <c r="L18" i="2"/>
  <c r="I19" i="2"/>
  <c r="L19" i="2" s="1"/>
  <c r="E21" i="2"/>
  <c r="F21" i="2"/>
  <c r="G21" i="2"/>
  <c r="H21" i="2"/>
  <c r="J21" i="2"/>
  <c r="K21" i="2"/>
  <c r="G23" i="2"/>
  <c r="I23" i="2"/>
  <c r="I24" i="2"/>
  <c r="R24" i="2" s="1"/>
  <c r="L24" i="2"/>
  <c r="D25" i="2"/>
  <c r="I25" i="2"/>
  <c r="J25" i="2"/>
  <c r="L25" i="2"/>
  <c r="I26" i="2"/>
  <c r="L26" i="2"/>
  <c r="I27" i="2"/>
  <c r="I28" i="2"/>
  <c r="G26" i="1" s="1"/>
  <c r="E30" i="2"/>
  <c r="F30" i="2"/>
  <c r="H30" i="2"/>
  <c r="K30" i="2"/>
  <c r="I32" i="2"/>
  <c r="I33" i="2"/>
  <c r="L33" i="2"/>
  <c r="G34" i="2"/>
  <c r="F33" i="9" s="1"/>
  <c r="I34" i="2"/>
  <c r="L34" i="2"/>
  <c r="R34" i="2"/>
  <c r="D35" i="2"/>
  <c r="C34" i="9" s="1"/>
  <c r="I35" i="2"/>
  <c r="L35" i="2"/>
  <c r="D37" i="2"/>
  <c r="E37" i="2"/>
  <c r="F37" i="2"/>
  <c r="G37" i="2"/>
  <c r="H37" i="2"/>
  <c r="H54" i="2" s="1"/>
  <c r="J37" i="2"/>
  <c r="K37" i="2"/>
  <c r="I39" i="2"/>
  <c r="R39" i="2" s="1"/>
  <c r="L39" i="2"/>
  <c r="I40" i="2"/>
  <c r="R40" i="2" s="1"/>
  <c r="L40" i="2"/>
  <c r="E41" i="2"/>
  <c r="F41" i="2"/>
  <c r="I42" i="2"/>
  <c r="R42" i="2" s="1"/>
  <c r="L42" i="2"/>
  <c r="D44" i="2"/>
  <c r="E44" i="2"/>
  <c r="G44" i="2"/>
  <c r="H44" i="2"/>
  <c r="J44" i="2"/>
  <c r="K44" i="2"/>
  <c r="I46" i="2"/>
  <c r="L46" i="2" s="1"/>
  <c r="I48" i="2"/>
  <c r="I50" i="2"/>
  <c r="L50" i="2"/>
  <c r="I52" i="2"/>
  <c r="L52" i="2"/>
  <c r="N52" i="2" s="1"/>
  <c r="Q53" i="1" s="1"/>
  <c r="M52" i="2"/>
  <c r="D56" i="2"/>
  <c r="B3" i="8"/>
  <c r="F42" i="8"/>
  <c r="J42" i="8"/>
  <c r="N42" i="8"/>
  <c r="L47" i="8"/>
  <c r="H10" i="18"/>
  <c r="H11" i="18"/>
  <c r="H24" i="18"/>
  <c r="G9" i="16"/>
  <c r="H9" i="16"/>
  <c r="I9" i="16"/>
  <c r="J9" i="16"/>
  <c r="H10" i="16"/>
  <c r="I10" i="16"/>
  <c r="L10" i="16"/>
  <c r="M10" i="16"/>
  <c r="M11" i="16"/>
  <c r="R11" i="16"/>
  <c r="H12" i="16"/>
  <c r="I12" i="16"/>
  <c r="K13" i="16"/>
  <c r="R13" i="16"/>
  <c r="G9" i="1"/>
  <c r="H9" i="1"/>
  <c r="I9" i="1"/>
  <c r="G10" i="1"/>
  <c r="H10" i="1"/>
  <c r="I10" i="1"/>
  <c r="G11" i="1"/>
  <c r="H11" i="1"/>
  <c r="I11" i="1"/>
  <c r="J11" i="1"/>
  <c r="M11" i="1"/>
  <c r="G12" i="1"/>
  <c r="H12" i="1"/>
  <c r="J12" i="1" s="1"/>
  <c r="I12" i="1"/>
  <c r="M12" i="1"/>
  <c r="H13" i="1"/>
  <c r="I13" i="1"/>
  <c r="L13" i="1"/>
  <c r="M13" i="1"/>
  <c r="H14" i="1"/>
  <c r="I14" i="1"/>
  <c r="L14" i="1"/>
  <c r="M14" i="1"/>
  <c r="G15" i="1"/>
  <c r="H15" i="1"/>
  <c r="I15" i="1"/>
  <c r="J15" i="1"/>
  <c r="M15" i="1"/>
  <c r="G16" i="1"/>
  <c r="H16" i="1"/>
  <c r="I16" i="1"/>
  <c r="J16" i="1"/>
  <c r="M16" i="1"/>
  <c r="G17" i="1"/>
  <c r="H17" i="1"/>
  <c r="I17" i="1"/>
  <c r="J17" i="1"/>
  <c r="M17" i="1"/>
  <c r="N17" i="1"/>
  <c r="G18" i="1"/>
  <c r="H18" i="1"/>
  <c r="I18" i="1"/>
  <c r="I19" i="1"/>
  <c r="K19" i="1"/>
  <c r="R19" i="1"/>
  <c r="G21" i="1"/>
  <c r="H21" i="1"/>
  <c r="I21" i="1"/>
  <c r="J21" i="1"/>
  <c r="M21" i="1"/>
  <c r="G22" i="1"/>
  <c r="H22" i="1"/>
  <c r="H27" i="1" s="1"/>
  <c r="I22" i="1"/>
  <c r="L22" i="1"/>
  <c r="M22" i="1"/>
  <c r="G23" i="1"/>
  <c r="H23" i="1"/>
  <c r="I23" i="1"/>
  <c r="J23" i="1"/>
  <c r="L23" i="1"/>
  <c r="G24" i="1"/>
  <c r="H24" i="1"/>
  <c r="I24" i="1"/>
  <c r="J24" i="1"/>
  <c r="L24" i="1"/>
  <c r="H25" i="1"/>
  <c r="I25" i="1"/>
  <c r="H26" i="1"/>
  <c r="I26" i="1"/>
  <c r="M26" i="1"/>
  <c r="F27" i="1"/>
  <c r="K27" i="1"/>
  <c r="R27" i="1"/>
  <c r="G29" i="1"/>
  <c r="H29" i="1"/>
  <c r="I29" i="1"/>
  <c r="K29" i="1"/>
  <c r="K33" i="1" s="1"/>
  <c r="L29" i="1"/>
  <c r="R29" i="1"/>
  <c r="G30" i="1"/>
  <c r="J30" i="1" s="1"/>
  <c r="H30" i="1"/>
  <c r="I30" i="1"/>
  <c r="L30" i="1"/>
  <c r="M30" i="1"/>
  <c r="G31" i="1"/>
  <c r="J31" i="1" s="1"/>
  <c r="H31" i="1"/>
  <c r="I31" i="1"/>
  <c r="K31" i="1"/>
  <c r="L31" i="1"/>
  <c r="M31" i="1"/>
  <c r="R31" i="1"/>
  <c r="G32" i="1"/>
  <c r="G11" i="16" s="1"/>
  <c r="H32" i="1"/>
  <c r="I32" i="1"/>
  <c r="M32" i="1"/>
  <c r="R33" i="1"/>
  <c r="R45" i="1" s="1"/>
  <c r="G35" i="1"/>
  <c r="H35" i="1"/>
  <c r="I35" i="1"/>
  <c r="I39" i="1" s="1"/>
  <c r="L35" i="1"/>
  <c r="M35" i="1"/>
  <c r="G36" i="1"/>
  <c r="H36" i="1"/>
  <c r="I36" i="1"/>
  <c r="L36" i="1"/>
  <c r="M36" i="1"/>
  <c r="H37" i="1"/>
  <c r="I37" i="1"/>
  <c r="M37" i="1"/>
  <c r="G38" i="1"/>
  <c r="H38" i="1"/>
  <c r="I38" i="1"/>
  <c r="L38" i="1"/>
  <c r="M38" i="1"/>
  <c r="N38" i="1"/>
  <c r="K39" i="1"/>
  <c r="K45" i="1" s="1"/>
  <c r="M39" i="1"/>
  <c r="R39" i="1"/>
  <c r="G41" i="1"/>
  <c r="H41" i="1"/>
  <c r="I41" i="1"/>
  <c r="J41" i="1"/>
  <c r="M41" i="1"/>
  <c r="C43" i="1"/>
  <c r="G43" i="1"/>
  <c r="J43" i="1" s="1"/>
  <c r="H43" i="1"/>
  <c r="I43" i="1"/>
  <c r="M43" i="1"/>
  <c r="N43" i="1"/>
  <c r="G49" i="1"/>
  <c r="H49" i="1"/>
  <c r="J49" i="1" s="1"/>
  <c r="O49" i="1" s="1"/>
  <c r="I49" i="1"/>
  <c r="M49" i="1"/>
  <c r="J51" i="1"/>
  <c r="V52" i="1"/>
  <c r="C53" i="1"/>
  <c r="G53" i="1"/>
  <c r="I53" i="1"/>
  <c r="J53" i="1"/>
  <c r="O53" i="1" s="1"/>
  <c r="V53" i="1"/>
  <c r="K55" i="1"/>
  <c r="K59" i="1" s="1"/>
  <c r="R55" i="1"/>
  <c r="R59" i="1" s="1"/>
  <c r="E57" i="1"/>
  <c r="O57" i="1"/>
  <c r="T57" i="1"/>
  <c r="V57" i="1"/>
  <c r="L11" i="6"/>
  <c r="E11" i="6" s="1"/>
  <c r="L12" i="6"/>
  <c r="Q12" i="6"/>
  <c r="L13" i="6"/>
  <c r="Q13" i="6" s="1"/>
  <c r="E14" i="6"/>
  <c r="AG14" i="6" s="1"/>
  <c r="L14" i="6"/>
  <c r="Q14" i="6"/>
  <c r="L15" i="6"/>
  <c r="E15" i="6" s="1"/>
  <c r="Q15" i="6"/>
  <c r="L16" i="6"/>
  <c r="E16" i="6" s="1"/>
  <c r="Q16" i="6"/>
  <c r="L17" i="6"/>
  <c r="E18" i="6"/>
  <c r="L18" i="6"/>
  <c r="Q18" i="6"/>
  <c r="F19" i="6"/>
  <c r="L19" i="6"/>
  <c r="Q19" i="6" s="1"/>
  <c r="V19" i="6"/>
  <c r="W19" i="6"/>
  <c r="AD19" i="6"/>
  <c r="L20" i="6"/>
  <c r="E20" i="6" s="1"/>
  <c r="Q20" i="6"/>
  <c r="I21" i="6"/>
  <c r="J21" i="6"/>
  <c r="K21" i="6"/>
  <c r="O21" i="6"/>
  <c r="O49" i="6" s="1"/>
  <c r="O59" i="6" s="1"/>
  <c r="P21" i="6"/>
  <c r="L23" i="6"/>
  <c r="E24" i="6"/>
  <c r="AG24" i="6" s="1"/>
  <c r="L24" i="6"/>
  <c r="Q24" i="6"/>
  <c r="L25" i="6"/>
  <c r="L26" i="6"/>
  <c r="E26" i="6" s="1"/>
  <c r="Q26" i="6"/>
  <c r="E27" i="6"/>
  <c r="AG27" i="6" s="1"/>
  <c r="L27" i="6"/>
  <c r="Q27" i="6"/>
  <c r="L28" i="6"/>
  <c r="E29" i="6"/>
  <c r="AG29" i="6" s="1"/>
  <c r="AG36" i="6" s="1"/>
  <c r="L29" i="6"/>
  <c r="Q29" i="6"/>
  <c r="I30" i="6"/>
  <c r="J30" i="6"/>
  <c r="K30" i="6"/>
  <c r="O30" i="6"/>
  <c r="P30" i="6"/>
  <c r="L32" i="6"/>
  <c r="E32" i="6" s="1"/>
  <c r="Q32" i="6"/>
  <c r="E33" i="6"/>
  <c r="L33" i="6"/>
  <c r="Q33" i="6"/>
  <c r="L34" i="6"/>
  <c r="L35" i="6"/>
  <c r="E35" i="6" s="1"/>
  <c r="Q35" i="6"/>
  <c r="I36" i="6"/>
  <c r="J36" i="6"/>
  <c r="K36" i="6"/>
  <c r="O36" i="6"/>
  <c r="P36" i="6"/>
  <c r="E38" i="6"/>
  <c r="L38" i="6"/>
  <c r="E39" i="6"/>
  <c r="L39" i="6"/>
  <c r="Q39" i="6"/>
  <c r="AG39" i="6"/>
  <c r="L40" i="6"/>
  <c r="E41" i="6"/>
  <c r="L41" i="6"/>
  <c r="Q41" i="6" s="1"/>
  <c r="L42" i="6"/>
  <c r="I43" i="6"/>
  <c r="J43" i="6"/>
  <c r="K43" i="6"/>
  <c r="K49" i="6" s="1"/>
  <c r="O43" i="6"/>
  <c r="P43" i="6"/>
  <c r="E45" i="6"/>
  <c r="L45" i="6"/>
  <c r="Q45" i="6"/>
  <c r="L47" i="6"/>
  <c r="I49" i="6"/>
  <c r="I59" i="6" s="1"/>
  <c r="I63" i="6" s="1"/>
  <c r="E51" i="6"/>
  <c r="Q51" i="6"/>
  <c r="AG51" i="6"/>
  <c r="E53" i="6"/>
  <c r="Q53" i="6"/>
  <c r="L55" i="6"/>
  <c r="E55" i="6" s="1"/>
  <c r="Q55" i="6"/>
  <c r="V55" i="6"/>
  <c r="W55" i="6"/>
  <c r="X56" i="6"/>
  <c r="F57" i="6"/>
  <c r="G57" i="6" s="1"/>
  <c r="Q57" i="6"/>
  <c r="S57" i="6"/>
  <c r="X57" i="6" s="1"/>
  <c r="V57" i="6"/>
  <c r="W57" i="6"/>
  <c r="AD57" i="6"/>
  <c r="K59" i="6"/>
  <c r="E61" i="6"/>
  <c r="F61" i="6"/>
  <c r="Q61" i="6"/>
  <c r="S61" i="6"/>
  <c r="V61" i="6"/>
  <c r="W61" i="6"/>
  <c r="X61" i="6"/>
  <c r="AD61" i="6"/>
  <c r="AG61" i="6"/>
  <c r="K63" i="6"/>
  <c r="O63" i="6"/>
  <c r="S73" i="6"/>
  <c r="F41" i="10"/>
  <c r="J41" i="10"/>
  <c r="N41" i="10"/>
  <c r="R41" i="10"/>
  <c r="T41" i="10"/>
  <c r="U41" i="10"/>
  <c r="V41" i="10"/>
  <c r="F60" i="10"/>
  <c r="H60" i="10"/>
  <c r="L60" i="10"/>
  <c r="N60" i="10" s="1"/>
  <c r="P60" i="10"/>
  <c r="R60" i="10" s="1"/>
  <c r="U60" i="10"/>
  <c r="A2" i="7"/>
  <c r="D11" i="7"/>
  <c r="D14" i="7"/>
  <c r="D15" i="7"/>
  <c r="D16" i="7" s="1"/>
  <c r="H16" i="7" s="1"/>
  <c r="D19" i="7"/>
  <c r="F19" i="7"/>
  <c r="D21" i="7"/>
  <c r="D33" i="7"/>
  <c r="H33" i="7"/>
  <c r="D38" i="7"/>
  <c r="H38" i="7" s="1"/>
  <c r="G9" i="15"/>
  <c r="H9" i="15"/>
  <c r="I9" i="15"/>
  <c r="G10" i="15"/>
  <c r="H10" i="15"/>
  <c r="I10" i="15"/>
  <c r="J10" i="15"/>
  <c r="G11" i="15"/>
  <c r="H11" i="15"/>
  <c r="I11" i="15"/>
  <c r="J11" i="15"/>
  <c r="M11" i="15"/>
  <c r="G12" i="15"/>
  <c r="H12" i="15"/>
  <c r="I12" i="15"/>
  <c r="J12" i="15" s="1"/>
  <c r="M12" i="15"/>
  <c r="H13" i="15"/>
  <c r="I13" i="15"/>
  <c r="L13" i="15"/>
  <c r="M13" i="15"/>
  <c r="G14" i="15"/>
  <c r="H14" i="15"/>
  <c r="I14" i="15"/>
  <c r="L14" i="15"/>
  <c r="M14" i="15"/>
  <c r="G15" i="15"/>
  <c r="H15" i="15"/>
  <c r="I15" i="15"/>
  <c r="M15" i="15"/>
  <c r="G16" i="15"/>
  <c r="H16" i="15"/>
  <c r="I16" i="15"/>
  <c r="J16" i="15"/>
  <c r="M16" i="15"/>
  <c r="G17" i="15"/>
  <c r="H17" i="15"/>
  <c r="I17" i="15"/>
  <c r="J17" i="15"/>
  <c r="M17" i="15"/>
  <c r="N17" i="15"/>
  <c r="G18" i="15"/>
  <c r="I18" i="15"/>
  <c r="M18" i="15"/>
  <c r="R18" i="15"/>
  <c r="G19" i="15"/>
  <c r="H19" i="15"/>
  <c r="I19" i="15"/>
  <c r="J19" i="15"/>
  <c r="K20" i="15"/>
  <c r="R20" i="15"/>
  <c r="E11" i="4"/>
  <c r="E18" i="4"/>
  <c r="L19" i="4"/>
  <c r="E25" i="4"/>
  <c r="E30" i="4"/>
  <c r="L31" i="4"/>
  <c r="E33" i="4"/>
  <c r="E37" i="4"/>
  <c r="E9" i="3"/>
  <c r="E16" i="3"/>
  <c r="E35" i="3"/>
  <c r="L12" i="4"/>
  <c r="E14" i="4"/>
  <c r="L15" i="4"/>
  <c r="E22" i="4"/>
  <c r="L23" i="4"/>
  <c r="L26" i="4"/>
  <c r="L38" i="4"/>
  <c r="L42" i="4"/>
  <c r="E31" i="3"/>
  <c r="E10" i="4"/>
  <c r="E17" i="4"/>
  <c r="L18" i="4"/>
  <c r="E32" i="4"/>
  <c r="E13" i="3"/>
  <c r="E17" i="3"/>
  <c r="E21" i="3"/>
  <c r="E24" i="3"/>
  <c r="E36" i="3"/>
  <c r="E12" i="4"/>
  <c r="E15" i="4"/>
  <c r="E23" i="4"/>
  <c r="L24" i="4"/>
  <c r="E26" i="4"/>
  <c r="L36" i="4"/>
  <c r="E38" i="4"/>
  <c r="E42" i="4"/>
  <c r="L44" i="4"/>
  <c r="L50" i="4"/>
  <c r="E15" i="3"/>
  <c r="E43" i="3"/>
  <c r="M12" i="2"/>
  <c r="M14" i="2"/>
  <c r="L27" i="4"/>
  <c r="E29" i="3"/>
  <c r="E37" i="3"/>
  <c r="M18" i="2"/>
  <c r="M42" i="2"/>
  <c r="D9" i="8"/>
  <c r="I14" i="8"/>
  <c r="H15" i="8"/>
  <c r="E17" i="8"/>
  <c r="D18" i="8"/>
  <c r="I23" i="8"/>
  <c r="H24" i="8"/>
  <c r="E26" i="8"/>
  <c r="L25" i="4"/>
  <c r="E36" i="4"/>
  <c r="E39" i="4"/>
  <c r="E50" i="4"/>
  <c r="E23" i="3"/>
  <c r="E30" i="3"/>
  <c r="E38" i="3"/>
  <c r="M27" i="2"/>
  <c r="M46" i="2"/>
  <c r="E9" i="8"/>
  <c r="E13" i="4"/>
  <c r="E16" i="4"/>
  <c r="L22" i="4"/>
  <c r="E44" i="4"/>
  <c r="E32" i="3"/>
  <c r="E49" i="3"/>
  <c r="M17" i="2"/>
  <c r="M40" i="2"/>
  <c r="M41" i="2"/>
  <c r="L14" i="4"/>
  <c r="E27" i="4"/>
  <c r="M15" i="2"/>
  <c r="M19" i="2"/>
  <c r="I12" i="8"/>
  <c r="H13" i="8"/>
  <c r="E15" i="8"/>
  <c r="D16" i="8"/>
  <c r="I21" i="8"/>
  <c r="H22" i="8"/>
  <c r="E24" i="8"/>
  <c r="D25" i="8"/>
  <c r="I30" i="8"/>
  <c r="H31" i="8"/>
  <c r="D35" i="8"/>
  <c r="H41" i="8"/>
  <c r="M11" i="2"/>
  <c r="M24" i="2"/>
  <c r="M35" i="2"/>
  <c r="H11" i="8"/>
  <c r="E16" i="8"/>
  <c r="H17" i="8"/>
  <c r="I18" i="8"/>
  <c r="D23" i="8"/>
  <c r="I25" i="8"/>
  <c r="I43" i="8"/>
  <c r="L10" i="4"/>
  <c r="E22" i="3"/>
  <c r="M28" i="2"/>
  <c r="I11" i="8"/>
  <c r="D15" i="8"/>
  <c r="H16" i="8"/>
  <c r="I17" i="8"/>
  <c r="D22" i="8"/>
  <c r="E23" i="8"/>
  <c r="I24" i="8"/>
  <c r="D36" i="8"/>
  <c r="D37" i="8"/>
  <c r="D38" i="8"/>
  <c r="D41" i="8"/>
  <c r="L16" i="4"/>
  <c r="E41" i="3"/>
  <c r="M26" i="2"/>
  <c r="M32" i="2"/>
  <c r="M34" i="2"/>
  <c r="D14" i="8"/>
  <c r="I16" i="8"/>
  <c r="D21" i="8"/>
  <c r="E22" i="8"/>
  <c r="H23" i="8"/>
  <c r="D29" i="8"/>
  <c r="D30" i="8"/>
  <c r="D31" i="8"/>
  <c r="D32" i="8"/>
  <c r="E35" i="8"/>
  <c r="E36" i="8"/>
  <c r="E37" i="8"/>
  <c r="E38" i="8"/>
  <c r="E41" i="8"/>
  <c r="M25" i="2"/>
  <c r="M39" i="2"/>
  <c r="E11" i="8"/>
  <c r="I13" i="8"/>
  <c r="D17" i="8"/>
  <c r="E25" i="8"/>
  <c r="H26" i="8"/>
  <c r="I29" i="8"/>
  <c r="I47" i="8"/>
  <c r="AC11" i="6"/>
  <c r="Z16" i="6"/>
  <c r="AA17" i="6"/>
  <c r="AB18" i="6"/>
  <c r="Z20" i="6"/>
  <c r="Z26" i="6"/>
  <c r="L32" i="4"/>
  <c r="E26" i="3"/>
  <c r="M16" i="2"/>
  <c r="H9" i="8"/>
  <c r="D12" i="8"/>
  <c r="H14" i="8"/>
  <c r="I22" i="8"/>
  <c r="H32" i="8"/>
  <c r="H35" i="8"/>
  <c r="H37" i="8"/>
  <c r="AB13" i="6"/>
  <c r="Z15" i="6"/>
  <c r="AC16" i="6"/>
  <c r="AA20" i="6"/>
  <c r="AB23" i="6"/>
  <c r="Z25" i="6"/>
  <c r="AC26" i="6"/>
  <c r="L11" i="4"/>
  <c r="E24" i="4"/>
  <c r="L33" i="4"/>
  <c r="M10" i="2"/>
  <c r="I9" i="8"/>
  <c r="E12" i="8"/>
  <c r="H30" i="8"/>
  <c r="I32" i="8"/>
  <c r="I35" i="8"/>
  <c r="I37" i="8"/>
  <c r="Z12" i="6"/>
  <c r="AC13" i="6"/>
  <c r="AA15" i="6"/>
  <c r="Z18" i="6"/>
  <c r="AB20" i="6"/>
  <c r="L37" i="4"/>
  <c r="M33" i="2"/>
  <c r="H12" i="8"/>
  <c r="H25" i="8"/>
  <c r="D43" i="8"/>
  <c r="E47" i="8"/>
  <c r="AA12" i="6"/>
  <c r="AB15" i="6"/>
  <c r="AA18" i="6"/>
  <c r="AC20" i="6"/>
  <c r="AB25" i="6"/>
  <c r="L17" i="4"/>
  <c r="L30" i="4"/>
  <c r="E18" i="3"/>
  <c r="E47" i="3"/>
  <c r="H18" i="8"/>
  <c r="D24" i="8"/>
  <c r="I26" i="8"/>
  <c r="AB11" i="6"/>
  <c r="Z13" i="6"/>
  <c r="AC14" i="6"/>
  <c r="AA16" i="6"/>
  <c r="Z23" i="6"/>
  <c r="AC24" i="6"/>
  <c r="AA26" i="6"/>
  <c r="AB27" i="6"/>
  <c r="AC28" i="6"/>
  <c r="AA32" i="6"/>
  <c r="AB33" i="6"/>
  <c r="AC34" i="6"/>
  <c r="AA38" i="6"/>
  <c r="AB39" i="6"/>
  <c r="AC40" i="6"/>
  <c r="AB45" i="6"/>
  <c r="AB51" i="6"/>
  <c r="L11" i="10"/>
  <c r="M12" i="10"/>
  <c r="D13" i="10"/>
  <c r="E14" i="10"/>
  <c r="P14" i="10"/>
  <c r="Q15" i="10"/>
  <c r="H16" i="10"/>
  <c r="I17" i="10"/>
  <c r="L19" i="10"/>
  <c r="D22" i="10"/>
  <c r="E23" i="10"/>
  <c r="P23" i="10"/>
  <c r="Q24" i="10"/>
  <c r="H25" i="10"/>
  <c r="L27" i="10"/>
  <c r="Q31" i="10"/>
  <c r="H32" i="10"/>
  <c r="I33" i="10"/>
  <c r="M37" i="10"/>
  <c r="D38" i="10"/>
  <c r="E39" i="10"/>
  <c r="P39" i="10"/>
  <c r="Q40" i="10"/>
  <c r="D50" i="10"/>
  <c r="Q54" i="10"/>
  <c r="I56" i="10"/>
  <c r="E31" i="4"/>
  <c r="D13" i="8"/>
  <c r="E29" i="8"/>
  <c r="AA14" i="6"/>
  <c r="AB16" i="6"/>
  <c r="AA23" i="6"/>
  <c r="Z24" i="6"/>
  <c r="AA29" i="6"/>
  <c r="AC32" i="6"/>
  <c r="AB35" i="6"/>
  <c r="Z40" i="6"/>
  <c r="AC41" i="6"/>
  <c r="AA47" i="6"/>
  <c r="D10" i="10"/>
  <c r="P10" i="10"/>
  <c r="H11" i="10"/>
  <c r="L12" i="10"/>
  <c r="E13" i="10"/>
  <c r="E14" i="3"/>
  <c r="E13" i="8"/>
  <c r="H38" i="8"/>
  <c r="AB12" i="6"/>
  <c r="AA13" i="6"/>
  <c r="AB14" i="6"/>
  <c r="AC23" i="6"/>
  <c r="AA24" i="6"/>
  <c r="AA25" i="6"/>
  <c r="AB29" i="6"/>
  <c r="Z34" i="6"/>
  <c r="AC35" i="6"/>
  <c r="AA40" i="6"/>
  <c r="AB47" i="6"/>
  <c r="Z53" i="6"/>
  <c r="E10" i="10"/>
  <c r="Q10" i="10"/>
  <c r="I11" i="10"/>
  <c r="L39" i="4"/>
  <c r="E25" i="3"/>
  <c r="E18" i="8"/>
  <c r="H29" i="8"/>
  <c r="I38" i="8"/>
  <c r="E43" i="8"/>
  <c r="Z11" i="6"/>
  <c r="AC12" i="6"/>
  <c r="AB24" i="6"/>
  <c r="AC25" i="6"/>
  <c r="Z28" i="6"/>
  <c r="AC29" i="6"/>
  <c r="AA34" i="6"/>
  <c r="AB40" i="6"/>
  <c r="Z42" i="6"/>
  <c r="AC47" i="6"/>
  <c r="D11" i="8"/>
  <c r="H21" i="8"/>
  <c r="I31" i="8"/>
  <c r="I36" i="8"/>
  <c r="AB17" i="6"/>
  <c r="AC18" i="6"/>
  <c r="AA27" i="6"/>
  <c r="Z32" i="6"/>
  <c r="AC33" i="6"/>
  <c r="Z35" i="6"/>
  <c r="AB38" i="6"/>
  <c r="AA41" i="6"/>
  <c r="AA51" i="6"/>
  <c r="M10" i="10"/>
  <c r="E11" i="10"/>
  <c r="Q11" i="10"/>
  <c r="I12" i="10"/>
  <c r="M13" i="10"/>
  <c r="L18" i="10"/>
  <c r="D19" i="10"/>
  <c r="P19" i="10"/>
  <c r="L22" i="10"/>
  <c r="D23" i="10"/>
  <c r="Q23" i="10"/>
  <c r="I24" i="10"/>
  <c r="M25" i="10"/>
  <c r="E28" i="10"/>
  <c r="Q28" i="10"/>
  <c r="M31" i="10"/>
  <c r="E32" i="10"/>
  <c r="Q32" i="10"/>
  <c r="P38" i="10"/>
  <c r="H39" i="10"/>
  <c r="L40" i="10"/>
  <c r="I44" i="10"/>
  <c r="H54" i="10"/>
  <c r="M56" i="10"/>
  <c r="I41" i="8"/>
  <c r="AA11" i="6"/>
  <c r="AB26" i="6"/>
  <c r="Z27" i="6"/>
  <c r="AC45" i="6"/>
  <c r="AC53" i="6"/>
  <c r="AB55" i="6"/>
  <c r="D11" i="10"/>
  <c r="E12" i="10"/>
  <c r="M14" i="10"/>
  <c r="H15" i="10"/>
  <c r="E32" i="8"/>
  <c r="Z17" i="6"/>
  <c r="AC27" i="6"/>
  <c r="AB34" i="6"/>
  <c r="E19" i="4"/>
  <c r="E11" i="3"/>
  <c r="E14" i="8"/>
  <c r="AC15" i="6"/>
  <c r="AC17" i="6"/>
  <c r="Z33" i="6"/>
  <c r="AA35" i="6"/>
  <c r="AA42" i="6"/>
  <c r="M50" i="2"/>
  <c r="E21" i="8"/>
  <c r="E31" i="8"/>
  <c r="AB28" i="6"/>
  <c r="AC39" i="6"/>
  <c r="AA45" i="6"/>
  <c r="AC51" i="6"/>
  <c r="AB53" i="6"/>
  <c r="D12" i="10"/>
  <c r="L14" i="10"/>
  <c r="E15" i="10"/>
  <c r="M16" i="10"/>
  <c r="H17" i="10"/>
  <c r="P18" i="10"/>
  <c r="I19" i="10"/>
  <c r="M24" i="10"/>
  <c r="P26" i="10"/>
  <c r="I27" i="10"/>
  <c r="H31" i="10"/>
  <c r="H33" i="10"/>
  <c r="D34" i="10"/>
  <c r="Q34" i="10"/>
  <c r="E37" i="10"/>
  <c r="L38" i="10"/>
  <c r="D44" i="10"/>
  <c r="Q44" i="10"/>
  <c r="M50" i="10"/>
  <c r="H36" i="8"/>
  <c r="D15" i="10"/>
  <c r="I18" i="10"/>
  <c r="L32" i="10"/>
  <c r="P40" i="10"/>
  <c r="H44" i="10"/>
  <c r="E56" i="10"/>
  <c r="Q18" i="10"/>
  <c r="Q27" i="10"/>
  <c r="AA39" i="6"/>
  <c r="Z45" i="6"/>
  <c r="Z14" i="6"/>
  <c r="I14" i="10"/>
  <c r="I15" i="10"/>
  <c r="E16" i="10"/>
  <c r="P17" i="10"/>
  <c r="M18" i="10"/>
  <c r="H19" i="10"/>
  <c r="Q22" i="10"/>
  <c r="L23" i="10"/>
  <c r="H24" i="10"/>
  <c r="D25" i="10"/>
  <c r="Q26" i="10"/>
  <c r="M32" i="10"/>
  <c r="L33" i="10"/>
  <c r="I38" i="10"/>
  <c r="D39" i="10"/>
  <c r="L44" i="10"/>
  <c r="P50" i="10"/>
  <c r="E54" i="10"/>
  <c r="AB42" i="6"/>
  <c r="P13" i="10"/>
  <c r="D17" i="10"/>
  <c r="E26" i="10"/>
  <c r="E31" i="10"/>
  <c r="Q37" i="10"/>
  <c r="AA28" i="6"/>
  <c r="D27" i="10"/>
  <c r="I31" i="10"/>
  <c r="P33" i="10"/>
  <c r="Z29" i="6"/>
  <c r="AA53" i="6"/>
  <c r="H12" i="10"/>
  <c r="L13" i="10"/>
  <c r="L15" i="10"/>
  <c r="Q17" i="10"/>
  <c r="M23" i="10"/>
  <c r="E25" i="10"/>
  <c r="P27" i="10"/>
  <c r="L28" i="10"/>
  <c r="D31" i="10"/>
  <c r="P32" i="10"/>
  <c r="M33" i="10"/>
  <c r="H34" i="10"/>
  <c r="P37" i="10"/>
  <c r="I39" i="10"/>
  <c r="D40" i="10"/>
  <c r="M44" i="10"/>
  <c r="Q50" i="10"/>
  <c r="I54" i="10"/>
  <c r="Z39" i="6"/>
  <c r="M15" i="10"/>
  <c r="M19" i="10"/>
  <c r="I25" i="10"/>
  <c r="M28" i="10"/>
  <c r="E40" i="10"/>
  <c r="D26" i="8"/>
  <c r="P12" i="10"/>
  <c r="D18" i="10"/>
  <c r="H26" i="10"/>
  <c r="I15" i="8"/>
  <c r="AB41" i="6"/>
  <c r="L10" i="10"/>
  <c r="P11" i="10"/>
  <c r="H13" i="10"/>
  <c r="D14" i="10"/>
  <c r="Q16" i="10"/>
  <c r="M17" i="10"/>
  <c r="H18" i="10"/>
  <c r="E19" i="10"/>
  <c r="M22" i="10"/>
  <c r="I23" i="10"/>
  <c r="D24" i="10"/>
  <c r="P25" i="10"/>
  <c r="M26" i="10"/>
  <c r="H27" i="10"/>
  <c r="H28" i="10"/>
  <c r="E33" i="10"/>
  <c r="I37" i="10"/>
  <c r="Q39" i="10"/>
  <c r="M40" i="10"/>
  <c r="D46" i="10"/>
  <c r="I50" i="10"/>
  <c r="P56" i="10"/>
  <c r="I13" i="10"/>
  <c r="H14" i="10"/>
  <c r="D16" i="10"/>
  <c r="P22" i="10"/>
  <c r="E24" i="10"/>
  <c r="Q25" i="10"/>
  <c r="M27" i="10"/>
  <c r="I28" i="10"/>
  <c r="P31" i="10"/>
  <c r="E34" i="10"/>
  <c r="L37" i="10"/>
  <c r="H38" i="10"/>
  <c r="L50" i="10"/>
  <c r="D54" i="10"/>
  <c r="Q56" i="10"/>
  <c r="AA33" i="6"/>
  <c r="I16" i="10"/>
  <c r="E22" i="10"/>
  <c r="L24" i="10"/>
  <c r="I34" i="10"/>
  <c r="M38" i="10"/>
  <c r="Z38" i="6"/>
  <c r="AC42" i="6"/>
  <c r="Z51" i="6"/>
  <c r="Q13" i="10"/>
  <c r="E17" i="10"/>
  <c r="P28" i="10"/>
  <c r="D32" i="10"/>
  <c r="Q12" i="10"/>
  <c r="H23" i="10"/>
  <c r="L26" i="10"/>
  <c r="H37" i="10"/>
  <c r="M39" i="10"/>
  <c r="H56" i="10"/>
  <c r="P34" i="10"/>
  <c r="P44" i="10"/>
  <c r="Q14" i="10"/>
  <c r="E30" i="8"/>
  <c r="AC38" i="6"/>
  <c r="L16" i="10"/>
  <c r="Q19" i="10"/>
  <c r="E27" i="10"/>
  <c r="L34" i="10"/>
  <c r="L56" i="10"/>
  <c r="E38" i="10"/>
  <c r="Z41" i="6"/>
  <c r="P16" i="10"/>
  <c r="L31" i="10"/>
  <c r="M34" i="10"/>
  <c r="H40" i="10"/>
  <c r="E44" i="10"/>
  <c r="I40" i="10"/>
  <c r="H10" i="10"/>
  <c r="H43" i="8"/>
  <c r="I10" i="10"/>
  <c r="E18" i="10"/>
  <c r="H22" i="10"/>
  <c r="L25" i="10"/>
  <c r="L54" i="10"/>
  <c r="AB32" i="6"/>
  <c r="M11" i="10"/>
  <c r="I22" i="10"/>
  <c r="D33" i="10"/>
  <c r="D37" i="10"/>
  <c r="H50" i="10"/>
  <c r="M54" i="10"/>
  <c r="M23" i="2"/>
  <c r="P15" i="10"/>
  <c r="I26" i="10"/>
  <c r="Q33" i="10"/>
  <c r="L39" i="10"/>
  <c r="P54" i="10"/>
  <c r="P24" i="10"/>
  <c r="I32" i="10"/>
  <c r="Q38" i="10"/>
  <c r="L17" i="10"/>
  <c r="E50" i="10"/>
  <c r="U50" i="10" l="1"/>
  <c r="N17" i="10"/>
  <c r="R24" i="10"/>
  <c r="R54" i="10"/>
  <c r="N39" i="10"/>
  <c r="R15" i="10"/>
  <c r="Q23" i="2"/>
  <c r="C21" i="1"/>
  <c r="M30" i="2"/>
  <c r="J50" i="10"/>
  <c r="T37" i="10"/>
  <c r="D42" i="10"/>
  <c r="F37" i="10"/>
  <c r="F42" i="10" s="1"/>
  <c r="T33" i="10"/>
  <c r="F33" i="10"/>
  <c r="I29" i="10"/>
  <c r="N54" i="10"/>
  <c r="N25" i="10"/>
  <c r="J22" i="10"/>
  <c r="J29" i="10" s="1"/>
  <c r="H29" i="10"/>
  <c r="U18" i="10"/>
  <c r="I20" i="10"/>
  <c r="J43" i="8"/>
  <c r="J10" i="10"/>
  <c r="J20" i="10" s="1"/>
  <c r="H20" i="10"/>
  <c r="H48" i="10" s="1"/>
  <c r="H58" i="10" s="1"/>
  <c r="H62" i="10" s="1"/>
  <c r="U44" i="10"/>
  <c r="J40" i="10"/>
  <c r="L35" i="10"/>
  <c r="N31" i="10"/>
  <c r="N35" i="10" s="1"/>
  <c r="R16" i="10"/>
  <c r="AD41" i="6"/>
  <c r="F41" i="6" s="1"/>
  <c r="G41" i="6" s="1"/>
  <c r="U38" i="10"/>
  <c r="N56" i="10"/>
  <c r="N34" i="10"/>
  <c r="U27" i="10"/>
  <c r="N16" i="10"/>
  <c r="AC43" i="6"/>
  <c r="W38" i="6"/>
  <c r="W43" i="6" s="1"/>
  <c r="M30" i="8"/>
  <c r="R44" i="10"/>
  <c r="R34" i="10"/>
  <c r="T56" i="10"/>
  <c r="J56" i="10"/>
  <c r="J37" i="10"/>
  <c r="J42" i="10" s="1"/>
  <c r="H42" i="10"/>
  <c r="N26" i="10"/>
  <c r="J23" i="10"/>
  <c r="T32" i="10"/>
  <c r="V32" i="10" s="1"/>
  <c r="F32" i="10"/>
  <c r="R28" i="10"/>
  <c r="U17" i="10"/>
  <c r="AD51" i="6"/>
  <c r="F51" i="6" s="1"/>
  <c r="S51" i="6"/>
  <c r="X51" i="6" s="1"/>
  <c r="W42" i="6"/>
  <c r="AD38" i="6"/>
  <c r="Z43" i="6"/>
  <c r="N24" i="10"/>
  <c r="E29" i="10"/>
  <c r="U22" i="10"/>
  <c r="U29" i="10" s="1"/>
  <c r="V33" i="6"/>
  <c r="F54" i="10"/>
  <c r="T54" i="10"/>
  <c r="V54" i="10" s="1"/>
  <c r="N50" i="10"/>
  <c r="J38" i="10"/>
  <c r="N37" i="10"/>
  <c r="N42" i="10" s="1"/>
  <c r="L42" i="10"/>
  <c r="U34" i="10"/>
  <c r="P35" i="10"/>
  <c r="R31" i="10"/>
  <c r="R35" i="10" s="1"/>
  <c r="U24" i="10"/>
  <c r="P29" i="10"/>
  <c r="R22" i="10"/>
  <c r="R29" i="10" s="1"/>
  <c r="F16" i="10"/>
  <c r="T16" i="10"/>
  <c r="J14" i="10"/>
  <c r="R56" i="10"/>
  <c r="I42" i="10"/>
  <c r="U33" i="10"/>
  <c r="T28" i="10"/>
  <c r="V28" i="10" s="1"/>
  <c r="J28" i="10"/>
  <c r="J27" i="10"/>
  <c r="R25" i="10"/>
  <c r="F24" i="10"/>
  <c r="T24" i="10"/>
  <c r="M29" i="10"/>
  <c r="U19" i="10"/>
  <c r="J18" i="10"/>
  <c r="F14" i="10"/>
  <c r="T14" i="10"/>
  <c r="J13" i="10"/>
  <c r="R11" i="10"/>
  <c r="N10" i="10"/>
  <c r="N20" i="10" s="1"/>
  <c r="L20" i="10"/>
  <c r="L48" i="10" s="1"/>
  <c r="L58" i="10" s="1"/>
  <c r="L62" i="10" s="1"/>
  <c r="J26" i="10"/>
  <c r="T26" i="10"/>
  <c r="F18" i="10"/>
  <c r="T18" i="10"/>
  <c r="R12" i="10"/>
  <c r="L26" i="8"/>
  <c r="F26" i="8"/>
  <c r="U40" i="10"/>
  <c r="AD39" i="6"/>
  <c r="F39" i="6" s="1"/>
  <c r="G39" i="6" s="1"/>
  <c r="S39" i="6"/>
  <c r="X39" i="6" s="1"/>
  <c r="F40" i="10"/>
  <c r="T40" i="10"/>
  <c r="V40" i="10" s="1"/>
  <c r="R37" i="10"/>
  <c r="R42" i="10" s="1"/>
  <c r="P42" i="10"/>
  <c r="J34" i="10"/>
  <c r="R32" i="10"/>
  <c r="F31" i="10"/>
  <c r="F35" i="10" s="1"/>
  <c r="T31" i="10"/>
  <c r="D35" i="10"/>
  <c r="N28" i="10"/>
  <c r="R27" i="10"/>
  <c r="U25" i="10"/>
  <c r="N15" i="10"/>
  <c r="N13" i="10"/>
  <c r="J12" i="10"/>
  <c r="V53" i="6"/>
  <c r="AD29" i="6"/>
  <c r="Z36" i="6"/>
  <c r="R33" i="10"/>
  <c r="I35" i="10"/>
  <c r="T27" i="10"/>
  <c r="V27" i="10" s="1"/>
  <c r="F27" i="10"/>
  <c r="V28" i="6"/>
  <c r="Q42" i="10"/>
  <c r="U31" i="10"/>
  <c r="U35" i="10" s="1"/>
  <c r="E35" i="10"/>
  <c r="U26" i="10"/>
  <c r="F26" i="10"/>
  <c r="T17" i="10"/>
  <c r="F17" i="10"/>
  <c r="R13" i="10"/>
  <c r="U54" i="10"/>
  <c r="R50" i="10"/>
  <c r="N44" i="10"/>
  <c r="T39" i="10"/>
  <c r="F39" i="10"/>
  <c r="N33" i="10"/>
  <c r="F25" i="10"/>
  <c r="T25" i="10"/>
  <c r="V25" i="10" s="1"/>
  <c r="J24" i="10"/>
  <c r="N23" i="10"/>
  <c r="Q29" i="10"/>
  <c r="J19" i="10"/>
  <c r="R17" i="10"/>
  <c r="U16" i="10"/>
  <c r="S14" i="6"/>
  <c r="X14" i="6" s="1"/>
  <c r="AD14" i="6"/>
  <c r="F14" i="6" s="1"/>
  <c r="G14" i="6" s="1"/>
  <c r="AD45" i="6"/>
  <c r="F45" i="6" s="1"/>
  <c r="G45" i="6" s="1"/>
  <c r="S45" i="6"/>
  <c r="X45" i="6" s="1"/>
  <c r="V39" i="6"/>
  <c r="U56" i="10"/>
  <c r="F56" i="10"/>
  <c r="J44" i="10"/>
  <c r="R40" i="10"/>
  <c r="N32" i="10"/>
  <c r="F15" i="10"/>
  <c r="T15" i="10"/>
  <c r="V15" i="10" s="1"/>
  <c r="J36" i="8"/>
  <c r="F44" i="10"/>
  <c r="T44" i="10"/>
  <c r="V44" i="10" s="1"/>
  <c r="N38" i="10"/>
  <c r="E42" i="10"/>
  <c r="U37" i="10"/>
  <c r="U42" i="10" s="1"/>
  <c r="F34" i="10"/>
  <c r="T34" i="10"/>
  <c r="V34" i="10" s="1"/>
  <c r="J33" i="10"/>
  <c r="H35" i="10"/>
  <c r="J31" i="10"/>
  <c r="J35" i="10" s="1"/>
  <c r="R26" i="10"/>
  <c r="R18" i="10"/>
  <c r="J17" i="10"/>
  <c r="U15" i="10"/>
  <c r="N14" i="10"/>
  <c r="T12" i="10"/>
  <c r="F12" i="10"/>
  <c r="W51" i="6"/>
  <c r="V45" i="6"/>
  <c r="W39" i="6"/>
  <c r="M31" i="8"/>
  <c r="M21" i="8"/>
  <c r="M27" i="8" s="1"/>
  <c r="E27" i="8"/>
  <c r="C49" i="1"/>
  <c r="V42" i="6"/>
  <c r="V35" i="6"/>
  <c r="S33" i="6"/>
  <c r="X33" i="6" s="1"/>
  <c r="AD33" i="6"/>
  <c r="F33" i="6" s="1"/>
  <c r="W17" i="6"/>
  <c r="AC30" i="6"/>
  <c r="W15" i="6"/>
  <c r="M14" i="8"/>
  <c r="F11" i="3"/>
  <c r="D11" i="1"/>
  <c r="D19" i="4"/>
  <c r="W27" i="6"/>
  <c r="AD17" i="6"/>
  <c r="Z30" i="6"/>
  <c r="S17" i="6"/>
  <c r="X17" i="6" s="1"/>
  <c r="M32" i="8"/>
  <c r="J15" i="10"/>
  <c r="U12" i="10"/>
  <c r="T11" i="10"/>
  <c r="F11" i="10"/>
  <c r="AD55" i="6"/>
  <c r="F55" i="6" s="1"/>
  <c r="S55" i="6"/>
  <c r="X55" i="6" s="1"/>
  <c r="W53" i="6"/>
  <c r="W45" i="6"/>
  <c r="S27" i="6"/>
  <c r="X27" i="6" s="1"/>
  <c r="AD27" i="6"/>
  <c r="F27" i="6" s="1"/>
  <c r="G27" i="6" s="1"/>
  <c r="V11" i="6"/>
  <c r="V21" i="6" s="1"/>
  <c r="AA21" i="6"/>
  <c r="J54" i="10"/>
  <c r="N40" i="10"/>
  <c r="J39" i="10"/>
  <c r="R38" i="10"/>
  <c r="U32" i="10"/>
  <c r="M35" i="10"/>
  <c r="F28" i="10"/>
  <c r="U28" i="10"/>
  <c r="F23" i="10"/>
  <c r="T23" i="10"/>
  <c r="V23" i="10" s="1"/>
  <c r="N22" i="10"/>
  <c r="N29" i="10" s="1"/>
  <c r="L29" i="10"/>
  <c r="R19" i="10"/>
  <c r="T19" i="10"/>
  <c r="F19" i="10"/>
  <c r="N18" i="10"/>
  <c r="U11" i="10"/>
  <c r="M20" i="10"/>
  <c r="M48" i="10" s="1"/>
  <c r="M58" i="10" s="1"/>
  <c r="M62" i="10" s="1"/>
  <c r="V51" i="6"/>
  <c r="V41" i="6"/>
  <c r="AB43" i="6"/>
  <c r="AD35" i="6"/>
  <c r="F35" i="6" s="1"/>
  <c r="G35" i="6" s="1"/>
  <c r="W33" i="6"/>
  <c r="AD32" i="6"/>
  <c r="F32" i="6" s="1"/>
  <c r="F36" i="6" s="1"/>
  <c r="S32" i="6"/>
  <c r="V27" i="6"/>
  <c r="W18" i="6"/>
  <c r="AB30" i="6"/>
  <c r="J21" i="8"/>
  <c r="J27" i="8" s="1"/>
  <c r="H27" i="8"/>
  <c r="L11" i="8"/>
  <c r="N11" i="8" s="1"/>
  <c r="F11" i="8"/>
  <c r="W47" i="6"/>
  <c r="AD42" i="6"/>
  <c r="F42" i="6" s="1"/>
  <c r="S42" i="6"/>
  <c r="X42" i="6" s="1"/>
  <c r="V34" i="6"/>
  <c r="AC36" i="6"/>
  <c r="W29" i="6"/>
  <c r="AD28" i="6"/>
  <c r="F28" i="6" s="1"/>
  <c r="W25" i="6"/>
  <c r="W12" i="6"/>
  <c r="AD11" i="6"/>
  <c r="Z21" i="6"/>
  <c r="M43" i="8"/>
  <c r="J29" i="8"/>
  <c r="J33" i="8" s="1"/>
  <c r="H33" i="8"/>
  <c r="M18" i="8"/>
  <c r="D25" i="3"/>
  <c r="M25" i="1" s="1"/>
  <c r="D25" i="1"/>
  <c r="M39" i="4"/>
  <c r="U38" i="1" s="1"/>
  <c r="Q20" i="10"/>
  <c r="U10" i="10"/>
  <c r="U20" i="10" s="1"/>
  <c r="E20" i="10"/>
  <c r="E48" i="10" s="1"/>
  <c r="E58" i="10" s="1"/>
  <c r="E62" i="10" s="1"/>
  <c r="S53" i="6"/>
  <c r="X53" i="6" s="1"/>
  <c r="AD53" i="6"/>
  <c r="F53" i="6" s="1"/>
  <c r="S47" i="6"/>
  <c r="X47" i="6" s="1"/>
  <c r="V40" i="6"/>
  <c r="W35" i="6"/>
  <c r="AD34" i="6"/>
  <c r="F34" i="6" s="1"/>
  <c r="AB36" i="6"/>
  <c r="V25" i="6"/>
  <c r="V24" i="6"/>
  <c r="W23" i="6"/>
  <c r="W30" i="6" s="1"/>
  <c r="V13" i="6"/>
  <c r="J38" i="8"/>
  <c r="M13" i="8"/>
  <c r="F14" i="3"/>
  <c r="D14" i="1"/>
  <c r="U13" i="10"/>
  <c r="N12" i="10"/>
  <c r="J11" i="10"/>
  <c r="R10" i="10"/>
  <c r="R20" i="10" s="1"/>
  <c r="R48" i="10" s="1"/>
  <c r="R58" i="10" s="1"/>
  <c r="R62" i="10" s="1"/>
  <c r="P20" i="10"/>
  <c r="P48" i="10" s="1"/>
  <c r="P58" i="10" s="1"/>
  <c r="P62" i="10" s="1"/>
  <c r="F10" i="10"/>
  <c r="F20" i="10" s="1"/>
  <c r="D20" i="10"/>
  <c r="T10" i="10"/>
  <c r="AD47" i="6"/>
  <c r="F47" i="6" s="1"/>
  <c r="V47" i="6"/>
  <c r="W41" i="6"/>
  <c r="AD40" i="6"/>
  <c r="F40" i="6" s="1"/>
  <c r="W32" i="6"/>
  <c r="W36" i="6" s="1"/>
  <c r="AA36" i="6"/>
  <c r="V29" i="6"/>
  <c r="S24" i="6"/>
  <c r="X24" i="6" s="1"/>
  <c r="AD24" i="6"/>
  <c r="F24" i="6" s="1"/>
  <c r="G24" i="6" s="1"/>
  <c r="V23" i="6"/>
  <c r="V30" i="6" s="1"/>
  <c r="V14" i="6"/>
  <c r="E33" i="8"/>
  <c r="M29" i="8"/>
  <c r="M33" i="8" s="1"/>
  <c r="L13" i="8"/>
  <c r="N13" i="8" s="1"/>
  <c r="F13" i="8"/>
  <c r="F31" i="4"/>
  <c r="S30" i="1" s="1"/>
  <c r="F50" i="10"/>
  <c r="T50" i="10"/>
  <c r="V50" i="10" s="1"/>
  <c r="R39" i="10"/>
  <c r="U39" i="10"/>
  <c r="F38" i="10"/>
  <c r="T38" i="10"/>
  <c r="V38" i="10" s="1"/>
  <c r="M42" i="10"/>
  <c r="J32" i="10"/>
  <c r="Q35" i="10"/>
  <c r="N27" i="10"/>
  <c r="J25" i="10"/>
  <c r="R23" i="10"/>
  <c r="U23" i="10"/>
  <c r="D29" i="10"/>
  <c r="F22" i="10"/>
  <c r="F29" i="10" s="1"/>
  <c r="T22" i="10"/>
  <c r="N19" i="10"/>
  <c r="J16" i="10"/>
  <c r="R14" i="10"/>
  <c r="U14" i="10"/>
  <c r="F13" i="10"/>
  <c r="T13" i="10"/>
  <c r="V13" i="10" s="1"/>
  <c r="N11" i="10"/>
  <c r="W40" i="6"/>
  <c r="AA43" i="6"/>
  <c r="V38" i="6"/>
  <c r="V43" i="6" s="1"/>
  <c r="W34" i="6"/>
  <c r="V32" i="6"/>
  <c r="V36" i="6" s="1"/>
  <c r="W28" i="6"/>
  <c r="V26" i="6"/>
  <c r="W24" i="6"/>
  <c r="AD23" i="6"/>
  <c r="F23" i="6" s="1"/>
  <c r="F30" i="6" s="1"/>
  <c r="V16" i="6"/>
  <c r="W14" i="6"/>
  <c r="AD13" i="6"/>
  <c r="F13" i="6" s="1"/>
  <c r="S13" i="6"/>
  <c r="X13" i="6" s="1"/>
  <c r="AB21" i="6"/>
  <c r="AB49" i="6" s="1"/>
  <c r="AB59" i="6" s="1"/>
  <c r="AB63" i="6" s="1"/>
  <c r="F24" i="8"/>
  <c r="L24" i="8"/>
  <c r="J18" i="8"/>
  <c r="F47" i="3"/>
  <c r="T47" i="1" s="1"/>
  <c r="V47" i="1" s="1"/>
  <c r="D47" i="3"/>
  <c r="M47" i="1" s="1"/>
  <c r="D47" i="1"/>
  <c r="E47" i="1" s="1"/>
  <c r="D18" i="1"/>
  <c r="D18" i="3"/>
  <c r="L34" i="4"/>
  <c r="K30" i="4"/>
  <c r="M30" i="4"/>
  <c r="K17" i="4"/>
  <c r="W20" i="6"/>
  <c r="V18" i="6"/>
  <c r="V12" i="6"/>
  <c r="M47" i="8"/>
  <c r="F47" i="8"/>
  <c r="L43" i="8"/>
  <c r="N43" i="8" s="1"/>
  <c r="F43" i="8"/>
  <c r="J25" i="8"/>
  <c r="J12" i="8"/>
  <c r="Q33" i="2"/>
  <c r="C30" i="1"/>
  <c r="E30" i="1" s="1"/>
  <c r="K37" i="4"/>
  <c r="N36" i="1" s="1"/>
  <c r="M37" i="4"/>
  <c r="U36" i="1" s="1"/>
  <c r="AD18" i="6"/>
  <c r="F18" i="6" s="1"/>
  <c r="G18" i="6" s="1"/>
  <c r="S18" i="6"/>
  <c r="X18" i="6" s="1"/>
  <c r="V15" i="6"/>
  <c r="W13" i="6"/>
  <c r="AD12" i="6"/>
  <c r="F12" i="6" s="1"/>
  <c r="I39" i="8"/>
  <c r="J30" i="8"/>
  <c r="M12" i="8"/>
  <c r="I19" i="8"/>
  <c r="M21" i="2"/>
  <c r="Q10" i="2"/>
  <c r="C9" i="1"/>
  <c r="D9" i="15"/>
  <c r="D20" i="15" s="1"/>
  <c r="D9" i="16"/>
  <c r="D13" i="16" s="1"/>
  <c r="K33" i="4"/>
  <c r="N32" i="1" s="1"/>
  <c r="M33" i="4"/>
  <c r="U32" i="1" s="1"/>
  <c r="F24" i="4"/>
  <c r="S23" i="1" s="1"/>
  <c r="K11" i="4"/>
  <c r="M11" i="4"/>
  <c r="W26" i="6"/>
  <c r="AD25" i="6"/>
  <c r="F25" i="6" s="1"/>
  <c r="V20" i="6"/>
  <c r="W16" i="6"/>
  <c r="AD15" i="6"/>
  <c r="F15" i="6" s="1"/>
  <c r="S15" i="6"/>
  <c r="X15" i="6" s="1"/>
  <c r="J37" i="8"/>
  <c r="J35" i="8"/>
  <c r="J39" i="8" s="1"/>
  <c r="H39" i="8"/>
  <c r="J32" i="8"/>
  <c r="J14" i="8"/>
  <c r="L12" i="8"/>
  <c r="F12" i="8"/>
  <c r="J9" i="8"/>
  <c r="J19" i="8" s="1"/>
  <c r="J45" i="8" s="1"/>
  <c r="J49" i="8" s="1"/>
  <c r="H19" i="8"/>
  <c r="Q16" i="2"/>
  <c r="C15" i="1"/>
  <c r="D15" i="15"/>
  <c r="F26" i="3"/>
  <c r="T26" i="1" s="1"/>
  <c r="D26" i="1"/>
  <c r="K32" i="4"/>
  <c r="N31" i="1" s="1"/>
  <c r="O31" i="1" s="1"/>
  <c r="S26" i="6"/>
  <c r="X26" i="6" s="1"/>
  <c r="AD26" i="6"/>
  <c r="F26" i="6" s="1"/>
  <c r="G26" i="6" s="1"/>
  <c r="S20" i="6"/>
  <c r="X20" i="6" s="1"/>
  <c r="AD20" i="6"/>
  <c r="F20" i="6" s="1"/>
  <c r="V17" i="6"/>
  <c r="AA30" i="6"/>
  <c r="AD16" i="6"/>
  <c r="F16" i="6" s="1"/>
  <c r="S16" i="6"/>
  <c r="X16" i="6" s="1"/>
  <c r="W11" i="6"/>
  <c r="W21" i="6" s="1"/>
  <c r="AC21" i="6"/>
  <c r="AC49" i="6" s="1"/>
  <c r="AC59" i="6" s="1"/>
  <c r="AC63" i="6" s="1"/>
  <c r="J47" i="8"/>
  <c r="I33" i="8"/>
  <c r="J26" i="8"/>
  <c r="M25" i="8"/>
  <c r="F17" i="8"/>
  <c r="L17" i="8"/>
  <c r="M11" i="8"/>
  <c r="Q39" i="2"/>
  <c r="S39" i="2" s="1"/>
  <c r="C35" i="1"/>
  <c r="M44" i="2"/>
  <c r="Q25" i="2"/>
  <c r="C23" i="1"/>
  <c r="M41" i="8"/>
  <c r="M38" i="8"/>
  <c r="M37" i="8"/>
  <c r="M36" i="8"/>
  <c r="M35" i="8"/>
  <c r="M39" i="8" s="1"/>
  <c r="E39" i="8"/>
  <c r="F32" i="8"/>
  <c r="L32" i="8"/>
  <c r="L31" i="8"/>
  <c r="N31" i="8" s="1"/>
  <c r="F31" i="8"/>
  <c r="F30" i="8"/>
  <c r="L30" i="8"/>
  <c r="N30" i="8" s="1"/>
  <c r="D33" i="8"/>
  <c r="L29" i="8"/>
  <c r="F29" i="8"/>
  <c r="F33" i="8" s="1"/>
  <c r="J23" i="8"/>
  <c r="M22" i="8"/>
  <c r="L21" i="8"/>
  <c r="D27" i="8"/>
  <c r="F21" i="8"/>
  <c r="F27" i="8" s="1"/>
  <c r="F14" i="8"/>
  <c r="L14" i="8"/>
  <c r="N14" i="8" s="1"/>
  <c r="Q34" i="2"/>
  <c r="S34" i="2" s="1"/>
  <c r="C31" i="1"/>
  <c r="E31" i="1" s="1"/>
  <c r="N34" i="2"/>
  <c r="Q31" i="1" s="1"/>
  <c r="V31" i="1" s="1"/>
  <c r="M37" i="2"/>
  <c r="Q32" i="2"/>
  <c r="C29" i="1"/>
  <c r="C24" i="1"/>
  <c r="E24" i="1" s="1"/>
  <c r="Q26" i="2"/>
  <c r="N26" i="2"/>
  <c r="Q24" i="1" s="1"/>
  <c r="V24" i="1" s="1"/>
  <c r="D41" i="1"/>
  <c r="F41" i="3"/>
  <c r="T41" i="1" s="1"/>
  <c r="M16" i="4"/>
  <c r="K16" i="4"/>
  <c r="L41" i="8"/>
  <c r="F41" i="8"/>
  <c r="L38" i="8"/>
  <c r="F38" i="8"/>
  <c r="L37" i="8"/>
  <c r="N37" i="8" s="1"/>
  <c r="F37" i="8"/>
  <c r="L36" i="8"/>
  <c r="N36" i="8" s="1"/>
  <c r="F36" i="8"/>
  <c r="M23" i="8"/>
  <c r="L22" i="8"/>
  <c r="N22" i="8" s="1"/>
  <c r="F22" i="8"/>
  <c r="J16" i="8"/>
  <c r="F15" i="8"/>
  <c r="L15" i="8"/>
  <c r="Q28" i="2"/>
  <c r="C26" i="1"/>
  <c r="E26" i="1" s="1"/>
  <c r="F22" i="3"/>
  <c r="T22" i="1" s="1"/>
  <c r="D22" i="1"/>
  <c r="L20" i="4"/>
  <c r="K10" i="4"/>
  <c r="M10" i="4" s="1"/>
  <c r="F23" i="8"/>
  <c r="L23" i="8"/>
  <c r="J17" i="8"/>
  <c r="M16" i="8"/>
  <c r="J11" i="8"/>
  <c r="C32" i="1"/>
  <c r="N35" i="2"/>
  <c r="Q32" i="1" s="1"/>
  <c r="Q35" i="2"/>
  <c r="S35" i="2" s="1"/>
  <c r="Q24" i="2"/>
  <c r="S24" i="2" s="1"/>
  <c r="C22" i="1"/>
  <c r="C10" i="1"/>
  <c r="J41" i="8"/>
  <c r="D39" i="8"/>
  <c r="L35" i="8"/>
  <c r="F35" i="8"/>
  <c r="F39" i="8" s="1"/>
  <c r="J31" i="8"/>
  <c r="F25" i="8"/>
  <c r="L25" i="8"/>
  <c r="N25" i="8" s="1"/>
  <c r="M24" i="8"/>
  <c r="J22" i="8"/>
  <c r="I27" i="8"/>
  <c r="F16" i="8"/>
  <c r="L16" i="8"/>
  <c r="M15" i="8"/>
  <c r="J13" i="8"/>
  <c r="Q19" i="2"/>
  <c r="D12" i="16"/>
  <c r="C18" i="1"/>
  <c r="D19" i="15"/>
  <c r="Q15" i="2"/>
  <c r="S15" i="2" s="1"/>
  <c r="C14" i="1"/>
  <c r="AG16" i="6" s="1"/>
  <c r="D14" i="15"/>
  <c r="D27" i="4"/>
  <c r="L26" i="1" s="1"/>
  <c r="K14" i="4"/>
  <c r="Q41" i="2"/>
  <c r="C37" i="1"/>
  <c r="N40" i="2"/>
  <c r="Q36" i="1" s="1"/>
  <c r="V36" i="1" s="1"/>
  <c r="C36" i="1"/>
  <c r="Q40" i="2"/>
  <c r="S40" i="2" s="1"/>
  <c r="D10" i="17"/>
  <c r="N17" i="2"/>
  <c r="Q17" i="2"/>
  <c r="C16" i="1"/>
  <c r="D16" i="15"/>
  <c r="F49" i="3"/>
  <c r="T49" i="1" s="1"/>
  <c r="D49" i="1"/>
  <c r="F21" i="7"/>
  <c r="H21" i="7" s="1"/>
  <c r="F32" i="3"/>
  <c r="T32" i="1" s="1"/>
  <c r="D32" i="1"/>
  <c r="D44" i="4"/>
  <c r="L43" i="1" s="1"/>
  <c r="O43" i="1" s="1"/>
  <c r="F44" i="4"/>
  <c r="S43" i="1" s="1"/>
  <c r="K22" i="4"/>
  <c r="M22" i="4"/>
  <c r="L28" i="4"/>
  <c r="D16" i="4"/>
  <c r="F16" i="4"/>
  <c r="D13" i="4"/>
  <c r="F13" i="4"/>
  <c r="M9" i="8"/>
  <c r="M19" i="8" s="1"/>
  <c r="M45" i="8" s="1"/>
  <c r="M49" i="8" s="1"/>
  <c r="E19" i="8"/>
  <c r="Q46" i="2"/>
  <c r="C41" i="1"/>
  <c r="Q27" i="2"/>
  <c r="C25" i="1"/>
  <c r="E25" i="1" s="1"/>
  <c r="F38" i="3"/>
  <c r="T38" i="1" s="1"/>
  <c r="D38" i="1"/>
  <c r="F30" i="3"/>
  <c r="T30" i="1" s="1"/>
  <c r="D30" i="1"/>
  <c r="F23" i="3"/>
  <c r="T23" i="1" s="1"/>
  <c r="D23" i="3"/>
  <c r="D23" i="1"/>
  <c r="D50" i="4"/>
  <c r="F50" i="4"/>
  <c r="F39" i="4"/>
  <c r="S38" i="1" s="1"/>
  <c r="E40" i="4"/>
  <c r="E46" i="4" s="1"/>
  <c r="F36" i="4"/>
  <c r="K25" i="4"/>
  <c r="N24" i="1" s="1"/>
  <c r="M25" i="4"/>
  <c r="U24" i="1" s="1"/>
  <c r="M26" i="8"/>
  <c r="J24" i="8"/>
  <c r="L18" i="8"/>
  <c r="N18" i="8" s="1"/>
  <c r="F18" i="8"/>
  <c r="M17" i="8"/>
  <c r="J15" i="8"/>
  <c r="L9" i="8"/>
  <c r="D19" i="8"/>
  <c r="F9" i="8"/>
  <c r="F19" i="8" s="1"/>
  <c r="F45" i="8" s="1"/>
  <c r="F49" i="8" s="1"/>
  <c r="Q42" i="2"/>
  <c r="S42" i="2" s="1"/>
  <c r="C38" i="1"/>
  <c r="E38" i="1" s="1"/>
  <c r="Q18" i="2"/>
  <c r="C17" i="1"/>
  <c r="D17" i="15"/>
  <c r="F37" i="3"/>
  <c r="T37" i="1" s="1"/>
  <c r="D37" i="1"/>
  <c r="E33" i="3"/>
  <c r="D29" i="3"/>
  <c r="R32" i="2" s="1"/>
  <c r="D29" i="1"/>
  <c r="D33" i="1" s="1"/>
  <c r="M27" i="4"/>
  <c r="U26" i="1" s="1"/>
  <c r="K27" i="4"/>
  <c r="N26" i="1" s="1"/>
  <c r="Q14" i="2"/>
  <c r="D10" i="16"/>
  <c r="C13" i="1"/>
  <c r="D13" i="15"/>
  <c r="N12" i="2"/>
  <c r="C11" i="1"/>
  <c r="E11" i="1" s="1"/>
  <c r="Q12" i="2"/>
  <c r="D11" i="15"/>
  <c r="Q48" i="2"/>
  <c r="S48" i="2" s="1"/>
  <c r="D43" i="1"/>
  <c r="E43" i="1" s="1"/>
  <c r="F43" i="3"/>
  <c r="T43" i="1" s="1"/>
  <c r="F15" i="3"/>
  <c r="D15" i="1"/>
  <c r="M44" i="4"/>
  <c r="U43" i="1" s="1"/>
  <c r="F42" i="4"/>
  <c r="S41" i="1" s="1"/>
  <c r="D42" i="4"/>
  <c r="F38" i="4"/>
  <c r="S37" i="1" s="1"/>
  <c r="K36" i="4"/>
  <c r="L40" i="4"/>
  <c r="D26" i="4"/>
  <c r="L25" i="1" s="1"/>
  <c r="M24" i="4"/>
  <c r="U23" i="1" s="1"/>
  <c r="K24" i="4"/>
  <c r="N23" i="1" s="1"/>
  <c r="F23" i="4"/>
  <c r="S22" i="1" s="1"/>
  <c r="F15" i="4"/>
  <c r="D12" i="4"/>
  <c r="F36" i="3"/>
  <c r="T36" i="1" s="1"/>
  <c r="D36" i="1"/>
  <c r="D24" i="3"/>
  <c r="M24" i="1" s="1"/>
  <c r="O24" i="1" s="1"/>
  <c r="D24" i="1"/>
  <c r="E27" i="3"/>
  <c r="F21" i="3"/>
  <c r="D21" i="1"/>
  <c r="D27" i="1" s="1"/>
  <c r="F17" i="3"/>
  <c r="D17" i="1"/>
  <c r="F13" i="3"/>
  <c r="D13" i="1"/>
  <c r="F32" i="4"/>
  <c r="S31" i="1" s="1"/>
  <c r="M18" i="4"/>
  <c r="D17" i="4"/>
  <c r="R17" i="2" s="1"/>
  <c r="F17" i="4"/>
  <c r="D10" i="4"/>
  <c r="F10" i="4"/>
  <c r="E20" i="4"/>
  <c r="F31" i="3"/>
  <c r="T31" i="1" s="1"/>
  <c r="D31" i="1"/>
  <c r="K42" i="4"/>
  <c r="N41" i="1" s="1"/>
  <c r="K38" i="4"/>
  <c r="N37" i="1" s="1"/>
  <c r="K26" i="4"/>
  <c r="N25" i="1" s="1"/>
  <c r="M26" i="4"/>
  <c r="U25" i="1" s="1"/>
  <c r="K23" i="4"/>
  <c r="N22" i="1" s="1"/>
  <c r="M23" i="4"/>
  <c r="U22" i="1" s="1"/>
  <c r="D22" i="4"/>
  <c r="E28" i="4"/>
  <c r="K15" i="4"/>
  <c r="M15" i="4"/>
  <c r="F14" i="4"/>
  <c r="K12" i="4"/>
  <c r="M12" i="4"/>
  <c r="F35" i="3"/>
  <c r="E39" i="3"/>
  <c r="D35" i="1"/>
  <c r="D39" i="1" s="1"/>
  <c r="F16" i="3"/>
  <c r="D16" i="1"/>
  <c r="E19" i="3"/>
  <c r="D9" i="3"/>
  <c r="F9" i="3" s="1"/>
  <c r="D9" i="1"/>
  <c r="D19" i="1" s="1"/>
  <c r="D45" i="1" s="1"/>
  <c r="D55" i="1" s="1"/>
  <c r="D59" i="1" s="1"/>
  <c r="F37" i="4"/>
  <c r="S36" i="1" s="1"/>
  <c r="D33" i="4"/>
  <c r="L32" i="1" s="1"/>
  <c r="M31" i="4"/>
  <c r="U30" i="1" s="1"/>
  <c r="K31" i="4"/>
  <c r="N30" i="1" s="1"/>
  <c r="F30" i="4"/>
  <c r="E34" i="4"/>
  <c r="E48" i="4" s="1"/>
  <c r="E52" i="4" s="1"/>
  <c r="F25" i="4"/>
  <c r="S24" i="1" s="1"/>
  <c r="M19" i="4"/>
  <c r="K19" i="4"/>
  <c r="D18" i="4"/>
  <c r="D11" i="4"/>
  <c r="I20" i="15"/>
  <c r="J9" i="15"/>
  <c r="G53" i="6"/>
  <c r="AG53" i="6"/>
  <c r="AG33" i="6"/>
  <c r="G33" i="6"/>
  <c r="O51" i="1"/>
  <c r="Q40" i="6"/>
  <c r="E40" i="6"/>
  <c r="S40" i="6"/>
  <c r="X40" i="6" s="1"/>
  <c r="L43" i="6"/>
  <c r="Q43" i="6" s="1"/>
  <c r="J29" i="1"/>
  <c r="G33" i="1"/>
  <c r="J15" i="15"/>
  <c r="G55" i="6"/>
  <c r="AG55" i="6"/>
  <c r="S25" i="6"/>
  <c r="X25" i="6" s="1"/>
  <c r="Q34" i="6"/>
  <c r="E34" i="6"/>
  <c r="S34" i="6"/>
  <c r="X34" i="6" s="1"/>
  <c r="T60" i="10"/>
  <c r="V60" i="10" s="1"/>
  <c r="J60" i="10"/>
  <c r="N39" i="2"/>
  <c r="L27" i="2"/>
  <c r="N27" i="2" s="1"/>
  <c r="Q25" i="1" s="1"/>
  <c r="V25" i="1" s="1"/>
  <c r="G25" i="1"/>
  <c r="J25" i="1" s="1"/>
  <c r="O25" i="1" s="1"/>
  <c r="J14" i="15"/>
  <c r="P49" i="6"/>
  <c r="P59" i="6" s="1"/>
  <c r="P63" i="6" s="1"/>
  <c r="E53" i="1"/>
  <c r="AG57" i="6"/>
  <c r="N24" i="2"/>
  <c r="Q22" i="1" s="1"/>
  <c r="V22" i="1" s="1"/>
  <c r="N16" i="2"/>
  <c r="G16" i="6"/>
  <c r="G32" i="6"/>
  <c r="G36" i="6" s="1"/>
  <c r="G61" i="6"/>
  <c r="Q28" i="6"/>
  <c r="E28" i="6"/>
  <c r="S28" i="6"/>
  <c r="X28" i="6" s="1"/>
  <c r="O30" i="1"/>
  <c r="J9" i="1"/>
  <c r="AG35" i="6"/>
  <c r="I33" i="1"/>
  <c r="I11" i="16"/>
  <c r="Q23" i="6"/>
  <c r="E23" i="6"/>
  <c r="L30" i="6"/>
  <c r="Q30" i="6" s="1"/>
  <c r="S23" i="6"/>
  <c r="H39" i="1"/>
  <c r="H19" i="7"/>
  <c r="J49" i="6"/>
  <c r="J59" i="6" s="1"/>
  <c r="J63" i="6" s="1"/>
  <c r="Q17" i="6"/>
  <c r="E17" i="6"/>
  <c r="G15" i="6"/>
  <c r="AG15" i="6"/>
  <c r="AG11" i="6"/>
  <c r="AG21" i="6" s="1"/>
  <c r="Q47" i="6"/>
  <c r="E47" i="6"/>
  <c r="Q38" i="6"/>
  <c r="S38" i="6"/>
  <c r="E25" i="6"/>
  <c r="Q25" i="6"/>
  <c r="I41" i="2"/>
  <c r="E40" i="9"/>
  <c r="H40" i="9" s="1"/>
  <c r="K40" i="9" s="1"/>
  <c r="F44" i="2"/>
  <c r="E42" i="6"/>
  <c r="Q42" i="6"/>
  <c r="G51" i="6"/>
  <c r="S12" i="6"/>
  <c r="X12" i="6" s="1"/>
  <c r="E12" i="6"/>
  <c r="S29" i="6"/>
  <c r="X29" i="6" s="1"/>
  <c r="J38" i="1"/>
  <c r="O38" i="1" s="1"/>
  <c r="H11" i="16"/>
  <c r="H13" i="16" s="1"/>
  <c r="H18" i="15"/>
  <c r="H20" i="15" s="1"/>
  <c r="I13" i="16"/>
  <c r="N50" i="2"/>
  <c r="Q49" i="1" s="1"/>
  <c r="V49" i="1" s="1"/>
  <c r="F54" i="2"/>
  <c r="D36" i="9"/>
  <c r="S35" i="6"/>
  <c r="X35" i="6" s="1"/>
  <c r="J35" i="1"/>
  <c r="J11" i="16"/>
  <c r="F13" i="9"/>
  <c r="H13" i="9" s="1"/>
  <c r="K13" i="9" s="1"/>
  <c r="I14" i="2"/>
  <c r="D40" i="4"/>
  <c r="D46" i="4" s="1"/>
  <c r="L51" i="1" s="1"/>
  <c r="L37" i="1"/>
  <c r="L39" i="1" s="1"/>
  <c r="S41" i="6"/>
  <c r="X41" i="6" s="1"/>
  <c r="L36" i="6"/>
  <c r="Q36" i="6" s="1"/>
  <c r="G20" i="6"/>
  <c r="Q11" i="6"/>
  <c r="S11" i="6"/>
  <c r="L21" i="6"/>
  <c r="H33" i="1"/>
  <c r="I27" i="1"/>
  <c r="H19" i="1"/>
  <c r="N47" i="8"/>
  <c r="E19" i="6"/>
  <c r="E13" i="6"/>
  <c r="N42" i="2"/>
  <c r="Q38" i="1" s="1"/>
  <c r="V38" i="1" s="1"/>
  <c r="R16" i="2"/>
  <c r="S19" i="6"/>
  <c r="X19" i="6" s="1"/>
  <c r="J36" i="1"/>
  <c r="O36" i="1" s="1"/>
  <c r="J32" i="1"/>
  <c r="J22" i="1"/>
  <c r="O22" i="1" s="1"/>
  <c r="J18" i="1"/>
  <c r="E54" i="2"/>
  <c r="I30" i="2"/>
  <c r="L23" i="2"/>
  <c r="M42" i="12"/>
  <c r="K14" i="9"/>
  <c r="N33" i="2"/>
  <c r="Q30" i="1" s="1"/>
  <c r="V30" i="1" s="1"/>
  <c r="J26" i="1"/>
  <c r="N25" i="2"/>
  <c r="Q23" i="1" s="1"/>
  <c r="V23" i="1" s="1"/>
  <c r="F22" i="9"/>
  <c r="F29" i="9" s="1"/>
  <c r="G30" i="2"/>
  <c r="G54" i="2" s="1"/>
  <c r="N19" i="2"/>
  <c r="Z116" i="12"/>
  <c r="U341" i="12"/>
  <c r="Z76" i="12"/>
  <c r="J10" i="1"/>
  <c r="H34" i="9"/>
  <c r="K34" i="9" s="1"/>
  <c r="R33" i="2"/>
  <c r="I37" i="2"/>
  <c r="I24" i="9"/>
  <c r="J30" i="2"/>
  <c r="N10" i="2"/>
  <c r="F43" i="9"/>
  <c r="H38" i="9"/>
  <c r="G29" i="9"/>
  <c r="H11" i="9"/>
  <c r="K11" i="9" s="1"/>
  <c r="C20" i="9"/>
  <c r="C53" i="9" s="1"/>
  <c r="C79" i="9"/>
  <c r="G14" i="1"/>
  <c r="J14" i="1" s="1"/>
  <c r="N46" i="2"/>
  <c r="Q41" i="1" s="1"/>
  <c r="V41" i="1" s="1"/>
  <c r="R35" i="2"/>
  <c r="K54" i="2"/>
  <c r="N18" i="2"/>
  <c r="Z92" i="12"/>
  <c r="K68" i="12"/>
  <c r="E43" i="9"/>
  <c r="H23" i="9"/>
  <c r="K23" i="9" s="1"/>
  <c r="E53" i="9"/>
  <c r="Z126" i="12"/>
  <c r="Z98" i="12"/>
  <c r="Z81" i="12"/>
  <c r="K51" i="9"/>
  <c r="J36" i="9"/>
  <c r="H27" i="9"/>
  <c r="K27" i="9" s="1"/>
  <c r="C80" i="9"/>
  <c r="H12" i="9"/>
  <c r="K12" i="9" s="1"/>
  <c r="R48" i="2"/>
  <c r="L48" i="2"/>
  <c r="N48" i="2" s="1"/>
  <c r="Q43" i="1" s="1"/>
  <c r="V43" i="1" s="1"/>
  <c r="J54" i="2"/>
  <c r="D7" i="7" s="1"/>
  <c r="L32" i="2"/>
  <c r="L15" i="2"/>
  <c r="N15" i="2" s="1"/>
  <c r="Z103" i="12"/>
  <c r="Y341" i="12"/>
  <c r="Z86" i="12"/>
  <c r="D29" i="9"/>
  <c r="D53" i="9" s="1"/>
  <c r="G61" i="1" s="1"/>
  <c r="I20" i="9"/>
  <c r="L28" i="2"/>
  <c r="N28" i="2" s="1"/>
  <c r="Q26" i="1" s="1"/>
  <c r="V26" i="1" s="1"/>
  <c r="R19" i="2"/>
  <c r="G12" i="16"/>
  <c r="J12" i="16" s="1"/>
  <c r="G43" i="9"/>
  <c r="C29" i="9"/>
  <c r="H17" i="9"/>
  <c r="K17" i="9" s="1"/>
  <c r="J20" i="9"/>
  <c r="G20" i="9"/>
  <c r="D62" i="2"/>
  <c r="Z125" i="12"/>
  <c r="Z119" i="12"/>
  <c r="Z95" i="12"/>
  <c r="Z89" i="12"/>
  <c r="I68" i="12"/>
  <c r="H33" i="9"/>
  <c r="K33" i="9" s="1"/>
  <c r="H32" i="9"/>
  <c r="K32" i="9" s="1"/>
  <c r="H31" i="9"/>
  <c r="C78" i="9"/>
  <c r="H12" i="18" s="1"/>
  <c r="C81" i="9"/>
  <c r="H14" i="18" s="1"/>
  <c r="G9" i="17"/>
  <c r="L11" i="2"/>
  <c r="N11" i="2" s="1"/>
  <c r="Z127" i="12"/>
  <c r="Z117" i="12"/>
  <c r="Z97" i="12"/>
  <c r="Z87" i="12"/>
  <c r="W341" i="12"/>
  <c r="V341" i="12"/>
  <c r="K47" i="9"/>
  <c r="C24" i="9"/>
  <c r="H24" i="9" s="1"/>
  <c r="D30" i="2"/>
  <c r="D54" i="2" s="1"/>
  <c r="D57" i="2" s="1"/>
  <c r="D63" i="2"/>
  <c r="Z123" i="12"/>
  <c r="Z93" i="12"/>
  <c r="X341" i="12"/>
  <c r="G68" i="12"/>
  <c r="H39" i="9"/>
  <c r="K39" i="9" s="1"/>
  <c r="F36" i="9"/>
  <c r="J29" i="9"/>
  <c r="G10" i="17"/>
  <c r="J10" i="17" s="1"/>
  <c r="T341" i="12"/>
  <c r="M10" i="12"/>
  <c r="E68" i="12"/>
  <c r="M68" i="12" s="1"/>
  <c r="H41" i="9"/>
  <c r="K41" i="9" s="1"/>
  <c r="E36" i="9"/>
  <c r="I29" i="9"/>
  <c r="H9" i="9"/>
  <c r="L52" i="10"/>
  <c r="I10" i="8"/>
  <c r="Q46" i="10"/>
  <c r="I52" i="10"/>
  <c r="E52" i="10"/>
  <c r="H10" i="8"/>
  <c r="D52" i="10"/>
  <c r="M52" i="10"/>
  <c r="P52" i="10"/>
  <c r="L46" i="10"/>
  <c r="P46" i="10"/>
  <c r="D10" i="8"/>
  <c r="M46" i="10"/>
  <c r="H52" i="10"/>
  <c r="I46" i="10"/>
  <c r="E46" i="10"/>
  <c r="E12" i="3"/>
  <c r="Q52" i="10"/>
  <c r="E10" i="3"/>
  <c r="H46" i="10"/>
  <c r="E10" i="8"/>
  <c r="M13" i="2"/>
  <c r="L13" i="4"/>
  <c r="K13" i="4" l="1"/>
  <c r="Q13" i="2"/>
  <c r="C12" i="1"/>
  <c r="E12" i="1" s="1"/>
  <c r="D12" i="15"/>
  <c r="N13" i="2"/>
  <c r="M10" i="8"/>
  <c r="J46" i="10"/>
  <c r="T46" i="10"/>
  <c r="D10" i="3"/>
  <c r="D10" i="1"/>
  <c r="F10" i="3"/>
  <c r="Q11" i="2"/>
  <c r="D9" i="17"/>
  <c r="D11" i="17" s="1"/>
  <c r="D10" i="15"/>
  <c r="F12" i="3"/>
  <c r="D12" i="1"/>
  <c r="U46" i="10"/>
  <c r="F46" i="10"/>
  <c r="J52" i="10"/>
  <c r="L10" i="8"/>
  <c r="N10" i="8" s="1"/>
  <c r="F10" i="8"/>
  <c r="R46" i="10"/>
  <c r="N46" i="10"/>
  <c r="R52" i="10"/>
  <c r="F52" i="10"/>
  <c r="T52" i="10"/>
  <c r="J10" i="8"/>
  <c r="U52" i="10"/>
  <c r="N52" i="10"/>
  <c r="M20" i="4"/>
  <c r="U9" i="1"/>
  <c r="U19" i="1" s="1"/>
  <c r="U9" i="16"/>
  <c r="U13" i="16" s="1"/>
  <c r="U9" i="15"/>
  <c r="U20" i="15" s="1"/>
  <c r="F19" i="3"/>
  <c r="T9" i="1"/>
  <c r="T19" i="1" s="1"/>
  <c r="T9" i="16"/>
  <c r="T13" i="16" s="1"/>
  <c r="T9" i="15"/>
  <c r="T20" i="15" s="1"/>
  <c r="L49" i="6"/>
  <c r="Q21" i="6"/>
  <c r="I45" i="8"/>
  <c r="I49" i="8" s="1"/>
  <c r="M34" i="4"/>
  <c r="U29" i="1"/>
  <c r="U33" i="1" s="1"/>
  <c r="AD21" i="6"/>
  <c r="F11" i="6"/>
  <c r="T11" i="1"/>
  <c r="T11" i="15"/>
  <c r="V33" i="10"/>
  <c r="S23" i="2"/>
  <c r="Z341" i="12"/>
  <c r="C82" i="9"/>
  <c r="Q17" i="1"/>
  <c r="V17" i="1" s="1"/>
  <c r="Q17" i="15"/>
  <c r="V17" i="15" s="1"/>
  <c r="Q12" i="16"/>
  <c r="V12" i="16" s="1"/>
  <c r="Q18" i="1"/>
  <c r="V18" i="1" s="1"/>
  <c r="Q19" i="15"/>
  <c r="V19" i="15" s="1"/>
  <c r="O32" i="1"/>
  <c r="S21" i="6"/>
  <c r="S49" i="6" s="1"/>
  <c r="S59" i="6" s="1"/>
  <c r="S63" i="6" s="1"/>
  <c r="X11" i="6"/>
  <c r="X21" i="6" s="1"/>
  <c r="L9" i="17"/>
  <c r="L11" i="17" s="1"/>
  <c r="L10" i="1"/>
  <c r="L10" i="15"/>
  <c r="F34" i="4"/>
  <c r="S29" i="1"/>
  <c r="S33" i="1" s="1"/>
  <c r="U11" i="1"/>
  <c r="U11" i="15"/>
  <c r="S12" i="1"/>
  <c r="S12" i="15"/>
  <c r="S17" i="2"/>
  <c r="N13" i="1"/>
  <c r="N10" i="16"/>
  <c r="N13" i="15"/>
  <c r="E18" i="1"/>
  <c r="Q11" i="16"/>
  <c r="V11" i="16" s="1"/>
  <c r="V32" i="1"/>
  <c r="Q18" i="15"/>
  <c r="V18" i="15" s="1"/>
  <c r="N32" i="8"/>
  <c r="E23" i="1"/>
  <c r="M32" i="4"/>
  <c r="U31" i="1" s="1"/>
  <c r="U11" i="16"/>
  <c r="U18" i="15"/>
  <c r="K34" i="4"/>
  <c r="N29" i="1"/>
  <c r="N33" i="1" s="1"/>
  <c r="T29" i="10"/>
  <c r="V22" i="10"/>
  <c r="V29" i="10" s="1"/>
  <c r="F25" i="3"/>
  <c r="T25" i="1" s="1"/>
  <c r="X32" i="6"/>
  <c r="X36" i="6" s="1"/>
  <c r="S36" i="6"/>
  <c r="V17" i="10"/>
  <c r="H36" i="9"/>
  <c r="K31" i="9"/>
  <c r="K36" i="9" s="1"/>
  <c r="K38" i="9"/>
  <c r="K43" i="9" s="1"/>
  <c r="H43" i="9"/>
  <c r="H45" i="1"/>
  <c r="H55" i="1" s="1"/>
  <c r="H59" i="1" s="1"/>
  <c r="AG26" i="6"/>
  <c r="S43" i="6"/>
  <c r="X38" i="6"/>
  <c r="X43" i="6" s="1"/>
  <c r="D34" i="4"/>
  <c r="J18" i="15"/>
  <c r="F11" i="4"/>
  <c r="E45" i="3"/>
  <c r="N11" i="1"/>
  <c r="N11" i="15"/>
  <c r="F24" i="3"/>
  <c r="T24" i="1" s="1"/>
  <c r="L41" i="1"/>
  <c r="R46" i="2"/>
  <c r="E13" i="1"/>
  <c r="L12" i="1"/>
  <c r="L12" i="15"/>
  <c r="D11" i="16"/>
  <c r="D18" i="15"/>
  <c r="Q10" i="17"/>
  <c r="V10" i="17" s="1"/>
  <c r="Q16" i="1"/>
  <c r="V16" i="1" s="1"/>
  <c r="Q16" i="15"/>
  <c r="V16" i="15" s="1"/>
  <c r="M14" i="4"/>
  <c r="E32" i="1"/>
  <c r="N38" i="8"/>
  <c r="N29" i="8"/>
  <c r="N33" i="8" s="1"/>
  <c r="L33" i="8"/>
  <c r="N12" i="8"/>
  <c r="N11" i="16"/>
  <c r="C11" i="16" s="1"/>
  <c r="E11" i="16" s="1"/>
  <c r="N18" i="15"/>
  <c r="L48" i="4"/>
  <c r="L52" i="4" s="1"/>
  <c r="N24" i="8"/>
  <c r="E49" i="1"/>
  <c r="V12" i="10"/>
  <c r="V39" i="10"/>
  <c r="N48" i="10"/>
  <c r="N58" i="10" s="1"/>
  <c r="N62" i="10" s="1"/>
  <c r="V24" i="10"/>
  <c r="V56" i="10"/>
  <c r="R14" i="2"/>
  <c r="L14" i="2"/>
  <c r="N14" i="2" s="1"/>
  <c r="I21" i="2"/>
  <c r="G13" i="1"/>
  <c r="G10" i="16"/>
  <c r="G13" i="15"/>
  <c r="AG42" i="6"/>
  <c r="G42" i="6"/>
  <c r="U17" i="1"/>
  <c r="U17" i="15"/>
  <c r="T13" i="1"/>
  <c r="T10" i="16"/>
  <c r="T13" i="15"/>
  <c r="M18" i="1"/>
  <c r="O18" i="1" s="1"/>
  <c r="M12" i="16"/>
  <c r="M19" i="15"/>
  <c r="J53" i="9"/>
  <c r="I45" i="1"/>
  <c r="I55" i="1" s="1"/>
  <c r="I59" i="1" s="1"/>
  <c r="G47" i="6"/>
  <c r="AG47" i="6"/>
  <c r="L11" i="16"/>
  <c r="L18" i="15"/>
  <c r="N41" i="8"/>
  <c r="E35" i="1"/>
  <c r="E39" i="1" s="1"/>
  <c r="C39" i="1"/>
  <c r="T20" i="10"/>
  <c r="V10" i="10"/>
  <c r="V20" i="10" s="1"/>
  <c r="U48" i="10"/>
  <c r="U58" i="10" s="1"/>
  <c r="U62" i="10" s="1"/>
  <c r="AA49" i="6"/>
  <c r="AA59" i="6" s="1"/>
  <c r="AA63" i="6" s="1"/>
  <c r="K24" i="9"/>
  <c r="R28" i="2"/>
  <c r="N32" i="2"/>
  <c r="L37" i="2"/>
  <c r="L21" i="2"/>
  <c r="O26" i="1"/>
  <c r="O35" i="1"/>
  <c r="G25" i="6"/>
  <c r="AG25" i="6"/>
  <c r="AG23" i="6"/>
  <c r="G23" i="6"/>
  <c r="G30" i="6" s="1"/>
  <c r="E30" i="6"/>
  <c r="J33" i="1"/>
  <c r="O33" i="1" s="1"/>
  <c r="O29" i="1"/>
  <c r="N18" i="1"/>
  <c r="N12" i="16"/>
  <c r="N19" i="15"/>
  <c r="F33" i="4"/>
  <c r="S32" i="1" s="1"/>
  <c r="N14" i="1"/>
  <c r="O14" i="1" s="1"/>
  <c r="N14" i="15"/>
  <c r="M38" i="4"/>
  <c r="U37" i="1" s="1"/>
  <c r="D20" i="4"/>
  <c r="L9" i="16"/>
  <c r="L13" i="16" s="1"/>
  <c r="L9" i="1"/>
  <c r="L19" i="1" s="1"/>
  <c r="L9" i="15"/>
  <c r="L20" i="15" s="1"/>
  <c r="T17" i="1"/>
  <c r="T17" i="15"/>
  <c r="F26" i="4"/>
  <c r="S25" i="1" s="1"/>
  <c r="S12" i="2"/>
  <c r="L19" i="8"/>
  <c r="L45" i="8" s="1"/>
  <c r="L49" i="8" s="1"/>
  <c r="N9" i="8"/>
  <c r="N19" i="8" s="1"/>
  <c r="D27" i="3"/>
  <c r="M23" i="1"/>
  <c r="R25" i="2"/>
  <c r="S25" i="2" s="1"/>
  <c r="E41" i="1"/>
  <c r="AG45" i="6"/>
  <c r="E36" i="1"/>
  <c r="N15" i="1"/>
  <c r="N15" i="15"/>
  <c r="O15" i="15" s="1"/>
  <c r="S32" i="2"/>
  <c r="E15" i="1"/>
  <c r="C19" i="1"/>
  <c r="E9" i="1"/>
  <c r="E19" i="1" s="1"/>
  <c r="F18" i="3"/>
  <c r="D48" i="10"/>
  <c r="D58" i="10" s="1"/>
  <c r="D62" i="10" s="1"/>
  <c r="T14" i="1"/>
  <c r="T14" i="15"/>
  <c r="Q48" i="10"/>
  <c r="Q58" i="10" s="1"/>
  <c r="Q62" i="10" s="1"/>
  <c r="V49" i="6"/>
  <c r="V59" i="6" s="1"/>
  <c r="V63" i="6" s="1"/>
  <c r="V11" i="10"/>
  <c r="L12" i="16"/>
  <c r="O12" i="16" s="1"/>
  <c r="L18" i="1"/>
  <c r="L19" i="15"/>
  <c r="F29" i="6"/>
  <c r="G29" i="6" s="1"/>
  <c r="AD36" i="6"/>
  <c r="V18" i="10"/>
  <c r="V14" i="10"/>
  <c r="J48" i="10"/>
  <c r="J58" i="10" s="1"/>
  <c r="J62" i="10" s="1"/>
  <c r="O14" i="15"/>
  <c r="C14" i="15"/>
  <c r="E14" i="15" s="1"/>
  <c r="G40" i="6"/>
  <c r="AG40" i="6"/>
  <c r="E43" i="6"/>
  <c r="R10" i="2"/>
  <c r="D19" i="3"/>
  <c r="M9" i="16"/>
  <c r="M9" i="1"/>
  <c r="M19" i="1" s="1"/>
  <c r="M9" i="15"/>
  <c r="M20" i="15" s="1"/>
  <c r="D28" i="4"/>
  <c r="L21" i="1"/>
  <c r="L27" i="1" s="1"/>
  <c r="K40" i="4"/>
  <c r="N35" i="1"/>
  <c r="N39" i="1" s="1"/>
  <c r="E16" i="1"/>
  <c r="AG18" i="6"/>
  <c r="G53" i="9"/>
  <c r="F29" i="3"/>
  <c r="S15" i="1"/>
  <c r="S15" i="15"/>
  <c r="E10" i="1"/>
  <c r="F17" i="6"/>
  <c r="AD30" i="6"/>
  <c r="T42" i="10"/>
  <c r="V37" i="10"/>
  <c r="V42" i="10" s="1"/>
  <c r="N21" i="2"/>
  <c r="Q9" i="1"/>
  <c r="Q9" i="15"/>
  <c r="Q9" i="16"/>
  <c r="G17" i="6"/>
  <c r="AG17" i="6"/>
  <c r="AG30" i="6" s="1"/>
  <c r="AG34" i="6"/>
  <c r="G34" i="6"/>
  <c r="T10" i="17"/>
  <c r="T16" i="1"/>
  <c r="T16" i="15"/>
  <c r="C33" i="1"/>
  <c r="E29" i="1"/>
  <c r="E33" i="1" s="1"/>
  <c r="V19" i="10"/>
  <c r="AD43" i="6"/>
  <c r="F38" i="6"/>
  <c r="R26" i="2"/>
  <c r="S26" i="2" s="1"/>
  <c r="Q9" i="17"/>
  <c r="Q10" i="1"/>
  <c r="V10" i="1" s="1"/>
  <c r="Q10" i="15"/>
  <c r="V10" i="15" s="1"/>
  <c r="I53" i="9"/>
  <c r="J61" i="9" s="1"/>
  <c r="H13" i="18"/>
  <c r="H15" i="18" s="1"/>
  <c r="H26" i="18" s="1"/>
  <c r="H28" i="18" s="1"/>
  <c r="AG13" i="6"/>
  <c r="G13" i="6"/>
  <c r="L33" i="1"/>
  <c r="AG20" i="6"/>
  <c r="F20" i="9"/>
  <c r="F53" i="9" s="1"/>
  <c r="U18" i="1"/>
  <c r="U12" i="16"/>
  <c r="U19" i="15"/>
  <c r="S10" i="17"/>
  <c r="S16" i="1"/>
  <c r="S16" i="15"/>
  <c r="R12" i="2"/>
  <c r="L11" i="1"/>
  <c r="L11" i="15"/>
  <c r="F40" i="4"/>
  <c r="S35" i="1"/>
  <c r="S39" i="1" s="1"/>
  <c r="S46" i="2"/>
  <c r="M28" i="4"/>
  <c r="U21" i="1"/>
  <c r="U27" i="1" s="1"/>
  <c r="E14" i="1"/>
  <c r="N16" i="8"/>
  <c r="E22" i="1"/>
  <c r="N23" i="8"/>
  <c r="S28" i="2"/>
  <c r="U15" i="1"/>
  <c r="U15" i="15"/>
  <c r="M54" i="2"/>
  <c r="F8" i="7" s="1"/>
  <c r="L27" i="8"/>
  <c r="N21" i="8"/>
  <c r="N27" i="8" s="1"/>
  <c r="S16" i="2"/>
  <c r="U9" i="17"/>
  <c r="U11" i="17" s="1"/>
  <c r="U10" i="1"/>
  <c r="U10" i="15"/>
  <c r="S10" i="2"/>
  <c r="N10" i="17"/>
  <c r="O10" i="17" s="1"/>
  <c r="N16" i="1"/>
  <c r="N16" i="15"/>
  <c r="F48" i="10"/>
  <c r="F58" i="10" s="1"/>
  <c r="F62" i="10" s="1"/>
  <c r="F19" i="4"/>
  <c r="T35" i="10"/>
  <c r="V31" i="10"/>
  <c r="V35" i="10" s="1"/>
  <c r="I54" i="2"/>
  <c r="D6" i="7" s="1"/>
  <c r="D8" i="7" s="1"/>
  <c r="G12" i="6"/>
  <c r="AG12" i="6"/>
  <c r="E21" i="6"/>
  <c r="O41" i="1"/>
  <c r="S14" i="1"/>
  <c r="S14" i="15"/>
  <c r="T15" i="1"/>
  <c r="T15" i="15"/>
  <c r="D33" i="3"/>
  <c r="M29" i="1"/>
  <c r="M33" i="1" s="1"/>
  <c r="N9" i="1"/>
  <c r="N19" i="1" s="1"/>
  <c r="K20" i="4"/>
  <c r="N9" i="15"/>
  <c r="N20" i="15" s="1"/>
  <c r="N9" i="16"/>
  <c r="N13" i="16" s="1"/>
  <c r="H20" i="9"/>
  <c r="K9" i="9"/>
  <c r="K20" i="9" s="1"/>
  <c r="L30" i="2"/>
  <c r="N23" i="2"/>
  <c r="J27" i="1"/>
  <c r="L41" i="2"/>
  <c r="I44" i="2"/>
  <c r="R41" i="2"/>
  <c r="S41" i="2" s="1"/>
  <c r="G37" i="1"/>
  <c r="X23" i="6"/>
  <c r="X30" i="6" s="1"/>
  <c r="S30" i="6"/>
  <c r="Q15" i="1"/>
  <c r="V15" i="1" s="1"/>
  <c r="Q15" i="15"/>
  <c r="V15" i="15" s="1"/>
  <c r="R18" i="2"/>
  <c r="S18" i="2" s="1"/>
  <c r="L17" i="1"/>
  <c r="O17" i="1" s="1"/>
  <c r="L17" i="15"/>
  <c r="S10" i="16"/>
  <c r="S13" i="15"/>
  <c r="S13" i="1"/>
  <c r="T11" i="16"/>
  <c r="T18" i="15"/>
  <c r="S19" i="2"/>
  <c r="N26" i="8"/>
  <c r="Q14" i="1"/>
  <c r="V14" i="1" s="1"/>
  <c r="Q14" i="15"/>
  <c r="V14" i="15" s="1"/>
  <c r="G27" i="1"/>
  <c r="R23" i="2"/>
  <c r="AG28" i="6"/>
  <c r="G28" i="6"/>
  <c r="R27" i="2"/>
  <c r="E36" i="6"/>
  <c r="F18" i="4"/>
  <c r="U14" i="1"/>
  <c r="U14" i="15"/>
  <c r="F20" i="4"/>
  <c r="S9" i="16"/>
  <c r="S13" i="16" s="1"/>
  <c r="S9" i="15"/>
  <c r="S20" i="15" s="1"/>
  <c r="S9" i="1"/>
  <c r="S19" i="1" s="1"/>
  <c r="S14" i="2"/>
  <c r="D45" i="8"/>
  <c r="D49" i="8" s="1"/>
  <c r="S27" i="2"/>
  <c r="L15" i="1"/>
  <c r="L15" i="15"/>
  <c r="F27" i="4"/>
  <c r="S26" i="1" s="1"/>
  <c r="S33" i="2"/>
  <c r="G11" i="17"/>
  <c r="J9" i="17"/>
  <c r="H22" i="9"/>
  <c r="G19" i="6"/>
  <c r="AG19" i="6"/>
  <c r="AG41" i="6"/>
  <c r="AG38" i="6"/>
  <c r="AG43" i="6" s="1"/>
  <c r="AG49" i="6" s="1"/>
  <c r="AG59" i="6" s="1"/>
  <c r="AG63" i="6" s="1"/>
  <c r="O9" i="1"/>
  <c r="AG32" i="6"/>
  <c r="N44" i="2"/>
  <c r="Q35" i="1"/>
  <c r="F39" i="3"/>
  <c r="T35" i="1"/>
  <c r="T39" i="1" s="1"/>
  <c r="F22" i="4"/>
  <c r="M42" i="4"/>
  <c r="U41" i="1" s="1"/>
  <c r="L10" i="17"/>
  <c r="L16" i="1"/>
  <c r="L16" i="15"/>
  <c r="F27" i="3"/>
  <c r="T21" i="1"/>
  <c r="T27" i="1" s="1"/>
  <c r="F12" i="4"/>
  <c r="M36" i="4"/>
  <c r="Q11" i="1"/>
  <c r="V11" i="1" s="1"/>
  <c r="Q11" i="15"/>
  <c r="V11" i="15" s="1"/>
  <c r="E17" i="1"/>
  <c r="F46" i="4"/>
  <c r="S51" i="1" s="1"/>
  <c r="V51" i="1" s="1"/>
  <c r="D51" i="1"/>
  <c r="E51" i="1" s="1"/>
  <c r="E45" i="8"/>
  <c r="E49" i="8" s="1"/>
  <c r="K28" i="4"/>
  <c r="N21" i="1"/>
  <c r="E37" i="1"/>
  <c r="N35" i="8"/>
  <c r="N39" i="8" s="1"/>
  <c r="L39" i="8"/>
  <c r="N15" i="8"/>
  <c r="N17" i="8"/>
  <c r="W49" i="6"/>
  <c r="W59" i="6" s="1"/>
  <c r="W63" i="6" s="1"/>
  <c r="H45" i="8"/>
  <c r="H49" i="8" s="1"/>
  <c r="N9" i="17"/>
  <c r="N11" i="17" s="1"/>
  <c r="N10" i="1"/>
  <c r="N10" i="15"/>
  <c r="M17" i="4"/>
  <c r="Z49" i="6"/>
  <c r="Z59" i="6" s="1"/>
  <c r="Z63" i="6" s="1"/>
  <c r="V26" i="10"/>
  <c r="V16" i="10"/>
  <c r="I48" i="10"/>
  <c r="I58" i="10" s="1"/>
  <c r="I62" i="10" s="1"/>
  <c r="C27" i="1"/>
  <c r="E21" i="1"/>
  <c r="E27" i="1" s="1"/>
  <c r="V9" i="16" l="1"/>
  <c r="V13" i="16" s="1"/>
  <c r="Q13" i="16"/>
  <c r="M13" i="16"/>
  <c r="O9" i="16"/>
  <c r="C9" i="16"/>
  <c r="C45" i="1"/>
  <c r="C55" i="1" s="1"/>
  <c r="C59" i="1" s="1"/>
  <c r="S11" i="16"/>
  <c r="S18" i="15"/>
  <c r="O11" i="16"/>
  <c r="K48" i="4"/>
  <c r="K50" i="4" s="1"/>
  <c r="C15" i="15"/>
  <c r="E15" i="15" s="1"/>
  <c r="T12" i="1"/>
  <c r="T12" i="15"/>
  <c r="O9" i="15"/>
  <c r="N30" i="2"/>
  <c r="Q21" i="1"/>
  <c r="E49" i="6"/>
  <c r="E59" i="6" s="1"/>
  <c r="E63" i="6" s="1"/>
  <c r="C16" i="15"/>
  <c r="E16" i="15" s="1"/>
  <c r="O16" i="15"/>
  <c r="Q20" i="15"/>
  <c r="V9" i="15"/>
  <c r="V20" i="15" s="1"/>
  <c r="D45" i="3"/>
  <c r="M27" i="1"/>
  <c r="O27" i="1" s="1"/>
  <c r="O23" i="1"/>
  <c r="N37" i="2"/>
  <c r="Q29" i="1"/>
  <c r="O19" i="15"/>
  <c r="C19" i="15"/>
  <c r="E19" i="15" s="1"/>
  <c r="Q10" i="16"/>
  <c r="V10" i="16" s="1"/>
  <c r="Q13" i="1"/>
  <c r="V13" i="1" s="1"/>
  <c r="Q13" i="15"/>
  <c r="V13" i="15" s="1"/>
  <c r="O11" i="15"/>
  <c r="C11" i="15"/>
  <c r="E11" i="15" s="1"/>
  <c r="F21" i="6"/>
  <c r="G11" i="6"/>
  <c r="G21" i="6" s="1"/>
  <c r="G49" i="6" s="1"/>
  <c r="G59" i="6" s="1"/>
  <c r="G63" i="6" s="1"/>
  <c r="L59" i="6"/>
  <c r="Q49" i="6"/>
  <c r="U10" i="17"/>
  <c r="U16" i="1"/>
  <c r="U16" i="15"/>
  <c r="C9" i="15"/>
  <c r="O16" i="1"/>
  <c r="V9" i="17"/>
  <c r="V11" i="17" s="1"/>
  <c r="Q11" i="17"/>
  <c r="Q19" i="1"/>
  <c r="V9" i="1"/>
  <c r="V19" i="1" s="1"/>
  <c r="L45" i="1"/>
  <c r="L55" i="1" s="1"/>
  <c r="L59" i="1" s="1"/>
  <c r="O11" i="1"/>
  <c r="AD49" i="6"/>
  <c r="AD59" i="6" s="1"/>
  <c r="AD63" i="6" s="1"/>
  <c r="Q12" i="1"/>
  <c r="V12" i="1" s="1"/>
  <c r="Q12" i="15"/>
  <c r="V12" i="15" s="1"/>
  <c r="V35" i="1"/>
  <c r="V39" i="1" s="1"/>
  <c r="Q39" i="1"/>
  <c r="J37" i="1"/>
  <c r="G39" i="1"/>
  <c r="S10" i="1"/>
  <c r="S10" i="15"/>
  <c r="S9" i="17"/>
  <c r="S11" i="17" s="1"/>
  <c r="T9" i="17"/>
  <c r="T11" i="17" s="1"/>
  <c r="T10" i="1"/>
  <c r="T10" i="15"/>
  <c r="N27" i="1"/>
  <c r="N45" i="1" s="1"/>
  <c r="N55" i="1" s="1"/>
  <c r="N59" i="1" s="1"/>
  <c r="O21" i="1"/>
  <c r="M40" i="4"/>
  <c r="U35" i="1"/>
  <c r="U39" i="1" s="1"/>
  <c r="U45" i="1" s="1"/>
  <c r="U55" i="1" s="1"/>
  <c r="U59" i="1" s="1"/>
  <c r="F28" i="4"/>
  <c r="S21" i="1"/>
  <c r="S27" i="1" s="1"/>
  <c r="S45" i="1" s="1"/>
  <c r="S55" i="1" s="1"/>
  <c r="S59" i="1" s="1"/>
  <c r="K22" i="9"/>
  <c r="K29" i="9" s="1"/>
  <c r="H29" i="9"/>
  <c r="H53" i="9" s="1"/>
  <c r="S17" i="1"/>
  <c r="S17" i="15"/>
  <c r="C17" i="15"/>
  <c r="E17" i="15" s="1"/>
  <c r="O17" i="15"/>
  <c r="C10" i="17"/>
  <c r="E10" i="17" s="1"/>
  <c r="J13" i="15"/>
  <c r="G20" i="15"/>
  <c r="O18" i="15"/>
  <c r="C18" i="15"/>
  <c r="E18" i="15" s="1"/>
  <c r="C12" i="16"/>
  <c r="E12" i="16" s="1"/>
  <c r="F45" i="3"/>
  <c r="F51" i="3" s="1"/>
  <c r="V52" i="10"/>
  <c r="F33" i="3"/>
  <c r="T29" i="1"/>
  <c r="T33" i="1" s="1"/>
  <c r="T45" i="1" s="1"/>
  <c r="T55" i="1" s="1"/>
  <c r="T59" i="1" s="1"/>
  <c r="X49" i="6"/>
  <c r="X59" i="6" s="1"/>
  <c r="X63" i="6" s="1"/>
  <c r="H8" i="7"/>
  <c r="O15" i="1"/>
  <c r="U13" i="1"/>
  <c r="U10" i="16"/>
  <c r="U13" i="15"/>
  <c r="F48" i="4"/>
  <c r="F52" i="4" s="1"/>
  <c r="M48" i="4"/>
  <c r="S11" i="15"/>
  <c r="S11" i="1"/>
  <c r="O9" i="17"/>
  <c r="J11" i="17"/>
  <c r="T18" i="1"/>
  <c r="T12" i="16"/>
  <c r="T19" i="15"/>
  <c r="V48" i="10"/>
  <c r="V58" i="10" s="1"/>
  <c r="V62" i="10" s="1"/>
  <c r="J10" i="16"/>
  <c r="G13" i="16"/>
  <c r="D48" i="4"/>
  <c r="D52" i="4" s="1"/>
  <c r="M9" i="17"/>
  <c r="M11" i="17" s="1"/>
  <c r="M10" i="1"/>
  <c r="O10" i="1" s="1"/>
  <c r="M10" i="15"/>
  <c r="R11" i="2"/>
  <c r="S11" i="2" s="1"/>
  <c r="N12" i="1"/>
  <c r="O12" i="1" s="1"/>
  <c r="N12" i="15"/>
  <c r="R13" i="2"/>
  <c r="S13" i="2" s="1"/>
  <c r="N45" i="8"/>
  <c r="N49" i="8" s="1"/>
  <c r="E51" i="3"/>
  <c r="F20" i="7"/>
  <c r="F22" i="7" s="1"/>
  <c r="F24" i="7" s="1"/>
  <c r="F40" i="7" s="1"/>
  <c r="K53" i="9"/>
  <c r="F43" i="6"/>
  <c r="G38" i="6"/>
  <c r="G43" i="6" s="1"/>
  <c r="N41" i="2"/>
  <c r="Q37" i="1" s="1"/>
  <c r="V37" i="1" s="1"/>
  <c r="L44" i="2"/>
  <c r="L54" i="2" s="1"/>
  <c r="S12" i="16"/>
  <c r="S18" i="1"/>
  <c r="S19" i="15"/>
  <c r="M45" i="1"/>
  <c r="M55" i="1" s="1"/>
  <c r="M59" i="1" s="1"/>
  <c r="E45" i="1"/>
  <c r="E55" i="1" s="1"/>
  <c r="E59" i="1" s="1"/>
  <c r="T48" i="10"/>
  <c r="T58" i="10" s="1"/>
  <c r="T62" i="10" s="1"/>
  <c r="J13" i="1"/>
  <c r="G19" i="1"/>
  <c r="V46" i="10"/>
  <c r="M13" i="4"/>
  <c r="O13" i="1" l="1"/>
  <c r="J19" i="1"/>
  <c r="C12" i="15"/>
  <c r="E12" i="15" s="1"/>
  <c r="O12" i="15"/>
  <c r="C10" i="16"/>
  <c r="E10" i="16" s="1"/>
  <c r="O10" i="16"/>
  <c r="J13" i="16"/>
  <c r="O13" i="16" s="1"/>
  <c r="F49" i="6"/>
  <c r="F59" i="6" s="1"/>
  <c r="F63" i="6" s="1"/>
  <c r="Q33" i="1"/>
  <c r="V29" i="1"/>
  <c r="V33" i="1" s="1"/>
  <c r="C13" i="16"/>
  <c r="E9" i="16"/>
  <c r="E13" i="16" s="1"/>
  <c r="E9" i="15"/>
  <c r="E20" i="15" s="1"/>
  <c r="C20" i="15"/>
  <c r="N54" i="2"/>
  <c r="K52" i="4"/>
  <c r="N47" i="1"/>
  <c r="O47" i="1" s="1"/>
  <c r="M50" i="4"/>
  <c r="O37" i="1"/>
  <c r="J39" i="1"/>
  <c r="O39" i="1" s="1"/>
  <c r="U12" i="1"/>
  <c r="U12" i="15"/>
  <c r="O13" i="15"/>
  <c r="C13" i="15"/>
  <c r="E13" i="15" s="1"/>
  <c r="J20" i="15"/>
  <c r="O20" i="15" s="1"/>
  <c r="V45" i="1"/>
  <c r="V55" i="1" s="1"/>
  <c r="V59" i="1" s="1"/>
  <c r="D51" i="3"/>
  <c r="D20" i="7"/>
  <c r="C9" i="17"/>
  <c r="C10" i="15"/>
  <c r="E10" i="15" s="1"/>
  <c r="O10" i="15"/>
  <c r="V21" i="1"/>
  <c r="V27" i="1" s="1"/>
  <c r="Q27" i="1"/>
  <c r="Q45" i="1" s="1"/>
  <c r="Q55" i="1" s="1"/>
  <c r="Q59" i="1" s="1"/>
  <c r="G45" i="1"/>
  <c r="G55" i="1" s="1"/>
  <c r="G59" i="1" s="1"/>
  <c r="O11" i="17"/>
  <c r="L63" i="6"/>
  <c r="Q63" i="6" s="1"/>
  <c r="Q59" i="6"/>
  <c r="O19" i="1" l="1"/>
  <c r="J45" i="1"/>
  <c r="E9" i="17"/>
  <c r="E11" i="17" s="1"/>
  <c r="C11" i="17"/>
  <c r="H20" i="7"/>
  <c r="H22" i="7" s="1"/>
  <c r="H24" i="7" s="1"/>
  <c r="D22" i="7"/>
  <c r="D24" i="7" s="1"/>
  <c r="D40" i="7" s="1"/>
  <c r="H40" i="7" s="1"/>
  <c r="M52" i="4"/>
  <c r="U47" i="1"/>
  <c r="J55" i="1" l="1"/>
  <c r="O45" i="1"/>
  <c r="O55" i="1" l="1"/>
  <c r="J59" i="1"/>
  <c r="O59" i="1" s="1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71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Sayed Khoja</author>
  </authors>
  <commentList>
    <comment ref="K3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ECP Accretion $3,000</t>
        </r>
      </text>
    </comment>
    <comment ref="K40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CGas</t>
        </r>
      </text>
    </comment>
    <comment ref="K41" authorId="0" shapeId="0">
      <text>
        <r>
          <rPr>
            <b/>
            <sz val="8"/>
            <color indexed="81"/>
            <rFont val="Tahoma"/>
          </rPr>
          <t xml:space="preserve">Sayed Khoja:
</t>
        </r>
        <r>
          <rPr>
            <sz val="8"/>
            <color indexed="81"/>
            <rFont val="Tahoma"/>
            <family val="2"/>
          </rPr>
          <t>Kafus Canfibre Riverside IPC -$3,000
City Forest -$1,000</t>
        </r>
      </text>
    </comment>
    <comment ref="K42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Private Revaluations</t>
        </r>
      </text>
    </comment>
  </commentList>
</comments>
</file>

<file path=xl/sharedStrings.xml><?xml version="1.0" encoding="utf-8"?>
<sst xmlns="http://schemas.openxmlformats.org/spreadsheetml/2006/main" count="1071" uniqueCount="307">
  <si>
    <t>Restructuring</t>
  </si>
  <si>
    <t>Mexico</t>
  </si>
  <si>
    <t>Total Origination</t>
  </si>
  <si>
    <t>Executive Trading</t>
  </si>
  <si>
    <t>Gas Trading</t>
  </si>
  <si>
    <t>Interest Rate &amp; Currency Trading</t>
  </si>
  <si>
    <t>Weather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</si>
  <si>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</si>
  <si>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</si>
  <si>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</si>
  <si>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</si>
  <si>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</si>
  <si>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</si>
  <si>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Equity Trading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</si>
  <si>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</si>
  <si>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</si>
  <si>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</si>
  <si>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</si>
  <si>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</si>
  <si>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</si>
  <si>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</si>
  <si>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</si>
  <si>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4TH QUARTER 1999 EARNINGS ESTIMATE</t>
  </si>
  <si>
    <t>Other Interest Related Charges</t>
  </si>
  <si>
    <t>Overview</t>
  </si>
  <si>
    <t>Interest Income/(Expense)</t>
  </si>
  <si>
    <t>Variance</t>
  </si>
  <si>
    <t>Margin</t>
  </si>
  <si>
    <t>Direct</t>
  </si>
  <si>
    <t>Expense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</si>
  <si>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</si>
  <si>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</si>
  <si>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</si>
  <si>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</si>
  <si>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</si>
  <si>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</si>
  <si>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</si>
  <si>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</si>
  <si>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</si>
  <si>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</si>
  <si>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DWNSTRM_IND_ORIG</t>
  </si>
  <si>
    <t>Genco</t>
  </si>
  <si>
    <t>GENCOS</t>
  </si>
  <si>
    <t>PAPER</t>
  </si>
  <si>
    <t>MEXICO</t>
  </si>
  <si>
    <t>N_BS_DEV</t>
  </si>
  <si>
    <t>W_ORIG</t>
  </si>
  <si>
    <t>PROD_FIN</t>
  </si>
  <si>
    <t>ENVR_ENGY</t>
  </si>
  <si>
    <t>EQUITY</t>
  </si>
  <si>
    <t>RESTRUCTURING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</si>
  <si>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</si>
  <si>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</si>
  <si>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</si>
  <si>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</si>
  <si>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</si>
  <si>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</si>
  <si>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</si>
  <si>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</si>
  <si>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</si>
  <si>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</si>
  <si>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</si>
  <si>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</si>
  <si>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</si>
  <si>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</si>
  <si>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</si>
  <si>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</si>
  <si>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</si>
  <si>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</si>
  <si>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</si>
  <si>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</si>
  <si>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</si>
  <si>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</si>
  <si>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Insurance Group</t>
  </si>
  <si>
    <t>M.YTD</t>
  </si>
  <si>
    <t>ACTUAL</t>
  </si>
  <si>
    <t>ENA EBIT</t>
  </si>
  <si>
    <t>ENA Pre-tax Income</t>
  </si>
  <si>
    <t>Upside / Downside Analysis</t>
  </si>
  <si>
    <t>Actual Margin</t>
  </si>
  <si>
    <t>Deals Identified</t>
  </si>
  <si>
    <t>Forecast Items:</t>
  </si>
  <si>
    <t>Less Expenses:</t>
  </si>
  <si>
    <t>Commercial &amp; Group Expenses</t>
  </si>
  <si>
    <t>Interest &amp; Interest Related Charges</t>
  </si>
  <si>
    <t>Potential Upsides:</t>
  </si>
  <si>
    <t>Potential Downsides:</t>
  </si>
  <si>
    <t>Earnings Before Tax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</si>
  <si>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</si>
  <si>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</si>
  <si>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</si>
  <si>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</si>
  <si>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</si>
  <si>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</si>
  <si>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</si>
  <si>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Canada - Investing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</si>
  <si>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</si>
  <si>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</si>
  <si>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</si>
  <si>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</si>
  <si>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</si>
  <si>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</si>
  <si>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</si>
  <si>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</si>
  <si>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</si>
  <si>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</si>
  <si>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</si>
  <si>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</si>
  <si>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</si>
  <si>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</si>
  <si>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</si>
  <si>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</si>
  <si>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</si>
  <si>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</si>
  <si>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Upstream E&amp;P</t>
  </si>
  <si>
    <t>Gas Assets</t>
  </si>
  <si>
    <t>Gas Assets - Trading</t>
  </si>
  <si>
    <t>YTD Earnings through Q4</t>
  </si>
  <si>
    <t>TRANSACTIONS IN PROGRESS</t>
  </si>
  <si>
    <t>90-99%</t>
  </si>
  <si>
    <t>75-89%</t>
  </si>
  <si>
    <t>50-74%</t>
  </si>
  <si>
    <t>&lt; $100K</t>
  </si>
  <si>
    <t>West Midstream Orgination</t>
  </si>
  <si>
    <t>Assets</t>
  </si>
  <si>
    <t>TOTAL TRANSACTIONS IN PROGRESS</t>
  </si>
  <si>
    <t>TOTAL COMPLETED TRANSACTIONS</t>
  </si>
  <si>
    <t>1ST QUARTER 2000 GREENSHEET</t>
  </si>
  <si>
    <t>1ST QUARTER 2000 EARNINGS ESTIMATE</t>
  </si>
  <si>
    <t>1ST QUARTER 2000 DETAIL OF GROSS MARGIN</t>
  </si>
  <si>
    <t>1ST QUARTER 2000 CAPITAL CHARGE &amp; ALLOCATED EXPENSES</t>
  </si>
  <si>
    <t>1ST QUARTER 2000 HEADCOUNT</t>
  </si>
  <si>
    <t>PLAN2000</t>
  </si>
  <si>
    <t>MDSTRM_IPP_ORIG</t>
  </si>
  <si>
    <t>Midstream IPP</t>
  </si>
  <si>
    <t>EXEC_ORIG</t>
  </si>
  <si>
    <t>Executive Origination</t>
  </si>
  <si>
    <t>PWR_TRD</t>
  </si>
  <si>
    <t>Power Trading</t>
  </si>
  <si>
    <t>Emissions</t>
  </si>
  <si>
    <t>TOT_COM_HC</t>
  </si>
  <si>
    <t>TOT_NC_HC</t>
  </si>
  <si>
    <t>AEC</t>
  </si>
  <si>
    <t>Dalton</t>
  </si>
  <si>
    <t>Project Bighorn</t>
  </si>
  <si>
    <t>Donovan</t>
  </si>
  <si>
    <t>PWR_TRd</t>
  </si>
  <si>
    <t>2000 EARNINGS ESTIMATE</t>
  </si>
  <si>
    <t>Deals Changed:</t>
  </si>
  <si>
    <t>Lonza</t>
  </si>
  <si>
    <t>Papayoti</t>
  </si>
  <si>
    <t>Lamphier</t>
  </si>
  <si>
    <t>Bryan</t>
  </si>
  <si>
    <t>Sapphire Bay</t>
  </si>
  <si>
    <t>Canada</t>
  </si>
  <si>
    <t>Ranger/Berkley/ECC</t>
  </si>
  <si>
    <t>Tycholiz</t>
  </si>
  <si>
    <t>Milnthorp/Kitigawa</t>
  </si>
  <si>
    <t>Type</t>
  </si>
  <si>
    <t>G</t>
  </si>
  <si>
    <t>F</t>
  </si>
  <si>
    <t>A</t>
  </si>
  <si>
    <t>Gas</t>
  </si>
  <si>
    <t>Power</t>
  </si>
  <si>
    <t>Financial</t>
  </si>
  <si>
    <t>Fair Value</t>
  </si>
  <si>
    <t>P</t>
  </si>
  <si>
    <t>EOG Resources</t>
  </si>
  <si>
    <t>Austin</t>
  </si>
  <si>
    <t>Various</t>
  </si>
  <si>
    <t>Blue Range (Finance)</t>
  </si>
  <si>
    <t>Blue Range (Commodity)</t>
  </si>
  <si>
    <t>Commodity</t>
  </si>
  <si>
    <t>Cook Inlet</t>
  </si>
  <si>
    <t>Schorr</t>
  </si>
  <si>
    <t>Gaylord Container</t>
  </si>
  <si>
    <t>Bay Corrugated</t>
  </si>
  <si>
    <t>Espresso</t>
  </si>
  <si>
    <t>Moulton</t>
  </si>
  <si>
    <t>Horning</t>
  </si>
  <si>
    <t>Bonner</t>
  </si>
  <si>
    <t>Holmes</t>
  </si>
  <si>
    <t>Cummings</t>
  </si>
  <si>
    <t>C</t>
  </si>
  <si>
    <t>Pacific Forest Resources</t>
  </si>
  <si>
    <t>Norampac Inc.</t>
  </si>
  <si>
    <t>St. Laurent Paperboard</t>
  </si>
  <si>
    <t>Burnett</t>
  </si>
  <si>
    <t>4 Deals Under $100K</t>
  </si>
  <si>
    <t>Tripoint</t>
  </si>
  <si>
    <t>Hopley</t>
  </si>
  <si>
    <t>Saxet Energy LTD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</si>
  <si>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</si>
  <si>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</si>
  <si>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</si>
  <si>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</si>
  <si>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</si>
  <si>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</si>
  <si>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</si>
  <si>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1ST QUARTER 2000 EXPENSES</t>
  </si>
  <si>
    <t>Financial Drift</t>
  </si>
  <si>
    <t>Financial Trading</t>
  </si>
  <si>
    <t>ECT_INV_IRFX</t>
  </si>
  <si>
    <t>Zivley</t>
  </si>
  <si>
    <t>Costilla Freeman</t>
  </si>
  <si>
    <t>Velsicol - GL</t>
  </si>
  <si>
    <t>Waste Management</t>
  </si>
  <si>
    <t>Accruals</t>
  </si>
  <si>
    <t>MPR Change:</t>
  </si>
  <si>
    <t>Earnings Before Allocated Expenses</t>
  </si>
  <si>
    <t>Forecast Margin Calculation</t>
  </si>
  <si>
    <t>Results based on Activity through February 17, 2000</t>
  </si>
  <si>
    <t>MPR</t>
  </si>
  <si>
    <t>South Hampton</t>
  </si>
  <si>
    <t>Riley</t>
  </si>
  <si>
    <t>Drift</t>
  </si>
  <si>
    <t>* Excludes Cap. Charge &amp; Operating Costs</t>
  </si>
  <si>
    <t>London expenses deferred from 4Q99; 2 Directors promoted to VP; Current qtr FX loss</t>
  </si>
  <si>
    <t>Waste Management (3 deals)</t>
  </si>
  <si>
    <t>ConAgra Energy Services</t>
  </si>
  <si>
    <t>Quinn</t>
  </si>
  <si>
    <t>Wilton Centre 2</t>
  </si>
  <si>
    <t>Healy/Luce</t>
  </si>
  <si>
    <t>Entex</t>
  </si>
  <si>
    <t>Big Horn investment</t>
  </si>
  <si>
    <t>Merlin (City Forest, Oconto Falls) &amp; Repap sale 2 months early</t>
  </si>
  <si>
    <t>Lower 1999 investing activity</t>
  </si>
  <si>
    <t>Merlin (CanFibre, Heartland, Kafus Bridge) &amp; Condor (Heartland)</t>
  </si>
  <si>
    <t>Condor (Quanta)</t>
  </si>
  <si>
    <t>Hurricane delay &amp; Nahanni credit</t>
  </si>
  <si>
    <t>Asset Management</t>
  </si>
  <si>
    <t>Allocated Expenses</t>
  </si>
  <si>
    <t>Insurance</t>
  </si>
  <si>
    <t>Merlin (HV Marine, LSI, Ridgelake)</t>
  </si>
  <si>
    <t>East Midstream Origination</t>
  </si>
  <si>
    <t>West Midstream Origination</t>
  </si>
  <si>
    <t>Eagle Gas Marketing</t>
  </si>
  <si>
    <t>Johnson</t>
  </si>
  <si>
    <t>Exxon Company</t>
  </si>
  <si>
    <t>Bilberry</t>
  </si>
  <si>
    <t>Special pay in January</t>
  </si>
  <si>
    <t>Merlin (ECP)</t>
  </si>
  <si>
    <t>Plan only includes BA&amp;R allocation</t>
  </si>
  <si>
    <t>Knippa</t>
  </si>
  <si>
    <t>Special pay</t>
  </si>
  <si>
    <t>EBT</t>
  </si>
  <si>
    <t>Expenses*</t>
  </si>
  <si>
    <t>* Includes Capital Charge &amp; Operating, Direct, and Allocated Expenses</t>
  </si>
  <si>
    <t>Interest Expense/(Income)</t>
  </si>
  <si>
    <t>Fletcher Challenge</t>
  </si>
  <si>
    <t>Paterson</t>
  </si>
  <si>
    <t>East Marketing</t>
  </si>
  <si>
    <t>DeVries</t>
  </si>
  <si>
    <t>Other Marketing</t>
  </si>
  <si>
    <t>Davies</t>
  </si>
  <si>
    <t>Coral/TCPL</t>
  </si>
  <si>
    <t>Project Gallup</t>
  </si>
  <si>
    <t>Wallis</t>
  </si>
  <si>
    <t>Compensation increases, Employee expenses over plan, and Peace consulting fees</t>
  </si>
  <si>
    <t>London expenses deferred from 4Q99;Unplanned for relocation,consulting,computer costs</t>
  </si>
  <si>
    <t>Compensation issues</t>
  </si>
  <si>
    <t>Actuals - February Team Report</t>
  </si>
  <si>
    <t>Plan - February</t>
  </si>
  <si>
    <t>ECP Accretion</t>
  </si>
  <si>
    <t>Kafus/Canfibre Riverside IPC</t>
  </si>
  <si>
    <t>Cgas</t>
  </si>
  <si>
    <t>Compensation increases related to promotions; Headcount over plan;AA allocations</t>
  </si>
  <si>
    <t>Energy Investments</t>
  </si>
  <si>
    <t>CHEMICALS</t>
  </si>
  <si>
    <t>London expenses deferred from 4Q99 &amp; current quarter FX loss;$1MM for consulting fees</t>
  </si>
  <si>
    <t>Management Summary Rollforward</t>
  </si>
  <si>
    <t>Other Trading</t>
  </si>
  <si>
    <t>Portfolio Movement</t>
  </si>
  <si>
    <t>Total Daily Change</t>
  </si>
  <si>
    <t>DAILY CHANGE</t>
  </si>
  <si>
    <t>ASST_MGT_AND_RESTRCT</t>
  </si>
  <si>
    <t>CTG Assets</t>
  </si>
  <si>
    <t>City Forest</t>
  </si>
  <si>
    <t>Private Revaluations</t>
  </si>
  <si>
    <t>GRM -  Weather</t>
  </si>
  <si>
    <t>GRM - New Products</t>
  </si>
  <si>
    <t>CTG_ASSETS</t>
  </si>
  <si>
    <t>RC 2948 - Enron Online related expenses; RC 1708 BtoB expenses w/o plan</t>
  </si>
  <si>
    <t>Comstock</t>
  </si>
  <si>
    <t>Deal, Forecast, and Other Changes:</t>
  </si>
  <si>
    <t>DPR Changes:</t>
  </si>
  <si>
    <t>Headcount under plan</t>
  </si>
  <si>
    <t>Sithe Interest</t>
  </si>
  <si>
    <t>Wilton Centre 2 Agent Fee</t>
  </si>
  <si>
    <t>Special Assets - Non-Performing</t>
  </si>
  <si>
    <t>Special Assets</t>
  </si>
  <si>
    <t>Management Summary, 3/31</t>
  </si>
  <si>
    <t>Louis Dreyfus</t>
  </si>
  <si>
    <t>Louisiana Pacific</t>
  </si>
  <si>
    <t>112 Deals</t>
  </si>
  <si>
    <t>Suemar Exploration</t>
  </si>
  <si>
    <t>Group Expenses</t>
  </si>
  <si>
    <t>Cost of Funds</t>
  </si>
  <si>
    <t>Bonus Accrual</t>
  </si>
  <si>
    <t>Prudency Reserve</t>
  </si>
  <si>
    <t>Identified EBIT</t>
  </si>
  <si>
    <t>EBIT</t>
  </si>
  <si>
    <t>Portfolio</t>
  </si>
  <si>
    <t>Results based on Activity through March 31, 2000</t>
  </si>
  <si>
    <t>CGas</t>
  </si>
  <si>
    <t>March 31 to April 3</t>
  </si>
  <si>
    <t>Management Summary, 4/3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</si>
</sst>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8" formatCode="_(&quot;$&quot;* #,##0.0_);_(&quot;$&quot;* \(#,##0.0\);_(&quot;$&quot;* &quot;-&quot;??_);_(@_)"/>
    <numFmt numFmtId="169" formatCode="_(&quot;$&quot;* #,##0_);_(&quot;$&quot;* \(#,##0\);_(&quot;$&quot;* &quot;-&quot;??_);_(@_)"/>
    <numFmt numFmtId="170" formatCode="_(* #,##0.0_);_(* \(#,##0.0\);_(* &quot;-&quot;?_);_(@_)"/>
  </numFmts>
  <fonts count="3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b/>
      <i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0" fontId="22" fillId="0" borderId="0" xfId="0" applyFont="1"/>
    <xf numFmtId="164" fontId="21" fillId="0" borderId="0" xfId="1" applyNumberFormat="1" applyFont="1" applyBorder="1"/>
    <xf numFmtId="168" fontId="21" fillId="0" borderId="0" xfId="2" applyNumberFormat="1" applyFont="1"/>
    <xf numFmtId="0" fontId="20" fillId="0" borderId="0" xfId="0" applyFont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20" fillId="0" borderId="15" xfId="0" applyFont="1" applyBorder="1" applyAlignment="1">
      <alignment horizontal="center"/>
    </xf>
    <xf numFmtId="0" fontId="21" fillId="0" borderId="0" xfId="0" applyFont="1"/>
    <xf numFmtId="168" fontId="21" fillId="0" borderId="0" xfId="2" applyNumberFormat="1" applyFont="1" applyFill="1"/>
    <xf numFmtId="164" fontId="21" fillId="0" borderId="9" xfId="1" applyNumberFormat="1" applyFont="1" applyFill="1" applyBorder="1"/>
    <xf numFmtId="164" fontId="18" fillId="0" borderId="0" xfId="1" applyNumberFormat="1" applyFont="1" applyBorder="1"/>
    <xf numFmtId="0" fontId="23" fillId="0" borderId="0" xfId="0" applyFont="1"/>
    <xf numFmtId="170" fontId="0" fillId="0" borderId="0" xfId="0" applyNumberFormat="1"/>
    <xf numFmtId="164" fontId="18" fillId="0" borderId="0" xfId="1" applyNumberFormat="1" applyFont="1"/>
    <xf numFmtId="164" fontId="1" fillId="0" borderId="0" xfId="1" applyNumberFormat="1"/>
    <xf numFmtId="164" fontId="0" fillId="0" borderId="0" xfId="0" applyNumberFormat="1"/>
    <xf numFmtId="164" fontId="21" fillId="0" borderId="11" xfId="0" applyNumberFormat="1" applyFont="1" applyBorder="1"/>
    <xf numFmtId="164" fontId="21" fillId="0" borderId="0" xfId="0" applyNumberFormat="1" applyFont="1" applyBorder="1"/>
    <xf numFmtId="170" fontId="18" fillId="0" borderId="0" xfId="0" applyNumberFormat="1" applyFont="1" applyBorder="1"/>
    <xf numFmtId="0" fontId="18" fillId="0" borderId="0" xfId="0" applyFont="1" applyBorder="1" applyAlignment="1">
      <alignment horizontal="center"/>
    </xf>
    <xf numFmtId="170" fontId="21" fillId="0" borderId="0" xfId="0" applyNumberFormat="1" applyFont="1" applyBorder="1"/>
    <xf numFmtId="170" fontId="18" fillId="0" borderId="0" xfId="0" applyNumberFormat="1" applyFont="1"/>
    <xf numFmtId="0" fontId="0" fillId="0" borderId="0" xfId="0" applyBorder="1"/>
    <xf numFmtId="164" fontId="1" fillId="0" borderId="9" xfId="1" applyNumberForma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8" fontId="21" fillId="0" borderId="16" xfId="2" applyNumberFormat="1" applyFont="1" applyBorder="1"/>
    <xf numFmtId="168" fontId="22" fillId="0" borderId="0" xfId="2" applyNumberFormat="1" applyFont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4" fillId="0" borderId="0" xfId="0" applyFont="1"/>
    <xf numFmtId="0" fontId="24" fillId="0" borderId="0" xfId="0" applyFont="1" applyBorder="1"/>
    <xf numFmtId="165" fontId="24" fillId="0" borderId="0" xfId="1" applyNumberFormat="1" applyFont="1" applyBorder="1"/>
    <xf numFmtId="165" fontId="24" fillId="0" borderId="0" xfId="1" applyNumberFormat="1" applyFont="1"/>
    <xf numFmtId="0" fontId="25" fillId="2" borderId="4" xfId="0" applyFont="1" applyFill="1" applyBorder="1" applyAlignment="1">
      <alignment horizontal="left" indent="1"/>
    </xf>
    <xf numFmtId="169" fontId="25" fillId="2" borderId="2" xfId="2" applyNumberFormat="1" applyFont="1" applyFill="1" applyBorder="1"/>
    <xf numFmtId="169" fontId="25" fillId="2" borderId="0" xfId="2" applyNumberFormat="1" applyFont="1" applyFill="1" applyBorder="1"/>
    <xf numFmtId="169" fontId="25" fillId="2" borderId="1" xfId="2" applyNumberFormat="1" applyFont="1" applyFill="1" applyBorder="1"/>
    <xf numFmtId="169" fontId="25" fillId="2" borderId="4" xfId="2" applyNumberFormat="1" applyFont="1" applyFill="1" applyBorder="1"/>
    <xf numFmtId="165" fontId="25" fillId="2" borderId="2" xfId="1" applyNumberFormat="1" applyFont="1" applyFill="1" applyBorder="1"/>
    <xf numFmtId="165" fontId="25" fillId="2" borderId="0" xfId="1" applyNumberFormat="1" applyFont="1" applyFill="1" applyBorder="1"/>
    <xf numFmtId="165" fontId="25" fillId="2" borderId="1" xfId="1" applyNumberFormat="1" applyFont="1" applyFill="1" applyBorder="1"/>
    <xf numFmtId="165" fontId="25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5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6" fillId="2" borderId="2" xfId="2" applyNumberFormat="1" applyFont="1" applyFill="1" applyBorder="1"/>
    <xf numFmtId="169" fontId="26" fillId="2" borderId="0" xfId="2" applyNumberFormat="1" applyFont="1" applyFill="1" applyBorder="1"/>
    <xf numFmtId="169" fontId="26" fillId="2" borderId="1" xfId="2" applyNumberFormat="1" applyFont="1" applyFill="1" applyBorder="1"/>
    <xf numFmtId="164" fontId="26" fillId="2" borderId="2" xfId="1" applyNumberFormat="1" applyFont="1" applyFill="1" applyBorder="1"/>
    <xf numFmtId="164" fontId="26" fillId="2" borderId="0" xfId="1" applyNumberFormat="1" applyFont="1" applyFill="1" applyBorder="1"/>
    <xf numFmtId="165" fontId="26" fillId="2" borderId="1" xfId="1" applyNumberFormat="1" applyFont="1" applyFill="1" applyBorder="1"/>
    <xf numFmtId="0" fontId="27" fillId="0" borderId="0" xfId="0" applyFont="1"/>
    <xf numFmtId="0" fontId="26" fillId="2" borderId="4" xfId="0" applyFont="1" applyFill="1" applyBorder="1" applyAlignment="1">
      <alignment horizontal="left" indent="1"/>
    </xf>
    <xf numFmtId="165" fontId="27" fillId="0" borderId="0" xfId="1" applyNumberFormat="1" applyFont="1"/>
    <xf numFmtId="0" fontId="27" fillId="2" borderId="2" xfId="0" applyFont="1" applyFill="1" applyBorder="1"/>
    <xf numFmtId="0" fontId="27" fillId="2" borderId="0" xfId="0" applyFont="1" applyFill="1" applyBorder="1"/>
    <xf numFmtId="0" fontId="27" fillId="2" borderId="1" xfId="0" applyFont="1" applyFill="1" applyBorder="1"/>
    <xf numFmtId="165" fontId="26" fillId="2" borderId="2" xfId="1" applyNumberFormat="1" applyFont="1" applyFill="1" applyBorder="1"/>
    <xf numFmtId="165" fontId="26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7" xfId="0" applyFont="1" applyBorder="1" applyAlignment="1">
      <alignment horizontal="center"/>
    </xf>
    <xf numFmtId="164" fontId="26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165" fontId="9" fillId="3" borderId="6" xfId="0" applyNumberFormat="1" applyFont="1" applyFill="1" applyBorder="1"/>
    <xf numFmtId="165" fontId="9" fillId="3" borderId="0" xfId="1" applyNumberFormat="1" applyFont="1" applyFill="1"/>
    <xf numFmtId="165" fontId="9" fillId="3" borderId="6" xfId="1" applyNumberFormat="1" applyFont="1" applyFill="1" applyBorder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25" fillId="2" borderId="13" xfId="0" applyFont="1" applyFill="1" applyBorder="1" applyAlignment="1">
      <alignment horizontal="left" inden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23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8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8" xfId="0" applyFont="1" applyFill="1" applyBorder="1"/>
    <xf numFmtId="0" fontId="9" fillId="2" borderId="18" xfId="0" applyFont="1" applyFill="1" applyBorder="1"/>
    <xf numFmtId="169" fontId="13" fillId="2" borderId="18" xfId="2" applyNumberFormat="1" applyFont="1" applyFill="1" applyBorder="1"/>
    <xf numFmtId="165" fontId="9" fillId="2" borderId="18" xfId="1" applyNumberFormat="1" applyFont="1" applyFill="1" applyBorder="1"/>
    <xf numFmtId="0" fontId="7" fillId="0" borderId="0" xfId="0" applyFont="1" applyBorder="1"/>
    <xf numFmtId="0" fontId="29" fillId="0" borderId="0" xfId="0" applyFont="1" applyBorder="1"/>
    <xf numFmtId="0" fontId="9" fillId="0" borderId="6" xfId="1" applyNumberFormat="1" applyFont="1" applyBorder="1"/>
    <xf numFmtId="0" fontId="13" fillId="0" borderId="1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3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7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8" xfId="2" applyNumberFormat="1" applyFont="1" applyFill="1" applyBorder="1"/>
    <xf numFmtId="165" fontId="9" fillId="0" borderId="0" xfId="0" applyNumberFormat="1" applyFont="1" applyFill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25" fillId="2" borderId="8" xfId="2" applyNumberFormat="1" applyFont="1" applyFill="1" applyBorder="1"/>
    <xf numFmtId="169" fontId="25" fillId="2" borderId="9" xfId="2" applyNumberFormat="1" applyFont="1" applyFill="1" applyBorder="1"/>
    <xf numFmtId="169" fontId="25" fillId="2" borderId="14" xfId="2" applyNumberFormat="1" applyFont="1" applyFill="1" applyBorder="1"/>
    <xf numFmtId="169" fontId="25" fillId="2" borderId="13" xfId="2" applyNumberFormat="1" applyFont="1" applyFill="1" applyBorder="1"/>
    <xf numFmtId="169" fontId="13" fillId="0" borderId="18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5" fillId="0" borderId="0" xfId="2" applyNumberFormat="1" applyFont="1"/>
    <xf numFmtId="0" fontId="9" fillId="0" borderId="5" xfId="1" applyNumberFormat="1" applyFont="1" applyBorder="1"/>
    <xf numFmtId="164" fontId="21" fillId="0" borderId="6" xfId="1" applyNumberFormat="1" applyFont="1" applyBorder="1"/>
    <xf numFmtId="164" fontId="21" fillId="0" borderId="0" xfId="0" applyNumberFormat="1" applyFont="1"/>
    <xf numFmtId="0" fontId="33" fillId="2" borderId="10" xfId="0" applyFont="1" applyFill="1" applyBorder="1"/>
    <xf numFmtId="0" fontId="33" fillId="2" borderId="11" xfId="0" applyFont="1" applyFill="1" applyBorder="1"/>
    <xf numFmtId="164" fontId="33" fillId="2" borderId="11" xfId="0" applyNumberFormat="1" applyFont="1" applyFill="1" applyBorder="1"/>
    <xf numFmtId="164" fontId="33" fillId="2" borderId="12" xfId="0" applyNumberFormat="1" applyFont="1" applyFill="1" applyBorder="1"/>
    <xf numFmtId="170" fontId="21" fillId="0" borderId="6" xfId="0" applyNumberFormat="1" applyFont="1" applyBorder="1"/>
    <xf numFmtId="0" fontId="2" fillId="0" borderId="2" xfId="0" quotePrefix="1" applyFont="1" applyBorder="1" applyAlignment="1">
      <alignment horizontal="left"/>
    </xf>
    <xf numFmtId="164" fontId="22" fillId="0" borderId="0" xfId="1" applyNumberFormat="1" applyFont="1"/>
    <xf numFmtId="168" fontId="21" fillId="0" borderId="18" xfId="2" applyNumberFormat="1" applyFont="1" applyBorder="1"/>
    <xf numFmtId="0" fontId="9" fillId="0" borderId="0" xfId="0" applyFont="1" applyAlignment="1">
      <alignment horizontal="left"/>
    </xf>
    <xf numFmtId="164" fontId="1" fillId="0" borderId="0" xfId="1" applyNumberFormat="1" applyBorder="1"/>
    <xf numFmtId="170" fontId="21" fillId="0" borderId="0" xfId="0" applyNumberFormat="1" applyFont="1"/>
    <xf numFmtId="49" fontId="18" fillId="0" borderId="0" xfId="0" applyNumberFormat="1" applyFont="1"/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5361" name="Text Box 1"/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6385" name="Text Box 1"/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2581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466725</xdr:colOff>
      <xdr:row>2</xdr:row>
      <xdr:rowOff>76200</xdr:rowOff>
    </xdr:from>
    <xdr:to>
      <xdr:col>23</xdr:col>
      <xdr:colOff>428625</xdr:colOff>
      <xdr:row>4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10248900" y="3429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01052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06742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389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57237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4337" name="Text Box 1"/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1-0331-PRELIM-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Upside Downside"/>
      <sheetName val="Rollforward"/>
      <sheetName val="Cliff"/>
      <sheetName val="Summary"/>
      <sheetName val="Summary YTD"/>
      <sheetName val="Summary YTD-Qtr"/>
      <sheetName val="GrossMargin"/>
      <sheetName val="GM-DlyChnge"/>
      <sheetName val="Expenses"/>
      <sheetName val="CapChrg-AllocExp"/>
      <sheetName val="Headcount"/>
      <sheetName val="Whalley"/>
      <sheetName val="Shankman"/>
      <sheetName val="Fall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0">
          <cell r="D10">
            <v>59751</v>
          </cell>
          <cell r="G10">
            <v>6500</v>
          </cell>
        </row>
        <row r="11">
          <cell r="D11">
            <v>66437</v>
          </cell>
        </row>
        <row r="12">
          <cell r="D12">
            <v>25532</v>
          </cell>
        </row>
        <row r="13">
          <cell r="D13">
            <v>35028</v>
          </cell>
        </row>
        <row r="14">
          <cell r="D14">
            <v>16370</v>
          </cell>
          <cell r="E14">
            <v>1785</v>
          </cell>
          <cell r="G14">
            <v>6294</v>
          </cell>
          <cell r="H14">
            <v>-2820</v>
          </cell>
        </row>
        <row r="15">
          <cell r="D15">
            <v>859</v>
          </cell>
          <cell r="E15">
            <v>-38</v>
          </cell>
          <cell r="F15">
            <v>-6</v>
          </cell>
        </row>
        <row r="16">
          <cell r="D16">
            <v>5407</v>
          </cell>
        </row>
        <row r="17">
          <cell r="D17">
            <v>3893</v>
          </cell>
        </row>
        <row r="19">
          <cell r="D19">
            <v>-82</v>
          </cell>
        </row>
        <row r="23">
          <cell r="G23">
            <v>3271</v>
          </cell>
        </row>
        <row r="24">
          <cell r="E24">
            <v>3723</v>
          </cell>
        </row>
        <row r="25">
          <cell r="D25">
            <v>2980</v>
          </cell>
          <cell r="E25">
            <v>446</v>
          </cell>
          <cell r="J25">
            <v>0</v>
          </cell>
        </row>
        <row r="26">
          <cell r="E26">
            <v>1</v>
          </cell>
        </row>
        <row r="32">
          <cell r="D32">
            <v>15260</v>
          </cell>
        </row>
        <row r="33">
          <cell r="E33">
            <v>3553</v>
          </cell>
          <cell r="K33">
            <v>3000</v>
          </cell>
        </row>
        <row r="34">
          <cell r="G34">
            <v>23748</v>
          </cell>
        </row>
        <row r="35">
          <cell r="D35">
            <v>16994</v>
          </cell>
        </row>
        <row r="39">
          <cell r="E39">
            <v>98403</v>
          </cell>
          <cell r="F39">
            <v>234</v>
          </cell>
        </row>
        <row r="40">
          <cell r="E40">
            <v>1077</v>
          </cell>
          <cell r="F40">
            <v>36</v>
          </cell>
        </row>
        <row r="41">
          <cell r="E41">
            <v>-19585</v>
          </cell>
          <cell r="F41">
            <v>-20</v>
          </cell>
          <cell r="K41">
            <v>-4000</v>
          </cell>
        </row>
        <row r="42">
          <cell r="E42">
            <v>25092</v>
          </cell>
          <cell r="F42">
            <v>-114</v>
          </cell>
          <cell r="K42">
            <v>-2000</v>
          </cell>
        </row>
        <row r="46">
          <cell r="E46">
            <v>100</v>
          </cell>
        </row>
        <row r="50">
          <cell r="E50">
            <v>-7935</v>
          </cell>
          <cell r="G50">
            <v>-14363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2"/>
  <sheetViews>
    <sheetView workbookViewId="0">
      <selection activeCell="N1" sqref="N1"/>
    </sheetView>
  </sheetViews>
  <sheetFormatPr defaultRowHeight="12.75" x14ac:dyDescent="0.2"/>
  <cols>
    <col min="1" max="1" width="1.7109375" style="95" customWidth="1"/>
    <col min="2" max="2" width="19.7109375" style="95" customWidth="1"/>
    <col min="3" max="3" width="10.7109375" style="95" customWidth="1"/>
    <col min="4" max="4" width="1.7109375" style="95" customWidth="1"/>
    <col min="5" max="5" width="8.7109375" style="95" customWidth="1"/>
    <col min="6" max="6" width="1.7109375" style="95" customWidth="1"/>
    <col min="7" max="7" width="8.7109375" style="95" customWidth="1"/>
    <col min="8" max="8" width="1.7109375" style="95" customWidth="1"/>
    <col min="9" max="9" width="8.7109375" style="95" customWidth="1"/>
    <col min="10" max="10" width="1.7109375" style="95" customWidth="1"/>
    <col min="11" max="11" width="8.7109375" style="95" customWidth="1"/>
    <col min="12" max="12" width="1.7109375" style="95" customWidth="1"/>
    <col min="13" max="13" width="8.7109375" style="95" customWidth="1"/>
    <col min="14" max="14" width="9.140625" style="179"/>
    <col min="15" max="15" width="9.140625" style="199"/>
    <col min="16" max="24" width="9.140625" style="179"/>
    <col min="25" max="16384" width="9.140625" style="95"/>
  </cols>
  <sheetData>
    <row r="1" spans="1:24" ht="15.75" x14ac:dyDescent="0.25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176"/>
      <c r="O1" s="196"/>
      <c r="P1" s="176"/>
      <c r="Q1" s="176"/>
      <c r="R1" s="176"/>
      <c r="S1" s="176"/>
      <c r="T1" s="176"/>
      <c r="U1" s="176"/>
      <c r="V1" s="176"/>
      <c r="W1" s="176"/>
      <c r="X1" s="176"/>
    </row>
    <row r="2" spans="1:24" ht="16.5" x14ac:dyDescent="0.3">
      <c r="A2" s="243" t="s">
        <v>127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177"/>
      <c r="O2" s="197"/>
      <c r="P2" s="177"/>
      <c r="Q2" s="177"/>
      <c r="R2" s="177"/>
      <c r="S2" s="177"/>
      <c r="T2" s="177"/>
      <c r="U2" s="177"/>
      <c r="V2" s="177"/>
      <c r="W2" s="177"/>
      <c r="X2" s="177"/>
    </row>
    <row r="3" spans="1:24" x14ac:dyDescent="0.2">
      <c r="A3" s="244" t="str">
        <f>Summary!A3</f>
        <v>Results based on Activity through March 31, 2000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178"/>
      <c r="O3" s="198"/>
      <c r="P3" s="178"/>
      <c r="Q3" s="178"/>
      <c r="R3" s="178"/>
      <c r="S3" s="178"/>
      <c r="T3" s="178"/>
      <c r="U3" s="178"/>
      <c r="V3" s="178"/>
      <c r="W3" s="178"/>
      <c r="X3" s="178"/>
    </row>
    <row r="4" spans="1:24" ht="3" customHeight="1" x14ac:dyDescent="0.2"/>
    <row r="5" spans="1:24" s="27" customFormat="1" hidden="1" x14ac:dyDescent="0.25">
      <c r="A5" s="180" t="s">
        <v>118</v>
      </c>
      <c r="B5" s="181"/>
      <c r="C5" s="181"/>
      <c r="D5" s="181"/>
      <c r="E5" s="174" t="s">
        <v>119</v>
      </c>
      <c r="F5" s="181"/>
      <c r="G5" s="174" t="s">
        <v>120</v>
      </c>
      <c r="H5" s="181"/>
      <c r="I5" s="174" t="s">
        <v>121</v>
      </c>
      <c r="J5" s="181"/>
      <c r="K5" s="174" t="s">
        <v>122</v>
      </c>
      <c r="L5" s="181"/>
      <c r="M5" s="175" t="s">
        <v>18</v>
      </c>
      <c r="N5" s="182"/>
      <c r="O5" s="200"/>
      <c r="P5" s="182"/>
      <c r="Q5" s="182"/>
      <c r="R5" s="182"/>
      <c r="S5" s="202" t="s">
        <v>158</v>
      </c>
      <c r="T5" s="182"/>
      <c r="U5" s="182"/>
      <c r="V5" s="182"/>
      <c r="W5" s="182"/>
      <c r="X5" s="182"/>
    </row>
    <row r="6" spans="1:24" s="27" customFormat="1" ht="3" hidden="1" customHeight="1" x14ac:dyDescent="0.25">
      <c r="N6" s="182"/>
      <c r="O6" s="201"/>
      <c r="P6" s="182"/>
      <c r="Q6" s="182"/>
      <c r="R6" s="182"/>
      <c r="S6" s="182"/>
      <c r="T6" s="182"/>
      <c r="U6" s="182"/>
      <c r="V6" s="182"/>
      <c r="W6" s="182"/>
      <c r="X6" s="182"/>
    </row>
    <row r="7" spans="1:24" s="27" customFormat="1" hidden="1" x14ac:dyDescent="0.25">
      <c r="A7" s="183" t="s">
        <v>154</v>
      </c>
      <c r="N7" s="182"/>
      <c r="O7" s="201"/>
      <c r="P7" s="182"/>
      <c r="Q7" s="182"/>
      <c r="R7" s="182"/>
      <c r="S7" s="182"/>
      <c r="T7" s="182"/>
      <c r="U7" s="182"/>
      <c r="V7" s="182"/>
      <c r="W7" s="182"/>
      <c r="X7" s="182"/>
    </row>
    <row r="8" spans="1:24" s="27" customFormat="1" hidden="1" x14ac:dyDescent="0.25">
      <c r="E8" s="44"/>
      <c r="F8" s="44"/>
      <c r="G8" s="44"/>
      <c r="H8" s="44"/>
      <c r="I8" s="44"/>
      <c r="J8" s="44"/>
      <c r="K8" s="44"/>
      <c r="L8" s="44"/>
      <c r="M8" s="184"/>
      <c r="N8" s="182"/>
      <c r="O8" s="201"/>
      <c r="P8" s="182"/>
      <c r="Q8" s="182"/>
      <c r="R8" s="182"/>
      <c r="S8" s="182"/>
      <c r="T8" s="182"/>
      <c r="U8" s="182"/>
      <c r="V8" s="182"/>
      <c r="W8" s="182"/>
      <c r="X8" s="182"/>
    </row>
    <row r="9" spans="1:24" s="27" customFormat="1" ht="3" hidden="1" customHeight="1" x14ac:dyDescent="0.25">
      <c r="E9" s="44"/>
      <c r="F9" s="44"/>
      <c r="G9" s="44"/>
      <c r="H9" s="44"/>
      <c r="I9" s="44"/>
      <c r="J9" s="44"/>
      <c r="K9" s="44"/>
      <c r="L9" s="44"/>
      <c r="M9" s="44"/>
      <c r="N9" s="182"/>
      <c r="O9" s="201"/>
      <c r="P9" s="182"/>
      <c r="Q9" s="182"/>
      <c r="R9" s="182"/>
      <c r="S9" s="182"/>
      <c r="T9" s="182"/>
      <c r="U9" s="182"/>
      <c r="V9" s="182"/>
      <c r="W9" s="182"/>
      <c r="X9" s="182"/>
    </row>
    <row r="10" spans="1:24" s="27" customFormat="1" hidden="1" x14ac:dyDescent="0.25">
      <c r="A10" s="185"/>
      <c r="B10" s="185"/>
      <c r="C10" s="185"/>
      <c r="D10" s="185"/>
      <c r="E10" s="186">
        <f>SUM(E8:E8)</f>
        <v>0</v>
      </c>
      <c r="F10" s="187"/>
      <c r="G10" s="186">
        <f>SUM(G8:G8)</f>
        <v>0</v>
      </c>
      <c r="H10" s="187"/>
      <c r="I10" s="186">
        <f>SUM(I8:I8)</f>
        <v>0</v>
      </c>
      <c r="J10" s="187"/>
      <c r="K10" s="186">
        <f>SUM(K8:K8)</f>
        <v>0</v>
      </c>
      <c r="L10" s="187"/>
      <c r="M10" s="186">
        <f>SUM(E10:K10)</f>
        <v>0</v>
      </c>
      <c r="N10" s="182"/>
      <c r="O10" s="201"/>
      <c r="P10" s="182"/>
      <c r="Q10" s="182"/>
      <c r="R10" s="182"/>
      <c r="S10" s="182"/>
      <c r="T10" s="182"/>
      <c r="U10" s="182"/>
      <c r="V10" s="182"/>
      <c r="W10" s="182"/>
      <c r="X10" s="182"/>
    </row>
    <row r="11" spans="1:24" s="27" customFormat="1" ht="3" hidden="1" customHeight="1" x14ac:dyDescent="0.25">
      <c r="E11" s="44"/>
      <c r="F11" s="44"/>
      <c r="G11" s="44"/>
      <c r="H11" s="44"/>
      <c r="I11" s="44"/>
      <c r="J11" s="44"/>
      <c r="K11" s="44"/>
      <c r="L11" s="44"/>
      <c r="M11" s="44"/>
      <c r="N11" s="182"/>
      <c r="O11" s="201"/>
      <c r="P11" s="182"/>
      <c r="Q11" s="182"/>
      <c r="R11" s="182"/>
      <c r="S11" s="182"/>
      <c r="T11" s="182"/>
      <c r="U11" s="182"/>
      <c r="V11" s="182"/>
      <c r="W11" s="182"/>
      <c r="X11" s="182"/>
    </row>
    <row r="12" spans="1:24" s="27" customFormat="1" hidden="1" x14ac:dyDescent="0.25">
      <c r="A12" s="183" t="s">
        <v>232</v>
      </c>
      <c r="N12" s="182"/>
      <c r="O12" s="201"/>
      <c r="P12" s="182"/>
      <c r="Q12" s="182"/>
      <c r="R12" s="182"/>
      <c r="S12" s="182"/>
      <c r="T12" s="182"/>
      <c r="U12" s="182"/>
      <c r="V12" s="182"/>
      <c r="W12" s="182"/>
      <c r="X12" s="182"/>
    </row>
    <row r="13" spans="1:24" s="27" customFormat="1" hidden="1" x14ac:dyDescent="0.25">
      <c r="E13" s="44"/>
      <c r="F13" s="44"/>
      <c r="G13" s="44"/>
      <c r="H13" s="44"/>
      <c r="I13" s="44"/>
      <c r="J13" s="44"/>
      <c r="K13" s="44"/>
      <c r="L13" s="44"/>
      <c r="M13" s="184"/>
      <c r="N13" s="182"/>
      <c r="O13" s="201"/>
      <c r="P13" s="182"/>
      <c r="Q13" s="182"/>
      <c r="R13" s="182"/>
      <c r="S13" s="182"/>
      <c r="T13" s="182"/>
      <c r="U13" s="182"/>
      <c r="V13" s="182"/>
      <c r="W13" s="182"/>
      <c r="X13" s="182"/>
    </row>
    <row r="14" spans="1:24" s="27" customFormat="1" ht="3" hidden="1" customHeight="1" x14ac:dyDescent="0.25">
      <c r="E14" s="44"/>
      <c r="F14" s="44"/>
      <c r="G14" s="44"/>
      <c r="H14" s="44"/>
      <c r="I14" s="44"/>
      <c r="J14" s="44"/>
      <c r="K14" s="44"/>
      <c r="L14" s="44"/>
      <c r="M14" s="44"/>
      <c r="N14" s="182"/>
      <c r="O14" s="201"/>
      <c r="P14" s="182"/>
      <c r="Q14" s="182"/>
      <c r="R14" s="182"/>
      <c r="S14" s="182"/>
      <c r="T14" s="182"/>
      <c r="U14" s="182"/>
      <c r="V14" s="182"/>
      <c r="W14" s="182"/>
      <c r="X14" s="182"/>
    </row>
    <row r="15" spans="1:24" s="27" customFormat="1" hidden="1" x14ac:dyDescent="0.25">
      <c r="A15" s="185"/>
      <c r="B15" s="185"/>
      <c r="C15" s="185"/>
      <c r="D15" s="185"/>
      <c r="E15" s="186">
        <f>SUM(E13:E13)</f>
        <v>0</v>
      </c>
      <c r="F15" s="187"/>
      <c r="G15" s="186">
        <f>SUM(G13:G13)</f>
        <v>0</v>
      </c>
      <c r="H15" s="187"/>
      <c r="I15" s="186">
        <f>SUM(I13:I13)</f>
        <v>0</v>
      </c>
      <c r="J15" s="187"/>
      <c r="K15" s="186">
        <f>SUM(K13:K13)</f>
        <v>0</v>
      </c>
      <c r="L15" s="187"/>
      <c r="M15" s="186">
        <f>SUM(E15:K15)</f>
        <v>0</v>
      </c>
      <c r="N15" s="182"/>
      <c r="O15" s="201"/>
      <c r="P15" s="182"/>
      <c r="Q15" s="182"/>
      <c r="R15" s="182"/>
      <c r="S15" s="182"/>
      <c r="T15" s="182"/>
      <c r="U15" s="182"/>
      <c r="V15" s="182"/>
      <c r="W15" s="182"/>
      <c r="X15" s="182"/>
    </row>
    <row r="16" spans="1:24" s="27" customFormat="1" ht="3" hidden="1" customHeight="1" x14ac:dyDescent="0.25">
      <c r="E16" s="44"/>
      <c r="F16" s="44"/>
      <c r="G16" s="44"/>
      <c r="H16" s="44"/>
      <c r="I16" s="44"/>
      <c r="J16" s="44"/>
      <c r="K16" s="44"/>
      <c r="L16" s="44"/>
      <c r="M16" s="44"/>
      <c r="N16" s="182"/>
      <c r="O16" s="201"/>
      <c r="P16" s="182"/>
      <c r="Q16" s="182"/>
      <c r="R16" s="182"/>
      <c r="S16" s="182"/>
      <c r="T16" s="182"/>
      <c r="U16" s="182"/>
      <c r="V16" s="182"/>
      <c r="W16" s="182"/>
      <c r="X16" s="182"/>
    </row>
    <row r="17" spans="1:24" s="27" customFormat="1" hidden="1" x14ac:dyDescent="0.25">
      <c r="A17" s="183" t="s">
        <v>234</v>
      </c>
      <c r="N17" s="182"/>
      <c r="O17" s="201"/>
      <c r="P17" s="182"/>
      <c r="Q17" s="182"/>
      <c r="R17" s="182"/>
      <c r="S17" s="182"/>
      <c r="T17" s="182"/>
      <c r="U17" s="182"/>
      <c r="V17" s="182"/>
      <c r="W17" s="182"/>
      <c r="X17" s="182"/>
    </row>
    <row r="18" spans="1:24" s="27" customFormat="1" hidden="1" x14ac:dyDescent="0.25">
      <c r="A18" s="183"/>
      <c r="G18" s="44"/>
      <c r="I18" s="44"/>
      <c r="N18" s="182"/>
      <c r="O18" s="201"/>
      <c r="P18" s="182"/>
      <c r="Q18" s="182"/>
      <c r="R18" s="182"/>
      <c r="S18" s="182" t="s">
        <v>166</v>
      </c>
      <c r="T18" s="182"/>
      <c r="U18" s="182"/>
      <c r="V18" s="182"/>
      <c r="W18" s="182"/>
      <c r="X18" s="182"/>
    </row>
    <row r="19" spans="1:24" s="27" customFormat="1" ht="3" hidden="1" customHeight="1" x14ac:dyDescent="0.25">
      <c r="E19" s="44"/>
      <c r="F19" s="44"/>
      <c r="G19" s="44"/>
      <c r="H19" s="44"/>
      <c r="I19" s="44"/>
      <c r="J19" s="44"/>
      <c r="K19" s="44"/>
      <c r="L19" s="44"/>
      <c r="M19" s="44"/>
      <c r="N19" s="182"/>
      <c r="O19" s="201"/>
      <c r="P19" s="182"/>
      <c r="Q19" s="182"/>
      <c r="R19" s="182"/>
      <c r="S19" s="182"/>
      <c r="T19" s="182"/>
      <c r="U19" s="182"/>
      <c r="V19" s="182"/>
      <c r="W19" s="182"/>
      <c r="X19" s="182"/>
    </row>
    <row r="20" spans="1:24" s="27" customFormat="1" hidden="1" x14ac:dyDescent="0.25">
      <c r="A20" s="185"/>
      <c r="B20" s="185"/>
      <c r="C20" s="185"/>
      <c r="D20" s="185"/>
      <c r="E20" s="186">
        <f>SUM(E18:E18)</f>
        <v>0</v>
      </c>
      <c r="F20" s="187"/>
      <c r="G20" s="186">
        <f>SUM(G18:G18)</f>
        <v>0</v>
      </c>
      <c r="H20" s="187"/>
      <c r="I20" s="186">
        <f>SUM(I18:I18)</f>
        <v>0</v>
      </c>
      <c r="J20" s="187"/>
      <c r="K20" s="186">
        <f>SUM(K18:K18)</f>
        <v>0</v>
      </c>
      <c r="L20" s="187"/>
      <c r="M20" s="186">
        <f>SUM(E20:K20)</f>
        <v>0</v>
      </c>
      <c r="N20" s="182"/>
      <c r="O20" s="201"/>
      <c r="P20" s="182"/>
      <c r="Q20" s="182"/>
      <c r="R20" s="182"/>
      <c r="S20" s="182"/>
      <c r="T20" s="182"/>
      <c r="U20" s="182"/>
      <c r="V20" s="182"/>
      <c r="W20" s="182"/>
      <c r="X20" s="182"/>
    </row>
    <row r="21" spans="1:24" s="27" customFormat="1" ht="3" hidden="1" customHeight="1" x14ac:dyDescent="0.25">
      <c r="E21" s="44"/>
      <c r="F21" s="44"/>
      <c r="G21" s="44"/>
      <c r="H21" s="44"/>
      <c r="I21" s="44"/>
      <c r="J21" s="44"/>
      <c r="K21" s="44"/>
      <c r="L21" s="44"/>
      <c r="M21" s="44"/>
      <c r="N21" s="182"/>
      <c r="O21" s="201"/>
      <c r="P21" s="182"/>
      <c r="Q21" s="182"/>
      <c r="R21" s="182"/>
      <c r="S21" s="182"/>
      <c r="T21" s="182"/>
      <c r="U21" s="182"/>
      <c r="V21" s="182"/>
      <c r="W21" s="182"/>
      <c r="X21" s="182"/>
    </row>
    <row r="22" spans="1:24" s="27" customFormat="1" ht="12.75" hidden="1" customHeight="1" x14ac:dyDescent="0.25">
      <c r="A22" s="183" t="s">
        <v>1</v>
      </c>
      <c r="E22" s="44"/>
      <c r="F22" s="44"/>
      <c r="G22" s="44"/>
      <c r="H22" s="44"/>
      <c r="I22" s="44"/>
      <c r="J22" s="44"/>
      <c r="K22" s="44"/>
      <c r="L22" s="44"/>
      <c r="M22" s="44"/>
      <c r="N22" s="182"/>
      <c r="O22" s="201"/>
      <c r="P22" s="182"/>
      <c r="Q22" s="182"/>
      <c r="R22" s="182"/>
      <c r="S22" s="182"/>
      <c r="T22" s="182"/>
      <c r="U22" s="182"/>
      <c r="V22" s="182"/>
      <c r="W22" s="182"/>
      <c r="X22" s="182"/>
    </row>
    <row r="23" spans="1:24" s="27" customFormat="1" ht="12.75" hidden="1" customHeight="1" x14ac:dyDescent="0.25">
      <c r="E23" s="44"/>
      <c r="F23" s="44"/>
      <c r="G23" s="44"/>
      <c r="H23" s="44"/>
      <c r="I23" s="44"/>
      <c r="J23" s="44"/>
      <c r="K23" s="44"/>
      <c r="L23" s="44"/>
      <c r="M23" s="44"/>
      <c r="N23" s="182"/>
      <c r="O23" s="201"/>
      <c r="P23" s="182"/>
      <c r="Q23" s="182"/>
      <c r="R23" s="182"/>
      <c r="S23" s="182"/>
      <c r="T23" s="182"/>
      <c r="U23" s="182"/>
      <c r="V23" s="182"/>
      <c r="W23" s="182"/>
      <c r="X23" s="182"/>
    </row>
    <row r="24" spans="1:24" s="27" customFormat="1" ht="3" hidden="1" customHeight="1" x14ac:dyDescent="0.25">
      <c r="E24" s="44"/>
      <c r="F24" s="44"/>
      <c r="G24" s="44"/>
      <c r="H24" s="44"/>
      <c r="I24" s="44"/>
      <c r="J24" s="44"/>
      <c r="K24" s="44"/>
      <c r="L24" s="44"/>
      <c r="M24" s="44"/>
      <c r="N24" s="182"/>
      <c r="O24" s="201"/>
      <c r="P24" s="182"/>
      <c r="Q24" s="182"/>
      <c r="R24" s="182"/>
      <c r="S24" s="182"/>
      <c r="T24" s="182"/>
      <c r="U24" s="182"/>
      <c r="V24" s="182"/>
      <c r="W24" s="182"/>
      <c r="X24" s="182"/>
    </row>
    <row r="25" spans="1:24" s="27" customFormat="1" ht="12.75" hidden="1" customHeight="1" x14ac:dyDescent="0.25">
      <c r="A25" s="185"/>
      <c r="B25" s="185"/>
      <c r="C25" s="185"/>
      <c r="D25" s="185"/>
      <c r="E25" s="186">
        <f>SUM(E23:E23)</f>
        <v>0</v>
      </c>
      <c r="F25" s="187"/>
      <c r="G25" s="186">
        <f>SUM(G23:G23)</f>
        <v>0</v>
      </c>
      <c r="H25" s="187"/>
      <c r="I25" s="186">
        <f>SUM(I23:I23)</f>
        <v>0</v>
      </c>
      <c r="J25" s="187"/>
      <c r="K25" s="186">
        <f>SUM(K23:K23)</f>
        <v>0</v>
      </c>
      <c r="L25" s="187"/>
      <c r="M25" s="186">
        <f>SUM(E25:K25)</f>
        <v>0</v>
      </c>
      <c r="N25" s="182"/>
      <c r="O25" s="201"/>
      <c r="P25" s="182"/>
      <c r="Q25" s="182"/>
      <c r="R25" s="182"/>
      <c r="S25" s="182"/>
      <c r="T25" s="182"/>
      <c r="U25" s="182"/>
      <c r="V25" s="182"/>
      <c r="W25" s="182"/>
      <c r="X25" s="182"/>
    </row>
    <row r="26" spans="1:24" s="27" customFormat="1" ht="3" hidden="1" customHeight="1" x14ac:dyDescent="0.25">
      <c r="E26" s="44"/>
      <c r="F26" s="44"/>
      <c r="G26" s="44"/>
      <c r="H26" s="44"/>
      <c r="I26" s="44"/>
      <c r="J26" s="44"/>
      <c r="K26" s="44"/>
      <c r="L26" s="44"/>
      <c r="M26" s="44"/>
      <c r="N26" s="182"/>
      <c r="O26" s="201"/>
      <c r="P26" s="182"/>
      <c r="Q26" s="182"/>
      <c r="R26" s="182"/>
      <c r="S26" s="182"/>
      <c r="T26" s="182"/>
      <c r="U26" s="182"/>
      <c r="V26" s="182"/>
      <c r="W26" s="182"/>
      <c r="X26" s="182"/>
    </row>
    <row r="27" spans="1:24" s="27" customFormat="1" hidden="1" x14ac:dyDescent="0.25">
      <c r="A27" s="183" t="s">
        <v>112</v>
      </c>
      <c r="E27" s="44"/>
      <c r="F27" s="44"/>
      <c r="G27" s="44"/>
      <c r="H27" s="44"/>
      <c r="I27" s="44"/>
      <c r="J27" s="44"/>
      <c r="K27" s="44"/>
      <c r="L27" s="44"/>
      <c r="M27" s="44"/>
      <c r="N27" s="182"/>
      <c r="O27" s="201"/>
      <c r="P27" s="182"/>
      <c r="Q27" s="182"/>
      <c r="R27" s="182"/>
      <c r="S27" s="182"/>
      <c r="T27" s="182"/>
      <c r="U27" s="182"/>
      <c r="V27" s="182"/>
      <c r="W27" s="182"/>
      <c r="X27" s="182"/>
    </row>
    <row r="28" spans="1:24" s="27" customFormat="1" hidden="1" x14ac:dyDescent="0.25">
      <c r="E28" s="44"/>
      <c r="F28" s="44"/>
      <c r="G28" s="44"/>
      <c r="H28" s="44"/>
      <c r="I28" s="44"/>
      <c r="J28" s="44"/>
      <c r="K28" s="44"/>
      <c r="L28" s="44"/>
      <c r="M28" s="44"/>
      <c r="N28" s="182"/>
      <c r="O28" s="201"/>
      <c r="P28" s="182"/>
      <c r="Q28" s="182"/>
      <c r="R28" s="182"/>
      <c r="S28" s="182"/>
      <c r="T28" s="182"/>
      <c r="U28" s="182"/>
      <c r="V28" s="182"/>
      <c r="W28" s="182"/>
      <c r="X28" s="182"/>
    </row>
    <row r="29" spans="1:24" s="27" customFormat="1" hidden="1" x14ac:dyDescent="0.25">
      <c r="E29" s="44"/>
      <c r="F29" s="44"/>
      <c r="G29" s="44"/>
      <c r="H29" s="44"/>
      <c r="I29" s="44"/>
      <c r="J29" s="44"/>
      <c r="K29" s="44"/>
      <c r="L29" s="44"/>
      <c r="M29" s="44"/>
      <c r="N29" s="182"/>
      <c r="O29" s="201"/>
      <c r="P29" s="182"/>
      <c r="Q29" s="182"/>
      <c r="R29" s="182"/>
      <c r="S29" s="182"/>
      <c r="T29" s="182"/>
      <c r="U29" s="182"/>
      <c r="V29" s="182"/>
      <c r="W29" s="182"/>
      <c r="X29" s="182"/>
    </row>
    <row r="30" spans="1:24" s="27" customFormat="1" hidden="1" x14ac:dyDescent="0.25">
      <c r="E30" s="44"/>
      <c r="F30" s="44"/>
      <c r="G30" s="44"/>
      <c r="H30" s="44"/>
      <c r="I30" s="44"/>
      <c r="J30" s="44"/>
      <c r="K30" s="44"/>
      <c r="L30" s="44"/>
      <c r="M30" s="44"/>
      <c r="N30" s="182"/>
      <c r="O30" s="201"/>
      <c r="P30" s="182"/>
      <c r="Q30" s="182"/>
      <c r="R30" s="182"/>
      <c r="S30" s="182"/>
      <c r="T30" s="182"/>
      <c r="U30" s="182"/>
      <c r="V30" s="182"/>
      <c r="W30" s="182"/>
      <c r="X30" s="182"/>
    </row>
    <row r="31" spans="1:24" s="27" customFormat="1" ht="3" hidden="1" customHeight="1" x14ac:dyDescent="0.25">
      <c r="E31" s="44"/>
      <c r="F31" s="44"/>
      <c r="G31" s="44"/>
      <c r="H31" s="44"/>
      <c r="I31" s="44"/>
      <c r="J31" s="44"/>
      <c r="K31" s="44"/>
      <c r="L31" s="44"/>
      <c r="M31" s="44"/>
      <c r="N31" s="182"/>
      <c r="O31" s="201"/>
      <c r="P31" s="182"/>
      <c r="Q31" s="182"/>
      <c r="R31" s="182"/>
      <c r="S31" s="182"/>
      <c r="T31" s="182"/>
      <c r="U31" s="182"/>
      <c r="V31" s="182"/>
      <c r="W31" s="182"/>
      <c r="X31" s="182"/>
    </row>
    <row r="32" spans="1:24" s="27" customFormat="1" hidden="1" x14ac:dyDescent="0.25">
      <c r="A32" s="185"/>
      <c r="B32" s="185"/>
      <c r="C32" s="185"/>
      <c r="D32" s="185"/>
      <c r="E32" s="186">
        <f>SUM(E28:E30)</f>
        <v>0</v>
      </c>
      <c r="F32" s="187"/>
      <c r="G32" s="186">
        <f>SUM(G28:G30)</f>
        <v>0</v>
      </c>
      <c r="H32" s="187"/>
      <c r="I32" s="186">
        <f>SUM(I28:I30)</f>
        <v>0</v>
      </c>
      <c r="J32" s="187"/>
      <c r="K32" s="186">
        <f>SUM(K28:K30)</f>
        <v>0</v>
      </c>
      <c r="L32" s="187"/>
      <c r="M32" s="186">
        <f>SUM(E32:K32)</f>
        <v>0</v>
      </c>
      <c r="N32" s="182"/>
      <c r="O32" s="201"/>
      <c r="P32" s="182"/>
      <c r="Q32" s="182"/>
      <c r="R32" s="182"/>
      <c r="S32" s="182"/>
      <c r="T32" s="182"/>
      <c r="U32" s="182"/>
      <c r="V32" s="182"/>
      <c r="W32" s="182"/>
      <c r="X32" s="182"/>
    </row>
    <row r="33" spans="1:24" s="27" customFormat="1" ht="3" hidden="1" customHeight="1" x14ac:dyDescent="0.25">
      <c r="E33" s="44"/>
      <c r="F33" s="44"/>
      <c r="G33" s="44"/>
      <c r="H33" s="44"/>
      <c r="I33" s="44"/>
      <c r="J33" s="44"/>
      <c r="K33" s="44"/>
      <c r="L33" s="44"/>
      <c r="M33" s="44"/>
      <c r="N33" s="182"/>
      <c r="O33" s="201"/>
      <c r="P33" s="182"/>
      <c r="Q33" s="182"/>
      <c r="R33" s="182"/>
      <c r="S33" s="182"/>
      <c r="T33" s="182"/>
      <c r="U33" s="182"/>
      <c r="V33" s="182"/>
      <c r="W33" s="182"/>
      <c r="X33" s="182"/>
    </row>
    <row r="34" spans="1:24" s="27" customFormat="1" hidden="1" x14ac:dyDescent="0.25">
      <c r="A34" s="183" t="s">
        <v>113</v>
      </c>
      <c r="E34" s="44"/>
      <c r="F34" s="44"/>
      <c r="G34" s="44"/>
      <c r="H34" s="44"/>
      <c r="I34" s="44"/>
      <c r="J34" s="44"/>
      <c r="K34" s="44"/>
      <c r="L34" s="44"/>
      <c r="M34" s="44"/>
      <c r="N34" s="182"/>
      <c r="O34" s="201"/>
      <c r="P34" s="182"/>
      <c r="Q34" s="182"/>
      <c r="R34" s="182"/>
      <c r="S34" s="182"/>
      <c r="T34" s="182"/>
      <c r="U34" s="182"/>
      <c r="V34" s="182"/>
      <c r="W34" s="182"/>
      <c r="X34" s="182"/>
    </row>
    <row r="35" spans="1:24" s="27" customFormat="1" hidden="1" x14ac:dyDescent="0.25">
      <c r="E35" s="44"/>
      <c r="F35" s="44"/>
      <c r="G35" s="44"/>
      <c r="H35" s="44"/>
      <c r="I35" s="44"/>
      <c r="J35" s="44"/>
      <c r="K35" s="44"/>
      <c r="L35" s="44"/>
      <c r="M35" s="44"/>
      <c r="N35" s="182"/>
      <c r="O35" s="201"/>
      <c r="P35" s="182"/>
      <c r="Q35" s="182"/>
      <c r="R35" s="182"/>
      <c r="S35" s="182" t="s">
        <v>183</v>
      </c>
      <c r="T35" s="182"/>
      <c r="U35" s="182"/>
      <c r="V35" s="182"/>
      <c r="W35" s="182"/>
      <c r="X35" s="182"/>
    </row>
    <row r="36" spans="1:24" s="27" customFormat="1" ht="3" hidden="1" customHeight="1" x14ac:dyDescent="0.25">
      <c r="E36" s="44"/>
      <c r="F36" s="44"/>
      <c r="G36" s="44"/>
      <c r="H36" s="44"/>
      <c r="I36" s="44"/>
      <c r="J36" s="44"/>
      <c r="K36" s="44"/>
      <c r="L36" s="44"/>
      <c r="M36" s="44"/>
      <c r="N36" s="182"/>
      <c r="O36" s="201"/>
      <c r="P36" s="182"/>
      <c r="Q36" s="182"/>
      <c r="R36" s="182"/>
      <c r="S36" s="182"/>
      <c r="T36" s="182"/>
      <c r="U36" s="182"/>
      <c r="V36" s="182"/>
      <c r="W36" s="182"/>
      <c r="X36" s="182"/>
    </row>
    <row r="37" spans="1:24" s="27" customFormat="1" hidden="1" x14ac:dyDescent="0.25">
      <c r="A37" s="185"/>
      <c r="B37" s="185"/>
      <c r="C37" s="185"/>
      <c r="D37" s="185"/>
      <c r="E37" s="186">
        <f>SUM(E35:E35)</f>
        <v>0</v>
      </c>
      <c r="F37" s="187"/>
      <c r="G37" s="186">
        <f>SUM(G35:G35)</f>
        <v>0</v>
      </c>
      <c r="H37" s="187"/>
      <c r="I37" s="186">
        <f>SUM(I35:I35)</f>
        <v>0</v>
      </c>
      <c r="J37" s="187"/>
      <c r="K37" s="186">
        <f>SUM(K35:K35)</f>
        <v>0</v>
      </c>
      <c r="L37" s="187"/>
      <c r="M37" s="186">
        <f>SUM(E37:K37)</f>
        <v>0</v>
      </c>
      <c r="N37" s="182"/>
      <c r="O37" s="201"/>
      <c r="P37" s="182"/>
      <c r="Q37" s="182"/>
      <c r="R37" s="182"/>
      <c r="S37" s="182"/>
      <c r="T37" s="182"/>
      <c r="U37" s="182"/>
      <c r="V37" s="182"/>
      <c r="W37" s="182"/>
      <c r="X37" s="182"/>
    </row>
    <row r="38" spans="1:24" s="27" customFormat="1" ht="3" hidden="1" customHeight="1" x14ac:dyDescent="0.25">
      <c r="E38" s="44"/>
      <c r="F38" s="44"/>
      <c r="G38" s="44"/>
      <c r="H38" s="44"/>
      <c r="I38" s="44"/>
      <c r="J38" s="44"/>
      <c r="K38" s="44"/>
      <c r="L38" s="44"/>
      <c r="M38" s="44"/>
      <c r="N38" s="182"/>
      <c r="O38" s="201"/>
      <c r="P38" s="182"/>
      <c r="Q38" s="182"/>
      <c r="R38" s="182"/>
      <c r="S38" s="182"/>
      <c r="T38" s="182"/>
      <c r="U38" s="182"/>
      <c r="V38" s="182"/>
      <c r="W38" s="182"/>
      <c r="X38" s="182"/>
    </row>
    <row r="39" spans="1:24" s="27" customFormat="1" hidden="1" x14ac:dyDescent="0.25">
      <c r="A39" s="183" t="s">
        <v>123</v>
      </c>
      <c r="E39" s="44"/>
      <c r="F39" s="44"/>
      <c r="G39" s="44"/>
      <c r="H39" s="44"/>
      <c r="I39" s="44"/>
      <c r="J39" s="44"/>
      <c r="K39" s="44"/>
      <c r="L39" s="44"/>
      <c r="M39" s="44"/>
      <c r="N39" s="182"/>
      <c r="O39" s="201"/>
      <c r="P39" s="182"/>
      <c r="Q39" s="182"/>
      <c r="R39" s="182"/>
      <c r="S39" s="182"/>
      <c r="T39" s="182"/>
      <c r="U39" s="182"/>
      <c r="V39" s="182"/>
      <c r="W39" s="182"/>
      <c r="X39" s="182"/>
    </row>
    <row r="40" spans="1:24" s="27" customFormat="1" hidden="1" x14ac:dyDescent="0.25">
      <c r="E40" s="44"/>
      <c r="F40" s="44"/>
      <c r="G40" s="44"/>
      <c r="H40" s="44"/>
      <c r="I40" s="44"/>
      <c r="J40" s="44"/>
      <c r="K40" s="44"/>
      <c r="L40" s="44"/>
      <c r="M40" s="44"/>
      <c r="N40" s="182"/>
      <c r="O40" s="201"/>
      <c r="P40" s="182"/>
      <c r="Q40" s="182"/>
      <c r="R40" s="182"/>
      <c r="S40" s="182"/>
      <c r="T40" s="182"/>
      <c r="U40" s="182"/>
      <c r="V40" s="182"/>
      <c r="W40" s="182"/>
      <c r="X40" s="182"/>
    </row>
    <row r="41" spans="1:24" s="27" customFormat="1" ht="3" hidden="1" customHeight="1" x14ac:dyDescent="0.25">
      <c r="E41" s="44"/>
      <c r="F41" s="44"/>
      <c r="G41" s="44"/>
      <c r="H41" s="44"/>
      <c r="I41" s="44"/>
      <c r="J41" s="44"/>
      <c r="K41" s="44"/>
      <c r="L41" s="44"/>
      <c r="M41" s="44"/>
      <c r="N41" s="182"/>
      <c r="O41" s="201"/>
      <c r="P41" s="182"/>
      <c r="Q41" s="182"/>
      <c r="R41" s="182"/>
      <c r="S41" s="182"/>
      <c r="T41" s="182"/>
      <c r="U41" s="182"/>
      <c r="V41" s="182"/>
      <c r="W41" s="182"/>
      <c r="X41" s="182"/>
    </row>
    <row r="42" spans="1:24" s="27" customFormat="1" hidden="1" x14ac:dyDescent="0.25">
      <c r="A42" s="185"/>
      <c r="B42" s="185"/>
      <c r="C42" s="185"/>
      <c r="D42" s="185"/>
      <c r="E42" s="186">
        <f>SUM(E40:E40)</f>
        <v>0</v>
      </c>
      <c r="F42" s="187"/>
      <c r="G42" s="186">
        <f>SUM(G40:G40)</f>
        <v>0</v>
      </c>
      <c r="H42" s="187"/>
      <c r="I42" s="186">
        <f>SUM(I40:I40)</f>
        <v>0</v>
      </c>
      <c r="J42" s="187"/>
      <c r="K42" s="186">
        <f>SUM(K40:K40)</f>
        <v>0</v>
      </c>
      <c r="L42" s="187"/>
      <c r="M42" s="186">
        <f>SUM(E42:K42)</f>
        <v>0</v>
      </c>
      <c r="N42" s="182"/>
      <c r="O42" s="201"/>
      <c r="P42" s="182"/>
      <c r="Q42" s="182"/>
      <c r="R42" s="182"/>
      <c r="S42" s="182"/>
      <c r="T42" s="182"/>
      <c r="U42" s="182"/>
      <c r="V42" s="182"/>
      <c r="W42" s="182"/>
      <c r="X42" s="182"/>
    </row>
    <row r="43" spans="1:24" s="27" customFormat="1" ht="3" hidden="1" customHeight="1" x14ac:dyDescent="0.25">
      <c r="E43" s="44"/>
      <c r="F43" s="44"/>
      <c r="G43" s="44"/>
      <c r="H43" s="44"/>
      <c r="I43" s="44"/>
      <c r="J43" s="44"/>
      <c r="K43" s="44"/>
      <c r="L43" s="44"/>
      <c r="M43" s="44"/>
      <c r="N43" s="182"/>
      <c r="O43" s="201"/>
      <c r="P43" s="182"/>
      <c r="Q43" s="182"/>
      <c r="R43" s="182"/>
      <c r="S43" s="182"/>
      <c r="T43" s="182"/>
      <c r="U43" s="182"/>
      <c r="V43" s="182"/>
      <c r="W43" s="182"/>
      <c r="X43" s="182"/>
    </row>
    <row r="44" spans="1:24" s="27" customFormat="1" hidden="1" x14ac:dyDescent="0.25">
      <c r="A44" s="183" t="s">
        <v>267</v>
      </c>
      <c r="E44" s="44"/>
      <c r="F44" s="44"/>
      <c r="G44" s="44"/>
      <c r="H44" s="44"/>
      <c r="I44" s="44"/>
      <c r="J44" s="44"/>
      <c r="K44" s="44"/>
      <c r="L44" s="44"/>
      <c r="M44" s="44"/>
      <c r="N44" s="182"/>
      <c r="O44" s="201"/>
      <c r="P44" s="182"/>
      <c r="Q44" s="182"/>
      <c r="R44" s="182"/>
      <c r="S44" s="182"/>
      <c r="T44" s="182"/>
      <c r="U44" s="182"/>
      <c r="V44" s="182"/>
      <c r="W44" s="182"/>
      <c r="X44" s="182"/>
    </row>
    <row r="45" spans="1:24" s="27" customFormat="1" hidden="1" x14ac:dyDescent="0.25">
      <c r="E45" s="44"/>
      <c r="F45" s="44"/>
      <c r="G45" s="44"/>
      <c r="H45" s="44"/>
      <c r="I45" s="44"/>
      <c r="J45" s="44"/>
      <c r="K45" s="44"/>
      <c r="L45" s="44"/>
      <c r="M45" s="44"/>
      <c r="N45" s="182"/>
      <c r="O45" s="201"/>
      <c r="P45" s="182"/>
      <c r="Q45" s="182"/>
      <c r="R45" s="182"/>
      <c r="S45" s="182"/>
      <c r="T45" s="182"/>
      <c r="U45" s="182"/>
      <c r="V45" s="182"/>
      <c r="W45" s="182"/>
      <c r="X45" s="182"/>
    </row>
    <row r="46" spans="1:24" s="27" customFormat="1" ht="3" hidden="1" customHeight="1" x14ac:dyDescent="0.25">
      <c r="E46" s="44"/>
      <c r="F46" s="44"/>
      <c r="G46" s="44"/>
      <c r="H46" s="44"/>
      <c r="I46" s="44"/>
      <c r="J46" s="44"/>
      <c r="K46" s="44"/>
      <c r="L46" s="44"/>
      <c r="M46" s="44"/>
      <c r="N46" s="182"/>
      <c r="O46" s="201"/>
      <c r="P46" s="182"/>
      <c r="Q46" s="182"/>
      <c r="R46" s="182"/>
      <c r="S46" s="182"/>
      <c r="T46" s="182"/>
      <c r="U46" s="182"/>
      <c r="V46" s="182"/>
      <c r="W46" s="182"/>
      <c r="X46" s="182"/>
    </row>
    <row r="47" spans="1:24" s="27" customFormat="1" hidden="1" x14ac:dyDescent="0.25">
      <c r="A47" s="185"/>
      <c r="B47" s="185"/>
      <c r="C47" s="185"/>
      <c r="D47" s="185"/>
      <c r="E47" s="186">
        <f>SUM(E45:E45)</f>
        <v>0</v>
      </c>
      <c r="F47" s="187"/>
      <c r="G47" s="186">
        <f>SUM(G45:G45)</f>
        <v>0</v>
      </c>
      <c r="H47" s="187"/>
      <c r="I47" s="186">
        <f>SUM(I45:I45)</f>
        <v>0</v>
      </c>
      <c r="J47" s="187"/>
      <c r="K47" s="186">
        <f>SUM(K45:K45)</f>
        <v>0</v>
      </c>
      <c r="L47" s="187"/>
      <c r="M47" s="186">
        <f>SUM(E47:K47)</f>
        <v>0</v>
      </c>
      <c r="N47" s="182"/>
      <c r="O47" s="201"/>
      <c r="P47" s="182"/>
      <c r="Q47" s="182"/>
      <c r="R47" s="182"/>
      <c r="S47" s="182"/>
      <c r="T47" s="182"/>
      <c r="U47" s="182"/>
      <c r="V47" s="182"/>
      <c r="W47" s="182"/>
      <c r="X47" s="182"/>
    </row>
    <row r="48" spans="1:24" s="27" customFormat="1" ht="3" hidden="1" customHeight="1" x14ac:dyDescent="0.25">
      <c r="E48" s="44"/>
      <c r="F48" s="44"/>
      <c r="G48" s="44"/>
      <c r="H48" s="44"/>
      <c r="I48" s="44"/>
      <c r="J48" s="44"/>
      <c r="K48" s="44"/>
      <c r="L48" s="44"/>
      <c r="M48" s="44"/>
      <c r="N48" s="182"/>
      <c r="O48" s="201"/>
      <c r="P48" s="182"/>
      <c r="Q48" s="182"/>
      <c r="R48" s="182"/>
      <c r="S48" s="182"/>
      <c r="T48" s="182"/>
      <c r="U48" s="182"/>
      <c r="V48" s="182"/>
      <c r="W48" s="182"/>
      <c r="X48" s="182"/>
    </row>
    <row r="49" spans="1:24" s="27" customFormat="1" hidden="1" x14ac:dyDescent="0.25">
      <c r="A49" s="183" t="s">
        <v>88</v>
      </c>
      <c r="E49" s="44"/>
      <c r="F49" s="44"/>
      <c r="G49" s="44"/>
      <c r="H49" s="44"/>
      <c r="I49" s="44"/>
      <c r="J49" s="44"/>
      <c r="K49" s="44"/>
      <c r="L49" s="44"/>
      <c r="M49" s="44"/>
      <c r="N49" s="182"/>
      <c r="O49" s="201"/>
      <c r="P49" s="182"/>
      <c r="Q49" s="182"/>
      <c r="R49" s="182"/>
      <c r="S49" s="182"/>
      <c r="T49" s="182"/>
      <c r="U49" s="182"/>
      <c r="V49" s="182"/>
      <c r="W49" s="182"/>
      <c r="X49" s="182"/>
    </row>
    <row r="50" spans="1:24" s="27" customFormat="1" hidden="1" x14ac:dyDescent="0.25">
      <c r="A50" s="183"/>
      <c r="E50" s="44"/>
      <c r="F50" s="44"/>
      <c r="G50" s="44"/>
      <c r="H50" s="44"/>
      <c r="I50" s="44"/>
      <c r="J50" s="44"/>
      <c r="K50" s="44"/>
      <c r="L50" s="44"/>
      <c r="M50" s="44"/>
      <c r="N50" s="182"/>
      <c r="O50" s="201"/>
      <c r="P50" s="182"/>
      <c r="Q50" s="182"/>
      <c r="R50" s="182"/>
      <c r="S50" s="182" t="s">
        <v>160</v>
      </c>
      <c r="T50" s="182"/>
      <c r="U50" s="182"/>
      <c r="V50" s="182"/>
      <c r="W50" s="182"/>
      <c r="X50" s="182"/>
    </row>
    <row r="51" spans="1:24" s="27" customFormat="1" ht="3" hidden="1" customHeight="1" x14ac:dyDescent="0.25">
      <c r="E51" s="44"/>
      <c r="F51" s="44"/>
      <c r="G51" s="44"/>
      <c r="H51" s="44"/>
      <c r="I51" s="44"/>
      <c r="J51" s="44"/>
      <c r="K51" s="44"/>
      <c r="L51" s="44"/>
      <c r="M51" s="44"/>
      <c r="N51" s="182"/>
      <c r="O51" s="201"/>
      <c r="P51" s="182"/>
      <c r="Q51" s="182"/>
      <c r="R51" s="182"/>
      <c r="S51" s="182"/>
      <c r="T51" s="182"/>
      <c r="U51" s="182"/>
      <c r="V51" s="182"/>
      <c r="W51" s="182"/>
      <c r="X51" s="182"/>
    </row>
    <row r="52" spans="1:24" s="27" customFormat="1" hidden="1" x14ac:dyDescent="0.25">
      <c r="A52" s="185"/>
      <c r="B52" s="185"/>
      <c r="C52" s="185"/>
      <c r="D52" s="185"/>
      <c r="E52" s="186">
        <f>SUM(E50:E50)</f>
        <v>0</v>
      </c>
      <c r="F52" s="187"/>
      <c r="G52" s="186">
        <f>SUM(G50:G50)</f>
        <v>0</v>
      </c>
      <c r="H52" s="187"/>
      <c r="I52" s="186">
        <f>SUM(I50:I50)</f>
        <v>0</v>
      </c>
      <c r="J52" s="187"/>
      <c r="K52" s="186">
        <f>SUM(K50:K50)</f>
        <v>0</v>
      </c>
      <c r="L52" s="187"/>
      <c r="M52" s="186">
        <f>SUM(E52:K52)</f>
        <v>0</v>
      </c>
      <c r="N52" s="182"/>
      <c r="O52" s="201"/>
      <c r="P52" s="182"/>
      <c r="Q52" s="182"/>
      <c r="R52" s="182"/>
      <c r="S52" s="182"/>
      <c r="T52" s="182"/>
      <c r="U52" s="182"/>
      <c r="V52" s="182"/>
      <c r="W52" s="182"/>
      <c r="X52" s="182"/>
    </row>
    <row r="53" spans="1:24" s="27" customFormat="1" ht="3" hidden="1" customHeight="1" x14ac:dyDescent="0.25">
      <c r="E53" s="44"/>
      <c r="F53" s="44"/>
      <c r="G53" s="44"/>
      <c r="H53" s="44"/>
      <c r="I53" s="44"/>
      <c r="J53" s="44"/>
      <c r="K53" s="44"/>
      <c r="L53" s="44"/>
      <c r="M53" s="44"/>
      <c r="N53" s="182"/>
      <c r="O53" s="201"/>
      <c r="P53" s="182"/>
      <c r="Q53" s="182"/>
      <c r="R53" s="182"/>
      <c r="S53" s="182"/>
      <c r="T53" s="182"/>
      <c r="U53" s="182"/>
      <c r="V53" s="182"/>
      <c r="W53" s="182"/>
      <c r="X53" s="182"/>
    </row>
    <row r="54" spans="1:24" s="27" customFormat="1" hidden="1" x14ac:dyDescent="0.25">
      <c r="A54" s="183" t="s">
        <v>115</v>
      </c>
      <c r="E54" s="44"/>
      <c r="F54" s="44"/>
      <c r="G54" s="44"/>
      <c r="H54" s="44"/>
      <c r="I54" s="44"/>
      <c r="J54" s="44"/>
      <c r="K54" s="44"/>
      <c r="L54" s="44"/>
      <c r="M54" s="44"/>
      <c r="N54" s="182"/>
      <c r="O54" s="201"/>
      <c r="P54" s="182"/>
      <c r="Q54" s="182"/>
      <c r="R54" s="182"/>
      <c r="S54" s="182"/>
      <c r="T54" s="182"/>
      <c r="U54" s="182"/>
      <c r="V54" s="182"/>
      <c r="W54" s="182"/>
      <c r="X54" s="182"/>
    </row>
    <row r="55" spans="1:24" s="27" customFormat="1" hidden="1" x14ac:dyDescent="0.25">
      <c r="B55" s="238"/>
      <c r="E55" s="44"/>
      <c r="F55" s="44"/>
      <c r="G55" s="44"/>
      <c r="H55" s="44"/>
      <c r="I55" s="44"/>
      <c r="J55" s="44"/>
      <c r="K55" s="44"/>
      <c r="L55" s="44"/>
      <c r="M55" s="44"/>
      <c r="N55" s="182"/>
      <c r="O55" s="201"/>
      <c r="P55" s="182"/>
      <c r="Q55" s="182"/>
      <c r="R55" s="182"/>
      <c r="S55" s="182"/>
      <c r="T55" s="182"/>
      <c r="U55" s="182"/>
      <c r="V55" s="182"/>
      <c r="W55" s="182"/>
      <c r="X55" s="182"/>
    </row>
    <row r="56" spans="1:24" s="27" customFormat="1" ht="3" hidden="1" customHeight="1" x14ac:dyDescent="0.25">
      <c r="E56" s="44"/>
      <c r="F56" s="44"/>
      <c r="G56" s="44"/>
      <c r="H56" s="44"/>
      <c r="I56" s="44"/>
      <c r="J56" s="44"/>
      <c r="K56" s="44"/>
      <c r="L56" s="44"/>
      <c r="M56" s="44"/>
      <c r="N56" s="182"/>
      <c r="O56" s="201"/>
      <c r="P56" s="182"/>
      <c r="Q56" s="182"/>
      <c r="R56" s="182"/>
      <c r="S56" s="182"/>
      <c r="T56" s="182"/>
      <c r="U56" s="182"/>
      <c r="V56" s="182"/>
      <c r="W56" s="182"/>
      <c r="X56" s="182"/>
    </row>
    <row r="57" spans="1:24" s="27" customFormat="1" hidden="1" x14ac:dyDescent="0.25">
      <c r="A57" s="185"/>
      <c r="B57" s="185"/>
      <c r="C57" s="185"/>
      <c r="D57" s="185"/>
      <c r="E57" s="186">
        <f>SUM(E55:E55)</f>
        <v>0</v>
      </c>
      <c r="F57" s="187"/>
      <c r="G57" s="186">
        <f>SUM(G55:G55)</f>
        <v>0</v>
      </c>
      <c r="H57" s="187"/>
      <c r="I57" s="186">
        <f>SUM(I55:I55)</f>
        <v>0</v>
      </c>
      <c r="J57" s="187"/>
      <c r="K57" s="186">
        <f>SUM(K55:K55)</f>
        <v>0</v>
      </c>
      <c r="L57" s="187"/>
      <c r="M57" s="186">
        <f>SUM(E57:K57)</f>
        <v>0</v>
      </c>
      <c r="N57" s="182"/>
      <c r="O57" s="201"/>
      <c r="P57" s="182"/>
      <c r="Q57" s="182"/>
      <c r="R57" s="182"/>
      <c r="S57" s="182"/>
      <c r="T57" s="182"/>
      <c r="U57" s="182"/>
      <c r="V57" s="182"/>
      <c r="W57" s="182"/>
      <c r="X57" s="182"/>
    </row>
    <row r="58" spans="1:24" s="27" customFormat="1" hidden="1" x14ac:dyDescent="0.25">
      <c r="A58" s="183" t="s">
        <v>12</v>
      </c>
      <c r="E58" s="44"/>
      <c r="F58" s="44"/>
      <c r="G58" s="44"/>
      <c r="H58" s="44"/>
      <c r="I58" s="44"/>
      <c r="J58" s="44"/>
      <c r="K58" s="44"/>
      <c r="L58" s="44"/>
      <c r="M58" s="44"/>
      <c r="N58" s="182"/>
      <c r="O58" s="201"/>
      <c r="P58" s="182"/>
      <c r="Q58" s="182"/>
      <c r="R58" s="182"/>
      <c r="S58" s="182"/>
      <c r="T58" s="182"/>
      <c r="U58" s="182"/>
      <c r="V58" s="182"/>
      <c r="W58" s="182"/>
      <c r="X58" s="182"/>
    </row>
    <row r="59" spans="1:24" s="27" customFormat="1" hidden="1" x14ac:dyDescent="0.25">
      <c r="E59" s="44"/>
      <c r="F59" s="44"/>
      <c r="G59" s="44"/>
      <c r="H59" s="44"/>
      <c r="I59" s="44"/>
      <c r="J59" s="44"/>
      <c r="K59" s="44"/>
      <c r="L59" s="44"/>
      <c r="M59" s="44"/>
      <c r="N59" s="182"/>
      <c r="O59" s="201"/>
      <c r="P59" s="182"/>
      <c r="Q59" s="182"/>
      <c r="R59" s="182"/>
      <c r="S59" s="182"/>
      <c r="T59" s="182"/>
      <c r="U59" s="182"/>
      <c r="V59" s="182"/>
      <c r="W59" s="182"/>
      <c r="X59" s="182"/>
    </row>
    <row r="60" spans="1:24" s="27" customFormat="1" ht="3" hidden="1" customHeight="1" x14ac:dyDescent="0.25">
      <c r="E60" s="44"/>
      <c r="F60" s="44"/>
      <c r="G60" s="44"/>
      <c r="H60" s="44"/>
      <c r="I60" s="44"/>
      <c r="J60" s="44"/>
      <c r="K60" s="44"/>
      <c r="L60" s="44"/>
      <c r="M60" s="44"/>
      <c r="N60" s="182"/>
      <c r="O60" s="201"/>
      <c r="P60" s="182"/>
      <c r="Q60" s="182"/>
      <c r="R60" s="182"/>
      <c r="S60" s="182"/>
      <c r="T60" s="182"/>
      <c r="U60" s="182"/>
      <c r="V60" s="182"/>
      <c r="W60" s="182"/>
      <c r="X60" s="182"/>
    </row>
    <row r="61" spans="1:24" s="27" customFormat="1" hidden="1" x14ac:dyDescent="0.25">
      <c r="A61" s="185"/>
      <c r="B61" s="185"/>
      <c r="C61" s="185"/>
      <c r="D61" s="185"/>
      <c r="E61" s="186">
        <f>SUM(E59:E59)</f>
        <v>0</v>
      </c>
      <c r="F61" s="187"/>
      <c r="G61" s="186">
        <f>SUM(G59:G59)</f>
        <v>0</v>
      </c>
      <c r="H61" s="187"/>
      <c r="I61" s="186">
        <f>SUM(I59:I59)</f>
        <v>0</v>
      </c>
      <c r="J61" s="187"/>
      <c r="K61" s="186">
        <f>SUM(K59:K59)</f>
        <v>0</v>
      </c>
      <c r="L61" s="187"/>
      <c r="M61" s="186">
        <f>SUM(E61:K61)</f>
        <v>0</v>
      </c>
      <c r="N61" s="182"/>
      <c r="O61" s="201"/>
      <c r="P61" s="182"/>
      <c r="Q61" s="182"/>
      <c r="R61" s="182"/>
      <c r="S61" s="182"/>
      <c r="T61" s="182"/>
      <c r="U61" s="182"/>
      <c r="V61" s="182"/>
      <c r="W61" s="182"/>
      <c r="X61" s="182"/>
    </row>
    <row r="62" spans="1:24" s="27" customFormat="1" ht="3" hidden="1" customHeight="1" x14ac:dyDescent="0.25">
      <c r="E62" s="44"/>
      <c r="F62" s="44"/>
      <c r="G62" s="44"/>
      <c r="H62" s="44"/>
      <c r="I62" s="44"/>
      <c r="J62" s="44"/>
      <c r="K62" s="44"/>
      <c r="L62" s="44"/>
      <c r="M62" s="44"/>
      <c r="N62" s="182"/>
      <c r="O62" s="201"/>
      <c r="P62" s="182"/>
      <c r="Q62" s="182"/>
      <c r="R62" s="182"/>
      <c r="S62" s="182"/>
      <c r="T62" s="182"/>
      <c r="U62" s="182"/>
      <c r="V62" s="182"/>
      <c r="W62" s="182"/>
      <c r="X62" s="182"/>
    </row>
    <row r="63" spans="1:24" s="27" customFormat="1" hidden="1" x14ac:dyDescent="0.25">
      <c r="A63" s="183" t="s">
        <v>0</v>
      </c>
      <c r="E63" s="44"/>
      <c r="F63" s="44"/>
      <c r="G63" s="44"/>
      <c r="H63" s="44"/>
      <c r="I63" s="44"/>
      <c r="J63" s="44"/>
      <c r="K63" s="44"/>
      <c r="L63" s="44"/>
      <c r="M63" s="44"/>
      <c r="N63" s="182"/>
      <c r="O63" s="201"/>
      <c r="P63" s="182"/>
      <c r="Q63" s="182"/>
      <c r="R63" s="182"/>
      <c r="S63" s="182"/>
      <c r="T63" s="182"/>
      <c r="U63" s="182"/>
      <c r="V63" s="182"/>
      <c r="W63" s="182"/>
      <c r="X63" s="182"/>
    </row>
    <row r="64" spans="1:24" s="27" customFormat="1" hidden="1" x14ac:dyDescent="0.25">
      <c r="E64" s="44"/>
      <c r="F64" s="44"/>
      <c r="G64" s="44"/>
      <c r="H64" s="44"/>
      <c r="I64" s="44"/>
      <c r="J64" s="44"/>
      <c r="K64" s="44"/>
      <c r="L64" s="44"/>
      <c r="M64" s="44"/>
      <c r="N64" s="182"/>
      <c r="O64" s="201"/>
      <c r="P64" s="182"/>
      <c r="Q64" s="182"/>
      <c r="R64" s="182"/>
      <c r="S64" s="182"/>
      <c r="T64" s="182"/>
      <c r="U64" s="182"/>
      <c r="V64" s="182"/>
      <c r="W64" s="182"/>
      <c r="X64" s="182"/>
    </row>
    <row r="65" spans="1:26" s="27" customFormat="1" ht="3" hidden="1" customHeight="1" x14ac:dyDescent="0.25">
      <c r="E65" s="44"/>
      <c r="F65" s="44"/>
      <c r="G65" s="44"/>
      <c r="H65" s="44"/>
      <c r="I65" s="44"/>
      <c r="J65" s="44"/>
      <c r="K65" s="44"/>
      <c r="L65" s="44"/>
      <c r="M65" s="44"/>
      <c r="N65" s="182"/>
      <c r="O65" s="201"/>
      <c r="P65" s="182"/>
      <c r="Q65" s="182"/>
      <c r="R65" s="182"/>
      <c r="S65" s="182"/>
      <c r="T65" s="182"/>
      <c r="U65" s="182"/>
      <c r="V65" s="182"/>
      <c r="W65" s="182"/>
      <c r="X65" s="182"/>
    </row>
    <row r="66" spans="1:26" s="27" customFormat="1" hidden="1" x14ac:dyDescent="0.25">
      <c r="A66" s="185"/>
      <c r="B66" s="185"/>
      <c r="C66" s="185"/>
      <c r="D66" s="185"/>
      <c r="E66" s="186">
        <f>SUM(E64:E64)</f>
        <v>0</v>
      </c>
      <c r="F66" s="187"/>
      <c r="G66" s="186">
        <f>SUM(G64:G64)</f>
        <v>0</v>
      </c>
      <c r="H66" s="187"/>
      <c r="I66" s="186">
        <f>SUM(I64:I64)</f>
        <v>0</v>
      </c>
      <c r="J66" s="187"/>
      <c r="K66" s="186">
        <f>SUM(K64:K64)</f>
        <v>0</v>
      </c>
      <c r="L66" s="187"/>
      <c r="M66" s="186">
        <f>SUM(E66:K66)</f>
        <v>0</v>
      </c>
      <c r="N66" s="182"/>
      <c r="O66" s="201"/>
      <c r="P66" s="182"/>
      <c r="Q66" s="182"/>
      <c r="R66" s="182"/>
      <c r="S66" s="182"/>
      <c r="T66" s="182"/>
      <c r="U66" s="182"/>
      <c r="V66" s="182"/>
      <c r="W66" s="182"/>
      <c r="X66" s="182"/>
    </row>
    <row r="67" spans="1:26" s="27" customFormat="1" ht="3" hidden="1" customHeight="1" x14ac:dyDescent="0.25">
      <c r="E67" s="44"/>
      <c r="F67" s="44"/>
      <c r="G67" s="44"/>
      <c r="H67" s="44"/>
      <c r="I67" s="44"/>
      <c r="J67" s="44"/>
      <c r="K67" s="44"/>
      <c r="L67" s="44"/>
      <c r="M67" s="44"/>
      <c r="N67" s="182"/>
      <c r="O67" s="201"/>
      <c r="P67" s="182"/>
      <c r="Q67" s="182"/>
      <c r="R67" s="182"/>
      <c r="S67" s="182"/>
      <c r="T67" s="182"/>
      <c r="U67" s="182"/>
      <c r="V67" s="182"/>
      <c r="W67" s="182"/>
      <c r="X67" s="182"/>
    </row>
    <row r="68" spans="1:26" s="27" customFormat="1" ht="13.5" hidden="1" thickBot="1" x14ac:dyDescent="0.3">
      <c r="A68" s="188" t="s">
        <v>125</v>
      </c>
      <c r="B68" s="189"/>
      <c r="C68" s="189"/>
      <c r="D68" s="189"/>
      <c r="E68" s="190">
        <f>E10+E15+E20+E25+E32+E37+E42+E47+E52+E57+E61</f>
        <v>0</v>
      </c>
      <c r="F68" s="191"/>
      <c r="G68" s="190">
        <f>G10+G15+G20+G25+G32+G37+G42+G47+G52+G57+G61</f>
        <v>0</v>
      </c>
      <c r="H68" s="191"/>
      <c r="I68" s="190">
        <f>I10+I15+I20+I25+I32+I37+I42+I47+I52+I57+I61</f>
        <v>0</v>
      </c>
      <c r="J68" s="191"/>
      <c r="K68" s="190">
        <f>K10+K15+K20+K25+K32+K37+K42+K47+K52+K57+K61</f>
        <v>0</v>
      </c>
      <c r="L68" s="191"/>
      <c r="M68" s="190">
        <f>SUM(E68:K68)</f>
        <v>0</v>
      </c>
      <c r="N68" s="182"/>
      <c r="O68" s="201"/>
      <c r="P68" s="182"/>
      <c r="Q68" s="182"/>
      <c r="R68" s="182"/>
      <c r="S68" s="182"/>
      <c r="T68" s="182"/>
      <c r="U68" s="182"/>
      <c r="V68" s="182"/>
      <c r="W68" s="182"/>
      <c r="X68" s="182"/>
    </row>
    <row r="69" spans="1:26" ht="3" hidden="1" customHeight="1" thickTop="1" x14ac:dyDescent="0.2"/>
    <row r="70" spans="1:26" ht="12" hidden="1" customHeight="1" x14ac:dyDescent="0.2"/>
    <row r="71" spans="1:26" s="27" customFormat="1" x14ac:dyDescent="0.25">
      <c r="A71" s="180" t="s">
        <v>193</v>
      </c>
      <c r="B71" s="181"/>
      <c r="C71" s="181"/>
      <c r="D71" s="181"/>
      <c r="E71" s="174"/>
      <c r="F71" s="181"/>
      <c r="G71" s="174"/>
      <c r="H71" s="181"/>
      <c r="I71" s="174"/>
      <c r="J71" s="181"/>
      <c r="K71" s="174"/>
      <c r="L71" s="181"/>
      <c r="M71" s="175" t="s">
        <v>18</v>
      </c>
      <c r="N71" s="182"/>
      <c r="O71" s="201"/>
      <c r="P71" s="182"/>
      <c r="Q71" s="182"/>
      <c r="R71" s="182"/>
      <c r="S71" s="202" t="s">
        <v>158</v>
      </c>
      <c r="T71" s="195" t="s">
        <v>162</v>
      </c>
      <c r="U71" s="195" t="s">
        <v>163</v>
      </c>
      <c r="V71" s="195" t="s">
        <v>172</v>
      </c>
      <c r="W71" s="195" t="s">
        <v>124</v>
      </c>
      <c r="X71" s="195" t="s">
        <v>164</v>
      </c>
      <c r="Y71" s="202" t="s">
        <v>165</v>
      </c>
      <c r="Z71" s="202" t="s">
        <v>18</v>
      </c>
    </row>
    <row r="72" spans="1:26" s="27" customFormat="1" ht="3" customHeight="1" x14ac:dyDescent="0.25">
      <c r="N72" s="182"/>
      <c r="O72" s="201"/>
      <c r="P72" s="182"/>
      <c r="Q72" s="182"/>
      <c r="R72" s="182"/>
      <c r="S72" s="182"/>
      <c r="T72" s="182"/>
      <c r="U72" s="182"/>
      <c r="V72" s="182"/>
      <c r="W72" s="182"/>
      <c r="X72" s="182"/>
    </row>
    <row r="73" spans="1:26" s="27" customFormat="1" x14ac:dyDescent="0.25">
      <c r="A73" s="183" t="s">
        <v>234</v>
      </c>
      <c r="N73" s="182"/>
      <c r="O73" s="201"/>
      <c r="P73" s="182"/>
      <c r="Q73" s="182"/>
      <c r="R73" s="182"/>
      <c r="S73" s="182"/>
      <c r="T73" s="182"/>
      <c r="U73" s="182"/>
      <c r="V73" s="182"/>
      <c r="W73" s="182"/>
      <c r="X73" s="182"/>
    </row>
    <row r="74" spans="1:26" s="27" customFormat="1" x14ac:dyDescent="0.25">
      <c r="B74" s="27" t="s">
        <v>221</v>
      </c>
      <c r="C74" s="27" t="s">
        <v>222</v>
      </c>
      <c r="E74" s="44"/>
      <c r="F74" s="44"/>
      <c r="G74" s="44"/>
      <c r="H74" s="44"/>
      <c r="I74" s="44"/>
      <c r="J74" s="44"/>
      <c r="K74" s="44"/>
      <c r="L74" s="44"/>
      <c r="M74" s="44">
        <v>2036</v>
      </c>
      <c r="N74" s="182"/>
      <c r="O74" s="201"/>
      <c r="P74" s="182"/>
      <c r="Q74" s="182"/>
      <c r="R74" s="182"/>
      <c r="S74" s="182" t="s">
        <v>166</v>
      </c>
      <c r="T74" s="203">
        <f>IF($S74="G",$M74,)</f>
        <v>0</v>
      </c>
      <c r="U74" s="203">
        <f>IF($S74="P",$M74,)</f>
        <v>2036</v>
      </c>
      <c r="V74" s="203">
        <f>IF($S74="C",$M74,)</f>
        <v>0</v>
      </c>
      <c r="W74" s="203">
        <f>IF($S74="A",$M74,)</f>
        <v>0</v>
      </c>
      <c r="X74" s="203">
        <f>IF($S74="F",$M74,)</f>
        <v>0</v>
      </c>
      <c r="Y74" s="203">
        <f>IF($S74="V",$M74,)</f>
        <v>0</v>
      </c>
      <c r="Z74" s="204">
        <f>SUM(T74:Y74)</f>
        <v>2036</v>
      </c>
    </row>
    <row r="75" spans="1:26" s="27" customFormat="1" x14ac:dyDescent="0.25">
      <c r="B75" s="27" t="s">
        <v>288</v>
      </c>
      <c r="C75" s="27" t="s">
        <v>222</v>
      </c>
      <c r="E75" s="44"/>
      <c r="F75" s="44"/>
      <c r="G75" s="44"/>
      <c r="H75" s="44"/>
      <c r="I75" s="44"/>
      <c r="J75" s="44"/>
      <c r="K75" s="44"/>
      <c r="L75" s="44"/>
      <c r="M75" s="44">
        <v>83</v>
      </c>
      <c r="N75" s="182"/>
      <c r="O75" s="201"/>
      <c r="P75" s="182"/>
      <c r="Q75" s="182"/>
      <c r="R75" s="182"/>
      <c r="S75" s="182" t="s">
        <v>166</v>
      </c>
      <c r="T75" s="203">
        <f>IF($S75="G",$M75,)</f>
        <v>0</v>
      </c>
      <c r="U75" s="203">
        <f>IF($S75="P",$M75,)</f>
        <v>83</v>
      </c>
      <c r="V75" s="203">
        <f>IF($S75="C",$M75,)</f>
        <v>0</v>
      </c>
      <c r="W75" s="203">
        <f>IF($S75="A",$M75,)</f>
        <v>0</v>
      </c>
      <c r="X75" s="203">
        <f>IF($S75="F",$M75,)</f>
        <v>0</v>
      </c>
      <c r="Y75" s="203">
        <f>IF($S75="V",$M75,)</f>
        <v>0</v>
      </c>
      <c r="Z75" s="204">
        <f>SUM(T75:Y75)</f>
        <v>83</v>
      </c>
    </row>
    <row r="76" spans="1:26" s="27" customFormat="1" x14ac:dyDescent="0.25">
      <c r="B76" s="27" t="s">
        <v>142</v>
      </c>
      <c r="C76" s="27" t="s">
        <v>143</v>
      </c>
      <c r="E76" s="44"/>
      <c r="F76" s="44"/>
      <c r="G76" s="44"/>
      <c r="H76" s="44"/>
      <c r="I76" s="44"/>
      <c r="J76" s="44"/>
      <c r="K76" s="44"/>
      <c r="L76" s="44"/>
      <c r="M76" s="44">
        <v>1152</v>
      </c>
      <c r="N76" s="182"/>
      <c r="O76" s="201"/>
      <c r="P76" s="182"/>
      <c r="Q76" s="182"/>
      <c r="R76" s="182"/>
      <c r="S76" s="182" t="s">
        <v>159</v>
      </c>
      <c r="T76" s="203">
        <f>IF($S76="G",$M76,)</f>
        <v>1152</v>
      </c>
      <c r="U76" s="203">
        <f>IF($S76="P",$M76,)</f>
        <v>0</v>
      </c>
      <c r="V76" s="203">
        <f>IF($S76="C",$M76,)</f>
        <v>0</v>
      </c>
      <c r="W76" s="203">
        <f>IF($S76="A",$M76,)</f>
        <v>0</v>
      </c>
      <c r="X76" s="203">
        <f>IF($S76="F",$M76,)</f>
        <v>0</v>
      </c>
      <c r="Y76" s="203">
        <f>IF($S76="V",$M76,)</f>
        <v>0</v>
      </c>
      <c r="Z76" s="204">
        <f>SUM(T76:Y76)</f>
        <v>1152</v>
      </c>
    </row>
    <row r="77" spans="1:26" s="27" customFormat="1" ht="3" customHeight="1" x14ac:dyDescent="0.25">
      <c r="E77" s="44"/>
      <c r="F77" s="44"/>
      <c r="G77" s="44"/>
      <c r="H77" s="44"/>
      <c r="I77" s="44"/>
      <c r="J77" s="44"/>
      <c r="K77" s="44"/>
      <c r="L77" s="44"/>
      <c r="M77" s="44"/>
      <c r="N77" s="182"/>
      <c r="O77" s="201"/>
      <c r="P77" s="182"/>
      <c r="Q77" s="182"/>
      <c r="R77" s="182"/>
      <c r="S77" s="182"/>
      <c r="T77" s="182"/>
      <c r="U77" s="182"/>
      <c r="V77" s="182"/>
      <c r="W77" s="182"/>
      <c r="X77" s="182"/>
    </row>
    <row r="78" spans="1:26" s="27" customFormat="1" x14ac:dyDescent="0.25">
      <c r="A78" s="185"/>
      <c r="B78" s="185"/>
      <c r="C78" s="185"/>
      <c r="D78" s="185"/>
      <c r="E78" s="186"/>
      <c r="F78" s="187"/>
      <c r="G78" s="186"/>
      <c r="H78" s="187"/>
      <c r="I78" s="186"/>
      <c r="J78" s="187"/>
      <c r="K78" s="186"/>
      <c r="L78" s="187"/>
      <c r="M78" s="186">
        <f>SUM(M74:M76)</f>
        <v>3271</v>
      </c>
      <c r="N78" s="182"/>
      <c r="O78" s="201"/>
      <c r="P78" s="182"/>
      <c r="Q78" s="182"/>
      <c r="R78" s="182"/>
      <c r="S78" s="182"/>
      <c r="T78" s="182"/>
      <c r="U78" s="182"/>
      <c r="V78" s="182"/>
      <c r="W78" s="182"/>
      <c r="X78" s="182"/>
    </row>
    <row r="79" spans="1:26" s="27" customFormat="1" ht="3" customHeight="1" x14ac:dyDescent="0.25">
      <c r="E79" s="44"/>
      <c r="F79" s="44"/>
      <c r="G79" s="44"/>
      <c r="H79" s="44"/>
      <c r="I79" s="44"/>
      <c r="J79" s="44"/>
      <c r="K79" s="44"/>
      <c r="L79" s="44"/>
      <c r="M79" s="44"/>
      <c r="N79" s="182"/>
      <c r="O79" s="201"/>
      <c r="P79" s="182"/>
      <c r="Q79" s="182"/>
      <c r="R79" s="182"/>
      <c r="S79" s="182"/>
      <c r="T79" s="182"/>
      <c r="U79" s="182"/>
      <c r="V79" s="182"/>
      <c r="W79" s="182"/>
      <c r="X79" s="182"/>
    </row>
    <row r="80" spans="1:26" s="27" customFormat="1" x14ac:dyDescent="0.25">
      <c r="A80" s="183" t="s">
        <v>235</v>
      </c>
      <c r="N80" s="182"/>
      <c r="O80" s="201"/>
      <c r="P80" s="182"/>
      <c r="Q80" s="182"/>
      <c r="R80" s="182"/>
      <c r="S80" s="182"/>
      <c r="T80" s="182"/>
      <c r="U80" s="182"/>
      <c r="V80" s="182"/>
      <c r="W80" s="182"/>
      <c r="X80" s="182"/>
    </row>
    <row r="81" spans="1:26" s="27" customFormat="1" x14ac:dyDescent="0.25">
      <c r="B81" s="27" t="s">
        <v>144</v>
      </c>
      <c r="C81" s="27" t="s">
        <v>145</v>
      </c>
      <c r="E81" s="44"/>
      <c r="F81" s="44"/>
      <c r="G81" s="44"/>
      <c r="H81" s="44"/>
      <c r="I81" s="44"/>
      <c r="J81" s="44"/>
      <c r="K81" s="44"/>
      <c r="L81" s="44"/>
      <c r="M81" s="44">
        <v>2900</v>
      </c>
      <c r="N81" s="182"/>
      <c r="O81" s="201"/>
      <c r="P81" s="182"/>
      <c r="Q81" s="182"/>
      <c r="R81" s="182"/>
      <c r="S81" s="182" t="s">
        <v>160</v>
      </c>
      <c r="T81" s="203">
        <f>IF($S81="G",$M81,)</f>
        <v>0</v>
      </c>
      <c r="U81" s="203">
        <f>IF($S81="P",$M81,)</f>
        <v>0</v>
      </c>
      <c r="V81" s="203">
        <f>IF($S81="C",$M81,)</f>
        <v>0</v>
      </c>
      <c r="W81" s="203">
        <f>IF($S81="A",$M81,)</f>
        <v>0</v>
      </c>
      <c r="X81" s="203">
        <f>IF($S81="F",$M81,)</f>
        <v>2900</v>
      </c>
      <c r="Y81" s="203">
        <f>IF($S81="V",$M81,)</f>
        <v>0</v>
      </c>
      <c r="Z81" s="204">
        <f>SUM(T81:Y81)</f>
        <v>2900</v>
      </c>
    </row>
    <row r="82" spans="1:26" s="27" customFormat="1" ht="3" customHeight="1" x14ac:dyDescent="0.25">
      <c r="E82" s="44"/>
      <c r="F82" s="44"/>
      <c r="G82" s="44"/>
      <c r="H82" s="44"/>
      <c r="I82" s="44"/>
      <c r="J82" s="44"/>
      <c r="K82" s="44"/>
      <c r="L82" s="44"/>
      <c r="M82" s="44"/>
      <c r="N82" s="182"/>
      <c r="O82" s="201"/>
      <c r="P82" s="182"/>
      <c r="Q82" s="182"/>
      <c r="R82" s="182"/>
      <c r="S82" s="182"/>
      <c r="T82" s="182"/>
      <c r="U82" s="182"/>
      <c r="V82" s="182"/>
      <c r="W82" s="182"/>
      <c r="X82" s="182"/>
    </row>
    <row r="83" spans="1:26" s="27" customFormat="1" x14ac:dyDescent="0.25">
      <c r="A83" s="185"/>
      <c r="B83" s="185"/>
      <c r="C83" s="185"/>
      <c r="D83" s="185"/>
      <c r="E83" s="186"/>
      <c r="F83" s="187"/>
      <c r="G83" s="186"/>
      <c r="H83" s="187"/>
      <c r="I83" s="186"/>
      <c r="J83" s="187"/>
      <c r="K83" s="186"/>
      <c r="L83" s="187"/>
      <c r="M83" s="186">
        <f>SUM(M81:M81)</f>
        <v>2900</v>
      </c>
      <c r="N83" s="182"/>
      <c r="O83" s="201"/>
      <c r="P83" s="182"/>
      <c r="Q83" s="182"/>
      <c r="R83" s="182"/>
      <c r="S83" s="182"/>
      <c r="T83" s="182"/>
      <c r="U83" s="182"/>
      <c r="V83" s="182"/>
      <c r="W83" s="182"/>
      <c r="X83" s="182"/>
    </row>
    <row r="84" spans="1:26" s="27" customFormat="1" ht="3" customHeight="1" x14ac:dyDescent="0.25">
      <c r="E84" s="44"/>
      <c r="F84" s="44"/>
      <c r="G84" s="44"/>
      <c r="H84" s="44"/>
      <c r="I84" s="44"/>
      <c r="J84" s="44"/>
      <c r="K84" s="44"/>
      <c r="L84" s="44"/>
      <c r="M84" s="44"/>
      <c r="N84" s="182"/>
      <c r="O84" s="201"/>
      <c r="P84" s="182"/>
      <c r="Q84" s="182"/>
      <c r="R84" s="182"/>
      <c r="S84" s="182"/>
      <c r="T84" s="182"/>
      <c r="U84" s="182"/>
      <c r="V84" s="182"/>
      <c r="W84" s="182"/>
      <c r="X84" s="182"/>
    </row>
    <row r="85" spans="1:26" s="27" customFormat="1" x14ac:dyDescent="0.25">
      <c r="A85" s="183" t="s">
        <v>112</v>
      </c>
      <c r="N85" s="182"/>
      <c r="O85" s="201"/>
      <c r="P85" s="182"/>
      <c r="Q85" s="182"/>
      <c r="R85" s="182"/>
      <c r="S85" s="182"/>
      <c r="T85" s="182"/>
      <c r="U85" s="182"/>
      <c r="V85" s="182"/>
      <c r="W85" s="182"/>
      <c r="X85" s="182"/>
    </row>
    <row r="86" spans="1:26" s="27" customFormat="1" x14ac:dyDescent="0.25">
      <c r="A86" s="183"/>
      <c r="B86" s="27" t="s">
        <v>185</v>
      </c>
      <c r="C86" s="27" t="s">
        <v>178</v>
      </c>
      <c r="M86" s="44">
        <v>1280</v>
      </c>
      <c r="N86" s="182"/>
      <c r="O86" s="201"/>
      <c r="P86" s="182"/>
      <c r="Q86" s="182"/>
      <c r="R86" s="182"/>
      <c r="S86" s="182" t="s">
        <v>183</v>
      </c>
      <c r="T86" s="203">
        <f t="shared" ref="T86:T98" si="0">IF($S86="G",$M86,)</f>
        <v>0</v>
      </c>
      <c r="U86" s="203">
        <f t="shared" ref="U86:U98" si="1">IF($S86="P",$M86,)</f>
        <v>0</v>
      </c>
      <c r="V86" s="203">
        <f t="shared" ref="V86:V98" si="2">IF($S86="C",$M86,)</f>
        <v>1280</v>
      </c>
      <c r="W86" s="203">
        <f t="shared" ref="W86:W98" si="3">IF($S86="A",$M86,)</f>
        <v>0</v>
      </c>
      <c r="X86" s="203">
        <f t="shared" ref="X86:X98" si="4">IF($S86="F",$M86,)</f>
        <v>0</v>
      </c>
      <c r="Y86" s="203">
        <f t="shared" ref="Y86:Y98" si="5">IF($S86="V",$M86,)</f>
        <v>0</v>
      </c>
      <c r="Z86" s="204">
        <f t="shared" ref="Z86:Z98" si="6">SUM(T86:Y86)</f>
        <v>1280</v>
      </c>
    </row>
    <row r="87" spans="1:26" s="27" customFormat="1" x14ac:dyDescent="0.25">
      <c r="B87" s="27" t="s">
        <v>177</v>
      </c>
      <c r="C87" s="27" t="s">
        <v>181</v>
      </c>
      <c r="E87" s="44"/>
      <c r="F87" s="44"/>
      <c r="G87" s="44"/>
      <c r="H87" s="44"/>
      <c r="I87" s="44"/>
      <c r="J87" s="44"/>
      <c r="K87" s="44"/>
      <c r="L87" s="44"/>
      <c r="M87" s="44">
        <v>700</v>
      </c>
      <c r="N87" s="182"/>
      <c r="O87" s="201"/>
      <c r="P87" s="182"/>
      <c r="Q87" s="182"/>
      <c r="R87" s="182"/>
      <c r="S87" s="182" t="s">
        <v>183</v>
      </c>
      <c r="T87" s="203">
        <f t="shared" si="0"/>
        <v>0</v>
      </c>
      <c r="U87" s="203">
        <f t="shared" si="1"/>
        <v>0</v>
      </c>
      <c r="V87" s="203">
        <f t="shared" si="2"/>
        <v>700</v>
      </c>
      <c r="W87" s="203">
        <f t="shared" si="3"/>
        <v>0</v>
      </c>
      <c r="X87" s="203">
        <f t="shared" si="4"/>
        <v>0</v>
      </c>
      <c r="Y87" s="203">
        <f t="shared" si="5"/>
        <v>0</v>
      </c>
      <c r="Z87" s="204">
        <f>SUM(T87:Y87)</f>
        <v>700</v>
      </c>
    </row>
    <row r="88" spans="1:26" s="27" customFormat="1" x14ac:dyDescent="0.25">
      <c r="A88" s="183"/>
      <c r="B88" s="27" t="s">
        <v>175</v>
      </c>
      <c r="C88" s="27" t="s">
        <v>179</v>
      </c>
      <c r="M88" s="44">
        <v>378</v>
      </c>
      <c r="N88" s="182"/>
      <c r="O88" s="201"/>
      <c r="P88" s="182"/>
      <c r="Q88" s="182"/>
      <c r="R88" s="182"/>
      <c r="S88" s="182" t="s">
        <v>183</v>
      </c>
      <c r="T88" s="203">
        <f t="shared" si="0"/>
        <v>0</v>
      </c>
      <c r="U88" s="203">
        <f t="shared" si="1"/>
        <v>0</v>
      </c>
      <c r="V88" s="203">
        <f t="shared" si="2"/>
        <v>378</v>
      </c>
      <c r="W88" s="203">
        <f t="shared" si="3"/>
        <v>0</v>
      </c>
      <c r="X88" s="203">
        <f t="shared" si="4"/>
        <v>0</v>
      </c>
      <c r="Y88" s="203">
        <f t="shared" si="5"/>
        <v>0</v>
      </c>
      <c r="Z88" s="204">
        <f t="shared" si="6"/>
        <v>378</v>
      </c>
    </row>
    <row r="89" spans="1:26" s="27" customFormat="1" x14ac:dyDescent="0.25">
      <c r="A89" s="183"/>
      <c r="B89" s="27" t="s">
        <v>186</v>
      </c>
      <c r="C89" s="27" t="s">
        <v>182</v>
      </c>
      <c r="M89" s="44">
        <v>239</v>
      </c>
      <c r="N89" s="182"/>
      <c r="O89" s="201"/>
      <c r="P89" s="182"/>
      <c r="Q89" s="182"/>
      <c r="R89" s="182"/>
      <c r="S89" s="182" t="s">
        <v>183</v>
      </c>
      <c r="T89" s="203">
        <f t="shared" si="0"/>
        <v>0</v>
      </c>
      <c r="U89" s="203">
        <f t="shared" si="1"/>
        <v>0</v>
      </c>
      <c r="V89" s="203">
        <f t="shared" si="2"/>
        <v>239</v>
      </c>
      <c r="W89" s="203">
        <f t="shared" si="3"/>
        <v>0</v>
      </c>
      <c r="X89" s="203">
        <f t="shared" si="4"/>
        <v>0</v>
      </c>
      <c r="Y89" s="203">
        <f t="shared" si="5"/>
        <v>0</v>
      </c>
      <c r="Z89" s="204">
        <f t="shared" si="6"/>
        <v>239</v>
      </c>
    </row>
    <row r="90" spans="1:26" s="27" customFormat="1" x14ac:dyDescent="0.25">
      <c r="A90" s="183"/>
      <c r="B90" s="27" t="s">
        <v>176</v>
      </c>
      <c r="C90" s="27" t="s">
        <v>180</v>
      </c>
      <c r="E90" s="44"/>
      <c r="F90" s="44"/>
      <c r="G90" s="44"/>
      <c r="H90" s="44"/>
      <c r="I90" s="44"/>
      <c r="J90" s="44"/>
      <c r="K90" s="44"/>
      <c r="L90" s="44"/>
      <c r="M90" s="44">
        <v>210</v>
      </c>
      <c r="N90" s="182"/>
      <c r="O90" s="201"/>
      <c r="P90" s="182"/>
      <c r="Q90" s="182"/>
      <c r="R90" s="182"/>
      <c r="S90" s="182" t="s">
        <v>183</v>
      </c>
      <c r="T90" s="203">
        <f t="shared" si="0"/>
        <v>0</v>
      </c>
      <c r="U90" s="203">
        <f t="shared" si="1"/>
        <v>0</v>
      </c>
      <c r="V90" s="203">
        <f t="shared" si="2"/>
        <v>210</v>
      </c>
      <c r="W90" s="203">
        <f t="shared" si="3"/>
        <v>0</v>
      </c>
      <c r="X90" s="203">
        <f t="shared" si="4"/>
        <v>0</v>
      </c>
      <c r="Y90" s="203">
        <f t="shared" si="5"/>
        <v>0</v>
      </c>
      <c r="Z90" s="204">
        <f t="shared" si="6"/>
        <v>210</v>
      </c>
    </row>
    <row r="91" spans="1:26" s="27" customFormat="1" x14ac:dyDescent="0.25">
      <c r="A91" s="183"/>
      <c r="B91" s="27" t="s">
        <v>206</v>
      </c>
      <c r="C91" s="27" t="s">
        <v>178</v>
      </c>
      <c r="M91" s="44">
        <v>186</v>
      </c>
      <c r="N91" s="206"/>
      <c r="O91" s="201"/>
      <c r="P91" s="182"/>
      <c r="Q91" s="182"/>
      <c r="R91" s="182"/>
      <c r="S91" s="182" t="s">
        <v>183</v>
      </c>
      <c r="T91" s="203">
        <f t="shared" si="0"/>
        <v>0</v>
      </c>
      <c r="U91" s="203">
        <f t="shared" si="1"/>
        <v>0</v>
      </c>
      <c r="V91" s="203">
        <f t="shared" si="2"/>
        <v>186</v>
      </c>
      <c r="W91" s="203">
        <f t="shared" si="3"/>
        <v>0</v>
      </c>
      <c r="X91" s="203">
        <f t="shared" si="4"/>
        <v>0</v>
      </c>
      <c r="Y91" s="203">
        <f t="shared" si="5"/>
        <v>0</v>
      </c>
      <c r="Z91" s="204">
        <f>SUM(T91:Y91)</f>
        <v>186</v>
      </c>
    </row>
    <row r="92" spans="1:26" s="27" customFormat="1" x14ac:dyDescent="0.25">
      <c r="A92" s="183"/>
      <c r="B92" s="27" t="s">
        <v>184</v>
      </c>
      <c r="C92" s="27" t="s">
        <v>178</v>
      </c>
      <c r="M92" s="44">
        <v>183</v>
      </c>
      <c r="N92" s="182"/>
      <c r="O92" s="201"/>
      <c r="P92" s="182"/>
      <c r="Q92" s="182"/>
      <c r="R92" s="182"/>
      <c r="S92" s="182" t="s">
        <v>183</v>
      </c>
      <c r="T92" s="203">
        <f t="shared" si="0"/>
        <v>0</v>
      </c>
      <c r="U92" s="203">
        <f t="shared" si="1"/>
        <v>0</v>
      </c>
      <c r="V92" s="203">
        <f t="shared" si="2"/>
        <v>183</v>
      </c>
      <c r="W92" s="203">
        <f t="shared" si="3"/>
        <v>0</v>
      </c>
      <c r="X92" s="203">
        <f t="shared" si="4"/>
        <v>0</v>
      </c>
      <c r="Y92" s="203">
        <f t="shared" si="5"/>
        <v>0</v>
      </c>
      <c r="Z92" s="204">
        <f t="shared" si="6"/>
        <v>183</v>
      </c>
    </row>
    <row r="93" spans="1:26" s="27" customFormat="1" x14ac:dyDescent="0.25">
      <c r="A93" s="183"/>
      <c r="B93" s="27" t="s">
        <v>219</v>
      </c>
      <c r="C93" s="27" t="s">
        <v>220</v>
      </c>
      <c r="M93" s="44">
        <v>157</v>
      </c>
      <c r="N93" s="206"/>
      <c r="O93" s="201"/>
      <c r="P93" s="182"/>
      <c r="Q93" s="182"/>
      <c r="R93" s="182"/>
      <c r="S93" s="182" t="s">
        <v>183</v>
      </c>
      <c r="T93" s="203">
        <f t="shared" si="0"/>
        <v>0</v>
      </c>
      <c r="U93" s="203">
        <f t="shared" si="1"/>
        <v>0</v>
      </c>
      <c r="V93" s="203">
        <f t="shared" si="2"/>
        <v>157</v>
      </c>
      <c r="W93" s="203">
        <f t="shared" si="3"/>
        <v>0</v>
      </c>
      <c r="X93" s="203">
        <f t="shared" si="4"/>
        <v>0</v>
      </c>
      <c r="Y93" s="203">
        <f t="shared" si="5"/>
        <v>0</v>
      </c>
      <c r="Z93" s="204">
        <f>SUM(T93:Y93)</f>
        <v>157</v>
      </c>
    </row>
    <row r="94" spans="1:26" s="27" customFormat="1" x14ac:dyDescent="0.25">
      <c r="A94" s="183"/>
      <c r="B94" s="27" t="s">
        <v>206</v>
      </c>
      <c r="C94" s="27" t="s">
        <v>178</v>
      </c>
      <c r="M94" s="44">
        <v>130</v>
      </c>
      <c r="N94" s="206"/>
      <c r="O94" s="201"/>
      <c r="P94" s="182"/>
      <c r="Q94" s="182"/>
      <c r="R94" s="182"/>
      <c r="S94" s="182" t="s">
        <v>183</v>
      </c>
      <c r="T94" s="203">
        <f t="shared" si="0"/>
        <v>0</v>
      </c>
      <c r="U94" s="203">
        <f t="shared" si="1"/>
        <v>0</v>
      </c>
      <c r="V94" s="203">
        <f t="shared" si="2"/>
        <v>130</v>
      </c>
      <c r="W94" s="203">
        <f t="shared" si="3"/>
        <v>0</v>
      </c>
      <c r="X94" s="203">
        <f t="shared" si="4"/>
        <v>0</v>
      </c>
      <c r="Y94" s="203">
        <f t="shared" si="5"/>
        <v>0</v>
      </c>
      <c r="Z94" s="204">
        <f>SUM(T94:Y94)</f>
        <v>130</v>
      </c>
    </row>
    <row r="95" spans="1:26" s="27" customFormat="1" x14ac:dyDescent="0.25">
      <c r="A95" s="183"/>
      <c r="B95" s="27" t="s">
        <v>186</v>
      </c>
      <c r="C95" s="27" t="s">
        <v>182</v>
      </c>
      <c r="M95" s="44">
        <v>123</v>
      </c>
      <c r="N95" s="182"/>
      <c r="O95" s="201"/>
      <c r="P95" s="182"/>
      <c r="Q95" s="182"/>
      <c r="R95" s="182"/>
      <c r="S95" s="182" t="s">
        <v>183</v>
      </c>
      <c r="T95" s="203">
        <f t="shared" si="0"/>
        <v>0</v>
      </c>
      <c r="U95" s="203">
        <f t="shared" si="1"/>
        <v>0</v>
      </c>
      <c r="V95" s="203">
        <f t="shared" si="2"/>
        <v>123</v>
      </c>
      <c r="W95" s="203">
        <f t="shared" si="3"/>
        <v>0</v>
      </c>
      <c r="X95" s="203">
        <f t="shared" si="4"/>
        <v>0</v>
      </c>
      <c r="Y95" s="203">
        <f t="shared" si="5"/>
        <v>0</v>
      </c>
      <c r="Z95" s="204">
        <f>SUM(T95:Y95)</f>
        <v>123</v>
      </c>
    </row>
    <row r="96" spans="1:26" s="27" customFormat="1" x14ac:dyDescent="0.25">
      <c r="A96" s="183"/>
      <c r="B96" s="27" t="s">
        <v>218</v>
      </c>
      <c r="C96" s="27" t="s">
        <v>178</v>
      </c>
      <c r="M96" s="44">
        <v>123</v>
      </c>
      <c r="N96" s="206"/>
      <c r="O96" s="201"/>
      <c r="P96" s="182"/>
      <c r="Q96" s="182"/>
      <c r="R96" s="182"/>
      <c r="S96" s="182" t="s">
        <v>183</v>
      </c>
      <c r="T96" s="203">
        <f t="shared" si="0"/>
        <v>0</v>
      </c>
      <c r="U96" s="203">
        <f t="shared" si="1"/>
        <v>0</v>
      </c>
      <c r="V96" s="203">
        <f t="shared" si="2"/>
        <v>123</v>
      </c>
      <c r="W96" s="203">
        <f t="shared" si="3"/>
        <v>0</v>
      </c>
      <c r="X96" s="203">
        <f t="shared" si="4"/>
        <v>0</v>
      </c>
      <c r="Y96" s="203">
        <f t="shared" si="5"/>
        <v>0</v>
      </c>
      <c r="Z96" s="204">
        <f>SUM(T96:Y96)</f>
        <v>123</v>
      </c>
    </row>
    <row r="97" spans="1:26" s="27" customFormat="1" x14ac:dyDescent="0.25">
      <c r="A97" s="183"/>
      <c r="B97" s="27" t="s">
        <v>219</v>
      </c>
      <c r="C97" s="27" t="s">
        <v>220</v>
      </c>
      <c r="M97" s="44">
        <v>123</v>
      </c>
      <c r="N97" s="206"/>
      <c r="O97" s="201"/>
      <c r="P97" s="182"/>
      <c r="Q97" s="182"/>
      <c r="R97" s="182"/>
      <c r="S97" s="182" t="s">
        <v>183</v>
      </c>
      <c r="T97" s="203">
        <f t="shared" si="0"/>
        <v>0</v>
      </c>
      <c r="U97" s="203">
        <f t="shared" si="1"/>
        <v>0</v>
      </c>
      <c r="V97" s="203">
        <f t="shared" si="2"/>
        <v>123</v>
      </c>
      <c r="W97" s="203">
        <f t="shared" si="3"/>
        <v>0</v>
      </c>
      <c r="X97" s="203">
        <f t="shared" si="4"/>
        <v>0</v>
      </c>
      <c r="Y97" s="203">
        <f t="shared" si="5"/>
        <v>0</v>
      </c>
      <c r="Z97" s="204">
        <f>SUM(T97:Y97)</f>
        <v>123</v>
      </c>
    </row>
    <row r="98" spans="1:26" s="27" customFormat="1" x14ac:dyDescent="0.25">
      <c r="A98" s="183"/>
      <c r="B98" s="27" t="s">
        <v>188</v>
      </c>
      <c r="C98" s="27" t="s">
        <v>187</v>
      </c>
      <c r="M98" s="44">
        <v>148</v>
      </c>
      <c r="N98" s="206"/>
      <c r="O98" s="201"/>
      <c r="P98" s="182"/>
      <c r="Q98" s="182"/>
      <c r="R98" s="182"/>
      <c r="S98" s="182" t="s">
        <v>183</v>
      </c>
      <c r="T98" s="203">
        <f t="shared" si="0"/>
        <v>0</v>
      </c>
      <c r="U98" s="203">
        <f t="shared" si="1"/>
        <v>0</v>
      </c>
      <c r="V98" s="203">
        <f t="shared" si="2"/>
        <v>148</v>
      </c>
      <c r="W98" s="203">
        <f t="shared" si="3"/>
        <v>0</v>
      </c>
      <c r="X98" s="203">
        <f t="shared" si="4"/>
        <v>0</v>
      </c>
      <c r="Y98" s="203">
        <f t="shared" si="5"/>
        <v>0</v>
      </c>
      <c r="Z98" s="204">
        <f t="shared" si="6"/>
        <v>148</v>
      </c>
    </row>
    <row r="99" spans="1:26" s="27" customFormat="1" ht="3" customHeight="1" x14ac:dyDescent="0.25">
      <c r="E99" s="44"/>
      <c r="F99" s="44"/>
      <c r="G99" s="44"/>
      <c r="H99" s="44"/>
      <c r="I99" s="44"/>
      <c r="J99" s="44"/>
      <c r="K99" s="44"/>
      <c r="L99" s="44"/>
      <c r="M99" s="44"/>
      <c r="N99" s="182"/>
      <c r="O99" s="201"/>
      <c r="P99" s="182"/>
      <c r="Q99" s="182"/>
      <c r="R99" s="182"/>
      <c r="S99" s="182"/>
      <c r="T99" s="182"/>
      <c r="U99" s="182"/>
      <c r="V99" s="182"/>
      <c r="W99" s="182"/>
      <c r="X99" s="182"/>
    </row>
    <row r="100" spans="1:26" s="27" customFormat="1" x14ac:dyDescent="0.25">
      <c r="A100" s="185"/>
      <c r="B100" s="185"/>
      <c r="C100" s="185"/>
      <c r="D100" s="185"/>
      <c r="E100" s="186"/>
      <c r="F100" s="187"/>
      <c r="G100" s="186"/>
      <c r="H100" s="187"/>
      <c r="I100" s="186"/>
      <c r="J100" s="187"/>
      <c r="K100" s="186"/>
      <c r="L100" s="187"/>
      <c r="M100" s="186">
        <f>SUM(M86:M98)</f>
        <v>3980</v>
      </c>
      <c r="N100" s="182"/>
      <c r="O100" s="201"/>
      <c r="P100" s="182"/>
      <c r="Q100" s="182"/>
      <c r="R100" s="182"/>
      <c r="S100" s="182"/>
      <c r="T100" s="182"/>
      <c r="U100" s="182"/>
      <c r="V100" s="182"/>
      <c r="W100" s="182"/>
      <c r="X100" s="182"/>
    </row>
    <row r="101" spans="1:26" s="27" customFormat="1" ht="3" customHeight="1" x14ac:dyDescent="0.25">
      <c r="E101" s="44"/>
      <c r="F101" s="44"/>
      <c r="G101" s="44"/>
      <c r="H101" s="44"/>
      <c r="I101" s="44"/>
      <c r="J101" s="44"/>
      <c r="K101" s="44"/>
      <c r="L101" s="44"/>
      <c r="M101" s="44"/>
      <c r="N101" s="182"/>
      <c r="O101" s="201"/>
      <c r="P101" s="182"/>
      <c r="Q101" s="182"/>
      <c r="R101" s="182"/>
      <c r="S101" s="182"/>
      <c r="T101" s="182"/>
      <c r="U101" s="182"/>
      <c r="V101" s="182"/>
      <c r="W101" s="182"/>
      <c r="X101" s="182"/>
    </row>
    <row r="102" spans="1:26" s="27" customFormat="1" x14ac:dyDescent="0.25">
      <c r="A102" s="183" t="s">
        <v>154</v>
      </c>
      <c r="N102" s="182"/>
      <c r="O102" s="201"/>
      <c r="P102" s="182"/>
      <c r="Q102" s="182"/>
      <c r="R102" s="182"/>
      <c r="S102" s="182"/>
      <c r="T102" s="182"/>
      <c r="U102" s="182"/>
      <c r="V102" s="182"/>
      <c r="W102" s="182"/>
      <c r="X102" s="182"/>
    </row>
    <row r="103" spans="1:26" s="27" customFormat="1" x14ac:dyDescent="0.25">
      <c r="A103" s="183"/>
      <c r="B103" s="27" t="s">
        <v>170</v>
      </c>
      <c r="C103" s="27" t="s">
        <v>157</v>
      </c>
      <c r="M103" s="44">
        <v>3147</v>
      </c>
      <c r="N103" s="182"/>
      <c r="O103" s="201"/>
      <c r="P103" s="182"/>
      <c r="Q103" s="182"/>
      <c r="R103" s="182"/>
      <c r="S103" s="182" t="s">
        <v>159</v>
      </c>
      <c r="T103" s="203">
        <f>IF($S103="G",$M103,)</f>
        <v>3147</v>
      </c>
      <c r="U103" s="203">
        <f>IF($S103="P",$M103,)</f>
        <v>0</v>
      </c>
      <c r="V103" s="203">
        <f>IF($S103="C",$M103,)</f>
        <v>0</v>
      </c>
      <c r="W103" s="203">
        <f>IF($S103="A",$M103,)</f>
        <v>0</v>
      </c>
      <c r="X103" s="203">
        <f>IF($S103="F",$M103,)</f>
        <v>0</v>
      </c>
      <c r="Y103" s="203">
        <f>IF($S103="V",$M103,)</f>
        <v>0</v>
      </c>
      <c r="Z103" s="204">
        <f>SUM(T103:Y103)</f>
        <v>3147</v>
      </c>
    </row>
    <row r="104" spans="1:26" s="27" customFormat="1" x14ac:dyDescent="0.25">
      <c r="A104" s="183"/>
      <c r="B104" s="27" t="s">
        <v>171</v>
      </c>
      <c r="C104" s="27" t="s">
        <v>157</v>
      </c>
      <c r="E104" s="44"/>
      <c r="F104" s="44"/>
      <c r="G104" s="44"/>
      <c r="H104" s="44"/>
      <c r="I104" s="44"/>
      <c r="J104" s="44"/>
      <c r="K104" s="44"/>
      <c r="L104" s="44"/>
      <c r="M104" s="44">
        <v>3147</v>
      </c>
      <c r="N104" s="182"/>
      <c r="O104" s="201"/>
      <c r="P104" s="182"/>
      <c r="Q104" s="182"/>
      <c r="R104" s="182"/>
      <c r="S104" s="182" t="s">
        <v>160</v>
      </c>
      <c r="T104" s="203"/>
      <c r="U104" s="203"/>
      <c r="V104" s="203"/>
      <c r="W104" s="203"/>
      <c r="X104" s="203"/>
      <c r="Y104" s="203"/>
      <c r="Z104" s="204"/>
    </row>
    <row r="105" spans="1:26" s="27" customFormat="1" x14ac:dyDescent="0.25">
      <c r="A105" s="183"/>
      <c r="B105" s="27" t="s">
        <v>155</v>
      </c>
      <c r="C105" s="27" t="s">
        <v>156</v>
      </c>
      <c r="M105" s="44">
        <v>2400</v>
      </c>
      <c r="N105" s="182"/>
      <c r="O105" s="201"/>
      <c r="P105" s="182"/>
      <c r="Q105" s="182"/>
      <c r="R105" s="182"/>
      <c r="S105" s="182" t="s">
        <v>159</v>
      </c>
      <c r="T105" s="203"/>
      <c r="U105" s="203"/>
      <c r="V105" s="203"/>
      <c r="W105" s="203"/>
      <c r="X105" s="203"/>
      <c r="Y105" s="203"/>
      <c r="Z105" s="204"/>
    </row>
    <row r="106" spans="1:26" s="27" customFormat="1" x14ac:dyDescent="0.25">
      <c r="A106" s="183"/>
      <c r="B106" s="27" t="s">
        <v>255</v>
      </c>
      <c r="C106" s="27" t="s">
        <v>254</v>
      </c>
      <c r="E106" s="44"/>
      <c r="M106" s="44">
        <v>400</v>
      </c>
      <c r="N106" s="182"/>
      <c r="O106" s="201"/>
      <c r="P106" s="182"/>
      <c r="Q106" s="182"/>
      <c r="R106" s="182"/>
      <c r="S106" s="182"/>
      <c r="T106" s="203"/>
      <c r="U106" s="203"/>
      <c r="V106" s="203"/>
      <c r="W106" s="203"/>
      <c r="X106" s="203"/>
      <c r="Y106" s="203"/>
      <c r="Z106" s="204"/>
    </row>
    <row r="107" spans="1:26" s="27" customFormat="1" x14ac:dyDescent="0.25">
      <c r="A107" s="183"/>
      <c r="B107" s="27" t="s">
        <v>253</v>
      </c>
      <c r="C107" s="27" t="s">
        <v>254</v>
      </c>
      <c r="M107" s="44">
        <v>862</v>
      </c>
      <c r="N107" s="182"/>
      <c r="O107" s="201"/>
      <c r="P107" s="182"/>
      <c r="Q107" s="182"/>
      <c r="R107" s="182"/>
      <c r="S107" s="182" t="s">
        <v>159</v>
      </c>
      <c r="T107" s="203"/>
      <c r="U107" s="203"/>
      <c r="V107" s="203"/>
      <c r="W107" s="203"/>
      <c r="X107" s="203"/>
      <c r="Y107" s="203"/>
      <c r="Z107" s="204"/>
    </row>
    <row r="108" spans="1:26" s="27" customFormat="1" x14ac:dyDescent="0.25">
      <c r="A108" s="183"/>
      <c r="B108" s="27" t="s">
        <v>249</v>
      </c>
      <c r="C108" s="27" t="s">
        <v>250</v>
      </c>
      <c r="M108" s="44">
        <v>250</v>
      </c>
      <c r="N108" s="182"/>
      <c r="O108" s="201"/>
      <c r="P108" s="182"/>
      <c r="Q108" s="182"/>
      <c r="R108" s="182"/>
      <c r="S108" s="182" t="s">
        <v>159</v>
      </c>
      <c r="T108" s="203">
        <f>IF($S108="G",$M108,)</f>
        <v>250</v>
      </c>
      <c r="U108" s="203">
        <f>IF($S108="P",$M108,)</f>
        <v>0</v>
      </c>
      <c r="V108" s="203">
        <f>IF($S108="C",$M108,)</f>
        <v>0</v>
      </c>
      <c r="W108" s="203">
        <f>IF($S108="A",$M108,)</f>
        <v>0</v>
      </c>
      <c r="X108" s="203">
        <f>IF($S108="F",$M108,)</f>
        <v>0</v>
      </c>
      <c r="Y108" s="203">
        <f>IF($S108="V",$M108,)</f>
        <v>0</v>
      </c>
      <c r="Z108" s="204">
        <f>SUM(T108:Y108)</f>
        <v>250</v>
      </c>
    </row>
    <row r="109" spans="1:26" s="27" customFormat="1" x14ac:dyDescent="0.25">
      <c r="B109" s="27" t="s">
        <v>251</v>
      </c>
      <c r="C109" s="27" t="s">
        <v>252</v>
      </c>
      <c r="M109" s="44">
        <v>211</v>
      </c>
      <c r="N109" s="182"/>
      <c r="O109" s="201"/>
      <c r="P109" s="182"/>
      <c r="Q109" s="182"/>
      <c r="R109" s="182"/>
      <c r="S109" s="182" t="s">
        <v>159</v>
      </c>
      <c r="T109" s="203">
        <f>IF($S109="G",$M109,)</f>
        <v>211</v>
      </c>
      <c r="U109" s="203">
        <f>IF($S109="P",$M109,)</f>
        <v>0</v>
      </c>
      <c r="V109" s="203">
        <f>IF($S109="C",$M109,)</f>
        <v>0</v>
      </c>
      <c r="W109" s="203">
        <f>IF($S109="A",$M109,)</f>
        <v>0</v>
      </c>
      <c r="X109" s="203">
        <f>IF($S109="F",$M109,)</f>
        <v>0</v>
      </c>
      <c r="Y109" s="203">
        <f>IF($S109="V",$M109,)</f>
        <v>0</v>
      </c>
      <c r="Z109" s="204">
        <f>SUM(T109:Y109)</f>
        <v>211</v>
      </c>
    </row>
    <row r="110" spans="1:26" s="27" customFormat="1" ht="3" customHeight="1" x14ac:dyDescent="0.25">
      <c r="E110" s="44"/>
      <c r="F110" s="44"/>
      <c r="G110" s="44"/>
      <c r="H110" s="44"/>
      <c r="I110" s="44"/>
      <c r="J110" s="44"/>
      <c r="K110" s="44"/>
      <c r="L110" s="44"/>
      <c r="M110" s="44"/>
      <c r="N110" s="182"/>
      <c r="O110" s="201"/>
      <c r="P110" s="182"/>
      <c r="Q110" s="182"/>
      <c r="R110" s="182"/>
      <c r="S110" s="182"/>
      <c r="T110" s="182"/>
      <c r="U110" s="182"/>
      <c r="V110" s="182"/>
      <c r="W110" s="182"/>
      <c r="X110" s="182"/>
    </row>
    <row r="111" spans="1:26" s="27" customFormat="1" x14ac:dyDescent="0.25">
      <c r="A111" s="185"/>
      <c r="B111" s="185"/>
      <c r="C111" s="185"/>
      <c r="D111" s="185"/>
      <c r="E111" s="186"/>
      <c r="F111" s="187"/>
      <c r="G111" s="186"/>
      <c r="H111" s="187"/>
      <c r="I111" s="186"/>
      <c r="J111" s="187"/>
      <c r="K111" s="186"/>
      <c r="L111" s="187"/>
      <c r="M111" s="186">
        <f>SUM(M103:M109)</f>
        <v>10417</v>
      </c>
      <c r="N111" s="182"/>
      <c r="O111" s="201"/>
      <c r="P111" s="182"/>
      <c r="Q111" s="182"/>
      <c r="R111" s="182"/>
      <c r="S111" s="182"/>
      <c r="T111" s="182"/>
      <c r="U111" s="182"/>
      <c r="V111" s="182"/>
      <c r="W111" s="182"/>
      <c r="X111" s="182"/>
    </row>
    <row r="112" spans="1:26" s="27" customFormat="1" ht="3" customHeight="1" x14ac:dyDescent="0.25">
      <c r="E112" s="44"/>
      <c r="F112" s="44"/>
      <c r="G112" s="44"/>
      <c r="H112" s="44"/>
      <c r="I112" s="44"/>
      <c r="J112" s="44"/>
      <c r="K112" s="44"/>
      <c r="L112" s="44"/>
      <c r="M112" s="44"/>
      <c r="N112" s="182"/>
      <c r="O112" s="201"/>
      <c r="P112" s="182"/>
      <c r="Q112" s="182"/>
      <c r="R112" s="182"/>
      <c r="S112" s="182"/>
      <c r="T112" s="182"/>
      <c r="U112" s="182"/>
      <c r="V112" s="182"/>
      <c r="W112" s="182"/>
      <c r="X112" s="182"/>
    </row>
    <row r="113" spans="1:26" s="27" customFormat="1" x14ac:dyDescent="0.25">
      <c r="A113" s="183" t="s">
        <v>115</v>
      </c>
      <c r="E113" s="44"/>
      <c r="F113" s="44"/>
      <c r="G113" s="44"/>
      <c r="H113" s="44"/>
      <c r="I113" s="44"/>
      <c r="J113" s="44"/>
      <c r="K113" s="44"/>
      <c r="L113" s="44"/>
      <c r="M113" s="44"/>
      <c r="N113" s="182"/>
      <c r="O113" s="201"/>
      <c r="P113" s="182"/>
      <c r="Q113" s="182"/>
      <c r="R113" s="182"/>
      <c r="S113" s="182"/>
      <c r="T113" s="182"/>
      <c r="U113" s="182"/>
      <c r="V113" s="182"/>
      <c r="W113" s="182"/>
      <c r="X113" s="182"/>
    </row>
    <row r="114" spans="1:26" s="27" customFormat="1" x14ac:dyDescent="0.25">
      <c r="A114" s="183"/>
      <c r="B114" s="27" t="s">
        <v>256</v>
      </c>
      <c r="C114" s="27" t="s">
        <v>243</v>
      </c>
      <c r="E114" s="44"/>
      <c r="F114" s="44"/>
      <c r="G114" s="44"/>
      <c r="H114" s="44"/>
      <c r="I114" s="44"/>
      <c r="J114" s="44"/>
      <c r="K114" s="44"/>
      <c r="L114" s="44"/>
      <c r="M114" s="44">
        <v>1500</v>
      </c>
      <c r="N114" s="182"/>
      <c r="O114" s="201"/>
      <c r="P114" s="182"/>
      <c r="Q114" s="182"/>
      <c r="R114" s="182"/>
      <c r="S114" s="182" t="s">
        <v>161</v>
      </c>
      <c r="T114" s="203">
        <f t="shared" ref="T114:T130" si="7">IF($S114="G",$M114,)</f>
        <v>0</v>
      </c>
      <c r="U114" s="203">
        <f t="shared" ref="U114:U130" si="8">IF($S114="P",$M114,)</f>
        <v>0</v>
      </c>
      <c r="V114" s="203">
        <f t="shared" ref="V114:V130" si="9">IF($S114="C",$M114,)</f>
        <v>0</v>
      </c>
      <c r="W114" s="203">
        <f t="shared" ref="W114:W130" si="10">IF($S114="A",$M114,)</f>
        <v>1500</v>
      </c>
      <c r="X114" s="203">
        <f t="shared" ref="X114:X130" si="11">IF($S114="F",$M114,)</f>
        <v>0</v>
      </c>
      <c r="Y114" s="203">
        <f t="shared" ref="Y114:Y130" si="12">IF($S114="V",$M114,)</f>
        <v>0</v>
      </c>
      <c r="Z114" s="204">
        <f t="shared" ref="Z114:Z130" si="13">SUM(T114:Y114)</f>
        <v>1500</v>
      </c>
    </row>
    <row r="115" spans="1:26" s="27" customFormat="1" x14ac:dyDescent="0.25">
      <c r="A115" s="183"/>
      <c r="B115" s="27" t="s">
        <v>191</v>
      </c>
      <c r="C115" s="27" t="s">
        <v>152</v>
      </c>
      <c r="E115" s="44"/>
      <c r="F115" s="44"/>
      <c r="G115" s="44"/>
      <c r="H115" s="44"/>
      <c r="I115" s="44"/>
      <c r="J115" s="44"/>
      <c r="K115" s="44"/>
      <c r="L115" s="44"/>
      <c r="M115" s="44">
        <v>660</v>
      </c>
      <c r="N115" s="182"/>
      <c r="O115" s="201"/>
      <c r="P115" s="182"/>
      <c r="Q115" s="182"/>
      <c r="R115" s="182"/>
      <c r="S115" s="182" t="s">
        <v>161</v>
      </c>
      <c r="T115" s="203">
        <f t="shared" si="7"/>
        <v>0</v>
      </c>
      <c r="U115" s="203">
        <f t="shared" si="8"/>
        <v>0</v>
      </c>
      <c r="V115" s="203">
        <f t="shared" si="9"/>
        <v>0</v>
      </c>
      <c r="W115" s="203">
        <f t="shared" si="10"/>
        <v>660</v>
      </c>
      <c r="X115" s="203">
        <f t="shared" si="11"/>
        <v>0</v>
      </c>
      <c r="Y115" s="203">
        <f t="shared" si="12"/>
        <v>0</v>
      </c>
      <c r="Z115" s="204">
        <f>SUM(T115:Y115)</f>
        <v>660</v>
      </c>
    </row>
    <row r="116" spans="1:26" s="27" customFormat="1" x14ac:dyDescent="0.25">
      <c r="A116" s="183"/>
      <c r="B116" s="27" t="s">
        <v>204</v>
      </c>
      <c r="C116" s="27" t="s">
        <v>203</v>
      </c>
      <c r="E116" s="44"/>
      <c r="F116" s="44"/>
      <c r="G116" s="44"/>
      <c r="H116" s="44"/>
      <c r="I116" s="44"/>
      <c r="J116" s="44"/>
      <c r="K116" s="44"/>
      <c r="L116" s="44"/>
      <c r="M116" s="44">
        <v>592</v>
      </c>
      <c r="N116" s="182"/>
      <c r="O116" s="201"/>
      <c r="P116" s="182"/>
      <c r="Q116" s="182"/>
      <c r="R116" s="182"/>
      <c r="S116" s="182" t="s">
        <v>161</v>
      </c>
      <c r="T116" s="203">
        <f t="shared" si="7"/>
        <v>0</v>
      </c>
      <c r="U116" s="203">
        <f t="shared" si="8"/>
        <v>0</v>
      </c>
      <c r="V116" s="203">
        <f t="shared" si="9"/>
        <v>0</v>
      </c>
      <c r="W116" s="203">
        <f t="shared" si="10"/>
        <v>592</v>
      </c>
      <c r="X116" s="203">
        <f t="shared" si="11"/>
        <v>0</v>
      </c>
      <c r="Y116" s="203">
        <f t="shared" si="12"/>
        <v>0</v>
      </c>
      <c r="Z116" s="204">
        <f>SUM(T116:Y116)</f>
        <v>592</v>
      </c>
    </row>
    <row r="117" spans="1:26" s="27" customFormat="1" x14ac:dyDescent="0.25">
      <c r="A117" s="183"/>
      <c r="B117" s="27" t="s">
        <v>292</v>
      </c>
      <c r="C117" s="27" t="s">
        <v>214</v>
      </c>
      <c r="E117" s="44"/>
      <c r="F117" s="44"/>
      <c r="G117" s="44"/>
      <c r="H117" s="44"/>
      <c r="I117" s="44"/>
      <c r="J117" s="44"/>
      <c r="K117" s="44"/>
      <c r="L117" s="44"/>
      <c r="M117" s="44">
        <v>434</v>
      </c>
      <c r="N117" s="182"/>
      <c r="O117" s="201"/>
      <c r="P117" s="182"/>
      <c r="Q117" s="182"/>
      <c r="R117" s="182"/>
      <c r="S117" s="182" t="s">
        <v>161</v>
      </c>
      <c r="T117" s="203">
        <f t="shared" si="7"/>
        <v>0</v>
      </c>
      <c r="U117" s="203">
        <f t="shared" si="8"/>
        <v>0</v>
      </c>
      <c r="V117" s="203">
        <f t="shared" si="9"/>
        <v>0</v>
      </c>
      <c r="W117" s="203">
        <f t="shared" si="10"/>
        <v>434</v>
      </c>
      <c r="X117" s="203">
        <f t="shared" si="11"/>
        <v>0</v>
      </c>
      <c r="Y117" s="203">
        <f t="shared" si="12"/>
        <v>0</v>
      </c>
      <c r="Z117" s="204">
        <f>SUM(T117:Y117)</f>
        <v>434</v>
      </c>
    </row>
    <row r="118" spans="1:26" s="27" customFormat="1" x14ac:dyDescent="0.25">
      <c r="A118" s="183"/>
      <c r="B118" s="27" t="s">
        <v>205</v>
      </c>
      <c r="C118" s="27" t="s">
        <v>151</v>
      </c>
      <c r="E118" s="44"/>
      <c r="F118" s="44"/>
      <c r="G118" s="44"/>
      <c r="H118" s="44"/>
      <c r="I118" s="44"/>
      <c r="J118" s="44"/>
      <c r="K118" s="44"/>
      <c r="L118" s="44"/>
      <c r="M118" s="44">
        <v>356</v>
      </c>
      <c r="N118" s="182"/>
      <c r="O118" s="201"/>
      <c r="P118" s="182"/>
      <c r="Q118" s="182"/>
      <c r="R118" s="182"/>
      <c r="S118" s="182" t="s">
        <v>161</v>
      </c>
      <c r="T118" s="203">
        <f t="shared" si="7"/>
        <v>0</v>
      </c>
      <c r="U118" s="203">
        <f t="shared" si="8"/>
        <v>0</v>
      </c>
      <c r="V118" s="203">
        <f t="shared" si="9"/>
        <v>0</v>
      </c>
      <c r="W118" s="203">
        <f t="shared" si="10"/>
        <v>356</v>
      </c>
      <c r="X118" s="203">
        <f t="shared" si="11"/>
        <v>0</v>
      </c>
      <c r="Y118" s="203">
        <f t="shared" si="12"/>
        <v>0</v>
      </c>
      <c r="Z118" s="204">
        <f t="shared" si="13"/>
        <v>356</v>
      </c>
    </row>
    <row r="119" spans="1:26" s="27" customFormat="1" x14ac:dyDescent="0.25">
      <c r="A119" s="183"/>
      <c r="B119" s="27" t="s">
        <v>167</v>
      </c>
      <c r="C119" s="27" t="s">
        <v>168</v>
      </c>
      <c r="E119" s="44"/>
      <c r="F119" s="44"/>
      <c r="G119" s="44"/>
      <c r="H119" s="44"/>
      <c r="I119" s="44"/>
      <c r="J119" s="44"/>
      <c r="K119" s="44"/>
      <c r="L119" s="44"/>
      <c r="M119" s="44">
        <v>309</v>
      </c>
      <c r="N119" s="182"/>
      <c r="O119" s="201"/>
      <c r="P119" s="182"/>
      <c r="Q119" s="182"/>
      <c r="R119" s="182"/>
      <c r="S119" s="182" t="s">
        <v>161</v>
      </c>
      <c r="T119" s="203">
        <f t="shared" si="7"/>
        <v>0</v>
      </c>
      <c r="U119" s="203">
        <f t="shared" si="8"/>
        <v>0</v>
      </c>
      <c r="V119" s="203">
        <f t="shared" si="9"/>
        <v>0</v>
      </c>
      <c r="W119" s="203">
        <f t="shared" si="10"/>
        <v>309</v>
      </c>
      <c r="X119" s="203">
        <f t="shared" si="11"/>
        <v>0</v>
      </c>
      <c r="Y119" s="203">
        <f t="shared" si="12"/>
        <v>0</v>
      </c>
      <c r="Z119" s="204">
        <f t="shared" si="13"/>
        <v>309</v>
      </c>
    </row>
    <row r="120" spans="1:26" s="27" customFormat="1" x14ac:dyDescent="0.25">
      <c r="A120" s="183"/>
      <c r="B120" s="27" t="s">
        <v>149</v>
      </c>
      <c r="C120" s="27" t="s">
        <v>150</v>
      </c>
      <c r="E120" s="44"/>
      <c r="F120" s="44"/>
      <c r="G120" s="44"/>
      <c r="H120" s="44"/>
      <c r="I120" s="44"/>
      <c r="J120" s="44"/>
      <c r="K120" s="44"/>
      <c r="L120" s="44"/>
      <c r="M120" s="44">
        <v>279</v>
      </c>
      <c r="N120" s="182"/>
      <c r="O120" s="201"/>
      <c r="P120" s="182"/>
      <c r="Q120" s="182"/>
      <c r="R120" s="182"/>
      <c r="S120" s="182" t="s">
        <v>161</v>
      </c>
      <c r="T120" s="203">
        <f t="shared" si="7"/>
        <v>0</v>
      </c>
      <c r="U120" s="203">
        <f t="shared" si="8"/>
        <v>0</v>
      </c>
      <c r="V120" s="203">
        <f t="shared" si="9"/>
        <v>0</v>
      </c>
      <c r="W120" s="203">
        <f t="shared" si="10"/>
        <v>279</v>
      </c>
      <c r="X120" s="203">
        <f t="shared" si="11"/>
        <v>0</v>
      </c>
      <c r="Y120" s="203">
        <f t="shared" si="12"/>
        <v>0</v>
      </c>
      <c r="Z120" s="204">
        <f t="shared" si="13"/>
        <v>279</v>
      </c>
    </row>
    <row r="121" spans="1:26" s="27" customFormat="1" x14ac:dyDescent="0.25">
      <c r="A121" s="183"/>
      <c r="B121" s="27" t="s">
        <v>223</v>
      </c>
      <c r="C121" s="27" t="s">
        <v>257</v>
      </c>
      <c r="M121" s="44">
        <v>272</v>
      </c>
      <c r="N121" s="182"/>
      <c r="O121" s="201"/>
      <c r="P121" s="182"/>
      <c r="Q121" s="182"/>
      <c r="R121" s="182"/>
      <c r="S121" s="182" t="s">
        <v>161</v>
      </c>
      <c r="T121" s="203">
        <f t="shared" si="7"/>
        <v>0</v>
      </c>
      <c r="U121" s="203">
        <f t="shared" si="8"/>
        <v>0</v>
      </c>
      <c r="V121" s="203">
        <f t="shared" si="9"/>
        <v>0</v>
      </c>
      <c r="W121" s="203">
        <f t="shared" si="10"/>
        <v>272</v>
      </c>
      <c r="X121" s="203">
        <f t="shared" si="11"/>
        <v>0</v>
      </c>
      <c r="Y121" s="203">
        <f t="shared" si="12"/>
        <v>0</v>
      </c>
      <c r="Z121" s="204">
        <f t="shared" si="13"/>
        <v>272</v>
      </c>
    </row>
    <row r="122" spans="1:26" s="27" customFormat="1" x14ac:dyDescent="0.25">
      <c r="A122" s="183"/>
      <c r="B122" s="27" t="s">
        <v>204</v>
      </c>
      <c r="C122" s="27" t="s">
        <v>203</v>
      </c>
      <c r="E122" s="44"/>
      <c r="F122" s="44"/>
      <c r="G122" s="44"/>
      <c r="H122" s="44"/>
      <c r="I122" s="44"/>
      <c r="J122" s="44"/>
      <c r="K122" s="44"/>
      <c r="L122" s="44"/>
      <c r="M122" s="44">
        <v>248</v>
      </c>
      <c r="N122" s="182"/>
      <c r="O122" s="201"/>
      <c r="P122" s="182"/>
      <c r="Q122" s="182"/>
      <c r="R122" s="182"/>
      <c r="S122" s="182" t="s">
        <v>161</v>
      </c>
      <c r="T122" s="203">
        <f t="shared" si="7"/>
        <v>0</v>
      </c>
      <c r="U122" s="203">
        <f t="shared" si="8"/>
        <v>0</v>
      </c>
      <c r="V122" s="203">
        <f t="shared" si="9"/>
        <v>0</v>
      </c>
      <c r="W122" s="203">
        <f t="shared" si="10"/>
        <v>248</v>
      </c>
      <c r="X122" s="203">
        <f t="shared" si="11"/>
        <v>0</v>
      </c>
      <c r="Y122" s="203">
        <f t="shared" si="12"/>
        <v>0</v>
      </c>
      <c r="Z122" s="204">
        <f>SUM(T122:Y122)</f>
        <v>248</v>
      </c>
    </row>
    <row r="123" spans="1:26" s="27" customFormat="1" x14ac:dyDescent="0.25">
      <c r="A123" s="183"/>
      <c r="B123" s="27" t="s">
        <v>238</v>
      </c>
      <c r="C123" s="27" t="s">
        <v>239</v>
      </c>
      <c r="E123" s="44"/>
      <c r="F123" s="44"/>
      <c r="G123" s="44"/>
      <c r="H123" s="44"/>
      <c r="I123" s="44"/>
      <c r="J123" s="44"/>
      <c r="K123" s="44"/>
      <c r="L123" s="44"/>
      <c r="M123" s="44">
        <v>166</v>
      </c>
      <c r="N123" s="182"/>
      <c r="O123" s="201"/>
      <c r="P123" s="182"/>
      <c r="Q123" s="182"/>
      <c r="R123" s="182"/>
      <c r="S123" s="182" t="s">
        <v>161</v>
      </c>
      <c r="T123" s="203">
        <f t="shared" si="7"/>
        <v>0</v>
      </c>
      <c r="U123" s="203">
        <f t="shared" si="8"/>
        <v>0</v>
      </c>
      <c r="V123" s="203">
        <f t="shared" si="9"/>
        <v>0</v>
      </c>
      <c r="W123" s="203">
        <f t="shared" si="10"/>
        <v>166</v>
      </c>
      <c r="X123" s="203">
        <f t="shared" si="11"/>
        <v>0</v>
      </c>
      <c r="Y123" s="203">
        <f t="shared" si="12"/>
        <v>0</v>
      </c>
      <c r="Z123" s="204">
        <f>SUM(T123:Y123)</f>
        <v>166</v>
      </c>
    </row>
    <row r="124" spans="1:26" s="27" customFormat="1" x14ac:dyDescent="0.25">
      <c r="A124" s="183"/>
      <c r="B124" s="27" t="s">
        <v>293</v>
      </c>
      <c r="C124" s="27" t="s">
        <v>150</v>
      </c>
      <c r="E124" s="44"/>
      <c r="F124" s="44"/>
      <c r="G124" s="44"/>
      <c r="H124" s="44"/>
      <c r="I124" s="44"/>
      <c r="J124" s="44"/>
      <c r="K124" s="44"/>
      <c r="L124" s="44"/>
      <c r="M124" s="44">
        <v>158</v>
      </c>
      <c r="N124" s="182"/>
      <c r="O124" s="201"/>
      <c r="P124" s="182"/>
      <c r="Q124" s="182"/>
      <c r="R124" s="182"/>
      <c r="S124" s="182" t="s">
        <v>161</v>
      </c>
      <c r="T124" s="203">
        <f t="shared" si="7"/>
        <v>0</v>
      </c>
      <c r="U124" s="203">
        <f t="shared" si="8"/>
        <v>0</v>
      </c>
      <c r="V124" s="203">
        <f t="shared" si="9"/>
        <v>0</v>
      </c>
      <c r="W124" s="203">
        <f t="shared" si="10"/>
        <v>158</v>
      </c>
      <c r="X124" s="203">
        <f t="shared" si="11"/>
        <v>0</v>
      </c>
      <c r="Y124" s="203">
        <f t="shared" si="12"/>
        <v>0</v>
      </c>
      <c r="Z124" s="204">
        <f t="shared" si="13"/>
        <v>158</v>
      </c>
    </row>
    <row r="125" spans="1:26" s="27" customFormat="1" x14ac:dyDescent="0.25">
      <c r="A125" s="183"/>
      <c r="B125" s="27" t="s">
        <v>167</v>
      </c>
      <c r="C125" s="27" t="s">
        <v>168</v>
      </c>
      <c r="E125" s="44"/>
      <c r="F125" s="44"/>
      <c r="G125" s="44"/>
      <c r="H125" s="44"/>
      <c r="I125" s="44"/>
      <c r="J125" s="44"/>
      <c r="K125" s="44"/>
      <c r="L125" s="44"/>
      <c r="M125" s="44">
        <v>139</v>
      </c>
      <c r="N125" s="182"/>
      <c r="O125" s="201"/>
      <c r="P125" s="182"/>
      <c r="Q125" s="182"/>
      <c r="R125" s="182"/>
      <c r="S125" s="182" t="s">
        <v>161</v>
      </c>
      <c r="T125" s="203">
        <f t="shared" si="7"/>
        <v>0</v>
      </c>
      <c r="U125" s="203">
        <f t="shared" si="8"/>
        <v>0</v>
      </c>
      <c r="V125" s="203">
        <f t="shared" si="9"/>
        <v>0</v>
      </c>
      <c r="W125" s="203">
        <f t="shared" si="10"/>
        <v>139</v>
      </c>
      <c r="X125" s="203">
        <f t="shared" si="11"/>
        <v>0</v>
      </c>
      <c r="Y125" s="203">
        <f t="shared" si="12"/>
        <v>0</v>
      </c>
      <c r="Z125" s="204">
        <f t="shared" si="13"/>
        <v>139</v>
      </c>
    </row>
    <row r="126" spans="1:26" s="27" customFormat="1" x14ac:dyDescent="0.25">
      <c r="A126" s="183"/>
      <c r="B126" s="27" t="s">
        <v>295</v>
      </c>
      <c r="C126" s="27" t="s">
        <v>239</v>
      </c>
      <c r="E126" s="44"/>
      <c r="F126" s="44"/>
      <c r="G126" s="44"/>
      <c r="H126" s="44"/>
      <c r="I126" s="44"/>
      <c r="J126" s="44"/>
      <c r="K126" s="44"/>
      <c r="L126" s="44"/>
      <c r="M126" s="44">
        <v>127</v>
      </c>
      <c r="N126" s="182"/>
      <c r="O126" s="201"/>
      <c r="P126" s="182"/>
      <c r="Q126" s="182"/>
      <c r="R126" s="182"/>
      <c r="S126" s="182" t="s">
        <v>161</v>
      </c>
      <c r="T126" s="203">
        <f t="shared" si="7"/>
        <v>0</v>
      </c>
      <c r="U126" s="203">
        <f t="shared" si="8"/>
        <v>0</v>
      </c>
      <c r="V126" s="203">
        <f t="shared" si="9"/>
        <v>0</v>
      </c>
      <c r="W126" s="203">
        <f t="shared" si="10"/>
        <v>127</v>
      </c>
      <c r="X126" s="203">
        <f t="shared" si="11"/>
        <v>0</v>
      </c>
      <c r="Y126" s="203">
        <f t="shared" si="12"/>
        <v>0</v>
      </c>
      <c r="Z126" s="204">
        <f>SUM(T126:Y126)</f>
        <v>127</v>
      </c>
    </row>
    <row r="127" spans="1:26" s="27" customFormat="1" x14ac:dyDescent="0.25">
      <c r="A127" s="183"/>
      <c r="B127" s="27" t="s">
        <v>283</v>
      </c>
      <c r="C127" s="27" t="s">
        <v>152</v>
      </c>
      <c r="E127" s="44"/>
      <c r="F127" s="44"/>
      <c r="G127" s="44"/>
      <c r="H127" s="44"/>
      <c r="I127" s="44"/>
      <c r="J127" s="44"/>
      <c r="K127" s="44"/>
      <c r="L127" s="44"/>
      <c r="M127" s="44">
        <v>116</v>
      </c>
      <c r="N127" s="182"/>
      <c r="O127" s="201"/>
      <c r="P127" s="182"/>
      <c r="Q127" s="182"/>
      <c r="R127" s="182"/>
      <c r="S127" s="182" t="s">
        <v>161</v>
      </c>
      <c r="T127" s="203">
        <f t="shared" si="7"/>
        <v>0</v>
      </c>
      <c r="U127" s="203">
        <f t="shared" si="8"/>
        <v>0</v>
      </c>
      <c r="V127" s="203">
        <f t="shared" si="9"/>
        <v>0</v>
      </c>
      <c r="W127" s="203">
        <f t="shared" si="10"/>
        <v>116</v>
      </c>
      <c r="X127" s="203">
        <f t="shared" si="11"/>
        <v>0</v>
      </c>
      <c r="Y127" s="203">
        <f t="shared" si="12"/>
        <v>0</v>
      </c>
      <c r="Z127" s="204">
        <f>SUM(T127:Y127)</f>
        <v>116</v>
      </c>
    </row>
    <row r="128" spans="1:26" s="27" customFormat="1" x14ac:dyDescent="0.25">
      <c r="A128" s="183"/>
      <c r="B128" s="27" t="s">
        <v>236</v>
      </c>
      <c r="C128" s="27" t="s">
        <v>237</v>
      </c>
      <c r="E128" s="44"/>
      <c r="F128" s="44"/>
      <c r="G128" s="44"/>
      <c r="H128" s="44"/>
      <c r="I128" s="44"/>
      <c r="J128" s="44"/>
      <c r="K128" s="44"/>
      <c r="L128" s="44"/>
      <c r="M128" s="44">
        <v>109</v>
      </c>
      <c r="N128" s="182"/>
      <c r="O128" s="201"/>
      <c r="P128" s="182"/>
      <c r="Q128" s="182"/>
      <c r="R128" s="182"/>
      <c r="S128" s="182" t="s">
        <v>161</v>
      </c>
      <c r="T128" s="203">
        <f t="shared" si="7"/>
        <v>0</v>
      </c>
      <c r="U128" s="203">
        <f t="shared" si="8"/>
        <v>0</v>
      </c>
      <c r="V128" s="203">
        <f t="shared" si="9"/>
        <v>0</v>
      </c>
      <c r="W128" s="203">
        <f t="shared" si="10"/>
        <v>109</v>
      </c>
      <c r="X128" s="203">
        <f t="shared" si="11"/>
        <v>0</v>
      </c>
      <c r="Y128" s="203">
        <f t="shared" si="12"/>
        <v>0</v>
      </c>
      <c r="Z128" s="204">
        <f>SUM(T128:Y128)</f>
        <v>109</v>
      </c>
    </row>
    <row r="129" spans="1:26" s="27" customFormat="1" x14ac:dyDescent="0.25">
      <c r="A129" s="183"/>
      <c r="B129" s="27" t="s">
        <v>213</v>
      </c>
      <c r="C129" s="27" t="s">
        <v>151</v>
      </c>
      <c r="E129" s="44"/>
      <c r="F129" s="44"/>
      <c r="G129" s="44"/>
      <c r="H129" s="44"/>
      <c r="I129" s="44"/>
      <c r="J129" s="44"/>
      <c r="K129" s="44"/>
      <c r="L129" s="44"/>
      <c r="M129" s="44">
        <v>104</v>
      </c>
      <c r="N129" s="182"/>
      <c r="O129" s="201"/>
      <c r="P129" s="182"/>
      <c r="Q129" s="182"/>
      <c r="R129" s="182"/>
      <c r="S129" s="182" t="s">
        <v>161</v>
      </c>
      <c r="T129" s="203">
        <f t="shared" si="7"/>
        <v>0</v>
      </c>
      <c r="U129" s="203">
        <f t="shared" si="8"/>
        <v>0</v>
      </c>
      <c r="V129" s="203">
        <f t="shared" si="9"/>
        <v>0</v>
      </c>
      <c r="W129" s="203">
        <f t="shared" si="10"/>
        <v>104</v>
      </c>
      <c r="X129" s="203">
        <f t="shared" si="11"/>
        <v>0</v>
      </c>
      <c r="Y129" s="203">
        <f t="shared" si="12"/>
        <v>0</v>
      </c>
      <c r="Z129" s="204">
        <f t="shared" si="13"/>
        <v>104</v>
      </c>
    </row>
    <row r="130" spans="1:26" s="27" customFormat="1" x14ac:dyDescent="0.25">
      <c r="A130" s="183"/>
      <c r="B130" s="27" t="s">
        <v>294</v>
      </c>
      <c r="C130" s="27" t="s">
        <v>169</v>
      </c>
      <c r="E130" s="44"/>
      <c r="F130" s="44"/>
      <c r="G130" s="44"/>
      <c r="H130" s="44"/>
      <c r="I130" s="44"/>
      <c r="J130" s="44"/>
      <c r="K130" s="44"/>
      <c r="L130" s="44"/>
      <c r="M130" s="44">
        <v>1508</v>
      </c>
      <c r="N130" s="182"/>
      <c r="O130" s="201"/>
      <c r="P130" s="182"/>
      <c r="Q130" s="182"/>
      <c r="R130" s="182"/>
      <c r="S130" s="182" t="s">
        <v>161</v>
      </c>
      <c r="T130" s="203">
        <f t="shared" si="7"/>
        <v>0</v>
      </c>
      <c r="U130" s="203">
        <f t="shared" si="8"/>
        <v>0</v>
      </c>
      <c r="V130" s="203">
        <f t="shared" si="9"/>
        <v>0</v>
      </c>
      <c r="W130" s="203">
        <f t="shared" si="10"/>
        <v>1508</v>
      </c>
      <c r="X130" s="203">
        <f t="shared" si="11"/>
        <v>0</v>
      </c>
      <c r="Y130" s="203">
        <f t="shared" si="12"/>
        <v>0</v>
      </c>
      <c r="Z130" s="204">
        <f t="shared" si="13"/>
        <v>1508</v>
      </c>
    </row>
    <row r="131" spans="1:26" s="27" customFormat="1" ht="3" customHeight="1" x14ac:dyDescent="0.25">
      <c r="E131" s="44"/>
      <c r="F131" s="44"/>
      <c r="G131" s="44"/>
      <c r="H131" s="44"/>
      <c r="I131" s="44"/>
      <c r="J131" s="44"/>
      <c r="K131" s="44"/>
      <c r="L131" s="44"/>
      <c r="M131" s="44"/>
      <c r="N131" s="182"/>
      <c r="O131" s="201"/>
      <c r="P131" s="182"/>
      <c r="Q131" s="182"/>
      <c r="R131" s="182"/>
      <c r="S131" s="182"/>
      <c r="T131" s="182"/>
      <c r="U131" s="182"/>
      <c r="V131" s="182"/>
      <c r="W131" s="182"/>
      <c r="X131" s="182"/>
    </row>
    <row r="132" spans="1:26" s="27" customFormat="1" x14ac:dyDescent="0.25">
      <c r="A132" s="185"/>
      <c r="B132" s="185"/>
      <c r="C132" s="185"/>
      <c r="D132" s="185"/>
      <c r="E132" s="186"/>
      <c r="F132" s="187"/>
      <c r="G132" s="186"/>
      <c r="H132" s="187"/>
      <c r="I132" s="186"/>
      <c r="J132" s="187"/>
      <c r="K132" s="186"/>
      <c r="L132" s="187"/>
      <c r="M132" s="186">
        <f>SUM(M114:M130)</f>
        <v>7077</v>
      </c>
      <c r="N132" s="182"/>
      <c r="O132" s="201"/>
      <c r="P132" s="182"/>
      <c r="Q132" s="182"/>
      <c r="R132" s="182"/>
      <c r="S132" s="182"/>
      <c r="T132" s="182"/>
      <c r="U132" s="182"/>
      <c r="V132" s="182"/>
      <c r="W132" s="182"/>
      <c r="X132" s="182"/>
    </row>
    <row r="133" spans="1:26" s="182" customFormat="1" ht="3" customHeight="1" x14ac:dyDescent="0.25">
      <c r="A133" s="201"/>
      <c r="B133" s="201"/>
      <c r="C133" s="201"/>
      <c r="D133" s="201"/>
      <c r="E133" s="224"/>
      <c r="F133" s="81"/>
      <c r="G133" s="224"/>
      <c r="H133" s="81"/>
      <c r="I133" s="224"/>
      <c r="J133" s="81"/>
      <c r="K133" s="224"/>
      <c r="L133" s="81"/>
      <c r="M133" s="224"/>
      <c r="O133" s="201"/>
    </row>
    <row r="134" spans="1:26" s="27" customFormat="1" x14ac:dyDescent="0.25">
      <c r="A134" s="183" t="s">
        <v>12</v>
      </c>
      <c r="E134" s="44"/>
      <c r="F134" s="44"/>
      <c r="G134" s="44"/>
      <c r="H134" s="44"/>
      <c r="I134" s="44"/>
      <c r="J134" s="44"/>
      <c r="K134" s="44"/>
      <c r="L134" s="44"/>
      <c r="M134" s="44"/>
      <c r="N134" s="182"/>
      <c r="O134" s="201"/>
      <c r="P134" s="182"/>
      <c r="Q134" s="182"/>
      <c r="R134" s="182"/>
      <c r="S134" s="182"/>
      <c r="T134" s="182"/>
      <c r="U134" s="182"/>
      <c r="V134" s="182"/>
      <c r="W134" s="182"/>
      <c r="X134" s="182"/>
    </row>
    <row r="135" spans="1:26" s="27" customFormat="1" x14ac:dyDescent="0.25">
      <c r="B135" s="27" t="s">
        <v>173</v>
      </c>
      <c r="C135" s="27" t="s">
        <v>174</v>
      </c>
      <c r="E135" s="44"/>
      <c r="F135" s="44"/>
      <c r="G135" s="44"/>
      <c r="H135" s="44"/>
      <c r="I135" s="44"/>
      <c r="J135" s="44"/>
      <c r="K135" s="44"/>
      <c r="L135" s="44"/>
      <c r="M135" s="44">
        <v>2300</v>
      </c>
      <c r="N135" s="182"/>
      <c r="O135" s="201"/>
      <c r="P135" s="182"/>
      <c r="Q135" s="182"/>
      <c r="R135" s="182"/>
      <c r="S135" s="182" t="s">
        <v>160</v>
      </c>
      <c r="T135" s="203">
        <f>IF($S135="G",$M135,)</f>
        <v>0</v>
      </c>
      <c r="U135" s="203">
        <f>IF($S135="P",$M135,)</f>
        <v>0</v>
      </c>
      <c r="V135" s="203">
        <f>IF($S135="C",$M135,)</f>
        <v>0</v>
      </c>
      <c r="W135" s="203">
        <f>IF($S135="A",$M135,)</f>
        <v>0</v>
      </c>
      <c r="X135" s="203">
        <f>IF($S135="F",$M135,)</f>
        <v>2300</v>
      </c>
      <c r="Y135" s="203">
        <f>IF($S135="V",$M135,)</f>
        <v>0</v>
      </c>
      <c r="Z135" s="204">
        <f>SUM(T135:Y135)</f>
        <v>2300</v>
      </c>
    </row>
    <row r="136" spans="1:26" s="27" customFormat="1" ht="3" customHeight="1" x14ac:dyDescent="0.25">
      <c r="E136" s="44"/>
      <c r="F136" s="44"/>
      <c r="G136" s="44"/>
      <c r="H136" s="44"/>
      <c r="I136" s="44"/>
      <c r="J136" s="44"/>
      <c r="K136" s="44"/>
      <c r="L136" s="44"/>
      <c r="M136" s="44"/>
      <c r="N136" s="182"/>
      <c r="O136" s="201"/>
      <c r="P136" s="182"/>
      <c r="Q136" s="182"/>
      <c r="R136" s="182"/>
      <c r="S136" s="182"/>
      <c r="T136" s="182"/>
      <c r="U136" s="182"/>
      <c r="V136" s="182"/>
      <c r="W136" s="182"/>
      <c r="X136" s="182"/>
    </row>
    <row r="137" spans="1:26" s="27" customFormat="1" x14ac:dyDescent="0.25">
      <c r="A137" s="185"/>
      <c r="B137" s="185"/>
      <c r="C137" s="185"/>
      <c r="D137" s="185"/>
      <c r="E137" s="186"/>
      <c r="F137" s="187"/>
      <c r="G137" s="186"/>
      <c r="H137" s="187"/>
      <c r="I137" s="186"/>
      <c r="J137" s="187"/>
      <c r="K137" s="186"/>
      <c r="L137" s="187"/>
      <c r="M137" s="186">
        <f>SUM(M135:M136)</f>
        <v>2300</v>
      </c>
      <c r="N137" s="182"/>
      <c r="O137" s="201"/>
      <c r="P137" s="182"/>
      <c r="Q137" s="182"/>
      <c r="R137" s="182"/>
      <c r="S137" s="182"/>
      <c r="T137" s="182"/>
      <c r="U137" s="182"/>
      <c r="V137" s="182"/>
      <c r="W137" s="182"/>
      <c r="X137" s="182"/>
    </row>
    <row r="138" spans="1:26" s="27" customFormat="1" ht="3" customHeight="1" x14ac:dyDescent="0.25">
      <c r="E138" s="44"/>
      <c r="F138" s="44"/>
      <c r="G138" s="44"/>
      <c r="H138" s="44"/>
      <c r="I138" s="44"/>
      <c r="J138" s="44"/>
      <c r="K138" s="44"/>
      <c r="L138" s="44"/>
      <c r="M138" s="44"/>
      <c r="N138" s="182"/>
      <c r="O138" s="201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26" s="27" customFormat="1" x14ac:dyDescent="0.25">
      <c r="A139" s="183" t="s">
        <v>267</v>
      </c>
      <c r="E139" s="44"/>
      <c r="F139" s="44"/>
      <c r="G139" s="44"/>
      <c r="H139" s="44"/>
      <c r="I139" s="44"/>
      <c r="J139" s="44"/>
      <c r="K139" s="44"/>
      <c r="L139" s="44"/>
      <c r="M139" s="44"/>
      <c r="N139" s="182"/>
      <c r="O139" s="201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26" s="27" customFormat="1" x14ac:dyDescent="0.25">
      <c r="B140" s="27" t="s">
        <v>153</v>
      </c>
      <c r="E140" s="44"/>
      <c r="F140" s="44"/>
      <c r="G140" s="44"/>
      <c r="H140" s="44"/>
      <c r="I140" s="44"/>
      <c r="J140" s="44"/>
      <c r="K140" s="44"/>
      <c r="L140" s="44"/>
      <c r="M140" s="44">
        <v>23</v>
      </c>
      <c r="N140" s="182"/>
      <c r="O140" s="201"/>
      <c r="P140" s="182"/>
      <c r="Q140" s="182"/>
      <c r="R140" s="182"/>
      <c r="S140" s="182" t="s">
        <v>160</v>
      </c>
      <c r="T140" s="203">
        <f>IF($S140="G",$M140,)</f>
        <v>0</v>
      </c>
      <c r="U140" s="203">
        <f>IF($S140="P",$M140,)</f>
        <v>0</v>
      </c>
      <c r="V140" s="203">
        <f>IF($S140="C",$M140,)</f>
        <v>0</v>
      </c>
      <c r="W140" s="203">
        <f>IF($S140="A",$M140,)</f>
        <v>0</v>
      </c>
      <c r="X140" s="203">
        <f>IF($S140="F",$M140,)</f>
        <v>23</v>
      </c>
      <c r="Y140" s="203">
        <f>IF($S140="V",$M140,)</f>
        <v>0</v>
      </c>
      <c r="Z140" s="204">
        <f>SUM(T140:Y140)</f>
        <v>23</v>
      </c>
    </row>
    <row r="141" spans="1:26" s="27" customFormat="1" ht="3" customHeight="1" x14ac:dyDescent="0.25">
      <c r="E141" s="44"/>
      <c r="F141" s="44"/>
      <c r="G141" s="44"/>
      <c r="H141" s="44"/>
      <c r="I141" s="44"/>
      <c r="J141" s="44"/>
      <c r="K141" s="44"/>
      <c r="L141" s="44"/>
      <c r="M141" s="44"/>
      <c r="N141" s="182"/>
      <c r="O141" s="201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26" s="27" customFormat="1" x14ac:dyDescent="0.25">
      <c r="A142" s="185"/>
      <c r="B142" s="185"/>
      <c r="C142" s="185"/>
      <c r="D142" s="185"/>
      <c r="E142" s="186"/>
      <c r="F142" s="187"/>
      <c r="G142" s="186"/>
      <c r="H142" s="187"/>
      <c r="I142" s="186"/>
      <c r="J142" s="187"/>
      <c r="K142" s="186"/>
      <c r="L142" s="187"/>
      <c r="M142" s="186">
        <f>SUM(M140)</f>
        <v>23</v>
      </c>
      <c r="N142" s="182"/>
      <c r="O142" s="201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26" s="27" customFormat="1" ht="3" customHeight="1" x14ac:dyDescent="0.25">
      <c r="E143" s="44"/>
      <c r="F143" s="44"/>
      <c r="G143" s="44"/>
      <c r="H143" s="44"/>
      <c r="I143" s="44"/>
      <c r="J143" s="44"/>
      <c r="K143" s="44"/>
      <c r="L143" s="44"/>
      <c r="M143" s="44"/>
      <c r="N143" s="182"/>
      <c r="O143" s="201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26" s="27" customFormat="1" x14ac:dyDescent="0.25">
      <c r="A144" s="183" t="s">
        <v>289</v>
      </c>
      <c r="N144" s="182"/>
      <c r="O144" s="201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1:26" s="27" customFormat="1" x14ac:dyDescent="0.25">
      <c r="B145" s="27" t="s">
        <v>189</v>
      </c>
      <c r="C145" s="27" t="s">
        <v>190</v>
      </c>
      <c r="E145" s="44"/>
      <c r="F145" s="44"/>
      <c r="G145" s="44"/>
      <c r="H145" s="44"/>
      <c r="I145" s="44"/>
      <c r="J145" s="44"/>
      <c r="K145" s="44"/>
      <c r="L145" s="44"/>
      <c r="M145" s="44">
        <v>1388</v>
      </c>
      <c r="N145" s="182"/>
      <c r="O145" s="201"/>
      <c r="P145" s="182"/>
      <c r="Q145" s="182"/>
      <c r="R145" s="182"/>
      <c r="S145" s="182" t="s">
        <v>160</v>
      </c>
      <c r="T145" s="203">
        <f>IF($S145="G",$M145,)</f>
        <v>0</v>
      </c>
      <c r="U145" s="203">
        <f>IF($S145="P",$M145,)</f>
        <v>0</v>
      </c>
      <c r="V145" s="203">
        <f>IF($S145="C",$M145,)</f>
        <v>0</v>
      </c>
      <c r="W145" s="203">
        <f>IF($S145="A",$M145,)</f>
        <v>0</v>
      </c>
      <c r="X145" s="203">
        <f>IF($S145="F",$M145,)</f>
        <v>1388</v>
      </c>
      <c r="Y145" s="203">
        <f>IF($S145="V",$M145,)</f>
        <v>0</v>
      </c>
      <c r="Z145" s="204">
        <f>SUM(T145:Y145)</f>
        <v>1388</v>
      </c>
    </row>
    <row r="146" spans="1:26" s="27" customFormat="1" ht="3" customHeight="1" x14ac:dyDescent="0.25">
      <c r="E146" s="44"/>
      <c r="F146" s="44"/>
      <c r="G146" s="44"/>
      <c r="H146" s="44"/>
      <c r="I146" s="44"/>
      <c r="J146" s="44"/>
      <c r="K146" s="44"/>
      <c r="L146" s="44"/>
      <c r="M146" s="44"/>
      <c r="N146" s="182"/>
      <c r="O146" s="201"/>
      <c r="P146" s="182"/>
      <c r="Q146" s="182"/>
      <c r="R146" s="182"/>
      <c r="S146" s="182"/>
      <c r="T146" s="182"/>
      <c r="U146" s="182"/>
      <c r="V146" s="182"/>
      <c r="W146" s="182"/>
      <c r="X146" s="182"/>
    </row>
    <row r="147" spans="1:26" s="27" customFormat="1" x14ac:dyDescent="0.25">
      <c r="A147" s="185"/>
      <c r="B147" s="185"/>
      <c r="C147" s="185"/>
      <c r="D147" s="185"/>
      <c r="E147" s="186"/>
      <c r="F147" s="187"/>
      <c r="G147" s="186"/>
      <c r="H147" s="187"/>
      <c r="I147" s="186"/>
      <c r="J147" s="187"/>
      <c r="K147" s="186"/>
      <c r="L147" s="187"/>
      <c r="M147" s="186">
        <f>SUM(M145:M145)</f>
        <v>1388</v>
      </c>
      <c r="N147" s="182"/>
      <c r="O147" s="201"/>
      <c r="P147" s="182"/>
      <c r="Q147" s="182"/>
      <c r="R147" s="182"/>
      <c r="S147" s="182"/>
      <c r="T147" s="182"/>
      <c r="U147" s="182"/>
      <c r="V147" s="182"/>
      <c r="W147" s="182"/>
      <c r="X147" s="182"/>
    </row>
    <row r="148" spans="1:26" s="27" customFormat="1" ht="3" customHeight="1" x14ac:dyDescent="0.25">
      <c r="E148" s="44"/>
      <c r="F148" s="44"/>
      <c r="G148" s="44"/>
      <c r="H148" s="44"/>
      <c r="I148" s="44"/>
      <c r="J148" s="44"/>
      <c r="K148" s="44"/>
      <c r="L148" s="44"/>
      <c r="M148" s="44"/>
      <c r="N148" s="182"/>
      <c r="O148" s="201"/>
      <c r="P148" s="182"/>
      <c r="Q148" s="182"/>
      <c r="R148" s="182"/>
      <c r="S148" s="182"/>
      <c r="T148" s="182"/>
      <c r="U148" s="182"/>
      <c r="V148" s="182"/>
      <c r="W148" s="182"/>
      <c r="X148" s="182"/>
    </row>
    <row r="149" spans="1:26" s="27" customFormat="1" ht="13.5" thickBot="1" x14ac:dyDescent="0.3">
      <c r="A149" s="188" t="s">
        <v>126</v>
      </c>
      <c r="B149" s="189"/>
      <c r="C149" s="189"/>
      <c r="D149" s="189"/>
      <c r="E149" s="190"/>
      <c r="F149" s="191"/>
      <c r="G149" s="190"/>
      <c r="H149" s="191"/>
      <c r="I149" s="190"/>
      <c r="J149" s="191"/>
      <c r="K149" s="190"/>
      <c r="L149" s="191"/>
      <c r="M149" s="190">
        <f>M83+M100+M111+M132+M147+M137+M142+M78</f>
        <v>31356</v>
      </c>
      <c r="N149" s="182"/>
      <c r="O149" s="201"/>
      <c r="P149" s="182"/>
      <c r="Q149" s="182"/>
      <c r="R149" s="182"/>
      <c r="S149" s="182"/>
      <c r="T149" s="182"/>
      <c r="U149" s="182"/>
      <c r="V149" s="182"/>
      <c r="W149" s="182"/>
      <c r="X149" s="182"/>
    </row>
    <row r="150" spans="1:26" s="27" customFormat="1" ht="13.5" thickTop="1" x14ac:dyDescent="0.25">
      <c r="E150" s="44"/>
      <c r="F150" s="44"/>
      <c r="G150" s="44"/>
      <c r="H150" s="44"/>
      <c r="I150" s="44"/>
      <c r="J150" s="44"/>
      <c r="K150" s="44"/>
      <c r="L150" s="44"/>
      <c r="M150" s="44"/>
      <c r="N150" s="182"/>
      <c r="O150" s="201"/>
      <c r="P150" s="182"/>
      <c r="Q150" s="182"/>
      <c r="R150" s="182"/>
      <c r="S150" s="182"/>
      <c r="T150" s="182"/>
      <c r="U150" s="182"/>
      <c r="V150" s="182"/>
      <c r="W150" s="182"/>
      <c r="X150" s="182"/>
    </row>
    <row r="151" spans="1:26" s="27" customFormat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82"/>
      <c r="O151" s="201"/>
      <c r="P151" s="182"/>
      <c r="Q151" s="182"/>
      <c r="R151" s="182"/>
      <c r="S151" s="182"/>
      <c r="T151" s="182"/>
      <c r="U151" s="182"/>
      <c r="V151" s="182"/>
      <c r="W151" s="182"/>
      <c r="X151" s="182"/>
    </row>
    <row r="152" spans="1:26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82"/>
      <c r="O152" s="201"/>
      <c r="P152" s="182"/>
      <c r="Q152" s="182"/>
      <c r="R152" s="182"/>
      <c r="S152" s="182"/>
      <c r="T152" s="182"/>
      <c r="U152" s="182"/>
      <c r="V152" s="182"/>
      <c r="W152" s="182"/>
      <c r="X152" s="182"/>
    </row>
    <row r="153" spans="1:26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82"/>
      <c r="O153" s="201"/>
      <c r="P153" s="182"/>
      <c r="Q153" s="182"/>
      <c r="R153" s="182"/>
      <c r="S153" s="182"/>
      <c r="T153" s="182"/>
      <c r="U153" s="182"/>
      <c r="V153" s="182"/>
      <c r="W153" s="182"/>
      <c r="X153" s="182"/>
    </row>
    <row r="154" spans="1:26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82"/>
      <c r="O154" s="201"/>
      <c r="P154" s="182"/>
      <c r="Q154" s="182"/>
      <c r="R154" s="182"/>
      <c r="S154" s="182"/>
      <c r="T154" s="182"/>
      <c r="U154" s="182"/>
      <c r="V154" s="182"/>
      <c r="W154" s="182"/>
      <c r="X154" s="182"/>
    </row>
    <row r="155" spans="1:26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82"/>
      <c r="O155" s="201"/>
      <c r="P155" s="182"/>
      <c r="Q155" s="182"/>
      <c r="R155" s="182"/>
      <c r="S155" s="182"/>
      <c r="T155" s="182"/>
      <c r="U155" s="182"/>
      <c r="V155" s="182"/>
      <c r="W155" s="182"/>
      <c r="X155" s="182"/>
    </row>
    <row r="156" spans="1:26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82"/>
      <c r="O156" s="201"/>
      <c r="P156" s="182"/>
      <c r="Q156" s="182"/>
      <c r="R156" s="182"/>
      <c r="S156" s="182"/>
      <c r="T156" s="182"/>
      <c r="U156" s="182"/>
      <c r="V156" s="182"/>
      <c r="W156" s="182"/>
      <c r="X156" s="182"/>
    </row>
    <row r="157" spans="1:26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82"/>
      <c r="O157" s="201"/>
      <c r="P157" s="182"/>
      <c r="Q157" s="182"/>
      <c r="R157" s="182"/>
      <c r="S157" s="182"/>
      <c r="T157" s="182"/>
      <c r="U157" s="182"/>
      <c r="V157" s="182"/>
      <c r="W157" s="182"/>
      <c r="X157" s="182"/>
    </row>
    <row r="158" spans="1:26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82"/>
      <c r="O158" s="201"/>
      <c r="P158" s="182"/>
      <c r="Q158" s="182"/>
      <c r="R158" s="182"/>
      <c r="S158" s="182"/>
      <c r="T158" s="182"/>
      <c r="U158" s="182"/>
      <c r="V158" s="182"/>
      <c r="W158" s="182"/>
      <c r="X158" s="182"/>
    </row>
    <row r="159" spans="1:26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82"/>
      <c r="O159" s="201"/>
      <c r="P159" s="182"/>
      <c r="Q159" s="182"/>
      <c r="R159" s="182"/>
      <c r="S159" s="182"/>
      <c r="T159" s="182"/>
      <c r="U159" s="182"/>
      <c r="V159" s="182"/>
      <c r="W159" s="182"/>
      <c r="X159" s="182"/>
    </row>
    <row r="160" spans="1:26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82"/>
      <c r="O160" s="201"/>
      <c r="P160" s="182"/>
      <c r="Q160" s="182"/>
      <c r="R160" s="182"/>
      <c r="S160" s="182"/>
      <c r="T160" s="182"/>
      <c r="U160" s="182"/>
      <c r="V160" s="182"/>
      <c r="W160" s="182"/>
      <c r="X160" s="182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82"/>
      <c r="O161" s="201"/>
      <c r="P161" s="182"/>
      <c r="Q161" s="182"/>
      <c r="R161" s="182"/>
      <c r="S161" s="182"/>
      <c r="T161" s="182"/>
      <c r="U161" s="182"/>
      <c r="V161" s="182"/>
      <c r="W161" s="182"/>
      <c r="X161" s="182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82"/>
      <c r="O162" s="201"/>
      <c r="P162" s="182"/>
      <c r="Q162" s="182"/>
      <c r="R162" s="182"/>
      <c r="S162" s="182"/>
      <c r="T162" s="182"/>
      <c r="U162" s="182"/>
      <c r="V162" s="182"/>
      <c r="W162" s="182"/>
      <c r="X162" s="182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82"/>
      <c r="O163" s="201"/>
      <c r="P163" s="182"/>
      <c r="Q163" s="182"/>
      <c r="R163" s="182"/>
      <c r="S163" s="182"/>
      <c r="T163" s="182"/>
      <c r="U163" s="182"/>
      <c r="V163" s="182"/>
      <c r="W163" s="182"/>
      <c r="X163" s="182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82"/>
      <c r="O164" s="201"/>
      <c r="P164" s="182"/>
      <c r="Q164" s="182"/>
      <c r="R164" s="182"/>
      <c r="S164" s="182"/>
      <c r="T164" s="182"/>
      <c r="U164" s="182"/>
      <c r="V164" s="182"/>
      <c r="W164" s="182"/>
      <c r="X164" s="182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82"/>
      <c r="O165" s="201"/>
      <c r="P165" s="182"/>
      <c r="Q165" s="182"/>
      <c r="R165" s="182"/>
      <c r="S165" s="182"/>
      <c r="T165" s="182"/>
      <c r="U165" s="182"/>
      <c r="V165" s="182"/>
      <c r="W165" s="182"/>
      <c r="X165" s="182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82"/>
      <c r="O166" s="201"/>
      <c r="P166" s="182"/>
      <c r="Q166" s="182"/>
      <c r="R166" s="182"/>
      <c r="S166" s="182"/>
      <c r="T166" s="182"/>
      <c r="U166" s="182"/>
      <c r="V166" s="182"/>
      <c r="W166" s="182"/>
      <c r="X166" s="182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82"/>
      <c r="O167" s="201"/>
      <c r="P167" s="182"/>
      <c r="Q167" s="182"/>
      <c r="R167" s="182"/>
      <c r="S167" s="182"/>
      <c r="T167" s="182"/>
      <c r="U167" s="182"/>
      <c r="V167" s="182"/>
      <c r="W167" s="182"/>
      <c r="X167" s="182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82"/>
      <c r="O168" s="201"/>
      <c r="P168" s="182"/>
      <c r="Q168" s="182"/>
      <c r="R168" s="182"/>
      <c r="S168" s="182"/>
      <c r="T168" s="182"/>
      <c r="U168" s="182"/>
      <c r="V168" s="182"/>
      <c r="W168" s="182"/>
      <c r="X168" s="182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82"/>
      <c r="O169" s="201"/>
      <c r="P169" s="182"/>
      <c r="Q169" s="182"/>
      <c r="R169" s="182"/>
      <c r="S169" s="182"/>
      <c r="T169" s="182"/>
      <c r="U169" s="182"/>
      <c r="V169" s="182"/>
      <c r="W169" s="182"/>
      <c r="X169" s="182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82"/>
      <c r="O170" s="201"/>
      <c r="P170" s="182"/>
      <c r="Q170" s="182"/>
      <c r="R170" s="182"/>
      <c r="S170" s="182"/>
      <c r="T170" s="182"/>
      <c r="U170" s="182"/>
      <c r="V170" s="182"/>
      <c r="W170" s="182"/>
      <c r="X170" s="182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82"/>
      <c r="O171" s="201"/>
      <c r="P171" s="182"/>
      <c r="Q171" s="182"/>
      <c r="R171" s="182"/>
      <c r="S171" s="182"/>
      <c r="T171" s="182"/>
      <c r="U171" s="182"/>
      <c r="V171" s="182"/>
      <c r="W171" s="182"/>
      <c r="X171" s="182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82"/>
      <c r="O172" s="201"/>
      <c r="P172" s="182"/>
      <c r="Q172" s="182"/>
      <c r="R172" s="182"/>
      <c r="S172" s="182"/>
      <c r="T172" s="182"/>
      <c r="U172" s="182"/>
      <c r="V172" s="182"/>
      <c r="W172" s="182"/>
      <c r="X172" s="182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82"/>
      <c r="O173" s="201"/>
      <c r="P173" s="182"/>
      <c r="Q173" s="182"/>
      <c r="R173" s="182"/>
      <c r="S173" s="182"/>
      <c r="T173" s="182"/>
      <c r="U173" s="182"/>
      <c r="V173" s="182"/>
      <c r="W173" s="182"/>
      <c r="X173" s="182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82"/>
      <c r="O174" s="201"/>
      <c r="P174" s="182"/>
      <c r="Q174" s="182"/>
      <c r="R174" s="182"/>
      <c r="S174" s="182"/>
      <c r="T174" s="182"/>
      <c r="U174" s="182"/>
      <c r="V174" s="182"/>
      <c r="W174" s="182"/>
      <c r="X174" s="182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82"/>
      <c r="O175" s="201"/>
      <c r="P175" s="182"/>
      <c r="Q175" s="182"/>
      <c r="R175" s="182"/>
      <c r="S175" s="182"/>
      <c r="T175" s="182"/>
      <c r="U175" s="182"/>
      <c r="V175" s="182"/>
      <c r="W175" s="182"/>
      <c r="X175" s="182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82"/>
      <c r="O176" s="201"/>
      <c r="P176" s="182"/>
      <c r="Q176" s="182"/>
      <c r="R176" s="182"/>
      <c r="S176" s="182"/>
      <c r="T176" s="182"/>
      <c r="U176" s="182"/>
      <c r="V176" s="182"/>
      <c r="W176" s="182"/>
      <c r="X176" s="182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82"/>
      <c r="O177" s="201"/>
      <c r="P177" s="182"/>
      <c r="Q177" s="182"/>
      <c r="R177" s="182"/>
      <c r="S177" s="182"/>
      <c r="T177" s="182"/>
      <c r="U177" s="182"/>
      <c r="V177" s="182"/>
      <c r="W177" s="182"/>
      <c r="X177" s="182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82"/>
      <c r="O178" s="201"/>
      <c r="P178" s="182"/>
      <c r="Q178" s="182"/>
      <c r="R178" s="182"/>
      <c r="S178" s="182"/>
      <c r="T178" s="182"/>
      <c r="U178" s="182"/>
      <c r="V178" s="182"/>
      <c r="W178" s="182"/>
      <c r="X178" s="182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82"/>
      <c r="O179" s="201"/>
      <c r="P179" s="182"/>
      <c r="Q179" s="182"/>
      <c r="R179" s="182"/>
      <c r="S179" s="182"/>
      <c r="T179" s="182"/>
      <c r="U179" s="182"/>
      <c r="V179" s="182"/>
      <c r="W179" s="182"/>
      <c r="X179" s="182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82"/>
      <c r="O180" s="201"/>
      <c r="P180" s="182"/>
      <c r="Q180" s="182"/>
      <c r="R180" s="182"/>
      <c r="S180" s="182"/>
      <c r="T180" s="182"/>
      <c r="U180" s="182"/>
      <c r="V180" s="182"/>
      <c r="W180" s="182"/>
      <c r="X180" s="182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82"/>
      <c r="O181" s="201"/>
      <c r="P181" s="182"/>
      <c r="Q181" s="182"/>
      <c r="R181" s="182"/>
      <c r="S181" s="182"/>
      <c r="T181" s="182"/>
      <c r="U181" s="182"/>
      <c r="V181" s="182"/>
      <c r="W181" s="182"/>
      <c r="X181" s="182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82"/>
      <c r="O182" s="201"/>
      <c r="P182" s="182"/>
      <c r="Q182" s="182"/>
      <c r="R182" s="182"/>
      <c r="S182" s="182"/>
      <c r="T182" s="182"/>
      <c r="U182" s="182"/>
      <c r="V182" s="182"/>
      <c r="W182" s="182"/>
      <c r="X182" s="182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82"/>
      <c r="O183" s="201"/>
      <c r="P183" s="182"/>
      <c r="Q183" s="182"/>
      <c r="R183" s="182"/>
      <c r="S183" s="182"/>
      <c r="T183" s="182"/>
      <c r="U183" s="182"/>
      <c r="V183" s="182"/>
      <c r="W183" s="182"/>
      <c r="X183" s="182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82"/>
      <c r="O184" s="201"/>
      <c r="P184" s="182"/>
      <c r="Q184" s="182"/>
      <c r="R184" s="182"/>
      <c r="S184" s="182"/>
      <c r="T184" s="182"/>
      <c r="U184" s="182"/>
      <c r="V184" s="182"/>
      <c r="W184" s="182"/>
      <c r="X184" s="182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82"/>
      <c r="O185" s="201"/>
      <c r="P185" s="182"/>
      <c r="Q185" s="182"/>
      <c r="R185" s="182"/>
      <c r="S185" s="182"/>
      <c r="T185" s="182"/>
      <c r="U185" s="182"/>
      <c r="V185" s="182"/>
      <c r="W185" s="182"/>
      <c r="X185" s="182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82"/>
      <c r="O186" s="201"/>
      <c r="P186" s="182"/>
      <c r="Q186" s="182"/>
      <c r="R186" s="182"/>
      <c r="S186" s="182"/>
      <c r="T186" s="182"/>
      <c r="U186" s="182"/>
      <c r="V186" s="182"/>
      <c r="W186" s="182"/>
      <c r="X186" s="182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82"/>
      <c r="O187" s="201"/>
      <c r="P187" s="182"/>
      <c r="Q187" s="182"/>
      <c r="R187" s="182"/>
      <c r="S187" s="182"/>
      <c r="T187" s="182"/>
      <c r="U187" s="182"/>
      <c r="V187" s="182"/>
      <c r="W187" s="182"/>
      <c r="X187" s="182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82"/>
      <c r="O188" s="201"/>
      <c r="P188" s="182"/>
      <c r="Q188" s="182"/>
      <c r="R188" s="182"/>
      <c r="S188" s="182"/>
      <c r="T188" s="182"/>
      <c r="U188" s="182"/>
      <c r="V188" s="182"/>
      <c r="W188" s="182"/>
      <c r="X188" s="182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82"/>
      <c r="O189" s="201"/>
      <c r="P189" s="182"/>
      <c r="Q189" s="182"/>
      <c r="R189" s="182"/>
      <c r="S189" s="182"/>
      <c r="T189" s="182"/>
      <c r="U189" s="182"/>
      <c r="V189" s="182"/>
      <c r="W189" s="182"/>
      <c r="X189" s="182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82"/>
      <c r="O190" s="201"/>
      <c r="P190" s="182"/>
      <c r="Q190" s="182"/>
      <c r="R190" s="182"/>
      <c r="S190" s="182"/>
      <c r="T190" s="182"/>
      <c r="U190" s="182"/>
      <c r="V190" s="182"/>
      <c r="W190" s="182"/>
      <c r="X190" s="182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82"/>
      <c r="O191" s="201"/>
      <c r="P191" s="182"/>
      <c r="Q191" s="182"/>
      <c r="R191" s="182"/>
      <c r="S191" s="182"/>
      <c r="T191" s="182"/>
      <c r="U191" s="182"/>
      <c r="V191" s="182"/>
      <c r="W191" s="182"/>
      <c r="X191" s="182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82"/>
      <c r="O192" s="201"/>
      <c r="P192" s="182"/>
      <c r="Q192" s="182"/>
      <c r="R192" s="182"/>
      <c r="S192" s="182"/>
      <c r="T192" s="182"/>
      <c r="U192" s="182"/>
      <c r="V192" s="182"/>
      <c r="W192" s="182"/>
      <c r="X192" s="182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82"/>
      <c r="O193" s="201"/>
      <c r="P193" s="182"/>
      <c r="Q193" s="182"/>
      <c r="R193" s="182"/>
      <c r="S193" s="182"/>
      <c r="T193" s="182"/>
      <c r="U193" s="182"/>
      <c r="V193" s="182"/>
      <c r="W193" s="182"/>
      <c r="X193" s="182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82"/>
      <c r="O194" s="201"/>
      <c r="P194" s="182"/>
      <c r="Q194" s="182"/>
      <c r="R194" s="182"/>
      <c r="S194" s="182"/>
      <c r="T194" s="182"/>
      <c r="U194" s="182"/>
      <c r="V194" s="182"/>
      <c r="W194" s="182"/>
      <c r="X194" s="182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82"/>
      <c r="O195" s="201"/>
      <c r="P195" s="182"/>
      <c r="Q195" s="182"/>
      <c r="R195" s="182"/>
      <c r="S195" s="182"/>
      <c r="T195" s="182"/>
      <c r="U195" s="182"/>
      <c r="V195" s="182"/>
      <c r="W195" s="182"/>
      <c r="X195" s="182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82"/>
      <c r="O196" s="201"/>
      <c r="P196" s="182"/>
      <c r="Q196" s="182"/>
      <c r="R196" s="182"/>
      <c r="S196" s="182"/>
      <c r="T196" s="182"/>
      <c r="U196" s="182"/>
      <c r="V196" s="182"/>
      <c r="W196" s="182"/>
      <c r="X196" s="182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82"/>
      <c r="O197" s="201"/>
      <c r="P197" s="182"/>
      <c r="Q197" s="182"/>
      <c r="R197" s="182"/>
      <c r="S197" s="182"/>
      <c r="T197" s="182"/>
      <c r="U197" s="182"/>
      <c r="V197" s="182"/>
      <c r="W197" s="182"/>
      <c r="X197" s="182"/>
    </row>
    <row r="198" spans="5:24" s="27" customFormat="1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182"/>
      <c r="O198" s="201"/>
      <c r="P198" s="182"/>
      <c r="Q198" s="182"/>
      <c r="R198" s="182"/>
      <c r="S198" s="182"/>
      <c r="T198" s="182"/>
      <c r="U198" s="182"/>
      <c r="V198" s="182"/>
      <c r="W198" s="182"/>
      <c r="X198" s="182"/>
    </row>
    <row r="199" spans="5:24" s="27" customFormat="1" x14ac:dyDescent="0.25">
      <c r="E199" s="44"/>
      <c r="F199" s="44"/>
      <c r="G199" s="44"/>
      <c r="H199" s="44"/>
      <c r="I199" s="44"/>
      <c r="J199" s="44"/>
      <c r="K199" s="44"/>
      <c r="L199" s="44"/>
      <c r="M199" s="44"/>
      <c r="N199" s="182"/>
      <c r="O199" s="201"/>
      <c r="P199" s="182"/>
      <c r="Q199" s="182"/>
      <c r="R199" s="182"/>
      <c r="S199" s="182"/>
      <c r="T199" s="182"/>
      <c r="U199" s="182"/>
      <c r="V199" s="182"/>
      <c r="W199" s="182"/>
      <c r="X199" s="182"/>
    </row>
    <row r="200" spans="5:24" s="27" customFormat="1" x14ac:dyDescent="0.25">
      <c r="E200" s="44"/>
      <c r="F200" s="44"/>
      <c r="G200" s="44"/>
      <c r="H200" s="44"/>
      <c r="I200" s="44"/>
      <c r="J200" s="44"/>
      <c r="K200" s="44"/>
      <c r="L200" s="44"/>
      <c r="M200" s="44"/>
      <c r="N200" s="182"/>
      <c r="O200" s="201"/>
      <c r="P200" s="182"/>
      <c r="Q200" s="182"/>
      <c r="R200" s="182"/>
      <c r="S200" s="182"/>
      <c r="T200" s="182"/>
      <c r="U200" s="182"/>
      <c r="V200" s="182"/>
      <c r="W200" s="182"/>
      <c r="X200" s="182"/>
    </row>
    <row r="201" spans="5:24" s="27" customFormat="1" x14ac:dyDescent="0.25">
      <c r="E201" s="44"/>
      <c r="F201" s="44"/>
      <c r="G201" s="44"/>
      <c r="H201" s="44"/>
      <c r="I201" s="44"/>
      <c r="J201" s="44"/>
      <c r="K201" s="44"/>
      <c r="L201" s="44"/>
      <c r="M201" s="44"/>
      <c r="N201" s="182"/>
      <c r="O201" s="201"/>
      <c r="P201" s="182"/>
      <c r="Q201" s="182"/>
      <c r="R201" s="182"/>
      <c r="S201" s="182"/>
      <c r="T201" s="182"/>
      <c r="U201" s="182"/>
      <c r="V201" s="182"/>
      <c r="W201" s="182"/>
      <c r="X201" s="182"/>
    </row>
    <row r="202" spans="5:24" s="27" customFormat="1" x14ac:dyDescent="0.25">
      <c r="E202" s="44"/>
      <c r="F202" s="44"/>
      <c r="G202" s="44"/>
      <c r="H202" s="44"/>
      <c r="I202" s="44"/>
      <c r="J202" s="44"/>
      <c r="K202" s="44"/>
      <c r="L202" s="44"/>
      <c r="M202" s="44"/>
      <c r="N202" s="182"/>
      <c r="O202" s="201"/>
      <c r="P202" s="182"/>
      <c r="Q202" s="182"/>
      <c r="R202" s="182"/>
      <c r="S202" s="182"/>
      <c r="T202" s="182"/>
      <c r="U202" s="182"/>
      <c r="V202" s="182"/>
      <c r="W202" s="182"/>
      <c r="X202" s="182"/>
    </row>
    <row r="203" spans="5:24" s="27" customFormat="1" x14ac:dyDescent="0.25">
      <c r="E203" s="44"/>
      <c r="F203" s="44"/>
      <c r="G203" s="44"/>
      <c r="H203" s="44"/>
      <c r="I203" s="44"/>
      <c r="J203" s="44"/>
      <c r="K203" s="44"/>
      <c r="L203" s="44"/>
      <c r="M203" s="44"/>
      <c r="N203" s="182"/>
      <c r="O203" s="201"/>
      <c r="P203" s="182"/>
      <c r="Q203" s="182"/>
      <c r="R203" s="182"/>
      <c r="S203" s="182"/>
      <c r="T203" s="182"/>
      <c r="U203" s="182"/>
      <c r="V203" s="182"/>
      <c r="W203" s="182"/>
      <c r="X203" s="182"/>
    </row>
    <row r="204" spans="5:24" s="27" customFormat="1" x14ac:dyDescent="0.25">
      <c r="E204" s="44"/>
      <c r="F204" s="44"/>
      <c r="G204" s="44"/>
      <c r="H204" s="44"/>
      <c r="I204" s="44"/>
      <c r="J204" s="44"/>
      <c r="K204" s="44"/>
      <c r="L204" s="44"/>
      <c r="M204" s="44"/>
      <c r="N204" s="182"/>
      <c r="O204" s="201"/>
      <c r="P204" s="182"/>
      <c r="Q204" s="182"/>
      <c r="R204" s="182"/>
      <c r="S204" s="182"/>
      <c r="T204" s="182"/>
      <c r="U204" s="182"/>
      <c r="V204" s="182"/>
      <c r="W204" s="182"/>
      <c r="X204" s="182"/>
    </row>
    <row r="205" spans="5:24" s="27" customFormat="1" x14ac:dyDescent="0.25">
      <c r="N205" s="182"/>
      <c r="O205" s="201"/>
      <c r="P205" s="182"/>
      <c r="Q205" s="182"/>
      <c r="R205" s="182"/>
      <c r="S205" s="182"/>
      <c r="T205" s="182"/>
      <c r="U205" s="182"/>
      <c r="V205" s="182"/>
      <c r="W205" s="182"/>
      <c r="X205" s="182"/>
    </row>
    <row r="206" spans="5:24" s="27" customFormat="1" x14ac:dyDescent="0.25">
      <c r="N206" s="182"/>
      <c r="O206" s="201"/>
      <c r="P206" s="182"/>
      <c r="Q206" s="182"/>
      <c r="R206" s="182"/>
      <c r="S206" s="182"/>
      <c r="T206" s="182"/>
      <c r="U206" s="182"/>
      <c r="V206" s="182"/>
      <c r="W206" s="182"/>
      <c r="X206" s="182"/>
    </row>
    <row r="207" spans="5:24" s="27" customFormat="1" x14ac:dyDescent="0.25">
      <c r="N207" s="182"/>
      <c r="O207" s="201"/>
      <c r="P207" s="182"/>
      <c r="Q207" s="182"/>
      <c r="R207" s="182"/>
      <c r="S207" s="182"/>
      <c r="T207" s="182"/>
      <c r="U207" s="182"/>
      <c r="V207" s="182"/>
      <c r="W207" s="182"/>
      <c r="X207" s="182"/>
    </row>
    <row r="208" spans="5:24" s="27" customFormat="1" x14ac:dyDescent="0.25">
      <c r="N208" s="182"/>
      <c r="O208" s="201"/>
      <c r="P208" s="182"/>
      <c r="Q208" s="182"/>
      <c r="R208" s="182"/>
      <c r="S208" s="182"/>
      <c r="T208" s="182"/>
      <c r="U208" s="182"/>
      <c r="V208" s="182"/>
      <c r="W208" s="182"/>
      <c r="X208" s="182"/>
    </row>
    <row r="209" spans="14:24" s="27" customFormat="1" x14ac:dyDescent="0.25">
      <c r="N209" s="182"/>
      <c r="O209" s="201"/>
      <c r="P209" s="182"/>
      <c r="Q209" s="182"/>
      <c r="R209" s="182"/>
      <c r="S209" s="182"/>
      <c r="T209" s="182"/>
      <c r="U209" s="182"/>
      <c r="V209" s="182"/>
      <c r="W209" s="182"/>
      <c r="X209" s="182"/>
    </row>
    <row r="210" spans="14:24" s="27" customFormat="1" x14ac:dyDescent="0.25">
      <c r="N210" s="182"/>
      <c r="O210" s="201"/>
      <c r="P210" s="182"/>
      <c r="Q210" s="182"/>
      <c r="R210" s="182"/>
      <c r="S210" s="182"/>
      <c r="T210" s="182"/>
      <c r="U210" s="182"/>
      <c r="V210" s="182"/>
      <c r="W210" s="182"/>
      <c r="X210" s="182"/>
    </row>
    <row r="211" spans="14:24" s="27" customFormat="1" x14ac:dyDescent="0.25">
      <c r="N211" s="182"/>
      <c r="O211" s="201"/>
      <c r="P211" s="182"/>
      <c r="Q211" s="182"/>
      <c r="R211" s="182"/>
      <c r="S211" s="182"/>
      <c r="T211" s="182"/>
      <c r="U211" s="182"/>
      <c r="V211" s="182"/>
      <c r="W211" s="182"/>
      <c r="X211" s="182"/>
    </row>
    <row r="212" spans="14:24" s="27" customFormat="1" x14ac:dyDescent="0.25">
      <c r="N212" s="182"/>
      <c r="O212" s="201"/>
      <c r="P212" s="182"/>
      <c r="Q212" s="182"/>
      <c r="R212" s="182"/>
      <c r="S212" s="182"/>
      <c r="T212" s="182"/>
      <c r="U212" s="182"/>
      <c r="V212" s="182"/>
      <c r="W212" s="182"/>
      <c r="X212" s="182"/>
    </row>
    <row r="213" spans="14:24" s="27" customFormat="1" x14ac:dyDescent="0.25">
      <c r="N213" s="182"/>
      <c r="O213" s="201"/>
      <c r="P213" s="182"/>
      <c r="Q213" s="182"/>
      <c r="R213" s="182"/>
      <c r="S213" s="182"/>
      <c r="T213" s="182"/>
      <c r="U213" s="182"/>
      <c r="V213" s="182"/>
      <c r="W213" s="182"/>
      <c r="X213" s="182"/>
    </row>
    <row r="214" spans="14:24" s="27" customFormat="1" x14ac:dyDescent="0.25">
      <c r="N214" s="182"/>
      <c r="O214" s="201"/>
      <c r="P214" s="182"/>
      <c r="Q214" s="182"/>
      <c r="R214" s="182"/>
      <c r="S214" s="182"/>
      <c r="T214" s="182"/>
      <c r="U214" s="182"/>
      <c r="V214" s="182"/>
      <c r="W214" s="182"/>
      <c r="X214" s="182"/>
    </row>
    <row r="215" spans="14:24" s="27" customFormat="1" x14ac:dyDescent="0.25">
      <c r="N215" s="182"/>
      <c r="O215" s="201"/>
      <c r="P215" s="182"/>
      <c r="Q215" s="182"/>
      <c r="R215" s="182"/>
      <c r="S215" s="182"/>
      <c r="T215" s="182"/>
      <c r="U215" s="182"/>
      <c r="V215" s="182"/>
      <c r="W215" s="182"/>
      <c r="X215" s="182"/>
    </row>
    <row r="216" spans="14:24" s="27" customFormat="1" x14ac:dyDescent="0.25">
      <c r="N216" s="182"/>
      <c r="O216" s="201"/>
      <c r="P216" s="182"/>
      <c r="Q216" s="182"/>
      <c r="R216" s="182"/>
      <c r="S216" s="182"/>
      <c r="T216" s="182"/>
      <c r="U216" s="182"/>
      <c r="V216" s="182"/>
      <c r="W216" s="182"/>
      <c r="X216" s="182"/>
    </row>
    <row r="217" spans="14:24" s="27" customFormat="1" x14ac:dyDescent="0.25">
      <c r="N217" s="182"/>
      <c r="O217" s="201"/>
      <c r="P217" s="182"/>
      <c r="Q217" s="182"/>
      <c r="R217" s="182"/>
      <c r="S217" s="182"/>
      <c r="T217" s="182"/>
      <c r="U217" s="182"/>
      <c r="V217" s="182"/>
      <c r="W217" s="182"/>
      <c r="X217" s="182"/>
    </row>
    <row r="218" spans="14:24" s="27" customFormat="1" x14ac:dyDescent="0.25">
      <c r="N218" s="182"/>
      <c r="O218" s="201"/>
      <c r="P218" s="182"/>
      <c r="Q218" s="182"/>
      <c r="R218" s="182"/>
      <c r="S218" s="182"/>
      <c r="T218" s="182"/>
      <c r="U218" s="182"/>
      <c r="V218" s="182"/>
      <c r="W218" s="182"/>
      <c r="X218" s="182"/>
    </row>
    <row r="219" spans="14:24" s="27" customFormat="1" x14ac:dyDescent="0.25">
      <c r="N219" s="182"/>
      <c r="O219" s="201"/>
      <c r="P219" s="182"/>
      <c r="Q219" s="182"/>
      <c r="R219" s="182"/>
      <c r="S219" s="182"/>
      <c r="T219" s="182"/>
      <c r="U219" s="182"/>
      <c r="V219" s="182"/>
      <c r="W219" s="182"/>
      <c r="X219" s="182"/>
    </row>
    <row r="220" spans="14:24" s="27" customFormat="1" x14ac:dyDescent="0.25">
      <c r="N220" s="182"/>
      <c r="O220" s="201"/>
      <c r="P220" s="182"/>
      <c r="Q220" s="182"/>
      <c r="R220" s="182"/>
      <c r="S220" s="182"/>
      <c r="T220" s="182"/>
      <c r="U220" s="182"/>
      <c r="V220" s="182"/>
      <c r="W220" s="182"/>
      <c r="X220" s="182"/>
    </row>
    <row r="221" spans="14:24" s="27" customFormat="1" x14ac:dyDescent="0.25">
      <c r="N221" s="182"/>
      <c r="O221" s="201"/>
      <c r="P221" s="182"/>
      <c r="Q221" s="182"/>
      <c r="R221" s="182"/>
      <c r="S221" s="182"/>
      <c r="T221" s="182"/>
      <c r="U221" s="182"/>
      <c r="V221" s="182"/>
      <c r="W221" s="182"/>
      <c r="X221" s="182"/>
    </row>
    <row r="222" spans="14:24" s="27" customFormat="1" x14ac:dyDescent="0.25">
      <c r="N222" s="182"/>
      <c r="O222" s="201"/>
      <c r="P222" s="182"/>
      <c r="Q222" s="182"/>
      <c r="R222" s="182"/>
      <c r="S222" s="182"/>
      <c r="T222" s="182"/>
      <c r="U222" s="182"/>
      <c r="V222" s="182"/>
      <c r="W222" s="182"/>
      <c r="X222" s="182"/>
    </row>
    <row r="223" spans="14:24" s="27" customFormat="1" x14ac:dyDescent="0.25">
      <c r="N223" s="182"/>
      <c r="O223" s="201"/>
      <c r="P223" s="182"/>
      <c r="Q223" s="182"/>
      <c r="R223" s="182"/>
      <c r="S223" s="182"/>
      <c r="T223" s="182"/>
      <c r="U223" s="182"/>
      <c r="V223" s="182"/>
      <c r="W223" s="182"/>
      <c r="X223" s="182"/>
    </row>
    <row r="224" spans="14:24" s="27" customFormat="1" x14ac:dyDescent="0.25">
      <c r="N224" s="182"/>
      <c r="O224" s="201"/>
      <c r="P224" s="182"/>
      <c r="Q224" s="182"/>
      <c r="R224" s="182"/>
      <c r="S224" s="182"/>
      <c r="T224" s="182"/>
      <c r="U224" s="182"/>
      <c r="V224" s="182"/>
      <c r="W224" s="182"/>
      <c r="X224" s="182"/>
    </row>
    <row r="225" spans="14:24" s="27" customFormat="1" x14ac:dyDescent="0.25">
      <c r="N225" s="182"/>
      <c r="O225" s="201"/>
      <c r="P225" s="182"/>
      <c r="Q225" s="182"/>
      <c r="R225" s="182"/>
      <c r="S225" s="182"/>
      <c r="T225" s="182"/>
      <c r="U225" s="182"/>
      <c r="V225" s="182"/>
      <c r="W225" s="182"/>
      <c r="X225" s="182"/>
    </row>
    <row r="226" spans="14:24" s="27" customFormat="1" x14ac:dyDescent="0.25">
      <c r="N226" s="182"/>
      <c r="O226" s="201"/>
      <c r="P226" s="182"/>
      <c r="Q226" s="182"/>
      <c r="R226" s="182"/>
      <c r="S226" s="182"/>
      <c r="T226" s="182"/>
      <c r="U226" s="182"/>
      <c r="V226" s="182"/>
      <c r="W226" s="182"/>
      <c r="X226" s="182"/>
    </row>
    <row r="227" spans="14:24" s="27" customFormat="1" x14ac:dyDescent="0.25">
      <c r="N227" s="182"/>
      <c r="O227" s="201"/>
      <c r="P227" s="182"/>
      <c r="Q227" s="182"/>
      <c r="R227" s="182"/>
      <c r="S227" s="182"/>
      <c r="T227" s="182"/>
      <c r="U227" s="182"/>
      <c r="V227" s="182"/>
      <c r="W227" s="182"/>
      <c r="X227" s="182"/>
    </row>
    <row r="228" spans="14:24" s="27" customFormat="1" x14ac:dyDescent="0.25">
      <c r="N228" s="182"/>
      <c r="O228" s="201"/>
      <c r="P228" s="182"/>
      <c r="Q228" s="182"/>
      <c r="R228" s="182"/>
      <c r="S228" s="182"/>
      <c r="T228" s="182"/>
      <c r="U228" s="182"/>
      <c r="V228" s="182"/>
      <c r="W228" s="182"/>
      <c r="X228" s="182"/>
    </row>
    <row r="229" spans="14:24" s="27" customFormat="1" x14ac:dyDescent="0.25">
      <c r="N229" s="182"/>
      <c r="O229" s="201"/>
      <c r="P229" s="182"/>
      <c r="Q229" s="182"/>
      <c r="R229" s="182"/>
      <c r="S229" s="182"/>
      <c r="T229" s="182"/>
      <c r="U229" s="182"/>
      <c r="V229" s="182"/>
      <c r="W229" s="182"/>
      <c r="X229" s="182"/>
    </row>
    <row r="230" spans="14:24" s="27" customFormat="1" x14ac:dyDescent="0.25">
      <c r="N230" s="182"/>
      <c r="O230" s="201"/>
      <c r="P230" s="182"/>
      <c r="Q230" s="182"/>
      <c r="R230" s="182"/>
      <c r="S230" s="182"/>
      <c r="T230" s="182"/>
      <c r="U230" s="182"/>
      <c r="V230" s="182"/>
      <c r="W230" s="182"/>
      <c r="X230" s="182"/>
    </row>
    <row r="231" spans="14:24" s="27" customFormat="1" x14ac:dyDescent="0.25">
      <c r="N231" s="182"/>
      <c r="O231" s="201"/>
      <c r="P231" s="182"/>
      <c r="Q231" s="182"/>
      <c r="R231" s="182"/>
      <c r="S231" s="182"/>
      <c r="T231" s="182"/>
      <c r="U231" s="182"/>
      <c r="V231" s="182"/>
      <c r="W231" s="182"/>
      <c r="X231" s="182"/>
    </row>
    <row r="232" spans="14:24" s="27" customFormat="1" x14ac:dyDescent="0.25">
      <c r="N232" s="182"/>
      <c r="O232" s="201"/>
      <c r="P232" s="182"/>
      <c r="Q232" s="182"/>
      <c r="R232" s="182"/>
      <c r="S232" s="182"/>
      <c r="T232" s="182"/>
      <c r="U232" s="182"/>
      <c r="V232" s="182"/>
      <c r="W232" s="182"/>
      <c r="X232" s="182"/>
    </row>
    <row r="233" spans="14:24" s="27" customFormat="1" x14ac:dyDescent="0.25">
      <c r="N233" s="182"/>
      <c r="O233" s="201"/>
      <c r="P233" s="182"/>
      <c r="Q233" s="182"/>
      <c r="R233" s="182"/>
      <c r="S233" s="182"/>
      <c r="T233" s="182"/>
      <c r="U233" s="182"/>
      <c r="V233" s="182"/>
      <c r="W233" s="182"/>
      <c r="X233" s="182"/>
    </row>
    <row r="234" spans="14:24" s="27" customFormat="1" x14ac:dyDescent="0.25">
      <c r="N234" s="182"/>
      <c r="O234" s="201"/>
      <c r="P234" s="182"/>
      <c r="Q234" s="182"/>
      <c r="R234" s="182"/>
      <c r="S234" s="182"/>
      <c r="T234" s="182"/>
      <c r="U234" s="182"/>
      <c r="V234" s="182"/>
      <c r="W234" s="182"/>
      <c r="X234" s="182"/>
    </row>
    <row r="235" spans="14:24" s="27" customFormat="1" x14ac:dyDescent="0.25">
      <c r="N235" s="182"/>
      <c r="O235" s="201"/>
      <c r="P235" s="182"/>
      <c r="Q235" s="182"/>
      <c r="R235" s="182"/>
      <c r="S235" s="182"/>
      <c r="T235" s="182"/>
      <c r="U235" s="182"/>
      <c r="V235" s="182"/>
      <c r="W235" s="182"/>
      <c r="X235" s="182"/>
    </row>
    <row r="236" spans="14:24" s="27" customFormat="1" x14ac:dyDescent="0.25">
      <c r="N236" s="182"/>
      <c r="O236" s="201"/>
      <c r="P236" s="182"/>
      <c r="Q236" s="182"/>
      <c r="R236" s="182"/>
      <c r="S236" s="182"/>
      <c r="T236" s="182"/>
      <c r="U236" s="182"/>
      <c r="V236" s="182"/>
      <c r="W236" s="182"/>
      <c r="X236" s="182"/>
    </row>
    <row r="237" spans="14:24" s="27" customFormat="1" x14ac:dyDescent="0.25">
      <c r="N237" s="182"/>
      <c r="O237" s="201"/>
      <c r="P237" s="182"/>
      <c r="Q237" s="182"/>
      <c r="R237" s="182"/>
      <c r="S237" s="182"/>
      <c r="T237" s="182"/>
      <c r="U237" s="182"/>
      <c r="V237" s="182"/>
      <c r="W237" s="182"/>
      <c r="X237" s="182"/>
    </row>
    <row r="238" spans="14:24" s="27" customFormat="1" x14ac:dyDescent="0.25">
      <c r="N238" s="182"/>
      <c r="O238" s="201"/>
      <c r="P238" s="182"/>
      <c r="Q238" s="182"/>
      <c r="R238" s="182"/>
      <c r="S238" s="182"/>
      <c r="T238" s="182"/>
      <c r="U238" s="182"/>
      <c r="V238" s="182"/>
      <c r="W238" s="182"/>
      <c r="X238" s="182"/>
    </row>
    <row r="239" spans="14:24" s="27" customFormat="1" x14ac:dyDescent="0.25">
      <c r="N239" s="182"/>
      <c r="O239" s="201"/>
      <c r="P239" s="182"/>
      <c r="Q239" s="182"/>
      <c r="R239" s="182"/>
      <c r="S239" s="182"/>
      <c r="T239" s="182"/>
      <c r="U239" s="182"/>
      <c r="V239" s="182"/>
      <c r="W239" s="182"/>
      <c r="X239" s="182"/>
    </row>
    <row r="240" spans="14:24" s="27" customFormat="1" x14ac:dyDescent="0.25">
      <c r="N240" s="182"/>
      <c r="O240" s="201"/>
      <c r="P240" s="182"/>
      <c r="Q240" s="182"/>
      <c r="R240" s="182"/>
      <c r="S240" s="182"/>
      <c r="T240" s="182"/>
      <c r="U240" s="182"/>
      <c r="V240" s="182"/>
      <c r="W240" s="182"/>
      <c r="X240" s="182"/>
    </row>
    <row r="241" spans="14:24" s="27" customFormat="1" x14ac:dyDescent="0.25">
      <c r="N241" s="182"/>
      <c r="O241" s="201"/>
      <c r="P241" s="182"/>
      <c r="Q241" s="182"/>
      <c r="R241" s="182"/>
      <c r="S241" s="182"/>
      <c r="T241" s="182"/>
      <c r="U241" s="182"/>
      <c r="V241" s="182"/>
      <c r="W241" s="182"/>
      <c r="X241" s="182"/>
    </row>
    <row r="242" spans="14:24" s="27" customFormat="1" x14ac:dyDescent="0.25">
      <c r="N242" s="182"/>
      <c r="O242" s="201"/>
      <c r="P242" s="182"/>
      <c r="Q242" s="182"/>
      <c r="R242" s="182"/>
      <c r="S242" s="182"/>
      <c r="T242" s="182"/>
      <c r="U242" s="182"/>
      <c r="V242" s="182"/>
      <c r="W242" s="182"/>
      <c r="X242" s="182"/>
    </row>
    <row r="243" spans="14:24" s="27" customFormat="1" x14ac:dyDescent="0.25">
      <c r="N243" s="182"/>
      <c r="O243" s="201"/>
      <c r="P243" s="182"/>
      <c r="Q243" s="182"/>
      <c r="R243" s="182"/>
      <c r="S243" s="182"/>
      <c r="T243" s="182"/>
      <c r="U243" s="182"/>
      <c r="V243" s="182"/>
      <c r="W243" s="182"/>
      <c r="X243" s="182"/>
    </row>
    <row r="244" spans="14:24" s="27" customFormat="1" x14ac:dyDescent="0.25">
      <c r="N244" s="182"/>
      <c r="O244" s="201"/>
      <c r="P244" s="182"/>
      <c r="Q244" s="182"/>
      <c r="R244" s="182"/>
      <c r="S244" s="182"/>
      <c r="T244" s="182"/>
      <c r="U244" s="182"/>
      <c r="V244" s="182"/>
      <c r="W244" s="182"/>
      <c r="X244" s="182"/>
    </row>
    <row r="245" spans="14:24" s="27" customFormat="1" x14ac:dyDescent="0.25">
      <c r="N245" s="182"/>
      <c r="O245" s="201"/>
      <c r="P245" s="182"/>
      <c r="Q245" s="182"/>
      <c r="R245" s="182"/>
      <c r="S245" s="182"/>
      <c r="T245" s="182"/>
      <c r="U245" s="182"/>
      <c r="V245" s="182"/>
      <c r="W245" s="182"/>
      <c r="X245" s="182"/>
    </row>
    <row r="246" spans="14:24" s="27" customFormat="1" x14ac:dyDescent="0.25">
      <c r="N246" s="182"/>
      <c r="O246" s="201"/>
      <c r="P246" s="182"/>
      <c r="Q246" s="182"/>
      <c r="R246" s="182"/>
      <c r="S246" s="182"/>
      <c r="T246" s="182"/>
      <c r="U246" s="182"/>
      <c r="V246" s="182"/>
      <c r="W246" s="182"/>
      <c r="X246" s="182"/>
    </row>
    <row r="247" spans="14:24" s="27" customFormat="1" x14ac:dyDescent="0.25">
      <c r="N247" s="182"/>
      <c r="O247" s="201"/>
      <c r="P247" s="182"/>
      <c r="Q247" s="182"/>
      <c r="R247" s="182"/>
      <c r="S247" s="182"/>
      <c r="T247" s="182"/>
      <c r="U247" s="182"/>
      <c r="V247" s="182"/>
      <c r="W247" s="182"/>
      <c r="X247" s="182"/>
    </row>
    <row r="248" spans="14:24" s="27" customFormat="1" x14ac:dyDescent="0.25">
      <c r="N248" s="182"/>
      <c r="O248" s="201"/>
      <c r="P248" s="182"/>
      <c r="Q248" s="182"/>
      <c r="R248" s="182"/>
      <c r="S248" s="182"/>
      <c r="T248" s="182"/>
      <c r="U248" s="182"/>
      <c r="V248" s="182"/>
      <c r="W248" s="182"/>
      <c r="X248" s="182"/>
    </row>
    <row r="249" spans="14:24" s="27" customFormat="1" x14ac:dyDescent="0.25">
      <c r="N249" s="182"/>
      <c r="O249" s="201"/>
      <c r="P249" s="182"/>
      <c r="Q249" s="182"/>
      <c r="R249" s="182"/>
      <c r="S249" s="182"/>
      <c r="T249" s="182"/>
      <c r="U249" s="182"/>
      <c r="V249" s="182"/>
      <c r="W249" s="182"/>
      <c r="X249" s="182"/>
    </row>
    <row r="250" spans="14:24" s="27" customFormat="1" x14ac:dyDescent="0.25">
      <c r="N250" s="182"/>
      <c r="O250" s="201"/>
      <c r="P250" s="182"/>
      <c r="Q250" s="182"/>
      <c r="R250" s="182"/>
      <c r="S250" s="182"/>
      <c r="T250" s="182"/>
      <c r="U250" s="182"/>
      <c r="V250" s="182"/>
      <c r="W250" s="182"/>
      <c r="X250" s="182"/>
    </row>
    <row r="251" spans="14:24" s="27" customFormat="1" x14ac:dyDescent="0.25">
      <c r="N251" s="182"/>
      <c r="O251" s="201"/>
      <c r="P251" s="182"/>
      <c r="Q251" s="182"/>
      <c r="R251" s="182"/>
      <c r="S251" s="182"/>
      <c r="T251" s="182"/>
      <c r="U251" s="182"/>
      <c r="V251" s="182"/>
      <c r="W251" s="182"/>
      <c r="X251" s="182"/>
    </row>
    <row r="252" spans="14:24" s="27" customFormat="1" x14ac:dyDescent="0.25">
      <c r="N252" s="182"/>
      <c r="O252" s="201"/>
      <c r="P252" s="182"/>
      <c r="Q252" s="182"/>
      <c r="R252" s="182"/>
      <c r="S252" s="182"/>
      <c r="T252" s="182"/>
      <c r="U252" s="182"/>
      <c r="V252" s="182"/>
      <c r="W252" s="182"/>
      <c r="X252" s="182"/>
    </row>
    <row r="253" spans="14:24" s="27" customFormat="1" x14ac:dyDescent="0.25">
      <c r="N253" s="182"/>
      <c r="O253" s="201"/>
      <c r="P253" s="182"/>
      <c r="Q253" s="182"/>
      <c r="R253" s="182"/>
      <c r="S253" s="182"/>
      <c r="T253" s="182"/>
      <c r="U253" s="182"/>
      <c r="V253" s="182"/>
      <c r="W253" s="182"/>
      <c r="X253" s="182"/>
    </row>
    <row r="254" spans="14:24" s="27" customFormat="1" x14ac:dyDescent="0.25">
      <c r="N254" s="182"/>
      <c r="O254" s="201"/>
      <c r="P254" s="182"/>
      <c r="Q254" s="182"/>
      <c r="R254" s="182"/>
      <c r="S254" s="182"/>
      <c r="T254" s="182"/>
      <c r="U254" s="182"/>
      <c r="V254" s="182"/>
      <c r="W254" s="182"/>
      <c r="X254" s="182"/>
    </row>
    <row r="255" spans="14:24" s="27" customFormat="1" x14ac:dyDescent="0.25">
      <c r="N255" s="182"/>
      <c r="O255" s="201"/>
      <c r="P255" s="182"/>
      <c r="Q255" s="182"/>
      <c r="R255" s="182"/>
      <c r="S255" s="182"/>
      <c r="T255" s="182"/>
      <c r="U255" s="182"/>
      <c r="V255" s="182"/>
      <c r="W255" s="182"/>
      <c r="X255" s="182"/>
    </row>
    <row r="256" spans="14:24" s="27" customFormat="1" x14ac:dyDescent="0.25">
      <c r="N256" s="182"/>
      <c r="O256" s="201"/>
      <c r="P256" s="182"/>
      <c r="Q256" s="182"/>
      <c r="R256" s="182"/>
      <c r="S256" s="182"/>
      <c r="T256" s="182"/>
      <c r="U256" s="182"/>
      <c r="V256" s="182"/>
      <c r="W256" s="182"/>
      <c r="X256" s="182"/>
    </row>
    <row r="257" spans="14:24" s="27" customFormat="1" x14ac:dyDescent="0.25">
      <c r="N257" s="182"/>
      <c r="O257" s="201"/>
      <c r="P257" s="182"/>
      <c r="Q257" s="182"/>
      <c r="R257" s="182"/>
      <c r="S257" s="182"/>
      <c r="T257" s="182"/>
      <c r="U257" s="182"/>
      <c r="V257" s="182"/>
      <c r="W257" s="182"/>
      <c r="X257" s="182"/>
    </row>
    <row r="258" spans="14:24" s="27" customFormat="1" x14ac:dyDescent="0.25">
      <c r="N258" s="182"/>
      <c r="O258" s="201"/>
      <c r="P258" s="182"/>
      <c r="Q258" s="182"/>
      <c r="R258" s="182"/>
      <c r="S258" s="182"/>
      <c r="T258" s="182"/>
      <c r="U258" s="182"/>
      <c r="V258" s="182"/>
      <c r="W258" s="182"/>
      <c r="X258" s="182"/>
    </row>
    <row r="259" spans="14:24" s="27" customFormat="1" x14ac:dyDescent="0.25">
      <c r="N259" s="182"/>
      <c r="O259" s="201"/>
      <c r="P259" s="182"/>
      <c r="Q259" s="182"/>
      <c r="R259" s="182"/>
      <c r="S259" s="182"/>
      <c r="T259" s="182"/>
      <c r="U259" s="182"/>
      <c r="V259" s="182"/>
      <c r="W259" s="182"/>
      <c r="X259" s="182"/>
    </row>
    <row r="260" spans="14:24" s="27" customFormat="1" x14ac:dyDescent="0.25">
      <c r="N260" s="182"/>
      <c r="O260" s="201"/>
      <c r="P260" s="182"/>
      <c r="Q260" s="182"/>
      <c r="R260" s="182"/>
      <c r="S260" s="182"/>
      <c r="T260" s="182"/>
      <c r="U260" s="182"/>
      <c r="V260" s="182"/>
      <c r="W260" s="182"/>
      <c r="X260" s="182"/>
    </row>
    <row r="261" spans="14:24" s="27" customFormat="1" x14ac:dyDescent="0.25">
      <c r="N261" s="182"/>
      <c r="O261" s="201"/>
      <c r="P261" s="182"/>
      <c r="Q261" s="182"/>
      <c r="R261" s="182"/>
      <c r="S261" s="182"/>
      <c r="T261" s="182"/>
      <c r="U261" s="182"/>
      <c r="V261" s="182"/>
      <c r="W261" s="182"/>
      <c r="X261" s="182"/>
    </row>
    <row r="262" spans="14:24" s="27" customFormat="1" x14ac:dyDescent="0.25">
      <c r="N262" s="182"/>
      <c r="O262" s="201"/>
      <c r="P262" s="182"/>
      <c r="Q262" s="182"/>
      <c r="R262" s="182"/>
      <c r="S262" s="182"/>
      <c r="T262" s="182"/>
      <c r="U262" s="182"/>
      <c r="V262" s="182"/>
      <c r="W262" s="182"/>
      <c r="X262" s="182"/>
    </row>
    <row r="263" spans="14:24" s="27" customFormat="1" x14ac:dyDescent="0.25">
      <c r="N263" s="182"/>
      <c r="O263" s="201"/>
      <c r="P263" s="182"/>
      <c r="Q263" s="182"/>
      <c r="R263" s="182"/>
      <c r="S263" s="182"/>
      <c r="T263" s="182"/>
      <c r="U263" s="182"/>
      <c r="V263" s="182"/>
      <c r="W263" s="182"/>
      <c r="X263" s="182"/>
    </row>
    <row r="264" spans="14:24" s="27" customFormat="1" x14ac:dyDescent="0.25">
      <c r="N264" s="182"/>
      <c r="O264" s="201"/>
      <c r="P264" s="182"/>
      <c r="Q264" s="182"/>
      <c r="R264" s="182"/>
      <c r="S264" s="182"/>
      <c r="T264" s="182"/>
      <c r="U264" s="182"/>
      <c r="V264" s="182"/>
      <c r="W264" s="182"/>
      <c r="X264" s="182"/>
    </row>
    <row r="265" spans="14:24" s="27" customFormat="1" x14ac:dyDescent="0.25">
      <c r="N265" s="182"/>
      <c r="O265" s="201"/>
      <c r="P265" s="182"/>
      <c r="Q265" s="182"/>
      <c r="R265" s="182"/>
      <c r="S265" s="182"/>
      <c r="T265" s="182"/>
      <c r="U265" s="182"/>
      <c r="V265" s="182"/>
      <c r="W265" s="182"/>
      <c r="X265" s="182"/>
    </row>
    <row r="266" spans="14:24" s="27" customFormat="1" x14ac:dyDescent="0.25">
      <c r="N266" s="182"/>
      <c r="O266" s="201"/>
      <c r="P266" s="182"/>
      <c r="Q266" s="182"/>
      <c r="R266" s="182"/>
      <c r="S266" s="182"/>
      <c r="T266" s="182"/>
      <c r="U266" s="182"/>
      <c r="V266" s="182"/>
      <c r="W266" s="182"/>
      <c r="X266" s="182"/>
    </row>
    <row r="267" spans="14:24" s="27" customFormat="1" x14ac:dyDescent="0.25">
      <c r="N267" s="182"/>
      <c r="O267" s="201"/>
      <c r="P267" s="182"/>
      <c r="Q267" s="182"/>
      <c r="R267" s="182"/>
      <c r="S267" s="182"/>
      <c r="T267" s="182"/>
      <c r="U267" s="182"/>
      <c r="V267" s="182"/>
      <c r="W267" s="182"/>
      <c r="X267" s="182"/>
    </row>
    <row r="268" spans="14:24" s="27" customFormat="1" x14ac:dyDescent="0.25">
      <c r="N268" s="182"/>
      <c r="O268" s="201"/>
      <c r="P268" s="182"/>
      <c r="Q268" s="182"/>
      <c r="R268" s="182"/>
      <c r="S268" s="182"/>
      <c r="T268" s="182"/>
      <c r="U268" s="182"/>
      <c r="V268" s="182"/>
      <c r="W268" s="182"/>
      <c r="X268" s="182"/>
    </row>
    <row r="269" spans="14:24" s="27" customFormat="1" x14ac:dyDescent="0.25">
      <c r="N269" s="182"/>
      <c r="O269" s="201"/>
      <c r="P269" s="182"/>
      <c r="Q269" s="182"/>
      <c r="R269" s="182"/>
      <c r="S269" s="182"/>
      <c r="T269" s="182"/>
      <c r="U269" s="182"/>
      <c r="V269" s="182"/>
      <c r="W269" s="182"/>
      <c r="X269" s="182"/>
    </row>
    <row r="270" spans="14:24" s="27" customFormat="1" x14ac:dyDescent="0.25">
      <c r="N270" s="182"/>
      <c r="O270" s="201"/>
      <c r="P270" s="182"/>
      <c r="Q270" s="182"/>
      <c r="R270" s="182"/>
      <c r="S270" s="182"/>
      <c r="T270" s="182"/>
      <c r="U270" s="182"/>
      <c r="V270" s="182"/>
      <c r="W270" s="182"/>
      <c r="X270" s="182"/>
    </row>
    <row r="271" spans="14:24" s="27" customFormat="1" x14ac:dyDescent="0.25">
      <c r="N271" s="182"/>
      <c r="O271" s="201"/>
      <c r="P271" s="182"/>
      <c r="Q271" s="182"/>
      <c r="R271" s="182"/>
      <c r="S271" s="182"/>
      <c r="T271" s="182"/>
      <c r="U271" s="182"/>
      <c r="V271" s="182"/>
      <c r="W271" s="182"/>
      <c r="X271" s="182"/>
    </row>
    <row r="272" spans="14:24" s="27" customFormat="1" x14ac:dyDescent="0.25">
      <c r="N272" s="182"/>
      <c r="O272" s="201"/>
      <c r="P272" s="182"/>
      <c r="Q272" s="182"/>
      <c r="R272" s="182"/>
      <c r="S272" s="182"/>
      <c r="T272" s="182"/>
      <c r="U272" s="182"/>
      <c r="V272" s="182"/>
      <c r="W272" s="182"/>
      <c r="X272" s="182"/>
    </row>
    <row r="273" spans="14:24" s="27" customFormat="1" x14ac:dyDescent="0.25">
      <c r="N273" s="182"/>
      <c r="O273" s="201"/>
      <c r="P273" s="182"/>
      <c r="Q273" s="182"/>
      <c r="R273" s="182"/>
      <c r="S273" s="182"/>
      <c r="T273" s="182"/>
      <c r="U273" s="182"/>
      <c r="V273" s="182"/>
      <c r="W273" s="182"/>
      <c r="X273" s="182"/>
    </row>
    <row r="274" spans="14:24" s="27" customFormat="1" x14ac:dyDescent="0.25">
      <c r="N274" s="182"/>
      <c r="O274" s="201"/>
      <c r="P274" s="182"/>
      <c r="Q274" s="182"/>
      <c r="R274" s="182"/>
      <c r="S274" s="182"/>
      <c r="T274" s="182"/>
      <c r="U274" s="182"/>
      <c r="V274" s="182"/>
      <c r="W274" s="182"/>
      <c r="X274" s="182"/>
    </row>
    <row r="275" spans="14:24" s="27" customFormat="1" x14ac:dyDescent="0.25">
      <c r="N275" s="182"/>
      <c r="O275" s="201"/>
      <c r="P275" s="182"/>
      <c r="Q275" s="182"/>
      <c r="R275" s="182"/>
      <c r="S275" s="182"/>
      <c r="T275" s="182"/>
      <c r="U275" s="182"/>
      <c r="V275" s="182"/>
      <c r="W275" s="182"/>
      <c r="X275" s="182"/>
    </row>
    <row r="276" spans="14:24" s="27" customFormat="1" x14ac:dyDescent="0.25">
      <c r="N276" s="182"/>
      <c r="O276" s="201"/>
      <c r="P276" s="182"/>
      <c r="Q276" s="182"/>
      <c r="R276" s="182"/>
      <c r="S276" s="182"/>
      <c r="T276" s="182"/>
      <c r="U276" s="182"/>
      <c r="V276" s="182"/>
      <c r="W276" s="182"/>
      <c r="X276" s="182"/>
    </row>
    <row r="277" spans="14:24" s="27" customFormat="1" x14ac:dyDescent="0.25">
      <c r="N277" s="182"/>
      <c r="O277" s="201"/>
      <c r="P277" s="182"/>
      <c r="Q277" s="182"/>
      <c r="R277" s="182"/>
      <c r="S277" s="182"/>
      <c r="T277" s="182"/>
      <c r="U277" s="182"/>
      <c r="V277" s="182"/>
      <c r="W277" s="182"/>
      <c r="X277" s="182"/>
    </row>
    <row r="278" spans="14:24" s="27" customFormat="1" x14ac:dyDescent="0.25">
      <c r="N278" s="182"/>
      <c r="O278" s="201"/>
      <c r="P278" s="182"/>
      <c r="Q278" s="182"/>
      <c r="R278" s="182"/>
      <c r="S278" s="182"/>
      <c r="T278" s="182"/>
      <c r="U278" s="182"/>
      <c r="V278" s="182"/>
      <c r="W278" s="182"/>
      <c r="X278" s="182"/>
    </row>
    <row r="279" spans="14:24" s="27" customFormat="1" x14ac:dyDescent="0.25">
      <c r="N279" s="182"/>
      <c r="O279" s="201"/>
      <c r="P279" s="182"/>
      <c r="Q279" s="182"/>
      <c r="R279" s="182"/>
      <c r="S279" s="182"/>
      <c r="T279" s="182"/>
      <c r="U279" s="182"/>
      <c r="V279" s="182"/>
      <c r="W279" s="182"/>
      <c r="X279" s="182"/>
    </row>
    <row r="280" spans="14:24" s="27" customFormat="1" x14ac:dyDescent="0.25">
      <c r="N280" s="182"/>
      <c r="O280" s="201"/>
      <c r="P280" s="182"/>
      <c r="Q280" s="182"/>
      <c r="R280" s="182"/>
      <c r="S280" s="182"/>
      <c r="T280" s="182"/>
      <c r="U280" s="182"/>
      <c r="V280" s="182"/>
      <c r="W280" s="182"/>
      <c r="X280" s="182"/>
    </row>
    <row r="281" spans="14:24" s="27" customFormat="1" x14ac:dyDescent="0.25">
      <c r="N281" s="182"/>
      <c r="O281" s="201"/>
      <c r="P281" s="182"/>
      <c r="Q281" s="182"/>
      <c r="R281" s="182"/>
      <c r="S281" s="182"/>
      <c r="T281" s="182"/>
      <c r="U281" s="182"/>
      <c r="V281" s="182"/>
      <c r="W281" s="182"/>
      <c r="X281" s="182"/>
    </row>
    <row r="282" spans="14:24" s="27" customFormat="1" x14ac:dyDescent="0.25">
      <c r="N282" s="182"/>
      <c r="O282" s="201"/>
      <c r="P282" s="182"/>
      <c r="Q282" s="182"/>
      <c r="R282" s="182"/>
      <c r="S282" s="182"/>
      <c r="T282" s="182"/>
      <c r="U282" s="182"/>
      <c r="V282" s="182"/>
      <c r="W282" s="182"/>
      <c r="X282" s="182"/>
    </row>
    <row r="341" spans="20:26" ht="13.5" thickBot="1" x14ac:dyDescent="0.25">
      <c r="T341" s="205">
        <f t="shared" ref="T341:Y341" si="14">SUM(T74:T340)</f>
        <v>4760</v>
      </c>
      <c r="U341" s="205">
        <f t="shared" si="14"/>
        <v>2119</v>
      </c>
      <c r="V341" s="205">
        <f t="shared" si="14"/>
        <v>3980</v>
      </c>
      <c r="W341" s="205">
        <f t="shared" si="14"/>
        <v>7077</v>
      </c>
      <c r="X341" s="205">
        <f t="shared" si="14"/>
        <v>6611</v>
      </c>
      <c r="Y341" s="205">
        <f t="shared" si="14"/>
        <v>0</v>
      </c>
      <c r="Z341" s="205">
        <f>SUM(T341:Y341)</f>
        <v>24547</v>
      </c>
    </row>
    <row r="342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scale="84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2"/>
  <sheetViews>
    <sheetView topLeftCell="B2" workbookViewId="0">
      <selection activeCell="B6" sqref="B6"/>
    </sheetView>
  </sheetViews>
  <sheetFormatPr defaultRowHeight="12.75" x14ac:dyDescent="0.2"/>
  <cols>
    <col min="1" max="1" width="16.85546875" style="23" hidden="1" customWidth="1"/>
    <col min="2" max="2" width="27.7109375" customWidth="1"/>
    <col min="3" max="3" width="1.7109375" customWidth="1"/>
    <col min="4" max="6" width="8.7109375" customWidth="1"/>
    <col min="7" max="9" width="11.7109375" customWidth="1"/>
    <col min="10" max="10" width="1.85546875" customWidth="1"/>
    <col min="11" max="16" width="8.7109375" customWidth="1"/>
  </cols>
  <sheetData>
    <row r="1" spans="1:20" hidden="1" x14ac:dyDescent="0.2">
      <c r="A1" s="23" t="s">
        <v>132</v>
      </c>
    </row>
    <row r="2" spans="1:20" ht="15.75" x14ac:dyDescent="0.25">
      <c r="A2" s="23" t="s">
        <v>65</v>
      </c>
      <c r="B2" s="255" t="s">
        <v>21</v>
      </c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</row>
    <row r="3" spans="1:20" ht="15" x14ac:dyDescent="0.25">
      <c r="A3" s="23" t="s">
        <v>66</v>
      </c>
      <c r="B3" s="256" t="s">
        <v>130</v>
      </c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</row>
    <row r="4" spans="1:20" x14ac:dyDescent="0.2">
      <c r="A4" s="24">
        <v>36586</v>
      </c>
      <c r="B4" s="257" t="str">
        <f>Summary!A3</f>
        <v>Results based on Activity through March 31, 2000</v>
      </c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</row>
    <row r="5" spans="1:20" ht="3" customHeight="1" x14ac:dyDescent="0.2">
      <c r="A5" s="23" t="s">
        <v>57</v>
      </c>
    </row>
    <row r="6" spans="1:20" x14ac:dyDescent="0.2">
      <c r="A6" s="23" t="s">
        <v>192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249" t="s">
        <v>67</v>
      </c>
      <c r="E7" s="250"/>
      <c r="F7" s="250"/>
      <c r="G7" s="250"/>
      <c r="H7" s="250"/>
      <c r="I7" s="251"/>
      <c r="J7" s="1"/>
      <c r="K7" s="249" t="s">
        <v>231</v>
      </c>
      <c r="L7" s="250"/>
      <c r="M7" s="250"/>
      <c r="N7" s="250"/>
      <c r="O7" s="250"/>
      <c r="P7" s="251"/>
      <c r="Q7" s="1"/>
      <c r="R7" s="1"/>
      <c r="S7" s="1"/>
      <c r="T7" s="1"/>
    </row>
    <row r="8" spans="1:20" x14ac:dyDescent="0.2">
      <c r="B8" s="8" t="s">
        <v>20</v>
      </c>
      <c r="D8" s="16" t="s">
        <v>17</v>
      </c>
      <c r="E8" s="17" t="s">
        <v>19</v>
      </c>
      <c r="F8" s="18" t="s">
        <v>26</v>
      </c>
      <c r="G8" s="252" t="s">
        <v>68</v>
      </c>
      <c r="H8" s="253"/>
      <c r="I8" s="254"/>
      <c r="J8" s="1"/>
      <c r="K8" s="16" t="s">
        <v>17</v>
      </c>
      <c r="L8" s="17" t="s">
        <v>19</v>
      </c>
      <c r="M8" s="18" t="s">
        <v>26</v>
      </c>
      <c r="N8" s="252" t="s">
        <v>68</v>
      </c>
      <c r="O8" s="253"/>
      <c r="P8" s="254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33</v>
      </c>
      <c r="B10" s="7" t="s">
        <v>4</v>
      </c>
      <c r="D10" s="62" t="e">
        <f ca="1">E10</f>
        <v>#NAME?</v>
      </c>
      <c r="E10" s="63" t="e">
        <f ca="1">ROUND(_xll.HPVAL($A10,$A$1,$A$2,$A$4,$A$5,$A$6)/1000,0)</f>
        <v>#NAME?</v>
      </c>
      <c r="F10" s="149" t="e">
        <f ca="1">E10-D10</f>
        <v>#NAME?</v>
      </c>
      <c r="G10" s="2"/>
      <c r="H10" s="2"/>
      <c r="I10" s="3"/>
      <c r="J10" s="1"/>
      <c r="K10" s="62" t="e">
        <f ca="1">L10</f>
        <v>#NAME?</v>
      </c>
      <c r="L10" s="63" t="e">
        <f ca="1">ROUND(_xll.HPVAL($A10,$A$1,$A$3,$A$4,$A$5,$A$6)/1000,0)</f>
        <v>#NAME?</v>
      </c>
      <c r="M10" s="149" t="e">
        <f ca="1">ROUND(L10-K10,0)</f>
        <v>#NAME?</v>
      </c>
      <c r="N10" s="2"/>
      <c r="O10" s="2"/>
      <c r="P10" s="3"/>
      <c r="Q10" s="1"/>
      <c r="R10" s="1"/>
      <c r="S10" s="1"/>
      <c r="T10" s="1"/>
    </row>
    <row r="11" spans="1:20" ht="11.25" customHeight="1" x14ac:dyDescent="0.2">
      <c r="A11" s="23" t="s">
        <v>137</v>
      </c>
      <c r="B11" s="7" t="s">
        <v>138</v>
      </c>
      <c r="D11" s="20" t="e">
        <f t="shared" ref="D11:D19" ca="1" si="0">E11</f>
        <v>#NAME?</v>
      </c>
      <c r="E11" s="12" t="e">
        <f ca="1">ROUND(_xll.HPVAL($A11,$A$1,$A$2,$A$4,$A$5,$A$6)/1000,0)-ROUND(_xll.HPVAL("gencos",$A$1,$A$2,$A$4,$A$5,$A$6)/1000,0)</f>
        <v>#NAME?</v>
      </c>
      <c r="F11" s="150" t="e">
        <f t="shared" ref="F11:F19" ca="1" si="1">E11-D11</f>
        <v>#NAME?</v>
      </c>
      <c r="G11" s="2"/>
      <c r="H11" s="2"/>
      <c r="I11" s="3"/>
      <c r="J11" s="1"/>
      <c r="K11" s="20" t="e">
        <f t="shared" ref="K11:K19" ca="1" si="2">L11</f>
        <v>#NAME?</v>
      </c>
      <c r="L11" s="12" t="e">
        <f ca="1">ROUND(_xll.HPVAL($A11,$A$1,$A$3,$A$4,$A$5,$A$6)/1000,0)-ROUND(_xll.HPVAL("gencos",$A$1,$A$3,$A$4,$A$5,$A$6)/1000,0)</f>
        <v>#NAME?</v>
      </c>
      <c r="M11" s="150" t="e">
        <f ca="1">ROUND(L11-K11,0)</f>
        <v>#NAME?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34</v>
      </c>
      <c r="B12" s="7" t="s">
        <v>200</v>
      </c>
      <c r="D12" s="20" t="e">
        <f t="shared" ca="1" si="0"/>
        <v>#NAME?</v>
      </c>
      <c r="E12" s="12" t="e">
        <f ca="1">ROUND(_xll.HPVAL($A12,$A$1,$A$2,$A$4,$A$5,$A$6)/1000,0)</f>
        <v>#NAME?</v>
      </c>
      <c r="F12" s="150" t="e">
        <f t="shared" ca="1" si="1"/>
        <v>#NAME?</v>
      </c>
      <c r="G12" s="2"/>
      <c r="H12" s="2"/>
      <c r="I12" s="3"/>
      <c r="J12" s="1"/>
      <c r="K12" s="20" t="e">
        <f t="shared" ca="1" si="2"/>
        <v>#NAME?</v>
      </c>
      <c r="L12" s="12" t="e">
        <f ca="1">ROUND(_xll.HPVAL($A12,$A$1,$A$3,$A$4,$A$5,$A$6)*0.8577/1000,0)</f>
        <v>#NAME?</v>
      </c>
      <c r="M12" s="150" t="e">
        <f t="shared" ref="M12:M19" ca="1" si="3">ROUND(L12-K12,0)</f>
        <v>#NAME?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36</v>
      </c>
      <c r="B13" s="7" t="s">
        <v>201</v>
      </c>
      <c r="D13" s="20" t="e">
        <f ca="1">E13</f>
        <v>#NAME?</v>
      </c>
      <c r="E13" s="12" t="e">
        <f ca="1">ROUND(_xll.HPVAL($A13,$A$1,$A$2,$A$4,$A$5,$A$6)/1000,0)</f>
        <v>#NAME?</v>
      </c>
      <c r="F13" s="150" t="e">
        <f ca="1">E13-D13</f>
        <v>#NAME?</v>
      </c>
      <c r="G13" s="2"/>
      <c r="H13" s="2"/>
      <c r="I13" s="3"/>
      <c r="J13" s="1"/>
      <c r="K13" s="20" t="e">
        <f ca="1">L13</f>
        <v>#NAME?</v>
      </c>
      <c r="L13" s="12" t="e">
        <f ca="1">ROUND(_xll.HPVAL("ECT_INV_IRFX",$A$1,$A$3,$A$4,$A$5,$A$6)/1000,0)-L12</f>
        <v>#NAME?</v>
      </c>
      <c r="M13" s="150" t="e">
        <f ca="1">ROUND(L13-K13,0)</f>
        <v>#NAME?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53</v>
      </c>
      <c r="B14" s="7" t="s">
        <v>154</v>
      </c>
      <c r="C14" s="72"/>
      <c r="D14" s="20">
        <v>193</v>
      </c>
      <c r="E14" s="12" t="e">
        <f ca="1">ROUND(_xll.HPVAL($A14,$A$1,$A$2,$A$4,$A$5,$A$6)/1000,0)</f>
        <v>#NAME?</v>
      </c>
      <c r="F14" s="150" t="e">
        <f ca="1">E14-D14</f>
        <v>#NAME?</v>
      </c>
      <c r="G14" s="2"/>
      <c r="H14" s="2"/>
      <c r="I14" s="3"/>
      <c r="J14" s="1"/>
      <c r="K14" s="20" t="e">
        <f t="shared" ca="1" si="2"/>
        <v>#NAME?</v>
      </c>
      <c r="L14" s="12" t="e">
        <f ca="1">ROUND(_xll.HPVAL($A14,$A$1,$A$3,$A$4,$A$5,$A$6)/1000,0)</f>
        <v>#NAME?</v>
      </c>
      <c r="M14" s="150" t="e">
        <f t="shared" ca="1" si="3"/>
        <v>#NAME?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35</v>
      </c>
      <c r="B15" s="7" t="s">
        <v>8</v>
      </c>
      <c r="D15" s="20">
        <v>618</v>
      </c>
      <c r="E15" s="12" t="e">
        <f ca="1">ROUND(_xll.HPVAL($A15,$A$1,$A$2,$A$4,$A$5,$A$6)/1000,0)</f>
        <v>#NAME?</v>
      </c>
      <c r="F15" s="150" t="e">
        <f t="shared" ca="1" si="1"/>
        <v>#NAME?</v>
      </c>
      <c r="G15" s="2"/>
      <c r="H15" s="2"/>
      <c r="I15" s="3"/>
      <c r="J15" s="1"/>
      <c r="K15" s="20" t="e">
        <f t="shared" ca="1" si="2"/>
        <v>#NAME?</v>
      </c>
      <c r="L15" s="12" t="e">
        <f ca="1">ROUND(_xll.HPVAL($A15,$A$1,$A$3,$A$4,$A$5,$A$6)/1000,0)</f>
        <v>#NAME?</v>
      </c>
      <c r="M15" s="150" t="e">
        <f t="shared" ca="1" si="3"/>
        <v>#NAME?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37</v>
      </c>
      <c r="B16" s="7" t="s">
        <v>279</v>
      </c>
      <c r="D16" s="20" t="e">
        <f t="shared" ca="1" si="0"/>
        <v>#NAME?</v>
      </c>
      <c r="E16" s="12" t="e">
        <f ca="1">ROUND(_xll.HPVAL($A16,$A$1,$A$2,$A$4,$A$5,$A$6)/1000,0)</f>
        <v>#NAME?</v>
      </c>
      <c r="F16" s="150" t="e">
        <f t="shared" ca="1" si="1"/>
        <v>#NAME?</v>
      </c>
      <c r="G16" s="2"/>
      <c r="H16" s="2"/>
      <c r="I16" s="3"/>
      <c r="J16" s="1"/>
      <c r="K16" s="20" t="e">
        <f t="shared" ca="1" si="2"/>
        <v>#NAME?</v>
      </c>
      <c r="L16" s="12" t="e">
        <f ca="1">ROUND(_xll.HPVAL($A16,$A$1,$A$3,$A$4,$A$5,$A$6)/1000,0)</f>
        <v>#NAME?</v>
      </c>
      <c r="M16" s="150" t="e">
        <f t="shared" ca="1" si="3"/>
        <v>#NAME?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7</v>
      </c>
      <c r="B17" s="7" t="s">
        <v>139</v>
      </c>
      <c r="D17" s="20" t="e">
        <f t="shared" ca="1" si="0"/>
        <v>#NAME?</v>
      </c>
      <c r="E17" s="12" t="e">
        <f ca="1">ROUND(_xll.HPVAL($A17,$A$1,$A$2,$A$4,$A$5,$A$6)/1000,0)</f>
        <v>#NAME?</v>
      </c>
      <c r="F17" s="150" t="e">
        <f t="shared" ca="1" si="1"/>
        <v>#NAME?</v>
      </c>
      <c r="G17" s="2"/>
      <c r="H17" s="2"/>
      <c r="I17" s="3"/>
      <c r="J17" s="1"/>
      <c r="K17" s="20" t="e">
        <f t="shared" ca="1" si="2"/>
        <v>#NAME?</v>
      </c>
      <c r="L17" s="12" t="e">
        <f ca="1">ROUND(_xll.HPVAL($A17,$A$1,$A$3,$A$4,$A$5,$A$6)/1000,0)</f>
        <v>#NAME?</v>
      </c>
      <c r="M17" s="150" t="e">
        <f t="shared" ca="1" si="3"/>
        <v>#NAME?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94</v>
      </c>
      <c r="B18" s="7" t="s">
        <v>280</v>
      </c>
      <c r="D18" s="20" t="e">
        <f t="shared" ca="1" si="0"/>
        <v>#NAME?</v>
      </c>
      <c r="E18" s="12" t="e">
        <f ca="1">ROUND(_xll.HPVAL($A18,$A$1,$A$2,$A$4,$A$5,$A$6)/1000,0)</f>
        <v>#NAME?</v>
      </c>
      <c r="F18" s="150" t="e">
        <f t="shared" ca="1" si="1"/>
        <v>#NAME?</v>
      </c>
      <c r="G18" s="2"/>
      <c r="H18" s="2"/>
      <c r="I18" s="3"/>
      <c r="J18" s="1"/>
      <c r="K18" s="20">
        <v>480</v>
      </c>
      <c r="L18" s="12" t="e">
        <f ca="1">ROUND(_xll.HPVAL($A18,$A$1,$A$3,$A$4,$A$5,$A$6)/1000,0)</f>
        <v>#NAME?</v>
      </c>
      <c r="M18" s="150" t="e">
        <f t="shared" ca="1" si="3"/>
        <v>#NAME?</v>
      </c>
      <c r="N18" s="2" t="s">
        <v>242</v>
      </c>
      <c r="O18" s="2"/>
      <c r="P18" s="3"/>
      <c r="Q18" s="1"/>
      <c r="R18" s="1"/>
      <c r="S18" s="1"/>
      <c r="T18" s="1"/>
    </row>
    <row r="19" spans="1:20" ht="11.25" customHeight="1" x14ac:dyDescent="0.2">
      <c r="A19" s="23" t="s">
        <v>38</v>
      </c>
      <c r="B19" s="7" t="s">
        <v>3</v>
      </c>
      <c r="D19" s="20" t="e">
        <f t="shared" ca="1" si="0"/>
        <v>#NAME?</v>
      </c>
      <c r="E19" s="12" t="e">
        <f ca="1">ROUND(_xll.HPVAL($A19,$A$1,$A$2,$A$4,$A$5,$A$6)/1000,0)</f>
        <v>#NAME?</v>
      </c>
      <c r="F19" s="150" t="e">
        <f t="shared" ca="1" si="1"/>
        <v>#NAME?</v>
      </c>
      <c r="G19" s="2"/>
      <c r="H19" s="2"/>
      <c r="I19" s="3"/>
      <c r="J19" s="1"/>
      <c r="K19" s="20" t="e">
        <f t="shared" ca="1" si="2"/>
        <v>#NAME?</v>
      </c>
      <c r="L19" s="12" t="e">
        <f ca="1">ROUND(_xll.HPVAL($A19,$A$1,$A$3,$A$4,$A$5,$A$6)/1000,0)</f>
        <v>#NAME?</v>
      </c>
      <c r="M19" s="150" t="e">
        <f t="shared" ca="1" si="3"/>
        <v>#NAME?</v>
      </c>
      <c r="N19" s="2"/>
      <c r="O19" s="2"/>
      <c r="P19" s="3"/>
      <c r="Q19" s="1"/>
      <c r="R19" s="1"/>
      <c r="S19" s="1"/>
      <c r="T19" s="1"/>
    </row>
    <row r="20" spans="1:20" ht="11.25" customHeight="1" x14ac:dyDescent="0.2">
      <c r="B20" s="140" t="s">
        <v>90</v>
      </c>
      <c r="C20" s="139"/>
      <c r="D20" s="145" t="e">
        <f ca="1">SUM(D10:D19)</f>
        <v>#NAME?</v>
      </c>
      <c r="E20" s="146" t="e">
        <f ca="1">SUM(E10:E19)</f>
        <v>#NAME?</v>
      </c>
      <c r="F20" s="146" t="e">
        <f ca="1">SUM(F10:F19)</f>
        <v>#NAME?</v>
      </c>
      <c r="G20" s="143"/>
      <c r="H20" s="143"/>
      <c r="I20" s="144"/>
      <c r="J20" s="139"/>
      <c r="K20" s="145" t="e">
        <f ca="1">SUM(K10:K19)</f>
        <v>#NAME?</v>
      </c>
      <c r="L20" s="146" t="e">
        <f ca="1">SUM(L10:L19)</f>
        <v>#NAME?</v>
      </c>
      <c r="M20" s="146" t="e">
        <f ca="1">SUM(M10:M19)</f>
        <v>#NAME?</v>
      </c>
      <c r="N20" s="143"/>
      <c r="O20" s="143"/>
      <c r="P20" s="144"/>
      <c r="Q20" s="1"/>
      <c r="R20" s="1"/>
      <c r="S20" s="1"/>
      <c r="T20" s="1"/>
    </row>
    <row r="21" spans="1:20" ht="3" customHeight="1" x14ac:dyDescent="0.2">
      <c r="B21" s="7"/>
      <c r="D21" s="20"/>
      <c r="E21" s="12"/>
      <c r="F21" s="150"/>
      <c r="G21" s="2"/>
      <c r="H21" s="2"/>
      <c r="I21" s="3"/>
      <c r="J21" s="1"/>
      <c r="K21" s="20"/>
      <c r="L21" s="12"/>
      <c r="M21" s="150"/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39</v>
      </c>
      <c r="B22" s="7" t="s">
        <v>110</v>
      </c>
      <c r="D22" s="20" t="e">
        <f t="shared" ref="D22:D27" ca="1" si="4">E22</f>
        <v>#NAME?</v>
      </c>
      <c r="E22" s="12" t="e">
        <f ca="1">ROUND(_xll.HPVAL($A22,$A$1,$A$2,$A$4,$A$5,$A$6)/1000,0)</f>
        <v>#NAME?</v>
      </c>
      <c r="F22" s="150" t="e">
        <f t="shared" ref="F22:F27" ca="1" si="5">E22-D22</f>
        <v>#NAME?</v>
      </c>
      <c r="G22" s="2"/>
      <c r="H22" s="2"/>
      <c r="I22" s="3"/>
      <c r="J22" s="1"/>
      <c r="K22" s="20" t="e">
        <f t="shared" ref="K22:K27" ca="1" si="6">L22</f>
        <v>#NAME?</v>
      </c>
      <c r="L22" s="12" t="e">
        <f ca="1">ROUND(_xll.HPVAL($A22,$A$1,$A$3,$A$4,$A$5,$A$6)/1000,0)</f>
        <v>#NAME?</v>
      </c>
      <c r="M22" s="150" t="e">
        <f t="shared" ref="M22:M27" ca="1" si="7">ROUND(L22-K22,0)</f>
        <v>#NAME?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46</v>
      </c>
      <c r="B23" s="7" t="s">
        <v>111</v>
      </c>
      <c r="D23" s="20">
        <v>892</v>
      </c>
      <c r="E23" s="12" t="e">
        <f ca="1">ROUND(_xll.HPVAL($A23,$A$1,$A$2,$A$4,$A$5,$A$6)/1000,0)</f>
        <v>#NAME?</v>
      </c>
      <c r="F23" s="150" t="e">
        <f t="shared" ca="1" si="5"/>
        <v>#NAME?</v>
      </c>
      <c r="G23" s="2" t="s">
        <v>224</v>
      </c>
      <c r="H23" s="2"/>
      <c r="I23" s="3"/>
      <c r="J23" s="1"/>
      <c r="K23" s="20" t="e">
        <f t="shared" ca="1" si="6"/>
        <v>#NAME?</v>
      </c>
      <c r="L23" s="12" t="e">
        <f ca="1">ROUND(_xll.HPVAL($A23,$A$1,$A$3,$A$4,$A$5,$A$6)/1000,0)</f>
        <v>#NAME?</v>
      </c>
      <c r="M23" s="150" t="e">
        <f t="shared" ca="1" si="7"/>
        <v>#NAME?</v>
      </c>
      <c r="N23" s="2"/>
      <c r="O23" s="2"/>
      <c r="P23" s="3"/>
      <c r="Q23" s="1"/>
      <c r="R23" s="1"/>
      <c r="S23" s="1"/>
      <c r="T23" s="1"/>
    </row>
    <row r="24" spans="1:20" ht="11.25" customHeight="1" x14ac:dyDescent="0.2">
      <c r="A24" s="23" t="s">
        <v>43</v>
      </c>
      <c r="B24" s="7" t="s">
        <v>112</v>
      </c>
      <c r="D24" s="20">
        <v>285</v>
      </c>
      <c r="E24" s="12" t="e">
        <f ca="1">ROUND(_xll.HPVAL($A24,$A$1,$A$2,$A$4,$A$5,$A$6)/1000,0)</f>
        <v>#NAME?</v>
      </c>
      <c r="F24" s="150" t="e">
        <f t="shared" ca="1" si="5"/>
        <v>#NAME?</v>
      </c>
      <c r="G24" s="192" t="s">
        <v>225</v>
      </c>
      <c r="H24" s="2"/>
      <c r="I24" s="3"/>
      <c r="J24" s="1"/>
      <c r="K24" s="20" t="e">
        <f t="shared" ca="1" si="6"/>
        <v>#NAME?</v>
      </c>
      <c r="L24" s="12" t="e">
        <f ca="1">ROUND(_xll.HPVAL($A24,$A$1,$A$3,$A$4,$A$5,$A$6)/1000,0)</f>
        <v>#NAME?</v>
      </c>
      <c r="M24" s="150" t="e">
        <f t="shared" ca="1" si="7"/>
        <v>#NAME?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A25" s="23" t="s">
        <v>268</v>
      </c>
      <c r="B25" s="7" t="s">
        <v>113</v>
      </c>
      <c r="D25" s="20">
        <v>16</v>
      </c>
      <c r="E25" s="12" t="e">
        <f ca="1">ROUND(_xll.HPVAL($A25,$A$1,$A$2,$A$4,$A$5,$A$6)/1000,0)</f>
        <v>#NAME?</v>
      </c>
      <c r="F25" s="150" t="e">
        <f t="shared" ca="1" si="5"/>
        <v>#NAME?</v>
      </c>
      <c r="G25" s="2" t="s">
        <v>226</v>
      </c>
      <c r="H25" s="2"/>
      <c r="I25" s="3"/>
      <c r="J25" s="1"/>
      <c r="K25" s="20" t="e">
        <f t="shared" ca="1" si="6"/>
        <v>#NAME?</v>
      </c>
      <c r="L25" s="12" t="e">
        <f ca="1">ROUND(_xll.HPVAL($A25,$A$1,$A$3,$A$4,$A$5,$A$6)/1000,0)</f>
        <v>#NAME?</v>
      </c>
      <c r="M25" s="150" t="e">
        <f t="shared" ca="1" si="7"/>
        <v>#NAME?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A26" s="23" t="s">
        <v>133</v>
      </c>
      <c r="B26" s="7" t="s">
        <v>134</v>
      </c>
      <c r="D26" s="20" t="e">
        <f t="shared" ca="1" si="4"/>
        <v>#NAME?</v>
      </c>
      <c r="E26" s="12" t="e">
        <f ca="1">ROUND(_xll.HPVAL($A26,$A$1,$A$2,$A$4,$A$5,$A$6)/1000,0)</f>
        <v>#NAME?</v>
      </c>
      <c r="F26" s="150" t="e">
        <f t="shared" ca="1" si="5"/>
        <v>#NAME?</v>
      </c>
      <c r="G26" s="2"/>
      <c r="H26" s="2"/>
      <c r="I26" s="3"/>
      <c r="J26" s="1"/>
      <c r="K26" s="20" t="e">
        <f t="shared" ca="1" si="6"/>
        <v>#NAME?</v>
      </c>
      <c r="L26" s="12" t="e">
        <f ca="1">ROUND(_xll.HPVAL($A26,$A$1,$A$3,$A$4,$A$5,$A$6)/1000,0)</f>
        <v>#NAME?</v>
      </c>
      <c r="M26" s="150" t="e">
        <f t="shared" ca="1" si="7"/>
        <v>#NAME?</v>
      </c>
      <c r="N26" s="2"/>
      <c r="O26" s="2"/>
      <c r="P26" s="3"/>
      <c r="Q26" s="1"/>
      <c r="R26" s="1"/>
      <c r="S26" s="1"/>
      <c r="T26" s="1"/>
    </row>
    <row r="27" spans="1:20" ht="11.25" customHeight="1" x14ac:dyDescent="0.2">
      <c r="A27" s="23" t="s">
        <v>44</v>
      </c>
      <c r="B27" s="7" t="s">
        <v>1</v>
      </c>
      <c r="D27" s="20" t="e">
        <f t="shared" ca="1" si="4"/>
        <v>#NAME?</v>
      </c>
      <c r="E27" s="12" t="e">
        <f ca="1">ROUND(_xll.HPVAL($A27,$A$1,$A$2,$A$4,$A$5,$A$6)/1000,0)</f>
        <v>#NAME?</v>
      </c>
      <c r="F27" s="150" t="e">
        <f t="shared" ca="1" si="5"/>
        <v>#NAME?</v>
      </c>
      <c r="G27" s="2"/>
      <c r="H27" s="2"/>
      <c r="I27" s="3"/>
      <c r="J27" s="1"/>
      <c r="K27" s="20" t="e">
        <f t="shared" ca="1" si="6"/>
        <v>#NAME?</v>
      </c>
      <c r="L27" s="12" t="e">
        <f ca="1">ROUND(_xll.HPVAL($A27,$A$1,$A$3,$A$4,$A$5,$A$6)/1000,0)</f>
        <v>#NAME?</v>
      </c>
      <c r="M27" s="150" t="e">
        <f t="shared" ca="1" si="7"/>
        <v>#NAME?</v>
      </c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B28" s="140" t="s">
        <v>2</v>
      </c>
      <c r="C28" s="139"/>
      <c r="D28" s="145" t="e">
        <f ca="1">SUM(D22:D27)</f>
        <v>#NAME?</v>
      </c>
      <c r="E28" s="146" t="e">
        <f ca="1">SUM(E22:E27)</f>
        <v>#NAME?</v>
      </c>
      <c r="F28" s="146" t="e">
        <f ca="1">SUM(F22:F27)</f>
        <v>#NAME?</v>
      </c>
      <c r="G28" s="143"/>
      <c r="H28" s="143"/>
      <c r="I28" s="144"/>
      <c r="J28" s="139"/>
      <c r="K28" s="145" t="e">
        <f ca="1">SUM(K22:K27)</f>
        <v>#NAME?</v>
      </c>
      <c r="L28" s="146" t="e">
        <f ca="1">SUM(L22:L27)</f>
        <v>#NAME?</v>
      </c>
      <c r="M28" s="146" t="e">
        <f ca="1">SUM(M22:M27)</f>
        <v>#NAME?</v>
      </c>
      <c r="N28" s="143"/>
      <c r="O28" s="143"/>
      <c r="P28" s="144"/>
      <c r="Q28" s="1"/>
      <c r="R28" s="1"/>
      <c r="S28" s="1"/>
      <c r="T28" s="1"/>
    </row>
    <row r="29" spans="1:20" ht="3" customHeight="1" x14ac:dyDescent="0.2">
      <c r="B29" s="7"/>
      <c r="D29" s="20"/>
      <c r="E29" s="12"/>
      <c r="F29" s="150"/>
      <c r="G29" s="2"/>
      <c r="H29" s="2"/>
      <c r="I29" s="3"/>
      <c r="J29" s="1"/>
      <c r="K29" s="20"/>
      <c r="L29" s="12"/>
      <c r="M29" s="150"/>
      <c r="N29" s="2"/>
      <c r="O29" s="2"/>
      <c r="P29" s="3"/>
      <c r="Q29" s="1"/>
      <c r="R29" s="1"/>
      <c r="S29" s="1"/>
      <c r="T29" s="1"/>
    </row>
    <row r="30" spans="1:20" ht="11.25" customHeight="1" x14ac:dyDescent="0.2">
      <c r="A30" s="23" t="s">
        <v>42</v>
      </c>
      <c r="B30" s="7" t="s">
        <v>41</v>
      </c>
      <c r="D30" s="20">
        <f>2261+1533+1937</f>
        <v>5731</v>
      </c>
      <c r="E30" s="12" t="e">
        <f ca="1">ROUND(_xll.HPVAL($A30,$A$1,$A$2,$A$4,$A$5,$A$6)/1000,0)</f>
        <v>#NAME?</v>
      </c>
      <c r="F30" s="150" t="e">
        <f ca="1">E30-D30</f>
        <v>#NAME?</v>
      </c>
      <c r="G30" s="2"/>
      <c r="H30" s="2"/>
      <c r="I30" s="3"/>
      <c r="J30" s="1"/>
      <c r="K30" s="20" t="e">
        <f ca="1">L30</f>
        <v>#NAME?</v>
      </c>
      <c r="L30" s="12" t="e">
        <f ca="1">ROUND(_xll.HPVAL($A30,$A$1,$A$3,$A$4,$A$5,$A$6)/1000,0)</f>
        <v>#NAME?</v>
      </c>
      <c r="M30" s="150" t="e">
        <f ca="1">ROUND(L30-K30,0)</f>
        <v>#NAME?</v>
      </c>
      <c r="N30" s="2"/>
      <c r="O30" s="2"/>
      <c r="P30" s="3"/>
      <c r="Q30" s="1"/>
      <c r="R30" s="1"/>
      <c r="S30" s="1"/>
      <c r="T30" s="1"/>
    </row>
    <row r="31" spans="1:20" ht="11.25" customHeight="1" x14ac:dyDescent="0.2">
      <c r="A31" s="23" t="s">
        <v>45</v>
      </c>
      <c r="B31" s="7" t="s">
        <v>88</v>
      </c>
      <c r="D31" s="20">
        <v>5758</v>
      </c>
      <c r="E31" s="12" t="e">
        <f ca="1">ROUND(_xll.HPVAL($A31,$A$1,$A$2,$A$4,$A$5,$A$6)/1000,0)</f>
        <v>#NAME?</v>
      </c>
      <c r="F31" s="150" t="e">
        <f ca="1">E31-D31</f>
        <v>#NAME?</v>
      </c>
      <c r="G31" s="2" t="s">
        <v>241</v>
      </c>
      <c r="H31" s="2"/>
      <c r="I31" s="3"/>
      <c r="J31" s="1"/>
      <c r="K31" s="20" t="e">
        <f ca="1">L31</f>
        <v>#NAME?</v>
      </c>
      <c r="L31" s="12" t="e">
        <f ca="1">ROUND(_xll.HPVAL($A31,$A$1,$A$3,$A$4,$A$5,$A$6)/1000,0)</f>
        <v>#NAME?</v>
      </c>
      <c r="M31" s="150" t="e">
        <f ca="1">ROUND(L31-K31,0)</f>
        <v>#NAME?</v>
      </c>
      <c r="N31" s="2"/>
      <c r="O31" s="2"/>
      <c r="P31" s="3"/>
      <c r="Q31" s="1"/>
      <c r="R31" s="1"/>
      <c r="S31" s="1"/>
      <c r="T31" s="1"/>
    </row>
    <row r="32" spans="1:20" ht="11.25" customHeight="1" x14ac:dyDescent="0.2">
      <c r="A32" s="23" t="s">
        <v>51</v>
      </c>
      <c r="B32" s="7" t="s">
        <v>115</v>
      </c>
      <c r="C32" s="72"/>
      <c r="D32" s="20">
        <v>8582</v>
      </c>
      <c r="E32" s="12" t="e">
        <f ca="1">ROUND(_xll.HPVAL($A32,$A$1,$A$2,$A$4,$A$5,$A$6)/1000,0)</f>
        <v>#NAME?</v>
      </c>
      <c r="F32" s="150" t="e">
        <f ca="1">E32-D32</f>
        <v>#NAME?</v>
      </c>
      <c r="G32" s="2" t="s">
        <v>229</v>
      </c>
      <c r="H32" s="2"/>
      <c r="I32" s="3"/>
      <c r="J32" s="1"/>
      <c r="K32" s="20" t="e">
        <f ca="1">L32</f>
        <v>#NAME?</v>
      </c>
      <c r="L32" s="12" t="e">
        <f ca="1">ROUND(_xll.HPVAL($A32,$A$1,$A$3,$A$4,$A$5,$A$6)/1000,0)</f>
        <v>#NAME?</v>
      </c>
      <c r="M32" s="150" t="e">
        <f ca="1">ROUND(L32-K32,0)</f>
        <v>#NAME?</v>
      </c>
      <c r="N32" s="2"/>
      <c r="O32" s="2"/>
      <c r="P32" s="3"/>
      <c r="Q32" s="1"/>
      <c r="R32" s="1"/>
      <c r="S32" s="1"/>
      <c r="T32" s="1"/>
    </row>
    <row r="33" spans="1:20" ht="11.25" customHeight="1" x14ac:dyDescent="0.2">
      <c r="A33" s="23" t="s">
        <v>52</v>
      </c>
      <c r="B33" s="7" t="s">
        <v>116</v>
      </c>
      <c r="C33" s="72"/>
      <c r="D33" s="20" t="e">
        <f ca="1">E33</f>
        <v>#NAME?</v>
      </c>
      <c r="E33" s="12" t="e">
        <f ca="1">ROUND(_xll.HPVAL($A33,$A$1,$A$2,$A$4,$A$5,$A$6)/1000,0)</f>
        <v>#NAME?</v>
      </c>
      <c r="F33" s="150" t="e">
        <f ca="1">E33-D33</f>
        <v>#NAME?</v>
      </c>
      <c r="G33" s="2"/>
      <c r="H33" s="2"/>
      <c r="I33" s="3"/>
      <c r="J33" s="1"/>
      <c r="K33" s="20" t="e">
        <f ca="1">L33</f>
        <v>#NAME?</v>
      </c>
      <c r="L33" s="12" t="e">
        <f ca="1">ROUND(_xll.HPVAL($A33,$A$1,$A$3,$A$4,$A$5,$A$6)/1000,0)</f>
        <v>#NAME?</v>
      </c>
      <c r="M33" s="150" t="e">
        <f ca="1">ROUND(L33-K33,0)</f>
        <v>#NAME?</v>
      </c>
      <c r="N33" s="2"/>
      <c r="O33" s="2"/>
      <c r="P33" s="3"/>
      <c r="Q33" s="1"/>
      <c r="R33" s="1"/>
      <c r="S33" s="1"/>
      <c r="T33" s="1"/>
    </row>
    <row r="34" spans="1:20" ht="11.25" customHeight="1" x14ac:dyDescent="0.2">
      <c r="B34" s="140" t="s">
        <v>108</v>
      </c>
      <c r="C34" s="139"/>
      <c r="D34" s="145" t="e">
        <f ca="1">SUM(D30:D33)</f>
        <v>#NAME?</v>
      </c>
      <c r="E34" s="146" t="e">
        <f ca="1">SUM(E30:E33)</f>
        <v>#NAME?</v>
      </c>
      <c r="F34" s="146" t="e">
        <f ca="1">SUM(F30:F33)</f>
        <v>#NAME?</v>
      </c>
      <c r="G34" s="143"/>
      <c r="H34" s="143"/>
      <c r="I34" s="144"/>
      <c r="J34" s="139"/>
      <c r="K34" s="145" t="e">
        <f ca="1">SUM(K30:K33)</f>
        <v>#NAME?</v>
      </c>
      <c r="L34" s="146" t="e">
        <f ca="1">SUM(L30:L33)</f>
        <v>#NAME?</v>
      </c>
      <c r="M34" s="146" t="e">
        <f ca="1">SUM(M30:M33)</f>
        <v>#NAME?</v>
      </c>
      <c r="N34" s="143"/>
      <c r="O34" s="143"/>
      <c r="P34" s="144"/>
      <c r="Q34" s="1"/>
      <c r="R34" s="1"/>
      <c r="S34" s="1"/>
      <c r="T34" s="1"/>
    </row>
    <row r="35" spans="1:20" ht="3" customHeight="1" x14ac:dyDescent="0.2">
      <c r="B35" s="7"/>
      <c r="D35" s="20"/>
      <c r="E35" s="12"/>
      <c r="F35" s="150"/>
      <c r="G35" s="2"/>
      <c r="H35" s="2"/>
      <c r="I35" s="3"/>
      <c r="J35" s="1"/>
      <c r="K35" s="20"/>
      <c r="L35" s="12"/>
      <c r="M35" s="150"/>
      <c r="N35" s="2"/>
      <c r="O35" s="2"/>
      <c r="P35" s="3"/>
      <c r="Q35" s="1"/>
      <c r="R35" s="1"/>
      <c r="S35" s="1"/>
      <c r="T35" s="1"/>
    </row>
    <row r="36" spans="1:20" ht="11.25" customHeight="1" x14ac:dyDescent="0.2">
      <c r="A36" s="23" t="s">
        <v>49</v>
      </c>
      <c r="B36" s="7" t="s">
        <v>12</v>
      </c>
      <c r="D36" s="20">
        <v>974</v>
      </c>
      <c r="E36" s="12" t="e">
        <f ca="1">ROUND(_xll.HPVAL($A36,$A$1,$A$2,$A$4,$A$5,$A$6)/1000,0)</f>
        <v>#NAME?</v>
      </c>
      <c r="F36" s="150" t="e">
        <f ca="1">E36-D36</f>
        <v>#NAME?</v>
      </c>
      <c r="G36" s="2" t="s">
        <v>228</v>
      </c>
      <c r="H36" s="2"/>
      <c r="I36" s="3"/>
      <c r="J36" s="1"/>
      <c r="K36" s="20" t="e">
        <f ca="1">L36</f>
        <v>#NAME?</v>
      </c>
      <c r="L36" s="12" t="e">
        <f ca="1">ROUND(_xll.HPVAL($A36,$A$1,$A$3,$A$4,$A$5,$A$6)/1000,0)</f>
        <v>#NAME?</v>
      </c>
      <c r="M36" s="150" t="e">
        <f ca="1">ROUND(L36-K36,0)</f>
        <v>#NAME?</v>
      </c>
      <c r="N36" s="2"/>
      <c r="O36" s="2"/>
      <c r="P36" s="3"/>
      <c r="Q36" s="1"/>
      <c r="R36" s="1"/>
      <c r="S36" s="1"/>
      <c r="T36" s="1"/>
    </row>
    <row r="37" spans="1:20" ht="11.25" customHeight="1" x14ac:dyDescent="0.2">
      <c r="A37" s="23" t="s">
        <v>47</v>
      </c>
      <c r="B37" s="7" t="s">
        <v>267</v>
      </c>
      <c r="D37" s="20">
        <v>2921</v>
      </c>
      <c r="E37" s="12" t="e">
        <f ca="1">ROUND(_xll.HPVAL($A37,$A$1,$A$2,$A$4,$A$5,$A$6)/1000,0)</f>
        <v>#NAME?</v>
      </c>
      <c r="F37" s="150" t="e">
        <f ca="1">E37-D37</f>
        <v>#NAME?</v>
      </c>
      <c r="G37" s="193" t="s">
        <v>233</v>
      </c>
      <c r="H37" s="2"/>
      <c r="I37" s="3"/>
      <c r="J37" s="1"/>
      <c r="K37" s="20" t="e">
        <f ca="1">L37</f>
        <v>#NAME?</v>
      </c>
      <c r="L37" s="12" t="e">
        <f ca="1">ROUND(_xll.HPVAL($A37,$A$1,$A$3,$A$4,$A$5,$A$6)/1000,0)</f>
        <v>#NAME?</v>
      </c>
      <c r="M37" s="150" t="e">
        <f ca="1">ROUND(L37-K37,0)</f>
        <v>#NAME?</v>
      </c>
      <c r="N37" s="2"/>
      <c r="O37" s="2"/>
      <c r="P37" s="3"/>
      <c r="Q37" s="1"/>
      <c r="R37" s="1"/>
      <c r="S37" s="1"/>
      <c r="T37" s="1"/>
    </row>
    <row r="38" spans="1:20" ht="11.25" customHeight="1" x14ac:dyDescent="0.2">
      <c r="A38" s="23" t="s">
        <v>275</v>
      </c>
      <c r="B38" s="7" t="s">
        <v>290</v>
      </c>
      <c r="D38" s="20">
        <f>2301+1654</f>
        <v>3955</v>
      </c>
      <c r="E38" s="12" t="e">
        <f ca="1">ROUND(_xll.HPVAL($A38,$A$1,$A$2,$A$4,$A$5,$A$6)/1000,0)</f>
        <v>#NAME?</v>
      </c>
      <c r="F38" s="150" t="e">
        <f ca="1">E38-D38</f>
        <v>#NAME?</v>
      </c>
      <c r="G38" s="192" t="s">
        <v>227</v>
      </c>
      <c r="H38" s="2"/>
      <c r="I38" s="3"/>
      <c r="J38" s="1"/>
      <c r="K38" s="20" t="e">
        <f ca="1">L38</f>
        <v>#NAME?</v>
      </c>
      <c r="L38" s="12" t="e">
        <f ca="1">ROUND(_xll.HPVAL($A38,$A$1,$A$3,$A$4,$A$5,$A$6)/1000,0)</f>
        <v>#NAME?</v>
      </c>
      <c r="M38" s="150" t="e">
        <f ca="1">ROUND(L38-K38,0)</f>
        <v>#NAME?</v>
      </c>
      <c r="N38" s="2"/>
      <c r="O38" s="2"/>
      <c r="P38" s="3"/>
      <c r="Q38" s="1"/>
      <c r="R38" s="1"/>
      <c r="S38" s="1"/>
      <c r="T38" s="1"/>
    </row>
    <row r="39" spans="1:20" ht="11.25" customHeight="1" x14ac:dyDescent="0.2">
      <c r="A39" s="23" t="s">
        <v>281</v>
      </c>
      <c r="B39" s="7" t="s">
        <v>276</v>
      </c>
      <c r="D39" s="20">
        <v>3257</v>
      </c>
      <c r="E39" s="12" t="e">
        <f ca="1">ROUND(_xll.HPVAL($A39,$A$1,$A$2,$A$4,$A$5,$A$6)/1000,0)</f>
        <v>#NAME?</v>
      </c>
      <c r="F39" s="150" t="e">
        <f ca="1">E39-D39</f>
        <v>#NAME?</v>
      </c>
      <c r="G39" s="2"/>
      <c r="H39" s="2"/>
      <c r="I39" s="3"/>
      <c r="J39" s="1"/>
      <c r="K39" s="20"/>
      <c r="L39" s="12" t="e">
        <f ca="1">ROUND(_xll.HPVAL($A39,$A$1,$A$3,$A$4,$A$5,$A$6)/1000,0)</f>
        <v>#NAME?</v>
      </c>
      <c r="M39" s="150" t="e">
        <f ca="1">ROUND(L39-K39,0)</f>
        <v>#NAME?</v>
      </c>
      <c r="N39" s="2"/>
      <c r="O39" s="2"/>
      <c r="P39" s="3"/>
      <c r="Q39" s="1"/>
      <c r="R39" s="1"/>
      <c r="S39" s="1"/>
      <c r="T39" s="1"/>
    </row>
    <row r="40" spans="1:20" ht="11.25" customHeight="1" x14ac:dyDescent="0.2">
      <c r="B40" s="140" t="s">
        <v>109</v>
      </c>
      <c r="C40" s="139"/>
      <c r="D40" s="145">
        <f>SUM(D36:D39)</f>
        <v>11107</v>
      </c>
      <c r="E40" s="146" t="e">
        <f ca="1">SUM(E36:E39)</f>
        <v>#NAME?</v>
      </c>
      <c r="F40" s="146" t="e">
        <f ca="1">SUM(F36:F39)</f>
        <v>#NAME?</v>
      </c>
      <c r="G40" s="143"/>
      <c r="H40" s="143"/>
      <c r="I40" s="144"/>
      <c r="J40" s="139"/>
      <c r="K40" s="145" t="e">
        <f ca="1">SUM(K36:K39)</f>
        <v>#NAME?</v>
      </c>
      <c r="L40" s="146" t="e">
        <f ca="1">SUM(L36:L39)</f>
        <v>#NAME?</v>
      </c>
      <c r="M40" s="146" t="e">
        <f ca="1">SUM(M36:M39)</f>
        <v>#NAME?</v>
      </c>
      <c r="N40" s="143"/>
      <c r="O40" s="143"/>
      <c r="P40" s="144"/>
      <c r="Q40" s="1"/>
      <c r="R40" s="1"/>
      <c r="S40" s="1"/>
      <c r="T40" s="1"/>
    </row>
    <row r="41" spans="1:20" ht="3" customHeight="1" x14ac:dyDescent="0.2">
      <c r="B41" s="7"/>
      <c r="D41" s="20"/>
      <c r="E41" s="12"/>
      <c r="F41" s="150"/>
      <c r="G41" s="2"/>
      <c r="H41" s="2"/>
      <c r="I41" s="3"/>
      <c r="J41" s="1"/>
      <c r="K41" s="20"/>
      <c r="L41" s="12"/>
      <c r="M41" s="150"/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A42" s="23" t="s">
        <v>104</v>
      </c>
      <c r="B42" s="7" t="s">
        <v>11</v>
      </c>
      <c r="C42" s="72"/>
      <c r="D42" s="20" t="e">
        <f ca="1">E42</f>
        <v>#NAME?</v>
      </c>
      <c r="E42" s="12" t="e">
        <f ca="1">ROUND(_xll.HPVAL($A42,$A$1,$A$2,$A$4,$A$5,$A$6)/1000,0)</f>
        <v>#NAME?</v>
      </c>
      <c r="F42" s="150" t="e">
        <f ca="1">E42-D42</f>
        <v>#NAME?</v>
      </c>
      <c r="G42" s="2"/>
      <c r="H42" s="2"/>
      <c r="I42" s="3"/>
      <c r="J42" s="1"/>
      <c r="K42" s="20" t="e">
        <f ca="1">L42</f>
        <v>#NAME?</v>
      </c>
      <c r="L42" s="12" t="e">
        <f ca="1">ROUND(_xll.HPVAL($A42,$A$1,$A$3,$A$4,$A$5,$A$6)/1000,0)</f>
        <v>#NAME?</v>
      </c>
      <c r="M42" s="150" t="e">
        <f ca="1">ROUND(L42-K42,0)</f>
        <v>#NAME?</v>
      </c>
      <c r="N42" s="2"/>
      <c r="O42" s="2"/>
      <c r="P42" s="3"/>
      <c r="Q42" s="1"/>
      <c r="R42" s="1"/>
      <c r="S42" s="1"/>
      <c r="T42" s="1"/>
    </row>
    <row r="43" spans="1:20" ht="3" customHeight="1" x14ac:dyDescent="0.2">
      <c r="B43" s="7"/>
      <c r="C43" s="72"/>
      <c r="D43" s="20"/>
      <c r="E43" s="12"/>
      <c r="F43" s="150"/>
      <c r="G43" s="2"/>
      <c r="H43" s="2"/>
      <c r="I43" s="3"/>
      <c r="J43" s="1"/>
      <c r="K43" s="20"/>
      <c r="L43" s="12"/>
      <c r="M43" s="150"/>
      <c r="N43" s="2"/>
      <c r="O43" s="2"/>
      <c r="P43" s="3"/>
      <c r="Q43" s="1"/>
      <c r="R43" s="1"/>
      <c r="S43" s="1"/>
      <c r="T43" s="1"/>
    </row>
    <row r="44" spans="1:20" ht="11.25" customHeight="1" x14ac:dyDescent="0.2">
      <c r="A44" s="23" t="s">
        <v>54</v>
      </c>
      <c r="B44" s="7" t="s">
        <v>10</v>
      </c>
      <c r="C44" s="72"/>
      <c r="D44" s="20" t="e">
        <f ca="1">E44</f>
        <v>#NAME?</v>
      </c>
      <c r="E44" s="12" t="e">
        <f ca="1">ROUND(_xll.HPVAL($A44,$A$1,$A$2,$A$4,$A$5,$A$6)/1000,0)</f>
        <v>#NAME?</v>
      </c>
      <c r="F44" s="150" t="e">
        <f ca="1">E44-D44</f>
        <v>#NAME?</v>
      </c>
      <c r="G44" s="2"/>
      <c r="H44" s="2"/>
      <c r="I44" s="3"/>
      <c r="J44" s="1"/>
      <c r="K44" s="20">
        <v>4110</v>
      </c>
      <c r="L44" s="12" t="e">
        <f ca="1">ROUND(_xll.HPVAL($A44,$A$1,$A$3,$A$4,$A$5,$A$6)/1000,0)</f>
        <v>#NAME?</v>
      </c>
      <c r="M44" s="150" t="e">
        <f ca="1">ROUND(L44-K44,0)</f>
        <v>#NAME?</v>
      </c>
      <c r="N44" s="2"/>
      <c r="O44" s="2"/>
      <c r="P44" s="3"/>
      <c r="Q44" s="1"/>
      <c r="R44" s="1"/>
      <c r="S44" s="1"/>
      <c r="T44" s="1"/>
    </row>
    <row r="45" spans="1:20" ht="3" customHeight="1" x14ac:dyDescent="0.2">
      <c r="B45" s="7"/>
      <c r="C45" s="72"/>
      <c r="D45" s="20"/>
      <c r="E45" s="12"/>
      <c r="F45" s="150"/>
      <c r="G45" s="2"/>
      <c r="H45" s="2"/>
      <c r="I45" s="3"/>
      <c r="J45" s="1"/>
      <c r="K45" s="20"/>
      <c r="L45" s="12"/>
      <c r="M45" s="150"/>
      <c r="N45" s="2"/>
      <c r="O45" s="2"/>
      <c r="P45" s="3"/>
      <c r="Q45" s="1"/>
      <c r="R45" s="1"/>
      <c r="S45" s="1"/>
      <c r="T45" s="1"/>
    </row>
    <row r="46" spans="1:20" ht="11.25" customHeight="1" x14ac:dyDescent="0.2">
      <c r="B46" s="7" t="s">
        <v>70</v>
      </c>
      <c r="C46" s="72"/>
      <c r="D46" s="20" t="e">
        <f ca="1">-SUM(D40:D44,D20,D28,D34)</f>
        <v>#NAME?</v>
      </c>
      <c r="E46" s="12" t="e">
        <f ca="1">-SUM(E40:E44,E20,E28,E34)</f>
        <v>#NAME?</v>
      </c>
      <c r="F46" s="150" t="e">
        <f ca="1">E46-D46</f>
        <v>#NAME?</v>
      </c>
      <c r="G46" s="2"/>
      <c r="H46" s="2"/>
      <c r="I46" s="3"/>
      <c r="J46" s="1"/>
      <c r="K46" s="20">
        <f>L46</f>
        <v>0</v>
      </c>
      <c r="L46" s="12"/>
      <c r="M46" s="150"/>
      <c r="N46" s="2"/>
      <c r="O46" s="2"/>
      <c r="P46" s="3"/>
      <c r="Q46" s="1"/>
      <c r="R46" s="1"/>
      <c r="S46" s="1"/>
      <c r="T46" s="1"/>
    </row>
    <row r="47" spans="1:20" ht="3" customHeight="1" x14ac:dyDescent="0.2">
      <c r="B47" s="7"/>
      <c r="D47" s="20"/>
      <c r="E47" s="12"/>
      <c r="F47" s="150"/>
      <c r="G47" s="2"/>
      <c r="H47" s="2"/>
      <c r="I47" s="3"/>
      <c r="J47" s="1"/>
      <c r="K47" s="20"/>
      <c r="L47" s="12"/>
      <c r="M47" s="150"/>
      <c r="N47" s="2"/>
      <c r="O47" s="2"/>
      <c r="P47" s="3"/>
      <c r="Q47" s="1"/>
      <c r="R47" s="1"/>
      <c r="S47" s="1"/>
      <c r="T47" s="1"/>
    </row>
    <row r="48" spans="1:20" s="139" customFormat="1" ht="11.25" customHeight="1" x14ac:dyDescent="0.2">
      <c r="B48" s="140" t="s">
        <v>14</v>
      </c>
      <c r="D48" s="145" t="e">
        <f ca="1">SUM(D40:D46)+D34+D28+D20</f>
        <v>#NAME?</v>
      </c>
      <c r="E48" s="146" t="e">
        <f ca="1">SUM(E40:E46)+E34+E28+E20</f>
        <v>#NAME?</v>
      </c>
      <c r="F48" s="146" t="e">
        <f ca="1">SUM(F40:F46)+F34+F28+F20</f>
        <v>#NAME?</v>
      </c>
      <c r="G48" s="143"/>
      <c r="H48" s="143"/>
      <c r="I48" s="144"/>
      <c r="K48" s="145" t="e">
        <f ca="1">SUM(K40:K46)+K34+K28+K20</f>
        <v>#NAME?</v>
      </c>
      <c r="L48" s="146" t="e">
        <f ca="1">SUM(L40:L46)+L34+L28+L20</f>
        <v>#NAME?</v>
      </c>
      <c r="M48" s="146" t="e">
        <f ca="1">SUM(M40:M46)+M34+M28+M20</f>
        <v>#NAME?</v>
      </c>
      <c r="N48" s="143"/>
      <c r="O48" s="143"/>
      <c r="P48" s="144"/>
    </row>
    <row r="49" spans="1:20" ht="3" customHeight="1" x14ac:dyDescent="0.2">
      <c r="B49" s="7"/>
      <c r="D49" s="20"/>
      <c r="E49" s="12"/>
      <c r="F49" s="150"/>
      <c r="G49" s="2"/>
      <c r="H49" s="2"/>
      <c r="I49" s="3"/>
      <c r="J49" s="1"/>
      <c r="K49" s="20"/>
      <c r="L49" s="12"/>
      <c r="M49" s="150"/>
      <c r="N49" s="2"/>
      <c r="O49" s="2"/>
      <c r="P49" s="3"/>
      <c r="Q49" s="1"/>
      <c r="R49" s="1"/>
      <c r="S49" s="1"/>
      <c r="T49" s="1"/>
    </row>
    <row r="50" spans="1:20" ht="11.25" customHeight="1" x14ac:dyDescent="0.2">
      <c r="A50" s="23" t="s">
        <v>55</v>
      </c>
      <c r="B50" s="7" t="s">
        <v>58</v>
      </c>
      <c r="C50" s="72"/>
      <c r="D50" s="20" t="e">
        <f ca="1">E50</f>
        <v>#NAME?</v>
      </c>
      <c r="E50" s="12" t="e">
        <f ca="1">_xll.HPVAL($A50,$A$1,$A$2,$A$4,$A$5,$A$6)/1000</f>
        <v>#NAME?</v>
      </c>
      <c r="F50" s="150" t="e">
        <f ca="1">E50-D50</f>
        <v>#NAME?</v>
      </c>
      <c r="G50" s="2"/>
      <c r="H50" s="2"/>
      <c r="I50" s="3"/>
      <c r="J50" s="1"/>
      <c r="K50" s="20" t="e">
        <f ca="1">-K48</f>
        <v>#NAME?</v>
      </c>
      <c r="L50" s="12" t="e">
        <f ca="1">ROUND(_xll.HPVAL($A50,$A$1,$A$3,$A$4,$A$5,$A$6)/1000,0)-1</f>
        <v>#NAME?</v>
      </c>
      <c r="M50" s="150" t="e">
        <f ca="1">ROUND(L50-K50,0)</f>
        <v>#NAME?</v>
      </c>
      <c r="N50" s="2"/>
      <c r="O50" s="2"/>
      <c r="P50" s="3"/>
      <c r="Q50" s="1"/>
      <c r="R50" s="1"/>
      <c r="S50" s="1"/>
      <c r="T50" s="1"/>
    </row>
    <row r="51" spans="1:20" ht="3" customHeight="1" x14ac:dyDescent="0.2">
      <c r="B51" s="7"/>
      <c r="D51" s="20"/>
      <c r="E51" s="12"/>
      <c r="F51" s="150"/>
      <c r="G51" s="2"/>
      <c r="H51" s="2"/>
      <c r="I51" s="3"/>
      <c r="J51" s="1"/>
      <c r="K51" s="20"/>
      <c r="L51" s="12"/>
      <c r="M51" s="150"/>
      <c r="N51" s="2"/>
      <c r="O51" s="2"/>
      <c r="P51" s="3"/>
      <c r="Q51" s="1"/>
      <c r="R51" s="1"/>
      <c r="S51" s="1"/>
      <c r="T51" s="1"/>
    </row>
    <row r="52" spans="1:20" s="139" customFormat="1" ht="11.25" customHeight="1" x14ac:dyDescent="0.2">
      <c r="B52" s="140" t="s">
        <v>18</v>
      </c>
      <c r="D52" s="133" t="e">
        <f ca="1">D50+D48</f>
        <v>#NAME?</v>
      </c>
      <c r="E52" s="134" t="e">
        <f ca="1">E50+E48</f>
        <v>#NAME?</v>
      </c>
      <c r="F52" s="134" t="e">
        <f ca="1">F50+F48</f>
        <v>#NAME?</v>
      </c>
      <c r="G52" s="143"/>
      <c r="H52" s="143"/>
      <c r="I52" s="144"/>
      <c r="K52" s="133" t="e">
        <f ca="1">K50+K48</f>
        <v>#NAME?</v>
      </c>
      <c r="L52" s="134" t="e">
        <f ca="1">L50+L48</f>
        <v>#NAME?</v>
      </c>
      <c r="M52" s="134" t="e">
        <f ca="1">M50+M48</f>
        <v>#NAME?</v>
      </c>
      <c r="N52" s="143"/>
      <c r="O52" s="143"/>
      <c r="P52" s="144"/>
    </row>
    <row r="53" spans="1:20" ht="3" customHeight="1" x14ac:dyDescent="0.2">
      <c r="B53" s="19"/>
      <c r="D53" s="21"/>
      <c r="E53" s="15"/>
      <c r="F53" s="15"/>
      <c r="G53" s="14"/>
      <c r="H53" s="14"/>
      <c r="I53" s="22"/>
      <c r="J53" s="1"/>
      <c r="K53" s="21"/>
      <c r="L53" s="15"/>
      <c r="M53" s="15"/>
      <c r="N53" s="14"/>
      <c r="O53" s="14"/>
      <c r="P53" s="22"/>
      <c r="Q53" s="1"/>
      <c r="R53" s="1"/>
      <c r="S53" s="1"/>
      <c r="T53" s="1"/>
    </row>
    <row r="54" spans="1:20" x14ac:dyDescent="0.2">
      <c r="D54" s="5"/>
      <c r="E54" s="5"/>
      <c r="F54" s="5"/>
      <c r="G54" s="1"/>
      <c r="H54" s="1"/>
      <c r="I54" s="1"/>
      <c r="J54" s="1"/>
      <c r="K54" s="5"/>
      <c r="L54" s="5"/>
      <c r="M54" s="5"/>
      <c r="N54" s="1"/>
      <c r="O54" s="1"/>
      <c r="P54" s="1"/>
      <c r="Q54" s="1"/>
      <c r="R54" s="1"/>
      <c r="S54" s="1"/>
      <c r="T54" s="1"/>
    </row>
    <row r="55" spans="1:20" x14ac:dyDescent="0.2">
      <c r="D55" s="5"/>
      <c r="E55" s="5"/>
      <c r="F55" s="5"/>
      <c r="G55" s="1"/>
      <c r="H55" s="1"/>
      <c r="I55" s="1"/>
      <c r="J55" s="1"/>
      <c r="K55" s="5"/>
      <c r="L55" s="5"/>
      <c r="M55" s="5"/>
      <c r="N55" s="1"/>
      <c r="O55" s="1"/>
      <c r="P55" s="1"/>
      <c r="Q55" s="1"/>
      <c r="R55" s="1"/>
      <c r="S55" s="1"/>
      <c r="T55" s="1"/>
    </row>
    <row r="56" spans="1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4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4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4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4:20" x14ac:dyDescent="0.2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4:20" x14ac:dyDescent="0.2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4:20" x14ac:dyDescent="0.2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4:20" x14ac:dyDescent="0.2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4:20" x14ac:dyDescent="0.2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4:20" x14ac:dyDescent="0.2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4:20" x14ac:dyDescent="0.2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4:20" x14ac:dyDescent="0.2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4:20" x14ac:dyDescent="0.2">
      <c r="D76" s="5"/>
      <c r="E76" s="5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4:20" x14ac:dyDescent="0.2">
      <c r="D77" s="1"/>
      <c r="E77" s="1"/>
      <c r="F77" s="1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4:20" x14ac:dyDescent="0.2">
      <c r="D78" s="1"/>
      <c r="E78" s="1"/>
      <c r="F78" s="1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4:20" x14ac:dyDescent="0.2">
      <c r="D79" s="1"/>
      <c r="E79" s="1"/>
      <c r="F79" s="1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4:20" x14ac:dyDescent="0.2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x14ac:dyDescent="0.2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x14ac:dyDescent="0.2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x14ac:dyDescent="0.2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90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0"/>
  <sheetViews>
    <sheetView topLeftCell="B1" workbookViewId="0">
      <selection activeCell="B5" sqref="B5"/>
    </sheetView>
  </sheetViews>
  <sheetFormatPr defaultRowHeight="12.75" x14ac:dyDescent="0.2"/>
  <cols>
    <col min="1" max="1" width="16.85546875" style="23" hidden="1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132</v>
      </c>
      <c r="B1" s="255" t="s">
        <v>21</v>
      </c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</row>
    <row r="2" spans="1:40" ht="15" x14ac:dyDescent="0.25">
      <c r="A2" s="23" t="s">
        <v>140</v>
      </c>
      <c r="B2" s="256" t="s">
        <v>131</v>
      </c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</row>
    <row r="3" spans="1:40" x14ac:dyDescent="0.2">
      <c r="A3" s="23" t="s">
        <v>141</v>
      </c>
      <c r="B3" s="257" t="str">
        <f>Summary!A3</f>
        <v>Results based on Activity through March 31, 2000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</row>
    <row r="4" spans="1:40" ht="3" customHeight="1" x14ac:dyDescent="0.2">
      <c r="A4" s="24">
        <v>36586</v>
      </c>
    </row>
    <row r="5" spans="1:40" x14ac:dyDescent="0.2">
      <c r="A5" s="24">
        <v>36557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57</v>
      </c>
      <c r="B6" s="7"/>
      <c r="D6" s="249" t="s">
        <v>261</v>
      </c>
      <c r="E6" s="250"/>
      <c r="F6" s="251"/>
      <c r="G6" s="1"/>
      <c r="H6" s="249" t="s">
        <v>262</v>
      </c>
      <c r="I6" s="250"/>
      <c r="J6" s="251"/>
      <c r="K6" s="1"/>
      <c r="L6" s="249" t="s">
        <v>89</v>
      </c>
      <c r="M6" s="250"/>
      <c r="N6" s="25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192</v>
      </c>
      <c r="B7" s="8" t="s">
        <v>20</v>
      </c>
      <c r="D7" s="154" t="s">
        <v>62</v>
      </c>
      <c r="E7" s="154" t="s">
        <v>63</v>
      </c>
      <c r="F7" s="154" t="s">
        <v>18</v>
      </c>
      <c r="G7" s="1"/>
      <c r="H7" s="154" t="s">
        <v>62</v>
      </c>
      <c r="I7" s="154" t="s">
        <v>63</v>
      </c>
      <c r="J7" s="154" t="s">
        <v>18</v>
      </c>
      <c r="K7" s="1"/>
      <c r="L7" s="154" t="s">
        <v>62</v>
      </c>
      <c r="M7" s="154" t="s">
        <v>63</v>
      </c>
      <c r="N7" s="154" t="s">
        <v>18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33</v>
      </c>
      <c r="B9" s="7" t="s">
        <v>4</v>
      </c>
      <c r="D9" s="112" t="e">
        <f ca="1">_xll.HPVAL($A9,$A$49,$A$2,$A$5,$A$6,$A$7)</f>
        <v>#NAME?</v>
      </c>
      <c r="E9" s="113" t="e">
        <f ca="1">_xll.HPVAL($A9,$A$49,$A$3,$A$5,$A$6,$A$7)</f>
        <v>#NAME?</v>
      </c>
      <c r="F9" s="114" t="e">
        <f ca="1">+D9+E9</f>
        <v>#NAME?</v>
      </c>
      <c r="G9" s="5"/>
      <c r="H9" s="112" t="e">
        <f ca="1">_xll.HPVAL($A9,$A$1,$A$2,$A$5,$A$6,$A$7)</f>
        <v>#NAME?</v>
      </c>
      <c r="I9" s="113" t="e">
        <f ca="1">_xll.HPVAL($A9,$A$1,$A$3,$A$5,$A$6,$A$7)</f>
        <v>#NAME?</v>
      </c>
      <c r="J9" s="114" t="e">
        <f ca="1">+H9+I9</f>
        <v>#NAME?</v>
      </c>
      <c r="K9" s="1"/>
      <c r="L9" s="112" t="e">
        <f ca="1">+D9-H9</f>
        <v>#NAME?</v>
      </c>
      <c r="M9" s="113" t="e">
        <f ca="1">+E9-I9</f>
        <v>#NAME?</v>
      </c>
      <c r="N9" s="114" t="e">
        <f ca="1">+L9+M9</f>
        <v>#NAME?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137</v>
      </c>
      <c r="B10" s="7" t="s">
        <v>138</v>
      </c>
      <c r="D10" s="112" t="e">
        <f ca="1">_xll.HPVAL($A10,$A$49,$A$2,$A$5,$A$6,$A$7)-D29</f>
        <v>#NAME?</v>
      </c>
      <c r="E10" s="113" t="e">
        <f ca="1">_xll.HPVAL($A10,$A$49,$A$3,$A$5,$A$6,$A$7)-E29</f>
        <v>#NAME?</v>
      </c>
      <c r="F10" s="114" t="e">
        <f t="shared" ref="F10:F18" ca="1" si="0">+D10+E10</f>
        <v>#NAME?</v>
      </c>
      <c r="G10" s="5"/>
      <c r="H10" s="112" t="e">
        <f ca="1">_xll.HPVAL($A10,$A$1,$A$2,$A$5,$A$6,$A$7)-H29</f>
        <v>#NAME?</v>
      </c>
      <c r="I10" s="113" t="e">
        <f ca="1">_xll.HPVAL($A10,$A$1,$A$3,$A$5,$A$6,$A$7)-I29</f>
        <v>#NAME?</v>
      </c>
      <c r="J10" s="114" t="e">
        <f t="shared" ref="J10:J18" ca="1" si="1">+H10+I10</f>
        <v>#NAME?</v>
      </c>
      <c r="K10" s="1"/>
      <c r="L10" s="112" t="e">
        <f t="shared" ref="L10:L18" ca="1" si="2">+D10-H10</f>
        <v>#NAME?</v>
      </c>
      <c r="M10" s="113" t="e">
        <f t="shared" ref="M10:M18" ca="1" si="3">+E10-I10</f>
        <v>#NAME?</v>
      </c>
      <c r="N10" s="114" t="e">
        <f t="shared" ref="N10:N18" ca="1" si="4">+L10+M10</f>
        <v>#NAME?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34</v>
      </c>
      <c r="B11" s="7" t="s">
        <v>200</v>
      </c>
      <c r="D11" s="112" t="e">
        <f ca="1">_xll.HPVAL($A11,$A$49,$A$2,$A$5,$A$6,$A$7)</f>
        <v>#NAME?</v>
      </c>
      <c r="E11" s="113" t="e">
        <f ca="1">_xll.HPVAL($A11,$A$49,$A$3,$A$5,$A$6,$A$7)</f>
        <v>#NAME?</v>
      </c>
      <c r="F11" s="114" t="e">
        <f t="shared" ca="1" si="0"/>
        <v>#NAME?</v>
      </c>
      <c r="G11" s="5"/>
      <c r="H11" s="112" t="e">
        <f ca="1">_xll.HPVAL($A11,$A$1,$A$2,$A$5,$A$6,$A$7)</f>
        <v>#NAME?</v>
      </c>
      <c r="I11" s="113" t="e">
        <f ca="1">_xll.HPVAL($A11,$A$1,$A$3,$A$5,$A$6,$A$7)</f>
        <v>#NAME?</v>
      </c>
      <c r="J11" s="114" t="e">
        <f t="shared" ca="1" si="1"/>
        <v>#NAME?</v>
      </c>
      <c r="K11" s="1"/>
      <c r="L11" s="112" t="e">
        <f t="shared" ca="1" si="2"/>
        <v>#NAME?</v>
      </c>
      <c r="M11" s="113" t="e">
        <f t="shared" ca="1" si="3"/>
        <v>#NAME?</v>
      </c>
      <c r="N11" s="114" t="e">
        <f t="shared" ca="1" si="4"/>
        <v>#NAME?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36</v>
      </c>
      <c r="B12" s="7" t="s">
        <v>201</v>
      </c>
      <c r="D12" s="112" t="e">
        <f ca="1">_xll.HPVAL($A12,$A$49,$A$2,$A$5,$A$6,$A$7)</f>
        <v>#NAME?</v>
      </c>
      <c r="E12" s="113" t="e">
        <f ca="1">_xll.HPVAL($A12,$A$49,$A$3,$A$5,$A$6,$A$7)</f>
        <v>#NAME?</v>
      </c>
      <c r="F12" s="114" t="e">
        <f ca="1">+D12+E12</f>
        <v>#NAME?</v>
      </c>
      <c r="G12" s="5"/>
      <c r="H12" s="112" t="e">
        <f ca="1">_xll.HPVAL($A12,$A$1,$A$2,$A$5,$A$6,$A$7)</f>
        <v>#NAME?</v>
      </c>
      <c r="I12" s="113" t="e">
        <f ca="1">_xll.HPVAL($A12,$A$1,$A$3,$A$5,$A$6,$A$7)</f>
        <v>#NAME?</v>
      </c>
      <c r="J12" s="114" t="e">
        <f ca="1">+H12+I12</f>
        <v>#NAME?</v>
      </c>
      <c r="K12" s="1"/>
      <c r="L12" s="112" t="e">
        <f ca="1">+D12-H12</f>
        <v>#NAME?</v>
      </c>
      <c r="M12" s="113" t="e">
        <f ca="1">+E12-I12</f>
        <v>#NAME?</v>
      </c>
      <c r="N12" s="114" t="e">
        <f ca="1">+L12+M12</f>
        <v>#NAME?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53</v>
      </c>
      <c r="B13" s="7" t="s">
        <v>154</v>
      </c>
      <c r="C13" s="72"/>
      <c r="D13" s="112" t="e">
        <f ca="1">_xll.HPVAL($A13,$A$49,$A$2,$A$5,$A$6,$A$7)</f>
        <v>#NAME?</v>
      </c>
      <c r="E13" s="113" t="e">
        <f ca="1">_xll.HPVAL($A13,$A$49,$A$3,$A$5,$A$6,$A$7)</f>
        <v>#NAME?</v>
      </c>
      <c r="F13" s="114" t="e">
        <f t="shared" ca="1" si="0"/>
        <v>#NAME?</v>
      </c>
      <c r="G13" s="5"/>
      <c r="H13" s="112" t="e">
        <f ca="1">_xll.HPVAL($A13,$A$1,$A$2,$A$5,$A$6,$A$7)</f>
        <v>#NAME?</v>
      </c>
      <c r="I13" s="113" t="e">
        <f ca="1">_xll.HPVAL($A13,$A$1,$A$3,$A$5,$A$6,$A$7)</f>
        <v>#NAME?</v>
      </c>
      <c r="J13" s="114" t="e">
        <f t="shared" ca="1" si="1"/>
        <v>#NAME?</v>
      </c>
      <c r="K13" s="1"/>
      <c r="L13" s="112" t="e">
        <f t="shared" ca="1" si="2"/>
        <v>#NAME?</v>
      </c>
      <c r="M13" s="113" t="e">
        <f t="shared" ca="1" si="3"/>
        <v>#NAME?</v>
      </c>
      <c r="N13" s="114" t="e">
        <f t="shared" ca="1" si="4"/>
        <v>#NAME?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35</v>
      </c>
      <c r="B14" s="7" t="s">
        <v>8</v>
      </c>
      <c r="D14" s="112" t="e">
        <f ca="1">_xll.HPVAL($A14,$A$49,$A$2,$A$5,$A$6,$A$7)</f>
        <v>#NAME?</v>
      </c>
      <c r="E14" s="113" t="e">
        <f ca="1">_xll.HPVAL($A14,$A$49,$A$3,$A$5,$A$6,$A$7)</f>
        <v>#NAME?</v>
      </c>
      <c r="F14" s="114" t="e">
        <f t="shared" ca="1" si="0"/>
        <v>#NAME?</v>
      </c>
      <c r="G14" s="5"/>
      <c r="H14" s="112" t="e">
        <f ca="1">_xll.HPVAL($A14,$A$1,$A$2,$A$5,$A$6,$A$7)</f>
        <v>#NAME?</v>
      </c>
      <c r="I14" s="113" t="e">
        <f ca="1">_xll.HPVAL($A14,$A$1,$A$3,$A$5,$A$6,$A$7)</f>
        <v>#NAME?</v>
      </c>
      <c r="J14" s="114" t="e">
        <f t="shared" ca="1" si="1"/>
        <v>#NAME?</v>
      </c>
      <c r="K14" s="1"/>
      <c r="L14" s="112" t="e">
        <f t="shared" ca="1" si="2"/>
        <v>#NAME?</v>
      </c>
      <c r="M14" s="113" t="e">
        <f t="shared" ca="1" si="3"/>
        <v>#NAME?</v>
      </c>
      <c r="N14" s="114" t="e">
        <f t="shared" ca="1" si="4"/>
        <v>#NAME?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37</v>
      </c>
      <c r="B15" s="7" t="s">
        <v>279</v>
      </c>
      <c r="D15" s="112" t="e">
        <f ca="1">_xll.HPVAL($A15,$A$49,$A$2,$A$5,$A$6,$A$7)</f>
        <v>#NAME?</v>
      </c>
      <c r="E15" s="113" t="e">
        <f ca="1">_xll.HPVAL($A15,$A$49,$A$3,$A$5,$A$6,$A$7)</f>
        <v>#NAME?</v>
      </c>
      <c r="F15" s="114" t="e">
        <f t="shared" ca="1" si="0"/>
        <v>#NAME?</v>
      </c>
      <c r="G15" s="5"/>
      <c r="H15" s="112" t="e">
        <f ca="1">_xll.HPVAL($A15,$A$1,$A$2,$A$5,$A$6,$A$7)</f>
        <v>#NAME?</v>
      </c>
      <c r="I15" s="113" t="e">
        <f ca="1">_xll.HPVAL($A15,$A$1,$A$3,$A$5,$A$6,$A$7)</f>
        <v>#NAME?</v>
      </c>
      <c r="J15" s="114" t="e">
        <f t="shared" ca="1" si="1"/>
        <v>#NAME?</v>
      </c>
      <c r="K15" s="1"/>
      <c r="L15" s="112" t="e">
        <f t="shared" ca="1" si="2"/>
        <v>#NAME?</v>
      </c>
      <c r="M15" s="113" t="e">
        <f t="shared" ca="1" si="3"/>
        <v>#NAME?</v>
      </c>
      <c r="N15" s="114" t="e">
        <f t="shared" ca="1" si="4"/>
        <v>#NAME?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7</v>
      </c>
      <c r="B16" s="7" t="s">
        <v>139</v>
      </c>
      <c r="D16" s="112" t="e">
        <f ca="1">_xll.HPVAL($A16,$A$49,$A$2,$A$5,$A$6,$A$7)</f>
        <v>#NAME?</v>
      </c>
      <c r="E16" s="113" t="e">
        <f ca="1">_xll.HPVAL($A16,$A$49,$A$3,$A$5,$A$6,$A$7)</f>
        <v>#NAME?</v>
      </c>
      <c r="F16" s="114" t="e">
        <f t="shared" ca="1" si="0"/>
        <v>#NAME?</v>
      </c>
      <c r="G16" s="5"/>
      <c r="H16" s="112" t="e">
        <f ca="1">_xll.HPVAL($A16,$A$1,$A$2,$A$5,$A$6,$A$7)</f>
        <v>#NAME?</v>
      </c>
      <c r="I16" s="113" t="e">
        <f ca="1">_xll.HPVAL($A16,$A$1,$A$3,$A$5,$A$6,$A$7)</f>
        <v>#NAME?</v>
      </c>
      <c r="J16" s="114" t="e">
        <f t="shared" ca="1" si="1"/>
        <v>#NAME?</v>
      </c>
      <c r="K16" s="1"/>
      <c r="L16" s="112" t="e">
        <f t="shared" ca="1" si="2"/>
        <v>#NAME?</v>
      </c>
      <c r="M16" s="113" t="e">
        <f t="shared" ca="1" si="3"/>
        <v>#NAME?</v>
      </c>
      <c r="N16" s="114" t="e">
        <f t="shared" ca="1" si="4"/>
        <v>#NAME?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94</v>
      </c>
      <c r="B17" s="7" t="s">
        <v>280</v>
      </c>
      <c r="D17" s="112" t="e">
        <f ca="1">_xll.HPVAL($A17,$A$49,$A$2,$A$5,$A$6,$A$7)</f>
        <v>#NAME?</v>
      </c>
      <c r="E17" s="113" t="e">
        <f ca="1">_xll.HPVAL($A17,$A$49,$A$3,$A$5,$A$6,$A$7)</f>
        <v>#NAME?</v>
      </c>
      <c r="F17" s="114" t="e">
        <f t="shared" ca="1" si="0"/>
        <v>#NAME?</v>
      </c>
      <c r="G17" s="5"/>
      <c r="H17" s="112" t="e">
        <f ca="1">_xll.HPVAL($A17,$A$1,$A$2,$A$5,$A$6,$A$7)</f>
        <v>#NAME?</v>
      </c>
      <c r="I17" s="113" t="e">
        <f ca="1">_xll.HPVAL($A17,$A$1,$A$3,$A$5,$A$6,$A$7)</f>
        <v>#NAME?</v>
      </c>
      <c r="J17" s="114" t="e">
        <f t="shared" ca="1" si="1"/>
        <v>#NAME?</v>
      </c>
      <c r="K17" s="1"/>
      <c r="L17" s="112" t="e">
        <f t="shared" ca="1" si="2"/>
        <v>#NAME?</v>
      </c>
      <c r="M17" s="113" t="e">
        <f t="shared" ca="1" si="3"/>
        <v>#NAME?</v>
      </c>
      <c r="N17" s="114" t="e">
        <f t="shared" ca="1" si="4"/>
        <v>#NAME?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A18" s="23" t="s">
        <v>38</v>
      </c>
      <c r="B18" s="7" t="s">
        <v>3</v>
      </c>
      <c r="D18" s="112" t="e">
        <f ca="1">_xll.HPVAL($A18,$A$49,$A$2,$A$5,$A$6,$A$7)</f>
        <v>#NAME?</v>
      </c>
      <c r="E18" s="113" t="e">
        <f ca="1">_xll.HPVAL($A18,$A$49,$A$3,$A$5,$A$6,$A$7)</f>
        <v>#NAME?</v>
      </c>
      <c r="F18" s="114" t="e">
        <f t="shared" ca="1" si="0"/>
        <v>#NAME?</v>
      </c>
      <c r="G18" s="5"/>
      <c r="H18" s="112" t="e">
        <f ca="1">_xll.HPVAL($A18,$A$1,$A$2,$A$5,$A$6,$A$7)</f>
        <v>#NAME?</v>
      </c>
      <c r="I18" s="113" t="e">
        <f ca="1">_xll.HPVAL($A18,$A$1,$A$3,$A$5,$A$6,$A$7)</f>
        <v>#NAME?</v>
      </c>
      <c r="J18" s="114" t="e">
        <f t="shared" ca="1" si="1"/>
        <v>#NAME?</v>
      </c>
      <c r="K18" s="1"/>
      <c r="L18" s="112" t="e">
        <f t="shared" ca="1" si="2"/>
        <v>#NAME?</v>
      </c>
      <c r="M18" s="113" t="e">
        <f t="shared" ca="1" si="3"/>
        <v>#NAME?</v>
      </c>
      <c r="N18" s="114" t="e">
        <f t="shared" ca="1" si="4"/>
        <v>#NAME?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">
      <c r="B19" s="140" t="s">
        <v>9</v>
      </c>
      <c r="C19" s="139"/>
      <c r="D19" s="136" t="e">
        <f ca="1">SUM(D9:D18)</f>
        <v>#NAME?</v>
      </c>
      <c r="E19" s="137" t="e">
        <f ca="1">SUM(E9:E18)</f>
        <v>#NAME?</v>
      </c>
      <c r="F19" s="155" t="e">
        <f ca="1">SUM(F9:F18)</f>
        <v>#NAME?</v>
      </c>
      <c r="G19" s="141"/>
      <c r="H19" s="136" t="e">
        <f ca="1">SUM(H9:H18)</f>
        <v>#NAME?</v>
      </c>
      <c r="I19" s="137" t="e">
        <f ca="1">SUM(I9:I18)</f>
        <v>#NAME?</v>
      </c>
      <c r="J19" s="155" t="e">
        <f ca="1">SUM(J9:J18)</f>
        <v>#NAME?</v>
      </c>
      <c r="K19" s="139"/>
      <c r="L19" s="136" t="e">
        <f ca="1">SUM(L9:L18)</f>
        <v>#NAME?</v>
      </c>
      <c r="M19" s="137" t="e">
        <f ca="1">SUM(M9:M18)</f>
        <v>#NAME?</v>
      </c>
      <c r="N19" s="155" t="e">
        <f ca="1">SUM(N9:N18)</f>
        <v>#NAME?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" customHeight="1" x14ac:dyDescent="0.2">
      <c r="B20" s="7"/>
      <c r="D20" s="112"/>
      <c r="E20" s="113"/>
      <c r="F20" s="114"/>
      <c r="G20" s="5"/>
      <c r="H20" s="112"/>
      <c r="I20" s="113"/>
      <c r="J20" s="114"/>
      <c r="K20" s="1"/>
      <c r="L20" s="112"/>
      <c r="M20" s="113"/>
      <c r="N20" s="11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39</v>
      </c>
      <c r="B21" s="7" t="s">
        <v>110</v>
      </c>
      <c r="D21" s="112" t="e">
        <f ca="1">_xll.HPVAL($A21,$A$49,$A$2,$A$5,$A$6,$A$7)</f>
        <v>#NAME?</v>
      </c>
      <c r="E21" s="113" t="e">
        <f ca="1">_xll.HPVAL($A21,$A$49,$A$3,$A$5,$A$6,$A$7)</f>
        <v>#NAME?</v>
      </c>
      <c r="F21" s="114" t="e">
        <f t="shared" ref="F21:F26" ca="1" si="5">+D21+E21</f>
        <v>#NAME?</v>
      </c>
      <c r="G21" s="5"/>
      <c r="H21" s="112" t="e">
        <f ca="1">_xll.HPVAL($A21,$A$1,$A$2,$A$5,$A$6,$A$7)</f>
        <v>#NAME?</v>
      </c>
      <c r="I21" s="113" t="e">
        <f ca="1">_xll.HPVAL($A21,$A$1,$A$3,$A$5,$A$6,$A$7)</f>
        <v>#NAME?</v>
      </c>
      <c r="J21" s="114" t="e">
        <f t="shared" ref="J21:J26" ca="1" si="6">+H21+I21</f>
        <v>#NAME?</v>
      </c>
      <c r="K21" s="1"/>
      <c r="L21" s="112" t="e">
        <f t="shared" ref="L21:L26" ca="1" si="7">+D21-H21</f>
        <v>#NAME?</v>
      </c>
      <c r="M21" s="113" t="e">
        <f t="shared" ref="M21:M26" ca="1" si="8">+E21-I21</f>
        <v>#NAME?</v>
      </c>
      <c r="N21" s="114" t="e">
        <f t="shared" ref="N21:N26" ca="1" si="9">+L21+M21</f>
        <v>#NAME?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46</v>
      </c>
      <c r="B22" s="7" t="s">
        <v>111</v>
      </c>
      <c r="D22" s="112" t="e">
        <f ca="1">_xll.HPVAL($A22,$A$49,$A$2,$A$5,$A$6,$A$7)</f>
        <v>#NAME?</v>
      </c>
      <c r="E22" s="113" t="e">
        <f ca="1">_xll.HPVAL($A22,$A$49,$A$3,$A$5,$A$6,$A$7)</f>
        <v>#NAME?</v>
      </c>
      <c r="F22" s="114" t="e">
        <f t="shared" ca="1" si="5"/>
        <v>#NAME?</v>
      </c>
      <c r="G22" s="5"/>
      <c r="H22" s="112" t="e">
        <f ca="1">_xll.HPVAL($A22,$A$1,$A$2,$A$5,$A$6,$A$7)</f>
        <v>#NAME?</v>
      </c>
      <c r="I22" s="113" t="e">
        <f ca="1">_xll.HPVAL($A22,$A$1,$A$3,$A$5,$A$6,$A$7)</f>
        <v>#NAME?</v>
      </c>
      <c r="J22" s="114" t="e">
        <f t="shared" ca="1" si="6"/>
        <v>#NAME?</v>
      </c>
      <c r="K22" s="1"/>
      <c r="L22" s="112" t="e">
        <f t="shared" ca="1" si="7"/>
        <v>#NAME?</v>
      </c>
      <c r="M22" s="113" t="e">
        <f t="shared" ca="1" si="8"/>
        <v>#NAME?</v>
      </c>
      <c r="N22" s="114" t="e">
        <f t="shared" ca="1" si="9"/>
        <v>#NAME?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43</v>
      </c>
      <c r="B23" s="7" t="s">
        <v>112</v>
      </c>
      <c r="D23" s="112" t="e">
        <f ca="1">_xll.HPVAL($A23,$A$49,$A$2,$A$5,$A$6,$A$7)</f>
        <v>#NAME?</v>
      </c>
      <c r="E23" s="113" t="e">
        <f ca="1">_xll.HPVAL($A23,$A$49,$A$3,$A$5,$A$6,$A$7)</f>
        <v>#NAME?</v>
      </c>
      <c r="F23" s="114" t="e">
        <f t="shared" ca="1" si="5"/>
        <v>#NAME?</v>
      </c>
      <c r="G23" s="5"/>
      <c r="H23" s="112" t="e">
        <f ca="1">_xll.HPVAL($A23,$A$1,$A$2,$A$5,$A$6,$A$7)</f>
        <v>#NAME?</v>
      </c>
      <c r="I23" s="113" t="e">
        <f ca="1">_xll.HPVAL($A23,$A$1,$A$3,$A$5,$A$6,$A$7)</f>
        <v>#NAME?</v>
      </c>
      <c r="J23" s="114" t="e">
        <f t="shared" ca="1" si="6"/>
        <v>#NAME?</v>
      </c>
      <c r="K23" s="1"/>
      <c r="L23" s="112" t="e">
        <f t="shared" ca="1" si="7"/>
        <v>#NAME?</v>
      </c>
      <c r="M23" s="113" t="e">
        <f t="shared" ca="1" si="8"/>
        <v>#NAME?</v>
      </c>
      <c r="N23" s="114" t="e">
        <f t="shared" ca="1" si="9"/>
        <v>#NAME?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A24" s="23" t="s">
        <v>268</v>
      </c>
      <c r="B24" s="7" t="s">
        <v>113</v>
      </c>
      <c r="D24" s="112" t="e">
        <f ca="1">_xll.HPVAL($A24,$A$49,$A$2,$A$5,$A$6,$A$7)</f>
        <v>#NAME?</v>
      </c>
      <c r="E24" s="113" t="e">
        <f ca="1">_xll.HPVAL($A24,$A$49,$A$3,$A$5,$A$6,$A$7)</f>
        <v>#NAME?</v>
      </c>
      <c r="F24" s="114" t="e">
        <f t="shared" ca="1" si="5"/>
        <v>#NAME?</v>
      </c>
      <c r="G24" s="5"/>
      <c r="H24" s="112" t="e">
        <f ca="1">_xll.HPVAL($A24,$A$1,$A$2,$A$5,$A$6,$A$7)</f>
        <v>#NAME?</v>
      </c>
      <c r="I24" s="113" t="e">
        <f ca="1">_xll.HPVAL($A24,$A$1,$A$3,$A$5,$A$6,$A$7)</f>
        <v>#NAME?</v>
      </c>
      <c r="J24" s="114" t="e">
        <f t="shared" ca="1" si="6"/>
        <v>#NAME?</v>
      </c>
      <c r="K24" s="1"/>
      <c r="L24" s="112" t="e">
        <f t="shared" ca="1" si="7"/>
        <v>#NAME?</v>
      </c>
      <c r="M24" s="113" t="e">
        <f t="shared" ca="1" si="8"/>
        <v>#NAME?</v>
      </c>
      <c r="N24" s="114" t="e">
        <f t="shared" ca="1" si="9"/>
        <v>#NAME?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A25" s="23" t="s">
        <v>133</v>
      </c>
      <c r="B25" s="7" t="s">
        <v>134</v>
      </c>
      <c r="D25" s="112" t="e">
        <f ca="1">_xll.HPVAL($A25,$A$49,$A$2,$A$5,$A$6,$A$7)</f>
        <v>#NAME?</v>
      </c>
      <c r="E25" s="113" t="e">
        <f ca="1">_xll.HPVAL($A25,$A$49,$A$3,$A$5,$A$6,$A$7)</f>
        <v>#NAME?</v>
      </c>
      <c r="F25" s="114" t="e">
        <f t="shared" ca="1" si="5"/>
        <v>#NAME?</v>
      </c>
      <c r="G25" s="5"/>
      <c r="H25" s="112" t="e">
        <f ca="1">_xll.HPVAL($A25,$A$1,$A$2,$A$5,$A$6,$A$7)</f>
        <v>#NAME?</v>
      </c>
      <c r="I25" s="113" t="e">
        <f ca="1">_xll.HPVAL($A25,$A$1,$A$3,$A$5,$A$6,$A$7)</f>
        <v>#NAME?</v>
      </c>
      <c r="J25" s="114" t="e">
        <f t="shared" ca="1" si="6"/>
        <v>#NAME?</v>
      </c>
      <c r="K25" s="1"/>
      <c r="L25" s="112" t="e">
        <f t="shared" ca="1" si="7"/>
        <v>#NAME?</v>
      </c>
      <c r="M25" s="113" t="e">
        <f t="shared" ca="1" si="8"/>
        <v>#NAME?</v>
      </c>
      <c r="N25" s="114" t="e">
        <f t="shared" ca="1" si="9"/>
        <v>#NAME?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A26" s="23" t="s">
        <v>44</v>
      </c>
      <c r="B26" s="7" t="s">
        <v>1</v>
      </c>
      <c r="D26" s="112" t="e">
        <f ca="1">_xll.HPVAL($A26,$A$49,$A$2,$A$5,$A$6,$A$7)</f>
        <v>#NAME?</v>
      </c>
      <c r="E26" s="113" t="e">
        <f ca="1">_xll.HPVAL($A26,$A$49,$A$3,$A$5,$A$6,$A$7)</f>
        <v>#NAME?</v>
      </c>
      <c r="F26" s="114" t="e">
        <f t="shared" ca="1" si="5"/>
        <v>#NAME?</v>
      </c>
      <c r="G26" s="5"/>
      <c r="H26" s="112" t="e">
        <f ca="1">_xll.HPVAL($A26,$A$1,$A$2,$A$5,$A$6,$A$7)</f>
        <v>#NAME?</v>
      </c>
      <c r="I26" s="113" t="e">
        <f ca="1">_xll.HPVAL($A26,$A$1,$A$3,$A$5,$A$6,$A$7)</f>
        <v>#NAME?</v>
      </c>
      <c r="J26" s="114" t="e">
        <f t="shared" ca="1" si="6"/>
        <v>#NAME?</v>
      </c>
      <c r="K26" s="1"/>
      <c r="L26" s="112" t="e">
        <f t="shared" ca="1" si="7"/>
        <v>#NAME?</v>
      </c>
      <c r="M26" s="113" t="e">
        <f t="shared" ca="1" si="8"/>
        <v>#NAME?</v>
      </c>
      <c r="N26" s="114" t="e">
        <f t="shared" ca="1" si="9"/>
        <v>#NAME?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B27" s="140" t="s">
        <v>2</v>
      </c>
      <c r="C27" s="139"/>
      <c r="D27" s="136" t="e">
        <f ca="1">SUM(D21:D26)</f>
        <v>#NAME?</v>
      </c>
      <c r="E27" s="137" t="e">
        <f ca="1">SUM(E21:E26)</f>
        <v>#NAME?</v>
      </c>
      <c r="F27" s="155" t="e">
        <f ca="1">SUM(F21:F26)</f>
        <v>#NAME?</v>
      </c>
      <c r="G27" s="141"/>
      <c r="H27" s="136" t="e">
        <f ca="1">SUM(H21:H26)</f>
        <v>#NAME?</v>
      </c>
      <c r="I27" s="137" t="e">
        <f ca="1">SUM(I21:I26)</f>
        <v>#NAME?</v>
      </c>
      <c r="J27" s="155" t="e">
        <f ca="1">SUM(J21:J26)</f>
        <v>#NAME?</v>
      </c>
      <c r="K27" s="139"/>
      <c r="L27" s="136" t="e">
        <f ca="1">SUM(L21:L26)</f>
        <v>#NAME?</v>
      </c>
      <c r="M27" s="137" t="e">
        <f ca="1">SUM(M21:M26)</f>
        <v>#NAME?</v>
      </c>
      <c r="N27" s="155" t="e">
        <f ca="1">SUM(N21:N26)</f>
        <v>#NAME?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3" customHeight="1" x14ac:dyDescent="0.2">
      <c r="B28" s="7"/>
      <c r="D28" s="112"/>
      <c r="E28" s="113"/>
      <c r="F28" s="114"/>
      <c r="G28" s="5"/>
      <c r="H28" s="112"/>
      <c r="I28" s="113"/>
      <c r="J28" s="114"/>
      <c r="K28" s="1"/>
      <c r="L28" s="112"/>
      <c r="M28" s="113"/>
      <c r="N28" s="11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">
      <c r="A29" s="23" t="s">
        <v>42</v>
      </c>
      <c r="B29" s="7" t="s">
        <v>41</v>
      </c>
      <c r="D29" s="112" t="e">
        <f ca="1">_xll.HPVAL($A29,$A$49,$A$2,$A$5,$A$6,$A$7)</f>
        <v>#NAME?</v>
      </c>
      <c r="E29" s="113" t="e">
        <f ca="1">_xll.HPVAL($A29,$A$49,$A$3,$A$5,$A$6,$A$7)</f>
        <v>#NAME?</v>
      </c>
      <c r="F29" s="114" t="e">
        <f ca="1">+D29+E29</f>
        <v>#NAME?</v>
      </c>
      <c r="G29" s="5"/>
      <c r="H29" s="112" t="e">
        <f ca="1">_xll.HPVAL($A29,$A$1,$A$2,$A$5,$A$6,$A$7)</f>
        <v>#NAME?</v>
      </c>
      <c r="I29" s="113" t="e">
        <f ca="1">_xll.HPVAL($A29,$A$1,$A$3,$A$5,$A$6,$A$7)</f>
        <v>#NAME?</v>
      </c>
      <c r="J29" s="114" t="e">
        <f ca="1">+H29+I29</f>
        <v>#NAME?</v>
      </c>
      <c r="K29" s="1"/>
      <c r="L29" s="112" t="e">
        <f ca="1">+D29-H29</f>
        <v>#NAME?</v>
      </c>
      <c r="M29" s="113" t="e">
        <f ca="1">+E29-I29</f>
        <v>#NAME?</v>
      </c>
      <c r="N29" s="114" t="e">
        <f ca="1">+L29+M29</f>
        <v>#NAME?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">
      <c r="A30" s="23" t="s">
        <v>45</v>
      </c>
      <c r="B30" s="7" t="s">
        <v>88</v>
      </c>
      <c r="D30" s="112" t="e">
        <f ca="1">_xll.HPVAL($A30,$A$49,$A$2,$A$5,$A$6,$A$7)</f>
        <v>#NAME?</v>
      </c>
      <c r="E30" s="113" t="e">
        <f ca="1">_xll.HPVAL($A30,$A$49,$A$3,$A$5,$A$6,$A$7)</f>
        <v>#NAME?</v>
      </c>
      <c r="F30" s="114" t="e">
        <f ca="1">+D30+E30</f>
        <v>#NAME?</v>
      </c>
      <c r="G30" s="5"/>
      <c r="H30" s="112" t="e">
        <f ca="1">_xll.HPVAL($A30,$A$1,$A$2,$A$5,$A$6,$A$7)</f>
        <v>#NAME?</v>
      </c>
      <c r="I30" s="113" t="e">
        <f ca="1">_xll.HPVAL($A30,$A$1,$A$3,$A$5,$A$6,$A$7)</f>
        <v>#NAME?</v>
      </c>
      <c r="J30" s="114" t="e">
        <f ca="1">+H30+I30</f>
        <v>#NAME?</v>
      </c>
      <c r="K30" s="1"/>
      <c r="L30" s="112" t="e">
        <f t="shared" ref="L30:M32" ca="1" si="10">+D30-H30</f>
        <v>#NAME?</v>
      </c>
      <c r="M30" s="113" t="e">
        <f t="shared" ca="1" si="10"/>
        <v>#NAME?</v>
      </c>
      <c r="N30" s="114" t="e">
        <f ca="1">+L30+M30</f>
        <v>#NAME?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">
      <c r="A31" s="23" t="s">
        <v>51</v>
      </c>
      <c r="B31" s="7" t="s">
        <v>115</v>
      </c>
      <c r="C31" s="72"/>
      <c r="D31" s="112" t="e">
        <f ca="1">_xll.HPVAL($A31,$A$49,$A$2,$A$5,$A$6,$A$7)</f>
        <v>#NAME?</v>
      </c>
      <c r="E31" s="113" t="e">
        <f ca="1">_xll.HPVAL($A31,$A$49,$A$3,$A$5,$A$6,$A$7)</f>
        <v>#NAME?</v>
      </c>
      <c r="F31" s="114" t="e">
        <f ca="1">+D31+E31</f>
        <v>#NAME?</v>
      </c>
      <c r="G31" s="5"/>
      <c r="H31" s="112" t="e">
        <f ca="1">_xll.HPVAL($A31,$A$1,$A$2,$A$5,$A$6,$A$7)</f>
        <v>#NAME?</v>
      </c>
      <c r="I31" s="113" t="e">
        <f ca="1">_xll.HPVAL($A31,$A$1,$A$3,$A$5,$A$6,$A$7)</f>
        <v>#NAME?</v>
      </c>
      <c r="J31" s="114" t="e">
        <f ca="1">+H31+I31</f>
        <v>#NAME?</v>
      </c>
      <c r="K31" s="1"/>
      <c r="L31" s="112" t="e">
        <f t="shared" ca="1" si="10"/>
        <v>#NAME?</v>
      </c>
      <c r="M31" s="113" t="e">
        <f t="shared" ca="1" si="10"/>
        <v>#NAME?</v>
      </c>
      <c r="N31" s="114" t="e">
        <f ca="1">+L31+M31</f>
        <v>#NAME?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A32" s="23" t="s">
        <v>52</v>
      </c>
      <c r="B32" s="7" t="s">
        <v>116</v>
      </c>
      <c r="C32" s="72"/>
      <c r="D32" s="112" t="e">
        <f ca="1">_xll.HPVAL($A32,$A$49,$A$2,$A$5,$A$6,$A$7)</f>
        <v>#NAME?</v>
      </c>
      <c r="E32" s="113" t="e">
        <f ca="1">_xll.HPVAL($A32,$A$49,$A$3,$A$5,$A$6,$A$7)</f>
        <v>#NAME?</v>
      </c>
      <c r="F32" s="114" t="e">
        <f ca="1">+D32+E32</f>
        <v>#NAME?</v>
      </c>
      <c r="G32" s="5"/>
      <c r="H32" s="112" t="e">
        <f ca="1">_xll.HPVAL($A32,$A$1,$A$2,$A$5,$A$6,$A$7)</f>
        <v>#NAME?</v>
      </c>
      <c r="I32" s="113" t="e">
        <f ca="1">_xll.HPVAL($A32,$A$1,$A$3,$A$5,$A$6,$A$7)</f>
        <v>#NAME?</v>
      </c>
      <c r="J32" s="114" t="e">
        <f ca="1">+H32+I32</f>
        <v>#NAME?</v>
      </c>
      <c r="K32" s="1"/>
      <c r="L32" s="112" t="e">
        <f t="shared" ca="1" si="10"/>
        <v>#NAME?</v>
      </c>
      <c r="M32" s="113" t="e">
        <f t="shared" ca="1" si="10"/>
        <v>#NAME?</v>
      </c>
      <c r="N32" s="114" t="e">
        <f ca="1">+L32+M32</f>
        <v>#NAME?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">
      <c r="B33" s="140" t="s">
        <v>108</v>
      </c>
      <c r="C33" s="139"/>
      <c r="D33" s="136" t="e">
        <f ca="1">SUM(D29:D32)</f>
        <v>#NAME?</v>
      </c>
      <c r="E33" s="137" t="e">
        <f ca="1">SUM(E29:E32)</f>
        <v>#NAME?</v>
      </c>
      <c r="F33" s="155" t="e">
        <f ca="1">SUM(F29:F32)</f>
        <v>#NAME?</v>
      </c>
      <c r="G33" s="141"/>
      <c r="H33" s="136" t="e">
        <f ca="1">SUM(H29:H32)</f>
        <v>#NAME?</v>
      </c>
      <c r="I33" s="137" t="e">
        <f ca="1">SUM(I29:I32)</f>
        <v>#NAME?</v>
      </c>
      <c r="J33" s="155" t="e">
        <f ca="1">SUM(J29:J32)</f>
        <v>#NAME?</v>
      </c>
      <c r="K33" s="139"/>
      <c r="L33" s="136" t="e">
        <f ca="1">SUM(L29:L32)</f>
        <v>#NAME?</v>
      </c>
      <c r="M33" s="137" t="e">
        <f ca="1">SUM(M29:M32)</f>
        <v>#NAME?</v>
      </c>
      <c r="N33" s="155" t="e">
        <f ca="1">SUM(N29:N32)</f>
        <v>#NAME?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3" customHeight="1" x14ac:dyDescent="0.2">
      <c r="B34" s="7"/>
      <c r="D34" s="112"/>
      <c r="E34" s="113"/>
      <c r="F34" s="114"/>
      <c r="G34" s="5"/>
      <c r="H34" s="112"/>
      <c r="I34" s="113"/>
      <c r="J34" s="114"/>
      <c r="K34" s="1"/>
      <c r="L34" s="112"/>
      <c r="M34" s="113"/>
      <c r="N34" s="114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customHeight="1" x14ac:dyDescent="0.2">
      <c r="A35" s="23" t="s">
        <v>49</v>
      </c>
      <c r="B35" s="7" t="s">
        <v>12</v>
      </c>
      <c r="D35" s="112" t="e">
        <f ca="1">_xll.HPVAL($A35,$A$49,$A$2,$A$5,$A$6,$A$7)</f>
        <v>#NAME?</v>
      </c>
      <c r="E35" s="113" t="e">
        <f ca="1">_xll.HPVAL($A35,$A$49,$A$3,$A$5,$A$6,$A$7)</f>
        <v>#NAME?</v>
      </c>
      <c r="F35" s="114" t="e">
        <f ca="1">+D35+E35</f>
        <v>#NAME?</v>
      </c>
      <c r="G35" s="5"/>
      <c r="H35" s="112" t="e">
        <f ca="1">_xll.HPVAL($A35,$A$1,$A$2,$A$5,$A$6,$A$7)</f>
        <v>#NAME?</v>
      </c>
      <c r="I35" s="113" t="e">
        <f ca="1">_xll.HPVAL($A35,$A$1,$A$3,$A$5,$A$6,$A$7)</f>
        <v>#NAME?</v>
      </c>
      <c r="J35" s="114" t="e">
        <f ca="1">+H35+I35</f>
        <v>#NAME?</v>
      </c>
      <c r="K35" s="1"/>
      <c r="L35" s="112" t="e">
        <f t="shared" ref="L35:M38" ca="1" si="11">+D35-H35</f>
        <v>#NAME?</v>
      </c>
      <c r="M35" s="113" t="e">
        <f t="shared" ca="1" si="11"/>
        <v>#NAME?</v>
      </c>
      <c r="N35" s="114" t="e">
        <f ca="1">+L35+M35</f>
        <v>#NAME?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A36" s="23" t="s">
        <v>47</v>
      </c>
      <c r="B36" s="7" t="s">
        <v>267</v>
      </c>
      <c r="D36" s="112" t="e">
        <f ca="1">_xll.HPVAL($A36,$A$49,$A$2,$A$5,$A$6,$A$7)</f>
        <v>#NAME?</v>
      </c>
      <c r="E36" s="113" t="e">
        <f ca="1">_xll.HPVAL($A36,$A$49,$A$3,$A$5,$A$6,$A$7)</f>
        <v>#NAME?</v>
      </c>
      <c r="F36" s="114" t="e">
        <f ca="1">+D36+E36</f>
        <v>#NAME?</v>
      </c>
      <c r="G36" s="5"/>
      <c r="H36" s="112" t="e">
        <f ca="1">_xll.HPVAL($A36,$A$1,$A$2,$A$5,$A$6,$A$7)</f>
        <v>#NAME?</v>
      </c>
      <c r="I36" s="113" t="e">
        <f ca="1">_xll.HPVAL($A36,$A$1,$A$3,$A$5,$A$6,$A$7)</f>
        <v>#NAME?</v>
      </c>
      <c r="J36" s="114" t="e">
        <f ca="1">+H36+I36</f>
        <v>#NAME?</v>
      </c>
      <c r="K36" s="1"/>
      <c r="L36" s="112" t="e">
        <f t="shared" ca="1" si="11"/>
        <v>#NAME?</v>
      </c>
      <c r="M36" s="113" t="e">
        <f t="shared" ca="1" si="11"/>
        <v>#NAME?</v>
      </c>
      <c r="N36" s="114" t="e">
        <f ca="1">+L36+M36</f>
        <v>#NAME?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A37" s="23" t="s">
        <v>275</v>
      </c>
      <c r="B37" s="7" t="s">
        <v>290</v>
      </c>
      <c r="D37" s="112" t="e">
        <f ca="1">_xll.HPVAL($A37,$A$49,$A$2,$A$5,$A$6,$A$7)</f>
        <v>#NAME?</v>
      </c>
      <c r="E37" s="113" t="e">
        <f ca="1">_xll.HPVAL($A37,$A$49,$A$3,$A$5,$A$6,$A$7)</f>
        <v>#NAME?</v>
      </c>
      <c r="F37" s="114" t="e">
        <f ca="1">+D37+E37</f>
        <v>#NAME?</v>
      </c>
      <c r="G37" s="5"/>
      <c r="H37" s="112" t="e">
        <f ca="1">_xll.HPVAL($A37,$A$1,$A$2,$A$5,$A$6,$A$7)</f>
        <v>#NAME?</v>
      </c>
      <c r="I37" s="113" t="e">
        <f ca="1">_xll.HPVAL($A37,$A$1,$A$3,$A$5,$A$6,$A$7)</f>
        <v>#NAME?</v>
      </c>
      <c r="J37" s="114" t="e">
        <f ca="1">+H37+I37</f>
        <v>#NAME?</v>
      </c>
      <c r="K37" s="1"/>
      <c r="L37" s="112" t="e">
        <f t="shared" ca="1" si="11"/>
        <v>#NAME?</v>
      </c>
      <c r="M37" s="113" t="e">
        <f t="shared" ca="1" si="11"/>
        <v>#NAME?</v>
      </c>
      <c r="N37" s="114" t="e">
        <f ca="1">+L37+M37</f>
        <v>#NAME?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A38" s="23" t="s">
        <v>281</v>
      </c>
      <c r="B38" s="7" t="s">
        <v>276</v>
      </c>
      <c r="D38" s="112" t="e">
        <f ca="1">_xll.HPVAL($A38,$A$49,$A$2,$A$5,$A$6,$A$7)</f>
        <v>#NAME?</v>
      </c>
      <c r="E38" s="113" t="e">
        <f ca="1">_xll.HPVAL($A38,$A$49,$A$3,$A$5,$A$6,$A$7)</f>
        <v>#NAME?</v>
      </c>
      <c r="F38" s="114" t="e">
        <f ca="1">+D38+E38</f>
        <v>#NAME?</v>
      </c>
      <c r="G38" s="5"/>
      <c r="H38" s="112" t="e">
        <f ca="1">_xll.HPVAL($A38,$A$1,$A$2,$A$5,$A$6,$A$7)</f>
        <v>#NAME?</v>
      </c>
      <c r="I38" s="113" t="e">
        <f ca="1">_xll.HPVAL($A38,$A$1,$A$3,$A$5,$A$6,$A$7)</f>
        <v>#NAME?</v>
      </c>
      <c r="J38" s="114" t="e">
        <f ca="1">+H38+I38</f>
        <v>#NAME?</v>
      </c>
      <c r="K38" s="1"/>
      <c r="L38" s="112" t="e">
        <f t="shared" ca="1" si="11"/>
        <v>#NAME?</v>
      </c>
      <c r="M38" s="113" t="e">
        <f t="shared" ca="1" si="11"/>
        <v>#NAME?</v>
      </c>
      <c r="N38" s="114" t="e">
        <f ca="1">+L38+M38</f>
        <v>#NAME?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B39" s="140" t="s">
        <v>109</v>
      </c>
      <c r="C39" s="139"/>
      <c r="D39" s="136" t="e">
        <f ca="1">SUM(D35:D38)</f>
        <v>#NAME?</v>
      </c>
      <c r="E39" s="137" t="e">
        <f ca="1">SUM(E35:E38)</f>
        <v>#NAME?</v>
      </c>
      <c r="F39" s="155" t="e">
        <f ca="1">SUM(F35:F38)</f>
        <v>#NAME?</v>
      </c>
      <c r="G39" s="141"/>
      <c r="H39" s="136" t="e">
        <f ca="1">SUM(H35:H38)</f>
        <v>#NAME?</v>
      </c>
      <c r="I39" s="137" t="e">
        <f ca="1">SUM(I35:I38)</f>
        <v>#NAME?</v>
      </c>
      <c r="J39" s="155" t="e">
        <f ca="1">SUM(J35:J38)</f>
        <v>#NAME?</v>
      </c>
      <c r="K39" s="139"/>
      <c r="L39" s="136" t="e">
        <f ca="1">SUM(L35:L38)</f>
        <v>#NAME?</v>
      </c>
      <c r="M39" s="137" t="e">
        <f ca="1">SUM(M35:M38)</f>
        <v>#NAME?</v>
      </c>
      <c r="N39" s="155" t="e">
        <f ca="1">SUM(N35:N38)</f>
        <v>#NAME?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" customHeight="1" x14ac:dyDescent="0.2">
      <c r="B40" s="7"/>
      <c r="D40" s="112"/>
      <c r="E40" s="113"/>
      <c r="F40" s="114"/>
      <c r="G40" s="5"/>
      <c r="H40" s="112"/>
      <c r="I40" s="113"/>
      <c r="J40" s="114"/>
      <c r="K40" s="1"/>
      <c r="L40" s="112"/>
      <c r="M40" s="113"/>
      <c r="N40" s="114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A41" s="23" t="s">
        <v>104</v>
      </c>
      <c r="B41" s="7" t="s">
        <v>11</v>
      </c>
      <c r="C41" s="72"/>
      <c r="D41" s="112" t="e">
        <f ca="1">_xll.HPVAL($A41,$A$49,$A$2,$A$5,$A$6,$A$7)</f>
        <v>#NAME?</v>
      </c>
      <c r="E41" s="113" t="e">
        <f ca="1">_xll.HPVAL($A41,$A$49,$A$3,$A$5,$A$6,$A$7)</f>
        <v>#NAME?</v>
      </c>
      <c r="F41" s="114" t="e">
        <f ca="1">+D41+E41</f>
        <v>#NAME?</v>
      </c>
      <c r="G41" s="5"/>
      <c r="H41" s="112" t="e">
        <f ca="1">_xll.HPVAL($A41,$A$1,$A$2,$A$5,$A$6,$A$7)</f>
        <v>#NAME?</v>
      </c>
      <c r="I41" s="113" t="e">
        <f ca="1">_xll.HPVAL($A41,$A$1,$A$3,$A$5,$A$6,$A$7)</f>
        <v>#NAME?</v>
      </c>
      <c r="J41" s="114" t="e">
        <f ca="1">+H41+I41</f>
        <v>#NAME?</v>
      </c>
      <c r="K41" s="1"/>
      <c r="L41" s="112" t="e">
        <f ca="1">+D41-H41</f>
        <v>#NAME?</v>
      </c>
      <c r="M41" s="113" t="e">
        <f ca="1">+E41-I41</f>
        <v>#NAME?</v>
      </c>
      <c r="N41" s="114" t="e">
        <f ca="1">+L41+M41</f>
        <v>#NAME?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C42" s="72"/>
      <c r="D42" s="112"/>
      <c r="E42" s="113"/>
      <c r="F42" s="114">
        <f>+D42+E42</f>
        <v>0</v>
      </c>
      <c r="G42" s="5"/>
      <c r="H42" s="112"/>
      <c r="I42" s="113"/>
      <c r="J42" s="114">
        <f>+H42+I42</f>
        <v>0</v>
      </c>
      <c r="K42" s="1"/>
      <c r="L42" s="112"/>
      <c r="M42" s="113"/>
      <c r="N42" s="114">
        <f>+L42+M42</f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">
      <c r="A43" s="25" t="s">
        <v>54</v>
      </c>
      <c r="B43" s="7" t="s">
        <v>10</v>
      </c>
      <c r="C43" s="72"/>
      <c r="D43" s="112" t="e">
        <f ca="1">_xll.HPVAL($A43,$A$49,$A$2,$A$5,$A$6,$A$7)</f>
        <v>#NAME?</v>
      </c>
      <c r="E43" s="113" t="e">
        <f ca="1">_xll.HPVAL($A43,$A$49,$A$3,$A$5,$A$6,$A$7)</f>
        <v>#NAME?</v>
      </c>
      <c r="F43" s="114" t="e">
        <f ca="1">+D43+E43</f>
        <v>#NAME?</v>
      </c>
      <c r="G43" s="5"/>
      <c r="H43" s="112" t="e">
        <f ca="1">_xll.HPVAL($A43,$A$1,$A$2,$A$5,$A$6,$A$7)</f>
        <v>#NAME?</v>
      </c>
      <c r="I43" s="113" t="e">
        <f ca="1">_xll.HPVAL($A43,$A$1,$A$3,$A$5,$A$6,$A$7)</f>
        <v>#NAME?</v>
      </c>
      <c r="J43" s="114" t="e">
        <f ca="1">+H43+I43</f>
        <v>#NAME?</v>
      </c>
      <c r="K43" s="1"/>
      <c r="L43" s="112" t="e">
        <f ca="1">+D43-H43</f>
        <v>#NAME?</v>
      </c>
      <c r="M43" s="113" t="e">
        <f ca="1">+E43-I43</f>
        <v>#NAME?</v>
      </c>
      <c r="N43" s="114" t="e">
        <f ca="1">+L43+M43</f>
        <v>#NAME?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">
      <c r="B44" s="7"/>
      <c r="D44" s="112"/>
      <c r="E44" s="113"/>
      <c r="F44" s="114"/>
      <c r="G44" s="5"/>
      <c r="H44" s="112"/>
      <c r="I44" s="113"/>
      <c r="J44" s="114"/>
      <c r="K44" s="1"/>
      <c r="L44" s="112"/>
      <c r="M44" s="113"/>
      <c r="N44" s="11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139" customFormat="1" ht="11.25" customHeight="1" x14ac:dyDescent="0.2">
      <c r="A45" s="23"/>
      <c r="B45" s="140" t="s">
        <v>14</v>
      </c>
      <c r="D45" s="136" t="e">
        <f ca="1">SUM(D39:D43)+D19+D27+D33</f>
        <v>#NAME?</v>
      </c>
      <c r="E45" s="137" t="e">
        <f ca="1">SUM(E39:E43)+E19+E27+E33</f>
        <v>#NAME?</v>
      </c>
      <c r="F45" s="155" t="e">
        <f ca="1">SUM(F39:F43)+F19+F27+F33</f>
        <v>#NAME?</v>
      </c>
      <c r="G45" s="141"/>
      <c r="H45" s="136" t="e">
        <f ca="1">SUM(H39:H43)+H19+H27+H33</f>
        <v>#NAME?</v>
      </c>
      <c r="I45" s="137" t="e">
        <f ca="1">SUM(I39:I43)+I19+I27+I33</f>
        <v>#NAME?</v>
      </c>
      <c r="J45" s="155" t="e">
        <f ca="1">SUM(J39:J43)+J19+J27+J33</f>
        <v>#NAME?</v>
      </c>
      <c r="L45" s="136" t="e">
        <f ca="1">SUM(L39:L43)+L19+L27+L33</f>
        <v>#NAME?</v>
      </c>
      <c r="M45" s="137" t="e">
        <f ca="1">SUM(M39:M43)+M19+M27+M33</f>
        <v>#NAME?</v>
      </c>
      <c r="N45" s="155" t="e">
        <f ca="1">SUM(N39:N43)+N19+N27+N33</f>
        <v>#NAME?</v>
      </c>
    </row>
    <row r="46" spans="1:40" ht="3" customHeight="1" x14ac:dyDescent="0.2">
      <c r="A46" s="139"/>
      <c r="B46" s="7"/>
      <c r="D46" s="112"/>
      <c r="E46" s="113"/>
      <c r="F46" s="114"/>
      <c r="G46" s="5"/>
      <c r="H46" s="112"/>
      <c r="I46" s="113"/>
      <c r="J46" s="114"/>
      <c r="K46" s="1"/>
      <c r="L46" s="112"/>
      <c r="M46" s="113"/>
      <c r="N46" s="11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1.25" customHeight="1" x14ac:dyDescent="0.2">
      <c r="A47" s="23" t="s">
        <v>55</v>
      </c>
      <c r="B47" s="7" t="s">
        <v>58</v>
      </c>
      <c r="C47" s="72"/>
      <c r="D47" s="112"/>
      <c r="E47" s="113" t="e">
        <f ca="1">_xll.HPVAL($A47,$A$49,"total_headcount",$A$5,$A$6,$A$7)</f>
        <v>#NAME?</v>
      </c>
      <c r="F47" s="114" t="e">
        <f ca="1">+D47+E47</f>
        <v>#NAME?</v>
      </c>
      <c r="G47" s="5"/>
      <c r="H47" s="112"/>
      <c r="I47" s="113" t="e">
        <f ca="1">_xll.HPVAL($A47,$A$1,"total_headcount",$A$5,$A$6,$A$7)</f>
        <v>#NAME?</v>
      </c>
      <c r="J47" s="114" t="e">
        <f ca="1">+H47+I47</f>
        <v>#NAME?</v>
      </c>
      <c r="K47" s="1"/>
      <c r="L47" s="112">
        <f>+D47-H47</f>
        <v>0</v>
      </c>
      <c r="M47" s="113" t="e">
        <f ca="1">+E47-I47</f>
        <v>#NAME?</v>
      </c>
      <c r="N47" s="114" t="e">
        <f ca="1">+L47+M47</f>
        <v>#NAME?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" customHeight="1" x14ac:dyDescent="0.2">
      <c r="A48" s="23" t="s">
        <v>55</v>
      </c>
      <c r="B48" s="7"/>
      <c r="D48" s="112"/>
      <c r="E48" s="113"/>
      <c r="F48" s="114"/>
      <c r="G48" s="5"/>
      <c r="H48" s="112"/>
      <c r="I48" s="113"/>
      <c r="J48" s="114"/>
      <c r="K48" s="1"/>
      <c r="L48" s="112"/>
      <c r="M48" s="113"/>
      <c r="N48" s="11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72" customFormat="1" ht="11.25" customHeight="1" x14ac:dyDescent="0.2">
      <c r="A49" s="23" t="s">
        <v>75</v>
      </c>
      <c r="B49" s="132" t="s">
        <v>18</v>
      </c>
      <c r="D49" s="136" t="e">
        <f ca="1">D45+D47</f>
        <v>#NAME?</v>
      </c>
      <c r="E49" s="137" t="e">
        <f ca="1">E45+E47</f>
        <v>#NAME?</v>
      </c>
      <c r="F49" s="155" t="e">
        <f ca="1">F45+F47</f>
        <v>#NAME?</v>
      </c>
      <c r="G49" s="5"/>
      <c r="H49" s="136" t="e">
        <f ca="1">H45+H47</f>
        <v>#NAME?</v>
      </c>
      <c r="I49" s="137" t="e">
        <f ca="1">I45+I47</f>
        <v>#NAME?</v>
      </c>
      <c r="J49" s="155" t="e">
        <f ca="1">J45+J47</f>
        <v>#NAME?</v>
      </c>
      <c r="K49" s="1"/>
      <c r="L49" s="136" t="e">
        <f ca="1">L45+L47</f>
        <v>#NAME?</v>
      </c>
      <c r="M49" s="137" t="e">
        <f ca="1">M45+M47</f>
        <v>#NAME?</v>
      </c>
      <c r="N49" s="155" t="e">
        <f ca="1">N45+N47</f>
        <v>#NAME?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">
      <c r="A50" s="139"/>
      <c r="B50" s="19"/>
      <c r="D50" s="13"/>
      <c r="E50" s="14"/>
      <c r="F50" s="22"/>
      <c r="G50" s="1"/>
      <c r="H50" s="13"/>
      <c r="I50" s="14"/>
      <c r="J50" s="22"/>
      <c r="K50" s="1"/>
      <c r="L50" s="13"/>
      <c r="M50" s="14"/>
      <c r="N50" s="2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</row>
    <row r="2" spans="1:23" ht="16.5" x14ac:dyDescent="0.3">
      <c r="A2" s="243" t="s">
        <v>128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</row>
    <row r="3" spans="1:23" ht="13.5" x14ac:dyDescent="0.25">
      <c r="A3" s="244" t="s">
        <v>211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</row>
    <row r="4" spans="1:23" ht="3" customHeight="1" x14ac:dyDescent="0.25"/>
    <row r="5" spans="1:23" ht="12" customHeight="1" x14ac:dyDescent="0.25">
      <c r="A5" s="28"/>
      <c r="C5" s="245" t="s">
        <v>87</v>
      </c>
      <c r="D5" s="246"/>
      <c r="E5" s="247"/>
      <c r="G5" s="245" t="s">
        <v>93</v>
      </c>
      <c r="H5" s="246"/>
      <c r="I5" s="246"/>
      <c r="J5" s="246"/>
      <c r="K5" s="246"/>
      <c r="L5" s="246"/>
      <c r="M5" s="246"/>
      <c r="N5" s="246"/>
      <c r="O5" s="247"/>
      <c r="Q5" s="245" t="s">
        <v>71</v>
      </c>
      <c r="R5" s="246"/>
      <c r="S5" s="246"/>
      <c r="T5" s="246"/>
      <c r="U5" s="246"/>
      <c r="V5" s="247"/>
    </row>
    <row r="6" spans="1:23" ht="12" customHeight="1" x14ac:dyDescent="0.25">
      <c r="A6" s="29"/>
      <c r="C6" s="78"/>
      <c r="D6" s="79"/>
      <c r="E6" s="80"/>
      <c r="G6" s="32" t="s">
        <v>92</v>
      </c>
      <c r="H6" s="32" t="s">
        <v>15</v>
      </c>
      <c r="I6" s="32" t="s">
        <v>17</v>
      </c>
      <c r="J6" s="32" t="s">
        <v>18</v>
      </c>
      <c r="K6" s="32" t="s">
        <v>196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196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 t="e">
        <f t="shared" ref="C9:C19" ca="1" si="0">J9-K9-M9-N9-L9</f>
        <v>#NAME?</v>
      </c>
      <c r="D9" s="60" t="e">
        <f ca="1">GrossMargin!M10-Expenses!E9-'CapChrg-AllocExp'!L10-'CapChrg-AllocExp'!E10</f>
        <v>#NAME?</v>
      </c>
      <c r="E9" s="88" t="e">
        <f t="shared" ref="E9:E19" ca="1" si="1">C9-D9</f>
        <v>#NAME?</v>
      </c>
      <c r="F9" s="42"/>
      <c r="G9" s="59">
        <f>GrossMargin!I10</f>
        <v>59756</v>
      </c>
      <c r="H9" s="60">
        <f>GrossMargin!J10</f>
        <v>0</v>
      </c>
      <c r="I9" s="60">
        <f>GrossMargin!K10</f>
        <v>0</v>
      </c>
      <c r="J9" s="86">
        <f t="shared" ref="J9:J19" si="2">SUM(G9:I9)</f>
        <v>59756</v>
      </c>
      <c r="K9" s="208"/>
      <c r="L9" s="60" t="e">
        <f ca="1">'CapChrg-AllocExp'!D10</f>
        <v>#NAME?</v>
      </c>
      <c r="M9" s="60" t="e">
        <f ca="1">Expenses!D9</f>
        <v>#NAME?</v>
      </c>
      <c r="N9" s="61" t="e">
        <f ca="1">'CapChrg-AllocExp'!K10</f>
        <v>#NAME?</v>
      </c>
      <c r="O9" s="86" t="e">
        <f t="shared" ref="O9:O19" ca="1" si="3">J9-K9-M9-N9-L9</f>
        <v>#NAME?</v>
      </c>
      <c r="P9" s="44"/>
      <c r="Q9" s="59" t="e">
        <f ca="1">GrossMargin!N10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8" t="e">
        <f t="shared" ref="V9:V19" ca="1" si="4">ROUND(SUM(Q9:U9),0)</f>
        <v>#NAME?</v>
      </c>
    </row>
    <row r="10" spans="1:23" ht="12" customHeight="1" x14ac:dyDescent="0.25">
      <c r="A10" s="29" t="s">
        <v>138</v>
      </c>
      <c r="B10" s="38"/>
      <c r="C10" s="41" t="e">
        <f t="shared" ca="1" si="0"/>
        <v>#NAME?</v>
      </c>
      <c r="D10" s="42" t="e">
        <f ca="1">GrossMargin!M11-Expenses!E10-'CapChrg-AllocExp'!L11-'CapChrg-AllocExp'!E11</f>
        <v>#NAME?</v>
      </c>
      <c r="E10" s="66" t="e">
        <f t="shared" ca="1" si="1"/>
        <v>#NAME?</v>
      </c>
      <c r="F10" s="42"/>
      <c r="G10" s="41">
        <f>GrossMargin!I11</f>
        <v>67960</v>
      </c>
      <c r="H10" s="42">
        <f>GrossMargin!J11</f>
        <v>0</v>
      </c>
      <c r="I10" s="42">
        <f>GrossMargin!K11</f>
        <v>0</v>
      </c>
      <c r="J10" s="87">
        <f t="shared" si="2"/>
        <v>67960</v>
      </c>
      <c r="K10" s="65"/>
      <c r="L10" s="42" t="e">
        <f ca="1">'CapChrg-AllocExp'!D11</f>
        <v>#NAME?</v>
      </c>
      <c r="M10" s="42" t="e">
        <f ca="1">Expenses!D10</f>
        <v>#NAME?</v>
      </c>
      <c r="N10" s="43" t="e">
        <f ca="1">'CapChrg-AllocExp'!K11</f>
        <v>#NAME?</v>
      </c>
      <c r="O10" s="87" t="e">
        <f t="shared" ca="1" si="3"/>
        <v>#NAME?</v>
      </c>
      <c r="P10" s="44"/>
      <c r="Q10" s="41" t="e">
        <f ca="1">GrossMargin!N11</f>
        <v>#NAME?</v>
      </c>
      <c r="R10" s="42"/>
      <c r="S10" s="42" t="e">
        <f ca="1">'CapChrg-AllocExp'!F11</f>
        <v>#NAME?</v>
      </c>
      <c r="T10" s="42" t="e">
        <f ca="1">Expenses!F10</f>
        <v>#NAME?</v>
      </c>
      <c r="U10" s="42" t="e">
        <f ca="1">'CapChrg-AllocExp'!M11</f>
        <v>#NAME?</v>
      </c>
      <c r="V10" s="66" t="e">
        <f t="shared" ca="1" si="4"/>
        <v>#NAME?</v>
      </c>
    </row>
    <row r="11" spans="1:23" ht="12" customHeight="1" x14ac:dyDescent="0.25">
      <c r="A11" s="29" t="s">
        <v>200</v>
      </c>
      <c r="B11" s="38"/>
      <c r="C11" s="41" t="e">
        <f t="shared" ca="1" si="0"/>
        <v>#NAME?</v>
      </c>
      <c r="D11" s="42" t="e">
        <f ca="1">GrossMargin!M12-Expenses!E11-'CapChrg-AllocExp'!L12-'CapChrg-AllocExp'!E12</f>
        <v>#NAME?</v>
      </c>
      <c r="E11" s="66" t="e">
        <f t="shared" ca="1" si="1"/>
        <v>#NAME?</v>
      </c>
      <c r="F11" s="42"/>
      <c r="G11" s="41">
        <f>GrossMargin!I12</f>
        <v>25829</v>
      </c>
      <c r="H11" s="42">
        <f>GrossMargin!J12</f>
        <v>0</v>
      </c>
      <c r="I11" s="42">
        <f>GrossMargin!K12</f>
        <v>0</v>
      </c>
      <c r="J11" s="87">
        <f t="shared" si="2"/>
        <v>25829</v>
      </c>
      <c r="K11" s="65"/>
      <c r="L11" s="42" t="e">
        <f ca="1">'CapChrg-AllocExp'!D12</f>
        <v>#NAME?</v>
      </c>
      <c r="M11" s="42">
        <f>Expenses!D11</f>
        <v>872</v>
      </c>
      <c r="N11" s="43" t="e">
        <f ca="1">'CapChrg-AllocExp'!K12</f>
        <v>#NAME?</v>
      </c>
      <c r="O11" s="87" t="e">
        <f t="shared" ca="1" si="3"/>
        <v>#NAME?</v>
      </c>
      <c r="P11" s="44"/>
      <c r="Q11" s="41" t="e">
        <f ca="1">GrossMargin!N12</f>
        <v>#NAME?</v>
      </c>
      <c r="R11" s="42"/>
      <c r="S11" s="42" t="e">
        <f ca="1">'CapChrg-AllocExp'!F12</f>
        <v>#NAME?</v>
      </c>
      <c r="T11" s="42" t="e">
        <f ca="1">Expenses!F11</f>
        <v>#NAME?</v>
      </c>
      <c r="U11" s="42" t="e">
        <f ca="1">'CapChrg-AllocExp'!M12</f>
        <v>#NAME?</v>
      </c>
      <c r="V11" s="66" t="e">
        <f t="shared" ca="1" si="4"/>
        <v>#NAME?</v>
      </c>
    </row>
    <row r="12" spans="1:23" ht="12" customHeight="1" x14ac:dyDescent="0.25">
      <c r="A12" s="29" t="s">
        <v>201</v>
      </c>
      <c r="B12" s="38"/>
      <c r="C12" s="41" t="e">
        <f t="shared" ca="1" si="0"/>
        <v>#NAME?</v>
      </c>
      <c r="D12" s="42" t="e">
        <f ca="1">GrossMargin!M13-Expenses!E12-'CapChrg-AllocExp'!L13-'CapChrg-AllocExp'!E13</f>
        <v>#NAME?</v>
      </c>
      <c r="E12" s="66" t="e">
        <f t="shared" ca="1" si="1"/>
        <v>#NAME?</v>
      </c>
      <c r="F12" s="42"/>
      <c r="G12" s="41">
        <f>GrossMargin!I13</f>
        <v>35466</v>
      </c>
      <c r="H12" s="42">
        <f>GrossMargin!J13</f>
        <v>0</v>
      </c>
      <c r="I12" s="42">
        <f>GrossMargin!K13</f>
        <v>0</v>
      </c>
      <c r="J12" s="87">
        <f t="shared" si="2"/>
        <v>35466</v>
      </c>
      <c r="K12" s="65"/>
      <c r="L12" s="42" t="e">
        <f ca="1">'CapChrg-AllocExp'!D13</f>
        <v>#NAME?</v>
      </c>
      <c r="M12" s="42">
        <f>Expenses!D12</f>
        <v>1387</v>
      </c>
      <c r="N12" s="43" t="e">
        <f ca="1">'CapChrg-AllocExp'!K13</f>
        <v>#NAME?</v>
      </c>
      <c r="O12" s="87" t="e">
        <f t="shared" ca="1" si="3"/>
        <v>#NAME?</v>
      </c>
      <c r="P12" s="44"/>
      <c r="Q12" s="41" t="e">
        <f ca="1">GrossMargin!N13</f>
        <v>#NAME?</v>
      </c>
      <c r="R12" s="42"/>
      <c r="S12" s="42" t="e">
        <f ca="1">'CapChrg-AllocExp'!F13</f>
        <v>#NAME?</v>
      </c>
      <c r="T12" s="42" t="e">
        <f ca="1">Expenses!F12</f>
        <v>#NAME?</v>
      </c>
      <c r="U12" s="42" t="e">
        <f ca="1">'CapChrg-AllocExp'!M13</f>
        <v>#NAME?</v>
      </c>
      <c r="V12" s="66" t="e">
        <f t="shared" ca="1" si="4"/>
        <v>#NAME?</v>
      </c>
    </row>
    <row r="13" spans="1:23" ht="12" customHeight="1" x14ac:dyDescent="0.25">
      <c r="A13" s="29" t="s">
        <v>154</v>
      </c>
      <c r="B13" s="38"/>
      <c r="C13" s="41" t="e">
        <f t="shared" ca="1" si="0"/>
        <v>#NAME?</v>
      </c>
      <c r="D13" s="42" t="e">
        <f ca="1">GrossMargin!M14-Expenses!E13-'CapChrg-AllocExp'!L14-'CapChrg-AllocExp'!E14</f>
        <v>#NAME?</v>
      </c>
      <c r="E13" s="66" t="e">
        <f t="shared" ca="1" si="1"/>
        <v>#NAME?</v>
      </c>
      <c r="F13" s="42"/>
      <c r="G13" s="41">
        <f>GrossMargin!I14</f>
        <v>21607</v>
      </c>
      <c r="H13" s="42">
        <f>GrossMargin!J14</f>
        <v>0</v>
      </c>
      <c r="I13" s="42">
        <f>GrossMargin!K14</f>
        <v>0</v>
      </c>
      <c r="J13" s="87">
        <f t="shared" si="2"/>
        <v>21607</v>
      </c>
      <c r="K13" s="65"/>
      <c r="L13" s="42">
        <f>'CapChrg-AllocExp'!D14</f>
        <v>193</v>
      </c>
      <c r="M13" s="42">
        <f>Expenses!D13</f>
        <v>3306</v>
      </c>
      <c r="N13" s="43" t="e">
        <f ca="1">'CapChrg-AllocExp'!K14</f>
        <v>#NAME?</v>
      </c>
      <c r="O13" s="87" t="e">
        <f t="shared" ca="1" si="3"/>
        <v>#NAME?</v>
      </c>
      <c r="P13" s="44"/>
      <c r="Q13" s="41" t="e">
        <f ca="1">GrossMargin!N14</f>
        <v>#NAME?</v>
      </c>
      <c r="R13" s="42"/>
      <c r="S13" s="42" t="e">
        <f ca="1">'CapChrg-AllocExp'!F14</f>
        <v>#NAME?</v>
      </c>
      <c r="T13" s="42" t="e">
        <f ca="1">Expenses!F13</f>
        <v>#NAME?</v>
      </c>
      <c r="U13" s="42" t="e">
        <f ca="1">'CapChrg-AllocExp'!M14</f>
        <v>#NAME?</v>
      </c>
      <c r="V13" s="66" t="e">
        <f t="shared" ca="1" si="4"/>
        <v>#NAME?</v>
      </c>
    </row>
    <row r="14" spans="1:23" ht="12" customHeight="1" x14ac:dyDescent="0.25">
      <c r="A14" s="29" t="s">
        <v>8</v>
      </c>
      <c r="B14" s="38"/>
      <c r="C14" s="41" t="e">
        <f t="shared" ca="1" si="0"/>
        <v>#NAME?</v>
      </c>
      <c r="D14" s="42" t="e">
        <f ca="1">GrossMargin!M15-Expenses!E14-'CapChrg-AllocExp'!L15-'CapChrg-AllocExp'!E15</f>
        <v>#NAME?</v>
      </c>
      <c r="E14" s="66" t="e">
        <f t="shared" ca="1" si="1"/>
        <v>#NAME?</v>
      </c>
      <c r="F14" s="42"/>
      <c r="G14" s="41">
        <f>GrossMargin!I15</f>
        <v>726</v>
      </c>
      <c r="H14" s="42">
        <f>GrossMargin!J15</f>
        <v>0</v>
      </c>
      <c r="I14" s="42">
        <f>GrossMargin!K15</f>
        <v>0</v>
      </c>
      <c r="J14" s="87">
        <f t="shared" si="2"/>
        <v>726</v>
      </c>
      <c r="K14" s="65"/>
      <c r="L14" s="42">
        <f>'CapChrg-AllocExp'!D15</f>
        <v>618</v>
      </c>
      <c r="M14" s="42">
        <f>Expenses!D14</f>
        <v>5480</v>
      </c>
      <c r="N14" s="43" t="e">
        <f ca="1">'CapChrg-AllocExp'!K15</f>
        <v>#NAME?</v>
      </c>
      <c r="O14" s="87" t="e">
        <f t="shared" ca="1" si="3"/>
        <v>#NAME?</v>
      </c>
      <c r="P14" s="44"/>
      <c r="Q14" s="41" t="e">
        <f ca="1">GrossMargin!N15</f>
        <v>#NAME?</v>
      </c>
      <c r="R14" s="42"/>
      <c r="S14" s="42" t="e">
        <f ca="1">'CapChrg-AllocExp'!F15</f>
        <v>#NAME?</v>
      </c>
      <c r="T14" s="42" t="e">
        <f ca="1">Expenses!F14</f>
        <v>#NAME?</v>
      </c>
      <c r="U14" s="42" t="e">
        <f ca="1">'CapChrg-AllocExp'!M15</f>
        <v>#NAME?</v>
      </c>
      <c r="V14" s="66" t="e">
        <f t="shared" ca="1" si="4"/>
        <v>#NAME?</v>
      </c>
    </row>
    <row r="15" spans="1:23" ht="12" customHeight="1" x14ac:dyDescent="0.25">
      <c r="A15" s="29" t="s">
        <v>6</v>
      </c>
      <c r="B15" s="38"/>
      <c r="C15" s="41" t="e">
        <f t="shared" ca="1" si="0"/>
        <v>#NAME?</v>
      </c>
      <c r="D15" s="42" t="e">
        <f ca="1">GrossMargin!M16-Expenses!E15-'CapChrg-AllocExp'!L16-'CapChrg-AllocExp'!E16</f>
        <v>#NAME?</v>
      </c>
      <c r="E15" s="66" t="e">
        <f t="shared" ca="1" si="1"/>
        <v>#NAME?</v>
      </c>
      <c r="F15" s="42"/>
      <c r="G15" s="41">
        <f>GrossMargin!I16</f>
        <v>5666</v>
      </c>
      <c r="H15" s="42">
        <f>GrossMargin!J16</f>
        <v>0</v>
      </c>
      <c r="I15" s="42">
        <f>GrossMargin!K16</f>
        <v>0</v>
      </c>
      <c r="J15" s="87">
        <f t="shared" si="2"/>
        <v>5666</v>
      </c>
      <c r="K15" s="65"/>
      <c r="L15" s="42" t="e">
        <f ca="1">'CapChrg-AllocExp'!D16</f>
        <v>#NAME?</v>
      </c>
      <c r="M15" s="42">
        <f>Expenses!D15</f>
        <v>2233</v>
      </c>
      <c r="N15" s="43" t="e">
        <f ca="1">'CapChrg-AllocExp'!K16</f>
        <v>#NAME?</v>
      </c>
      <c r="O15" s="87" t="e">
        <f t="shared" ca="1" si="3"/>
        <v>#NAME?</v>
      </c>
      <c r="P15" s="44"/>
      <c r="Q15" s="41" t="e">
        <f ca="1">GrossMargin!N16</f>
        <v>#NAME?</v>
      </c>
      <c r="R15" s="42"/>
      <c r="S15" s="42" t="e">
        <f ca="1">'CapChrg-AllocExp'!F16</f>
        <v>#NAME?</v>
      </c>
      <c r="T15" s="42" t="e">
        <f ca="1">Expenses!F15</f>
        <v>#NAME?</v>
      </c>
      <c r="U15" s="42" t="e">
        <f ca="1">'CapChrg-AllocExp'!M16</f>
        <v>#NAME?</v>
      </c>
      <c r="V15" s="66" t="e">
        <f t="shared" ca="1" si="4"/>
        <v>#NAME?</v>
      </c>
    </row>
    <row r="16" spans="1:23" ht="12" customHeight="1" x14ac:dyDescent="0.25">
      <c r="A16" s="29" t="s">
        <v>139</v>
      </c>
      <c r="B16" s="38"/>
      <c r="C16" s="41" t="e">
        <f t="shared" ca="1" si="0"/>
        <v>#NAME?</v>
      </c>
      <c r="D16" s="42" t="e">
        <f ca="1">GrossMargin!M17-Expenses!E16-'CapChrg-AllocExp'!L17-'CapChrg-AllocExp'!E17</f>
        <v>#NAME?</v>
      </c>
      <c r="E16" s="66" t="e">
        <f t="shared" ca="1" si="1"/>
        <v>#NAME?</v>
      </c>
      <c r="F16" s="42"/>
      <c r="G16" s="41">
        <f>GrossMargin!I17</f>
        <v>3449</v>
      </c>
      <c r="H16" s="42">
        <f>GrossMargin!J17</f>
        <v>0</v>
      </c>
      <c r="I16" s="42">
        <f>GrossMargin!K17</f>
        <v>0</v>
      </c>
      <c r="J16" s="87">
        <f t="shared" si="2"/>
        <v>3449</v>
      </c>
      <c r="K16" s="65"/>
      <c r="L16" s="42" t="e">
        <f ca="1">'CapChrg-AllocExp'!D17</f>
        <v>#NAME?</v>
      </c>
      <c r="M16" s="42">
        <f>Expenses!D16</f>
        <v>104</v>
      </c>
      <c r="N16" s="43" t="e">
        <f ca="1">'CapChrg-AllocExp'!K17</f>
        <v>#NAME?</v>
      </c>
      <c r="O16" s="87" t="e">
        <f t="shared" ca="1" si="3"/>
        <v>#NAME?</v>
      </c>
      <c r="P16" s="44"/>
      <c r="Q16" s="41" t="e">
        <f ca="1">GrossMargin!N17</f>
        <v>#NAME?</v>
      </c>
      <c r="R16" s="42"/>
      <c r="S16" s="42" t="e">
        <f ca="1">'CapChrg-AllocExp'!F17</f>
        <v>#NAME?</v>
      </c>
      <c r="T16" s="42" t="e">
        <f ca="1">Expenses!F16</f>
        <v>#NAME?</v>
      </c>
      <c r="U16" s="42" t="e">
        <f ca="1">'CapChrg-AllocExp'!M17</f>
        <v>#NAME?</v>
      </c>
      <c r="V16" s="66" t="e">
        <f t="shared" ca="1" si="4"/>
        <v>#NAME?</v>
      </c>
    </row>
    <row r="17" spans="1:22" ht="12" customHeight="1" x14ac:dyDescent="0.25">
      <c r="A17" s="29" t="s">
        <v>73</v>
      </c>
      <c r="B17" s="38"/>
      <c r="C17" s="41" t="e">
        <f t="shared" ca="1" si="0"/>
        <v>#NAME?</v>
      </c>
      <c r="D17" s="42" t="e">
        <f ca="1">GrossMargin!M18-Expenses!E17-'CapChrg-AllocExp'!L18-'CapChrg-AllocExp'!E18</f>
        <v>#NAME?</v>
      </c>
      <c r="E17" s="66" t="e">
        <f t="shared" ca="1" si="1"/>
        <v>#NAME?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7">
        <f t="shared" si="2"/>
        <v>0</v>
      </c>
      <c r="K17" s="65"/>
      <c r="L17" s="42" t="e">
        <f ca="1">'CapChrg-AllocExp'!D18</f>
        <v>#NAME?</v>
      </c>
      <c r="M17" s="42">
        <f>Expenses!D17</f>
        <v>1099</v>
      </c>
      <c r="N17" s="43">
        <f>'CapChrg-AllocExp'!K18</f>
        <v>480</v>
      </c>
      <c r="O17" s="87" t="e">
        <f t="shared" ca="1" si="3"/>
        <v>#NAME?</v>
      </c>
      <c r="P17" s="44"/>
      <c r="Q17" s="41" t="e">
        <f ca="1">GrossMargin!N18</f>
        <v>#NAME?</v>
      </c>
      <c r="R17" s="42"/>
      <c r="S17" s="42" t="e">
        <f ca="1">'CapChrg-AllocExp'!F18</f>
        <v>#NAME?</v>
      </c>
      <c r="T17" s="42" t="e">
        <f ca="1">Expenses!F17</f>
        <v>#NAME?</v>
      </c>
      <c r="U17" s="42" t="e">
        <f ca="1">'CapChrg-AllocExp'!M18</f>
        <v>#NAME?</v>
      </c>
      <c r="V17" s="66" t="e">
        <f t="shared" ca="1" si="4"/>
        <v>#NAME?</v>
      </c>
    </row>
    <row r="18" spans="1:22" ht="12" customHeight="1" x14ac:dyDescent="0.25">
      <c r="A18" s="29" t="s">
        <v>116</v>
      </c>
      <c r="B18" s="38"/>
      <c r="C18" s="41" t="e">
        <f ca="1">J18-K18-M18-N18-L18</f>
        <v>#NAME?</v>
      </c>
      <c r="D18" s="42" t="e">
        <f ca="1">Summary!D32</f>
        <v>#NAME?</v>
      </c>
      <c r="E18" s="66" t="e">
        <f ca="1">C18-D18</f>
        <v>#NAME?</v>
      </c>
      <c r="F18" s="42"/>
      <c r="G18" s="41">
        <f>Summary!G32</f>
        <v>17237</v>
      </c>
      <c r="H18" s="42">
        <f>Summary!H32</f>
        <v>0</v>
      </c>
      <c r="I18" s="42">
        <f>Summary!I32</f>
        <v>0</v>
      </c>
      <c r="J18" s="87">
        <f>SUM(G18:I18)</f>
        <v>17237</v>
      </c>
      <c r="K18" s="65"/>
      <c r="L18" s="65" t="e">
        <f ca="1">Summary!L32</f>
        <v>#NAME?</v>
      </c>
      <c r="M18" s="42">
        <f>Summary!M32</f>
        <v>598</v>
      </c>
      <c r="N18" s="43" t="e">
        <f ca="1">Summary!N32</f>
        <v>#NAME?</v>
      </c>
      <c r="O18" s="87" t="e">
        <f ca="1">J18-K18-M18-N18-L18</f>
        <v>#NAME?</v>
      </c>
      <c r="P18" s="44"/>
      <c r="Q18" s="41" t="e">
        <f ca="1">Summary!Q32</f>
        <v>#NAME?</v>
      </c>
      <c r="R18" s="42">
        <f>Summary!R32</f>
        <v>0</v>
      </c>
      <c r="S18" s="42" t="e">
        <f ca="1">Summary!S32</f>
        <v>#NAME?</v>
      </c>
      <c r="T18" s="42" t="e">
        <f ca="1">Summary!T32</f>
        <v>#NAME?</v>
      </c>
      <c r="U18" s="42" t="e">
        <f ca="1">Summary!U32</f>
        <v>#NAME?</v>
      </c>
      <c r="V18" s="66" t="e">
        <f ca="1">ROUND(SUM(Q18:U18),0)</f>
        <v>#NAME?</v>
      </c>
    </row>
    <row r="19" spans="1:22" ht="12" customHeight="1" x14ac:dyDescent="0.25">
      <c r="A19" s="29" t="s">
        <v>3</v>
      </c>
      <c r="B19" s="38"/>
      <c r="C19" s="41" t="e">
        <f t="shared" ca="1" si="0"/>
        <v>#NAME?</v>
      </c>
      <c r="D19" s="42" t="e">
        <f ca="1">GrossMargin!M19-Expenses!E18-'CapChrg-AllocExp'!L19-'CapChrg-AllocExp'!E19</f>
        <v>#NAME?</v>
      </c>
      <c r="E19" s="66" t="e">
        <f t="shared" ca="1" si="1"/>
        <v>#NAME?</v>
      </c>
      <c r="F19" s="42"/>
      <c r="G19" s="41">
        <f>GrossMargin!I19</f>
        <v>-138</v>
      </c>
      <c r="H19" s="42">
        <f>GrossMargin!J19</f>
        <v>0</v>
      </c>
      <c r="I19" s="42">
        <f>GrossMargin!K19</f>
        <v>0</v>
      </c>
      <c r="J19" s="87">
        <f t="shared" si="2"/>
        <v>-138</v>
      </c>
      <c r="K19" s="65"/>
      <c r="L19" s="42" t="e">
        <f ca="1">'CapChrg-AllocExp'!D19</f>
        <v>#NAME?</v>
      </c>
      <c r="M19" s="42" t="e">
        <f ca="1">Expenses!D18</f>
        <v>#NAME?</v>
      </c>
      <c r="N19" s="43" t="e">
        <f ca="1">'CapChrg-AllocExp'!K19</f>
        <v>#NAME?</v>
      </c>
      <c r="O19" s="87" t="e">
        <f t="shared" ca="1" si="3"/>
        <v>#NAME?</v>
      </c>
      <c r="P19" s="44"/>
      <c r="Q19" s="41" t="e">
        <f ca="1">GrossMargin!N19</f>
        <v>#NAME?</v>
      </c>
      <c r="R19" s="42"/>
      <c r="S19" s="42" t="e">
        <f ca="1">'CapChrg-AllocExp'!F19</f>
        <v>#NAME?</v>
      </c>
      <c r="T19" s="42" t="e">
        <f ca="1">Expenses!F18</f>
        <v>#NAME?</v>
      </c>
      <c r="U19" s="42" t="e">
        <f ca="1">'CapChrg-AllocExp'!M19</f>
        <v>#NAME?</v>
      </c>
      <c r="V19" s="66" t="e">
        <f t="shared" ca="1" si="4"/>
        <v>#NAME?</v>
      </c>
    </row>
    <row r="20" spans="1:22" s="115" customFormat="1" ht="12" customHeight="1" x14ac:dyDescent="0.25">
      <c r="A20" s="173" t="s">
        <v>197</v>
      </c>
      <c r="B20" s="116"/>
      <c r="C20" s="219" t="e">
        <f ca="1">SUM(C9:C19)</f>
        <v>#NAME?</v>
      </c>
      <c r="D20" s="220" t="e">
        <f ca="1">SUM(D9:D19)</f>
        <v>#NAME?</v>
      </c>
      <c r="E20" s="221" t="e">
        <f ca="1">SUM(E9:E19)</f>
        <v>#NAME?</v>
      </c>
      <c r="F20" s="117"/>
      <c r="G20" s="219">
        <f t="shared" ref="G20:N20" si="5">SUM(G9:G19)</f>
        <v>237558</v>
      </c>
      <c r="H20" s="220">
        <f t="shared" si="5"/>
        <v>0</v>
      </c>
      <c r="I20" s="220">
        <f t="shared" si="5"/>
        <v>0</v>
      </c>
      <c r="J20" s="222">
        <f t="shared" si="5"/>
        <v>237558</v>
      </c>
      <c r="K20" s="220">
        <f t="shared" si="5"/>
        <v>0</v>
      </c>
      <c r="L20" s="220" t="e">
        <f t="shared" ca="1" si="5"/>
        <v>#NAME?</v>
      </c>
      <c r="M20" s="220" t="e">
        <f t="shared" ca="1" si="5"/>
        <v>#NAME?</v>
      </c>
      <c r="N20" s="221" t="e">
        <f t="shared" ca="1" si="5"/>
        <v>#NAME?</v>
      </c>
      <c r="O20" s="222" t="e">
        <f ca="1">J20-K20-M20-N20</f>
        <v>#NAME?</v>
      </c>
      <c r="P20" s="118"/>
      <c r="Q20" s="219" t="e">
        <f t="shared" ref="Q20:V20" ca="1" si="6">SUM(Q9:Q19)</f>
        <v>#NAME?</v>
      </c>
      <c r="R20" s="220">
        <f t="shared" si="6"/>
        <v>0</v>
      </c>
      <c r="S20" s="220" t="e">
        <f t="shared" ca="1" si="6"/>
        <v>#NAME?</v>
      </c>
      <c r="T20" s="220" t="e">
        <f t="shared" ca="1" si="6"/>
        <v>#NAME?</v>
      </c>
      <c r="U20" s="220" t="e">
        <f t="shared" ca="1" si="6"/>
        <v>#NAME?</v>
      </c>
      <c r="V20" s="221" t="e">
        <f t="shared" ca="1" si="6"/>
        <v>#NAME?</v>
      </c>
    </row>
    <row r="21" spans="1:22" x14ac:dyDescent="0.25">
      <c r="C21" s="44"/>
      <c r="D21" s="44"/>
      <c r="E21" s="44"/>
      <c r="F21" s="44"/>
    </row>
    <row r="22" spans="1:22" x14ac:dyDescent="0.25">
      <c r="C22" s="44"/>
      <c r="D22" s="44"/>
      <c r="E22" s="44"/>
      <c r="F22" s="44"/>
    </row>
    <row r="23" spans="1:22" x14ac:dyDescent="0.25">
      <c r="C23" s="44"/>
      <c r="D23" s="44"/>
      <c r="E23" s="44"/>
      <c r="F23" s="44"/>
    </row>
    <row r="24" spans="1:22" x14ac:dyDescent="0.25">
      <c r="C24" s="44"/>
      <c r="D24" s="44"/>
      <c r="E24" s="44"/>
      <c r="F24" s="44"/>
    </row>
    <row r="25" spans="1:22" x14ac:dyDescent="0.25">
      <c r="C25" s="44"/>
      <c r="D25" s="44"/>
      <c r="E25" s="44"/>
      <c r="F25" s="44"/>
    </row>
    <row r="26" spans="1:22" x14ac:dyDescent="0.25">
      <c r="C26" s="44"/>
      <c r="D26" s="44"/>
      <c r="E26" s="44"/>
      <c r="F26" s="44"/>
    </row>
    <row r="27" spans="1:22" x14ac:dyDescent="0.25">
      <c r="C27" s="44"/>
      <c r="D27" s="44"/>
      <c r="E27" s="44"/>
      <c r="F27" s="44"/>
    </row>
    <row r="28" spans="1:22" x14ac:dyDescent="0.25">
      <c r="C28" s="44"/>
      <c r="D28" s="44"/>
      <c r="E28" s="44"/>
      <c r="F28" s="44"/>
    </row>
    <row r="29" spans="1:22" x14ac:dyDescent="0.25">
      <c r="C29" s="44"/>
      <c r="D29" s="44"/>
      <c r="E29" s="44"/>
      <c r="F29" s="44"/>
    </row>
    <row r="30" spans="1:22" x14ac:dyDescent="0.25">
      <c r="C30" s="44"/>
      <c r="D30" s="44"/>
      <c r="E30" s="44"/>
      <c r="F30" s="44"/>
    </row>
    <row r="31" spans="1:22" x14ac:dyDescent="0.25">
      <c r="C31" s="44"/>
      <c r="D31" s="44"/>
      <c r="E31" s="44"/>
      <c r="F31" s="44"/>
    </row>
    <row r="32" spans="1:22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/>
      <c r="D35" s="44"/>
      <c r="E35" s="44"/>
      <c r="F35" s="44"/>
    </row>
    <row r="36" spans="3:6" x14ac:dyDescent="0.25">
      <c r="C36" s="44"/>
      <c r="D36" s="44"/>
      <c r="E36" s="44"/>
      <c r="F36" s="44"/>
    </row>
    <row r="37" spans="3:6" x14ac:dyDescent="0.25">
      <c r="C37" s="44"/>
      <c r="D37" s="44"/>
      <c r="E37" s="44"/>
      <c r="F37" s="44"/>
    </row>
    <row r="38" spans="3:6" x14ac:dyDescent="0.25">
      <c r="C38" s="44"/>
      <c r="D38" s="44"/>
      <c r="E38" s="44"/>
      <c r="F38" s="44"/>
    </row>
    <row r="39" spans="3:6" x14ac:dyDescent="0.25">
      <c r="C39" s="44"/>
      <c r="D39" s="44"/>
      <c r="E39" s="44"/>
      <c r="F39" s="44"/>
    </row>
    <row r="40" spans="3:6" x14ac:dyDescent="0.25">
      <c r="C40" s="44"/>
      <c r="D40" s="44"/>
      <c r="E40" s="44"/>
      <c r="F40" s="44"/>
    </row>
    <row r="41" spans="3:6" x14ac:dyDescent="0.25">
      <c r="C41" s="44"/>
      <c r="D41" s="44"/>
      <c r="E41" s="44"/>
      <c r="F41" s="44"/>
    </row>
    <row r="42" spans="3:6" x14ac:dyDescent="0.25">
      <c r="C42" s="44"/>
      <c r="D42" s="44"/>
      <c r="E42" s="44"/>
      <c r="F42" s="44"/>
    </row>
    <row r="43" spans="3:6" x14ac:dyDescent="0.25">
      <c r="C43" s="44"/>
      <c r="D43" s="44"/>
      <c r="E43" s="44"/>
      <c r="F43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</row>
    <row r="2" spans="1:23" ht="16.5" x14ac:dyDescent="0.3">
      <c r="A2" s="243" t="s">
        <v>128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</row>
    <row r="3" spans="1:23" ht="13.5" x14ac:dyDescent="0.25">
      <c r="A3" s="244" t="s">
        <v>211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</row>
    <row r="4" spans="1:23" ht="3" customHeight="1" x14ac:dyDescent="0.25"/>
    <row r="5" spans="1:23" ht="12" customHeight="1" x14ac:dyDescent="0.25">
      <c r="A5" s="28"/>
      <c r="C5" s="245" t="s">
        <v>87</v>
      </c>
      <c r="D5" s="246"/>
      <c r="E5" s="247"/>
      <c r="G5" s="245" t="s">
        <v>93</v>
      </c>
      <c r="H5" s="246"/>
      <c r="I5" s="246"/>
      <c r="J5" s="246"/>
      <c r="K5" s="246"/>
      <c r="L5" s="246"/>
      <c r="M5" s="246"/>
      <c r="N5" s="246"/>
      <c r="O5" s="247"/>
      <c r="Q5" s="245" t="s">
        <v>71</v>
      </c>
      <c r="R5" s="246"/>
      <c r="S5" s="246"/>
      <c r="T5" s="246"/>
      <c r="U5" s="246"/>
      <c r="V5" s="247"/>
    </row>
    <row r="6" spans="1:23" ht="12" customHeight="1" x14ac:dyDescent="0.25">
      <c r="A6" s="29"/>
      <c r="C6" s="78"/>
      <c r="D6" s="79"/>
      <c r="E6" s="80"/>
      <c r="G6" s="32" t="s">
        <v>92</v>
      </c>
      <c r="H6" s="32" t="s">
        <v>15</v>
      </c>
      <c r="I6" s="32" t="s">
        <v>17</v>
      </c>
      <c r="J6" s="32" t="s">
        <v>18</v>
      </c>
      <c r="K6" s="32" t="s">
        <v>196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196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 t="e">
        <f ca="1">J9-K9-M9-N9-L9</f>
        <v>#NAME?</v>
      </c>
      <c r="D9" s="60" t="e">
        <f ca="1">GrossMargin!M10-Expenses!E9-'CapChrg-AllocExp'!L10-'CapChrg-AllocExp'!E10</f>
        <v>#NAME?</v>
      </c>
      <c r="E9" s="88" t="e">
        <f ca="1">C9-D9</f>
        <v>#NAME?</v>
      </c>
      <c r="F9" s="42"/>
      <c r="G9" s="59">
        <f>GrossMargin!I10</f>
        <v>59756</v>
      </c>
      <c r="H9" s="60">
        <f>GrossMargin!J10</f>
        <v>0</v>
      </c>
      <c r="I9" s="60">
        <f>GrossMargin!K10</f>
        <v>0</v>
      </c>
      <c r="J9" s="86">
        <f>SUM(G9:I9)</f>
        <v>59756</v>
      </c>
      <c r="K9" s="208"/>
      <c r="L9" s="60" t="e">
        <f ca="1">'CapChrg-AllocExp'!D10</f>
        <v>#NAME?</v>
      </c>
      <c r="M9" s="60" t="e">
        <f ca="1">Expenses!D9</f>
        <v>#NAME?</v>
      </c>
      <c r="N9" s="61" t="e">
        <f ca="1">'CapChrg-AllocExp'!K10</f>
        <v>#NAME?</v>
      </c>
      <c r="O9" s="86" t="e">
        <f ca="1">J9-K9-M9-N9-L9</f>
        <v>#NAME?</v>
      </c>
      <c r="P9" s="44"/>
      <c r="Q9" s="59" t="e">
        <f ca="1">GrossMargin!N10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8" t="e">
        <f ca="1">ROUND(SUM(Q9:U9),0)</f>
        <v>#NAME?</v>
      </c>
    </row>
    <row r="10" spans="1:23" ht="12" customHeight="1" x14ac:dyDescent="0.25">
      <c r="A10" s="29" t="s">
        <v>154</v>
      </c>
      <c r="B10" s="38"/>
      <c r="C10" s="41" t="e">
        <f ca="1">J10-K10-M10-N10-L10</f>
        <v>#NAME?</v>
      </c>
      <c r="D10" s="42" t="e">
        <f ca="1">GrossMargin!M14-Expenses!E13-'CapChrg-AllocExp'!L14-'CapChrg-AllocExp'!E14</f>
        <v>#NAME?</v>
      </c>
      <c r="E10" s="66" t="e">
        <f ca="1">C10-D10</f>
        <v>#NAME?</v>
      </c>
      <c r="F10" s="42"/>
      <c r="G10" s="41">
        <f>GrossMargin!I14</f>
        <v>21607</v>
      </c>
      <c r="H10" s="42">
        <f>GrossMargin!J14</f>
        <v>0</v>
      </c>
      <c r="I10" s="42">
        <f>GrossMargin!K14</f>
        <v>0</v>
      </c>
      <c r="J10" s="87">
        <f>SUM(G10:I10)</f>
        <v>21607</v>
      </c>
      <c r="K10" s="65"/>
      <c r="L10" s="42">
        <f>'CapChrg-AllocExp'!D14</f>
        <v>193</v>
      </c>
      <c r="M10" s="42">
        <f>Expenses!D13</f>
        <v>3306</v>
      </c>
      <c r="N10" s="43" t="e">
        <f ca="1">'CapChrg-AllocExp'!K14</f>
        <v>#NAME?</v>
      </c>
      <c r="O10" s="87" t="e">
        <f ca="1">J10-K10-M10-N10-L10</f>
        <v>#NAME?</v>
      </c>
      <c r="P10" s="44"/>
      <c r="Q10" s="41" t="e">
        <f ca="1">GrossMargin!N14</f>
        <v>#NAME?</v>
      </c>
      <c r="R10" s="42"/>
      <c r="S10" s="42" t="e">
        <f ca="1">'CapChrg-AllocExp'!F14</f>
        <v>#NAME?</v>
      </c>
      <c r="T10" s="42" t="e">
        <f ca="1">Expenses!F13</f>
        <v>#NAME?</v>
      </c>
      <c r="U10" s="42" t="e">
        <f ca="1">'CapChrg-AllocExp'!M14</f>
        <v>#NAME?</v>
      </c>
      <c r="V10" s="66" t="e">
        <f ca="1">ROUND(SUM(Q10:U10),0)</f>
        <v>#NAME?</v>
      </c>
    </row>
    <row r="11" spans="1:23" ht="12" customHeight="1" x14ac:dyDescent="0.25">
      <c r="A11" s="29" t="s">
        <v>116</v>
      </c>
      <c r="B11" s="38"/>
      <c r="C11" s="41" t="e">
        <f ca="1">J11-K11-M11-N11-L11</f>
        <v>#NAME?</v>
      </c>
      <c r="D11" s="42" t="e">
        <f ca="1">Summary!D32</f>
        <v>#NAME?</v>
      </c>
      <c r="E11" s="66" t="e">
        <f ca="1">C11-D11</f>
        <v>#NAME?</v>
      </c>
      <c r="F11" s="42"/>
      <c r="G11" s="41">
        <f>Summary!G32</f>
        <v>17237</v>
      </c>
      <c r="H11" s="42">
        <f>Summary!H32</f>
        <v>0</v>
      </c>
      <c r="I11" s="42">
        <f>Summary!I32</f>
        <v>0</v>
      </c>
      <c r="J11" s="87">
        <f>SUM(G11:I11)</f>
        <v>17237</v>
      </c>
      <c r="K11" s="65"/>
      <c r="L11" s="65" t="e">
        <f ca="1">Summary!L32</f>
        <v>#NAME?</v>
      </c>
      <c r="M11" s="42">
        <f>Summary!M32</f>
        <v>598</v>
      </c>
      <c r="N11" s="43" t="e">
        <f ca="1">Summary!N32</f>
        <v>#NAME?</v>
      </c>
      <c r="O11" s="87" t="e">
        <f ca="1">J11-K11-M11-N11-L11</f>
        <v>#NAME?</v>
      </c>
      <c r="P11" s="44"/>
      <c r="Q11" s="41" t="e">
        <f ca="1">Summary!Q32</f>
        <v>#NAME?</v>
      </c>
      <c r="R11" s="42">
        <f>Summary!R32</f>
        <v>0</v>
      </c>
      <c r="S11" s="42" t="e">
        <f ca="1">Summary!S32</f>
        <v>#NAME?</v>
      </c>
      <c r="T11" s="42" t="e">
        <f ca="1">Summary!T32</f>
        <v>#NAME?</v>
      </c>
      <c r="U11" s="42" t="e">
        <f ca="1">Summary!U32</f>
        <v>#NAME?</v>
      </c>
      <c r="V11" s="66" t="e">
        <f ca="1">ROUND(SUM(Q11:U11),0)</f>
        <v>#NAME?</v>
      </c>
    </row>
    <row r="12" spans="1:23" ht="12" customHeight="1" x14ac:dyDescent="0.25">
      <c r="A12" s="29" t="s">
        <v>3</v>
      </c>
      <c r="B12" s="38"/>
      <c r="C12" s="41" t="e">
        <f ca="1">J12-K12-M12-N12-L12</f>
        <v>#NAME?</v>
      </c>
      <c r="D12" s="42" t="e">
        <f ca="1">GrossMargin!M19-Expenses!E18-'CapChrg-AllocExp'!L19-'CapChrg-AllocExp'!E19</f>
        <v>#NAME?</v>
      </c>
      <c r="E12" s="66" t="e">
        <f ca="1">C12-D12</f>
        <v>#NAME?</v>
      </c>
      <c r="F12" s="42"/>
      <c r="G12" s="41">
        <f>GrossMargin!I19</f>
        <v>-138</v>
      </c>
      <c r="H12" s="42">
        <f>GrossMargin!J19</f>
        <v>0</v>
      </c>
      <c r="I12" s="42">
        <f>GrossMargin!K19</f>
        <v>0</v>
      </c>
      <c r="J12" s="87">
        <f>SUM(G12:I12)</f>
        <v>-138</v>
      </c>
      <c r="K12" s="65"/>
      <c r="L12" s="42" t="e">
        <f ca="1">'CapChrg-AllocExp'!D19</f>
        <v>#NAME?</v>
      </c>
      <c r="M12" s="42" t="e">
        <f ca="1">Expenses!D18</f>
        <v>#NAME?</v>
      </c>
      <c r="N12" s="43" t="e">
        <f ca="1">'CapChrg-AllocExp'!K19</f>
        <v>#NAME?</v>
      </c>
      <c r="O12" s="87" t="e">
        <f ca="1">J12-K12-M12-N12-L12</f>
        <v>#NAME?</v>
      </c>
      <c r="P12" s="44"/>
      <c r="Q12" s="41" t="e">
        <f ca="1">GrossMargin!N19</f>
        <v>#NAME?</v>
      </c>
      <c r="R12" s="42"/>
      <c r="S12" s="42" t="e">
        <f ca="1">'CapChrg-AllocExp'!F19</f>
        <v>#NAME?</v>
      </c>
      <c r="T12" s="42" t="e">
        <f ca="1">Expenses!F18</f>
        <v>#NAME?</v>
      </c>
      <c r="U12" s="42" t="e">
        <f ca="1">'CapChrg-AllocExp'!M19</f>
        <v>#NAME?</v>
      </c>
      <c r="V12" s="66" t="e">
        <f ca="1">ROUND(SUM(Q12:U12),0)</f>
        <v>#NAME?</v>
      </c>
    </row>
    <row r="13" spans="1:23" s="115" customFormat="1" ht="12" customHeight="1" x14ac:dyDescent="0.25">
      <c r="A13" s="173" t="s">
        <v>197</v>
      </c>
      <c r="B13" s="116"/>
      <c r="C13" s="219" t="e">
        <f ca="1">SUM(C9:C12)</f>
        <v>#NAME?</v>
      </c>
      <c r="D13" s="220" t="e">
        <f ca="1">SUM(D9:D12)</f>
        <v>#NAME?</v>
      </c>
      <c r="E13" s="221" t="e">
        <f ca="1">SUM(E9:E12)</f>
        <v>#NAME?</v>
      </c>
      <c r="F13" s="117"/>
      <c r="G13" s="219">
        <f t="shared" ref="G13:N13" si="0">SUM(G9:G12)</f>
        <v>98462</v>
      </c>
      <c r="H13" s="220">
        <f t="shared" si="0"/>
        <v>0</v>
      </c>
      <c r="I13" s="220">
        <f t="shared" si="0"/>
        <v>0</v>
      </c>
      <c r="J13" s="222">
        <f t="shared" si="0"/>
        <v>98462</v>
      </c>
      <c r="K13" s="220">
        <f t="shared" si="0"/>
        <v>0</v>
      </c>
      <c r="L13" s="220" t="e">
        <f t="shared" ca="1" si="0"/>
        <v>#NAME?</v>
      </c>
      <c r="M13" s="220" t="e">
        <f t="shared" ca="1" si="0"/>
        <v>#NAME?</v>
      </c>
      <c r="N13" s="221" t="e">
        <f t="shared" ca="1" si="0"/>
        <v>#NAME?</v>
      </c>
      <c r="O13" s="222" t="e">
        <f ca="1">J13-K13-M13-N13</f>
        <v>#NAME?</v>
      </c>
      <c r="P13" s="118"/>
      <c r="Q13" s="219" t="e">
        <f t="shared" ref="Q13:V13" ca="1" si="1">SUM(Q9:Q12)</f>
        <v>#NAME?</v>
      </c>
      <c r="R13" s="220">
        <f t="shared" si="1"/>
        <v>0</v>
      </c>
      <c r="S13" s="220" t="e">
        <f t="shared" ca="1" si="1"/>
        <v>#NAME?</v>
      </c>
      <c r="T13" s="220" t="e">
        <f t="shared" ca="1" si="1"/>
        <v>#NAME?</v>
      </c>
      <c r="U13" s="220" t="e">
        <f t="shared" ca="1" si="1"/>
        <v>#NAME?</v>
      </c>
      <c r="V13" s="221" t="e">
        <f t="shared" ca="1" si="1"/>
        <v>#NAME?</v>
      </c>
    </row>
    <row r="14" spans="1:23" x14ac:dyDescent="0.25">
      <c r="C14" s="44"/>
      <c r="D14" s="44"/>
      <c r="E14" s="44"/>
      <c r="F14" s="44"/>
    </row>
    <row r="15" spans="1:23" x14ac:dyDescent="0.25">
      <c r="C15" s="44"/>
      <c r="D15" s="44"/>
      <c r="E15" s="44"/>
      <c r="F15" s="44"/>
    </row>
    <row r="16" spans="1:23" x14ac:dyDescent="0.25">
      <c r="C16" s="44"/>
      <c r="D16" s="44"/>
      <c r="E16" s="44"/>
      <c r="F16" s="44"/>
    </row>
    <row r="17" spans="3:6" x14ac:dyDescent="0.25">
      <c r="C17" s="44"/>
      <c r="D17" s="44"/>
      <c r="E17" s="44"/>
      <c r="F17" s="44"/>
    </row>
    <row r="18" spans="3:6" x14ac:dyDescent="0.25">
      <c r="C18" s="44"/>
      <c r="D18" s="44"/>
      <c r="E18" s="44"/>
      <c r="F18" s="44"/>
    </row>
    <row r="19" spans="3:6" x14ac:dyDescent="0.25">
      <c r="C19" s="44"/>
      <c r="D19" s="44"/>
      <c r="E19" s="44"/>
      <c r="F19" s="44"/>
    </row>
    <row r="20" spans="3:6" x14ac:dyDescent="0.25">
      <c r="C20" s="44"/>
      <c r="D20" s="44"/>
      <c r="E20" s="44"/>
      <c r="F20" s="44"/>
    </row>
    <row r="21" spans="3:6" x14ac:dyDescent="0.25">
      <c r="C21" s="44"/>
      <c r="D21" s="44"/>
      <c r="E21" s="44"/>
      <c r="F21" s="44"/>
    </row>
    <row r="22" spans="3:6" x14ac:dyDescent="0.25">
      <c r="C22" s="44"/>
      <c r="D22" s="44"/>
      <c r="E22" s="44"/>
      <c r="F22" s="44"/>
    </row>
    <row r="23" spans="3:6" x14ac:dyDescent="0.25">
      <c r="C23" s="44"/>
      <c r="D23" s="44"/>
      <c r="E23" s="44"/>
      <c r="F23" s="44"/>
    </row>
    <row r="24" spans="3:6" x14ac:dyDescent="0.25">
      <c r="C24" s="44"/>
      <c r="D24" s="44"/>
      <c r="E24" s="44"/>
      <c r="F24" s="44"/>
    </row>
    <row r="25" spans="3:6" x14ac:dyDescent="0.25">
      <c r="C25" s="44"/>
      <c r="D25" s="44"/>
      <c r="E25" s="44"/>
      <c r="F25" s="44"/>
    </row>
    <row r="26" spans="3:6" x14ac:dyDescent="0.25">
      <c r="C26" s="44"/>
      <c r="D26" s="44"/>
      <c r="E26" s="44"/>
      <c r="F26" s="44"/>
    </row>
    <row r="27" spans="3:6" x14ac:dyDescent="0.25">
      <c r="C27" s="44"/>
      <c r="D27" s="44"/>
      <c r="E27" s="44"/>
      <c r="F27" s="44"/>
    </row>
    <row r="28" spans="3:6" x14ac:dyDescent="0.25">
      <c r="C28" s="44"/>
      <c r="D28" s="44"/>
      <c r="E28" s="44"/>
      <c r="F28" s="44"/>
    </row>
    <row r="29" spans="3:6" x14ac:dyDescent="0.25">
      <c r="C29" s="44"/>
      <c r="D29" s="44"/>
      <c r="E29" s="44"/>
      <c r="F29" s="44"/>
    </row>
    <row r="30" spans="3:6" x14ac:dyDescent="0.25">
      <c r="C30" s="44"/>
      <c r="D30" s="44"/>
      <c r="E30" s="44"/>
      <c r="F30" s="44"/>
    </row>
    <row r="31" spans="3:6" x14ac:dyDescent="0.25">
      <c r="C31" s="44"/>
      <c r="D31" s="44"/>
      <c r="E31" s="44"/>
      <c r="F31" s="44"/>
    </row>
    <row r="32" spans="3:6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/>
      <c r="D35" s="44"/>
      <c r="E35" s="44"/>
      <c r="F35" s="44"/>
    </row>
    <row r="36" spans="3:6" x14ac:dyDescent="0.25">
      <c r="C36" s="44"/>
      <c r="D36" s="44"/>
      <c r="E36" s="44"/>
      <c r="F36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</row>
    <row r="2" spans="1:23" ht="16.5" x14ac:dyDescent="0.3">
      <c r="A2" s="243" t="s">
        <v>128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</row>
    <row r="3" spans="1:23" ht="13.5" x14ac:dyDescent="0.25">
      <c r="A3" s="244" t="s">
        <v>211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</row>
    <row r="4" spans="1:23" ht="3" customHeight="1" x14ac:dyDescent="0.25"/>
    <row r="5" spans="1:23" ht="12" customHeight="1" x14ac:dyDescent="0.25">
      <c r="A5" s="28"/>
      <c r="C5" s="245" t="s">
        <v>87</v>
      </c>
      <c r="D5" s="246"/>
      <c r="E5" s="247"/>
      <c r="G5" s="245" t="s">
        <v>93</v>
      </c>
      <c r="H5" s="246"/>
      <c r="I5" s="246"/>
      <c r="J5" s="246"/>
      <c r="K5" s="246"/>
      <c r="L5" s="246"/>
      <c r="M5" s="246"/>
      <c r="N5" s="246"/>
      <c r="O5" s="247"/>
      <c r="Q5" s="245" t="s">
        <v>71</v>
      </c>
      <c r="R5" s="246"/>
      <c r="S5" s="246"/>
      <c r="T5" s="246"/>
      <c r="U5" s="246"/>
      <c r="V5" s="247"/>
    </row>
    <row r="6" spans="1:23" ht="12" customHeight="1" x14ac:dyDescent="0.25">
      <c r="A6" s="29"/>
      <c r="C6" s="78"/>
      <c r="D6" s="79"/>
      <c r="E6" s="80"/>
      <c r="G6" s="32" t="s">
        <v>92</v>
      </c>
      <c r="H6" s="32" t="s">
        <v>15</v>
      </c>
      <c r="I6" s="32" t="s">
        <v>17</v>
      </c>
      <c r="J6" s="32" t="s">
        <v>18</v>
      </c>
      <c r="K6" s="32" t="s">
        <v>196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196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138</v>
      </c>
      <c r="B9" s="38"/>
      <c r="C9" s="59" t="e">
        <f ca="1">J9-K9-M9-N9-L9</f>
        <v>#NAME?</v>
      </c>
      <c r="D9" s="60" t="e">
        <f ca="1">GrossMargin!M11-Expenses!E10-'CapChrg-AllocExp'!L11-'CapChrg-AllocExp'!E11</f>
        <v>#NAME?</v>
      </c>
      <c r="E9" s="88" t="e">
        <f ca="1">C9-D9</f>
        <v>#NAME?</v>
      </c>
      <c r="F9" s="42"/>
      <c r="G9" s="59">
        <f>GrossMargin!I11</f>
        <v>67960</v>
      </c>
      <c r="H9" s="60">
        <f>GrossMargin!J11</f>
        <v>0</v>
      </c>
      <c r="I9" s="60">
        <f>GrossMargin!K11</f>
        <v>0</v>
      </c>
      <c r="J9" s="86">
        <f>SUM(G9:I9)</f>
        <v>67960</v>
      </c>
      <c r="K9" s="208"/>
      <c r="L9" s="60" t="e">
        <f ca="1">'CapChrg-AllocExp'!D11</f>
        <v>#NAME?</v>
      </c>
      <c r="M9" s="60" t="e">
        <f ca="1">Expenses!D10</f>
        <v>#NAME?</v>
      </c>
      <c r="N9" s="61" t="e">
        <f ca="1">'CapChrg-AllocExp'!K11</f>
        <v>#NAME?</v>
      </c>
      <c r="O9" s="86" t="e">
        <f ca="1">J9-K9-M9-N9-L9</f>
        <v>#NAME?</v>
      </c>
      <c r="P9" s="44"/>
      <c r="Q9" s="59" t="e">
        <f ca="1">GrossMargin!N11</f>
        <v>#NAME?</v>
      </c>
      <c r="R9" s="60"/>
      <c r="S9" s="60" t="e">
        <f ca="1">'CapChrg-AllocExp'!F11</f>
        <v>#NAME?</v>
      </c>
      <c r="T9" s="60" t="e">
        <f ca="1">Expenses!F10</f>
        <v>#NAME?</v>
      </c>
      <c r="U9" s="60" t="e">
        <f ca="1">'CapChrg-AllocExp'!M11</f>
        <v>#NAME?</v>
      </c>
      <c r="V9" s="88" t="e">
        <f ca="1">ROUND(SUM(Q9:U9),0)</f>
        <v>#NAME?</v>
      </c>
    </row>
    <row r="10" spans="1:23" ht="12" customHeight="1" x14ac:dyDescent="0.25">
      <c r="A10" s="29" t="s">
        <v>139</v>
      </c>
      <c r="B10" s="38"/>
      <c r="C10" s="41" t="e">
        <f ca="1">J10-K10-M10-N10-L10</f>
        <v>#NAME?</v>
      </c>
      <c r="D10" s="42" t="e">
        <f ca="1">GrossMargin!M17-Expenses!E16-'CapChrg-AllocExp'!L17-'CapChrg-AllocExp'!E17</f>
        <v>#NAME?</v>
      </c>
      <c r="E10" s="66" t="e">
        <f ca="1">C10-D10</f>
        <v>#NAME?</v>
      </c>
      <c r="F10" s="42"/>
      <c r="G10" s="41">
        <f>GrossMargin!I17</f>
        <v>3449</v>
      </c>
      <c r="H10" s="42">
        <f>GrossMargin!J17</f>
        <v>0</v>
      </c>
      <c r="I10" s="42">
        <f>GrossMargin!K17</f>
        <v>0</v>
      </c>
      <c r="J10" s="87">
        <f>SUM(G10:I10)</f>
        <v>3449</v>
      </c>
      <c r="K10" s="65"/>
      <c r="L10" s="42" t="e">
        <f ca="1">'CapChrg-AllocExp'!D17</f>
        <v>#NAME?</v>
      </c>
      <c r="M10" s="42">
        <f>Expenses!D16</f>
        <v>104</v>
      </c>
      <c r="N10" s="43" t="e">
        <f ca="1">'CapChrg-AllocExp'!K17</f>
        <v>#NAME?</v>
      </c>
      <c r="O10" s="87" t="e">
        <f ca="1">J10-K10-M10-N10-L10</f>
        <v>#NAME?</v>
      </c>
      <c r="P10" s="44"/>
      <c r="Q10" s="41" t="e">
        <f ca="1">GrossMargin!N17</f>
        <v>#NAME?</v>
      </c>
      <c r="R10" s="42"/>
      <c r="S10" s="42" t="e">
        <f ca="1">'CapChrg-AllocExp'!F17</f>
        <v>#NAME?</v>
      </c>
      <c r="T10" s="42" t="e">
        <f ca="1">Expenses!F16</f>
        <v>#NAME?</v>
      </c>
      <c r="U10" s="42" t="e">
        <f ca="1">'CapChrg-AllocExp'!M17</f>
        <v>#NAME?</v>
      </c>
      <c r="V10" s="66" t="e">
        <f ca="1">ROUND(SUM(Q10:U10),0)</f>
        <v>#NAME?</v>
      </c>
    </row>
    <row r="11" spans="1:23" s="115" customFormat="1" ht="12" customHeight="1" x14ac:dyDescent="0.25">
      <c r="A11" s="173" t="s">
        <v>197</v>
      </c>
      <c r="B11" s="116"/>
      <c r="C11" s="219" t="e">
        <f ca="1">SUM(C9:C10)</f>
        <v>#NAME?</v>
      </c>
      <c r="D11" s="220" t="e">
        <f ca="1">SUM(D9:D10)</f>
        <v>#NAME?</v>
      </c>
      <c r="E11" s="221" t="e">
        <f ca="1">SUM(E9:E10)</f>
        <v>#NAME?</v>
      </c>
      <c r="F11" s="117"/>
      <c r="G11" s="219">
        <f t="shared" ref="G11:N11" si="0">SUM(G9:G10)</f>
        <v>71409</v>
      </c>
      <c r="H11" s="220">
        <f t="shared" si="0"/>
        <v>0</v>
      </c>
      <c r="I11" s="220">
        <f t="shared" si="0"/>
        <v>0</v>
      </c>
      <c r="J11" s="222">
        <f t="shared" si="0"/>
        <v>71409</v>
      </c>
      <c r="K11" s="220">
        <f t="shared" si="0"/>
        <v>0</v>
      </c>
      <c r="L11" s="220" t="e">
        <f t="shared" ca="1" si="0"/>
        <v>#NAME?</v>
      </c>
      <c r="M11" s="220" t="e">
        <f t="shared" ca="1" si="0"/>
        <v>#NAME?</v>
      </c>
      <c r="N11" s="221" t="e">
        <f t="shared" ca="1" si="0"/>
        <v>#NAME?</v>
      </c>
      <c r="O11" s="222" t="e">
        <f ca="1">J11-K11-M11-N11</f>
        <v>#NAME?</v>
      </c>
      <c r="P11" s="118"/>
      <c r="Q11" s="219" t="e">
        <f t="shared" ref="Q11:V11" ca="1" si="1">SUM(Q9:Q10)</f>
        <v>#NAME?</v>
      </c>
      <c r="R11" s="220">
        <f t="shared" si="1"/>
        <v>0</v>
      </c>
      <c r="S11" s="220" t="e">
        <f t="shared" ca="1" si="1"/>
        <v>#NAME?</v>
      </c>
      <c r="T11" s="220" t="e">
        <f t="shared" ca="1" si="1"/>
        <v>#NAME?</v>
      </c>
      <c r="U11" s="220" t="e">
        <f t="shared" ca="1" si="1"/>
        <v>#NAME?</v>
      </c>
      <c r="V11" s="221" t="e">
        <f t="shared" ca="1" si="1"/>
        <v>#NAME?</v>
      </c>
    </row>
    <row r="12" spans="1:23" x14ac:dyDescent="0.25">
      <c r="C12" s="44"/>
      <c r="D12" s="44"/>
      <c r="E12" s="44"/>
      <c r="F12" s="44"/>
    </row>
    <row r="13" spans="1:23" x14ac:dyDescent="0.25">
      <c r="C13" s="44"/>
      <c r="D13" s="44"/>
      <c r="E13" s="44"/>
      <c r="F13" s="44"/>
    </row>
    <row r="14" spans="1:23" x14ac:dyDescent="0.25">
      <c r="C14" s="44"/>
      <c r="D14" s="44"/>
      <c r="E14" s="44"/>
      <c r="F14" s="44"/>
    </row>
    <row r="15" spans="1:23" x14ac:dyDescent="0.25">
      <c r="C15" s="44"/>
      <c r="D15" s="44"/>
      <c r="E15" s="44"/>
      <c r="F15" s="44"/>
    </row>
    <row r="16" spans="1:23" x14ac:dyDescent="0.25">
      <c r="C16" s="44"/>
      <c r="D16" s="44"/>
      <c r="E16" s="44"/>
      <c r="F16" s="44"/>
    </row>
    <row r="17" spans="3:6" x14ac:dyDescent="0.25">
      <c r="C17" s="44"/>
      <c r="D17" s="44"/>
      <c r="E17" s="44"/>
      <c r="F17" s="44"/>
    </row>
    <row r="18" spans="3:6" x14ac:dyDescent="0.25">
      <c r="C18" s="44"/>
      <c r="D18" s="44"/>
      <c r="E18" s="44"/>
      <c r="F18" s="44"/>
    </row>
    <row r="19" spans="3:6" x14ac:dyDescent="0.25">
      <c r="C19" s="44"/>
      <c r="D19" s="44"/>
      <c r="E19" s="44"/>
      <c r="F19" s="44"/>
    </row>
    <row r="20" spans="3:6" x14ac:dyDescent="0.25">
      <c r="C20" s="44"/>
      <c r="D20" s="44"/>
      <c r="E20" s="44"/>
      <c r="F20" s="44"/>
    </row>
    <row r="21" spans="3:6" x14ac:dyDescent="0.25">
      <c r="C21" s="44"/>
      <c r="D21" s="44"/>
      <c r="E21" s="44"/>
      <c r="F21" s="44"/>
    </row>
    <row r="22" spans="3:6" x14ac:dyDescent="0.25">
      <c r="C22" s="44"/>
      <c r="D22" s="44"/>
      <c r="E22" s="44"/>
      <c r="F22" s="44"/>
    </row>
    <row r="23" spans="3:6" x14ac:dyDescent="0.25">
      <c r="C23" s="44"/>
      <c r="D23" s="44"/>
      <c r="E23" s="44"/>
      <c r="F23" s="44"/>
    </row>
    <row r="24" spans="3:6" x14ac:dyDescent="0.25">
      <c r="C24" s="44"/>
      <c r="D24" s="44"/>
      <c r="E24" s="44"/>
      <c r="F24" s="44"/>
    </row>
    <row r="25" spans="3:6" x14ac:dyDescent="0.25">
      <c r="C25" s="44"/>
      <c r="D25" s="44"/>
      <c r="E25" s="44"/>
      <c r="F25" s="44"/>
    </row>
    <row r="26" spans="3:6" x14ac:dyDescent="0.25">
      <c r="C26" s="44"/>
      <c r="D26" s="44"/>
      <c r="E26" s="44"/>
      <c r="F26" s="44"/>
    </row>
    <row r="27" spans="3:6" x14ac:dyDescent="0.25">
      <c r="C27" s="44"/>
      <c r="D27" s="44"/>
      <c r="E27" s="44"/>
      <c r="F27" s="44"/>
    </row>
    <row r="28" spans="3:6" x14ac:dyDescent="0.25">
      <c r="C28" s="44"/>
      <c r="D28" s="44"/>
      <c r="E28" s="44"/>
      <c r="F28" s="44"/>
    </row>
    <row r="29" spans="3:6" x14ac:dyDescent="0.25">
      <c r="C29" s="44"/>
      <c r="D29" s="44"/>
      <c r="E29" s="44"/>
      <c r="F29" s="44"/>
    </row>
    <row r="30" spans="3:6" x14ac:dyDescent="0.25">
      <c r="C30" s="44"/>
      <c r="D30" s="44"/>
      <c r="E30" s="44"/>
      <c r="F30" s="44"/>
    </row>
    <row r="31" spans="3:6" x14ac:dyDescent="0.25">
      <c r="C31" s="44"/>
      <c r="D31" s="44"/>
      <c r="E31" s="44"/>
      <c r="F31" s="44"/>
    </row>
    <row r="32" spans="3:6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1"/>
  <sheetViews>
    <sheetView workbookViewId="0">
      <selection activeCell="A3" sqref="A3"/>
    </sheetView>
  </sheetViews>
  <sheetFormatPr defaultRowHeight="12.75" x14ac:dyDescent="0.2"/>
  <cols>
    <col min="2" max="2" width="37" customWidth="1"/>
    <col min="3" max="3" width="5.7109375" customWidth="1"/>
    <col min="4" max="4" width="10.7109375" customWidth="1"/>
    <col min="5" max="5" width="5.7109375" customWidth="1"/>
    <col min="6" max="6" width="10.7109375" customWidth="1"/>
    <col min="7" max="7" width="5.7109375" customWidth="1"/>
    <col min="8" max="8" width="10.7109375" customWidth="1"/>
  </cols>
  <sheetData>
    <row r="1" spans="1:8" ht="18" x14ac:dyDescent="0.25">
      <c r="A1" s="89" t="s">
        <v>78</v>
      </c>
    </row>
    <row r="2" spans="1:8" ht="18" x14ac:dyDescent="0.25">
      <c r="A2" s="89" t="str">
        <f>+Summary!A3</f>
        <v>Results based on Activity through March 31, 2000</v>
      </c>
    </row>
    <row r="3" spans="1:8" ht="31.5" customHeight="1" x14ac:dyDescent="0.2"/>
    <row r="4" spans="1:8" ht="13.5" hidden="1" thickBot="1" x14ac:dyDescent="0.25">
      <c r="D4" s="90" t="s">
        <v>72</v>
      </c>
      <c r="F4" s="90" t="s">
        <v>19</v>
      </c>
      <c r="H4" s="90" t="s">
        <v>26</v>
      </c>
    </row>
    <row r="5" spans="1:8" hidden="1" x14ac:dyDescent="0.2"/>
    <row r="6" spans="1:8" ht="15.75" hidden="1" x14ac:dyDescent="0.25">
      <c r="A6" s="91" t="s">
        <v>79</v>
      </c>
      <c r="B6" s="72"/>
      <c r="C6" s="72"/>
      <c r="D6" s="92">
        <f>ROUND(GrossMargin!I54/1000,1)</f>
        <v>377.9</v>
      </c>
      <c r="E6" s="72"/>
      <c r="F6" s="72"/>
      <c r="G6" s="72"/>
      <c r="H6" s="72"/>
    </row>
    <row r="7" spans="1:8" ht="15.75" hidden="1" x14ac:dyDescent="0.25">
      <c r="A7" s="91" t="s">
        <v>80</v>
      </c>
      <c r="B7" s="72"/>
      <c r="C7" s="72"/>
      <c r="D7" s="93">
        <f>ROUND(GrossMargin!J54/1000,1)</f>
        <v>0</v>
      </c>
      <c r="E7" s="72"/>
      <c r="F7" s="72"/>
      <c r="G7" s="72"/>
      <c r="H7" s="72"/>
    </row>
    <row r="8" spans="1:8" ht="15.75" hidden="1" x14ac:dyDescent="0.25">
      <c r="A8" s="91"/>
      <c r="B8" s="82"/>
      <c r="C8" s="82"/>
      <c r="D8" s="83">
        <f>SUM(D6:D7)</f>
        <v>377.9</v>
      </c>
      <c r="E8" s="82"/>
      <c r="F8" s="84" t="e">
        <f ca="1">ROUND(GrossMargin!M54/1000,1)</f>
        <v>#NAME?</v>
      </c>
      <c r="G8" s="82"/>
      <c r="H8" s="84" t="e">
        <f ca="1">+D8-F8</f>
        <v>#NAME?</v>
      </c>
    </row>
    <row r="9" spans="1:8" ht="15.75" hidden="1" x14ac:dyDescent="0.25">
      <c r="A9" s="85"/>
      <c r="B9" s="72"/>
      <c r="C9" s="72"/>
      <c r="D9" s="83"/>
      <c r="E9" s="72"/>
      <c r="F9" s="72"/>
      <c r="G9" s="72"/>
      <c r="H9" s="72"/>
    </row>
    <row r="10" spans="1:8" ht="15.75" hidden="1" x14ac:dyDescent="0.25">
      <c r="A10" s="91" t="s">
        <v>81</v>
      </c>
      <c r="B10" s="72"/>
      <c r="C10" s="72"/>
      <c r="D10" s="83"/>
      <c r="E10" s="72"/>
      <c r="F10" s="72"/>
      <c r="G10" s="72"/>
      <c r="H10" s="72"/>
    </row>
    <row r="11" spans="1:8" hidden="1" x14ac:dyDescent="0.2">
      <c r="A11" s="85"/>
      <c r="B11" s="72" t="s">
        <v>263</v>
      </c>
      <c r="C11" s="72"/>
      <c r="D11" s="94">
        <f>ROUND(GrossMargin!K33/1000,1)</f>
        <v>3</v>
      </c>
      <c r="E11" s="72"/>
      <c r="F11" s="72"/>
      <c r="G11" s="72"/>
      <c r="H11" s="72"/>
    </row>
    <row r="12" spans="1:8" hidden="1" x14ac:dyDescent="0.2">
      <c r="A12" s="85"/>
      <c r="B12" s="72" t="s">
        <v>277</v>
      </c>
      <c r="C12" s="72"/>
      <c r="D12" s="94">
        <v>-1</v>
      </c>
      <c r="E12" s="72"/>
      <c r="F12" s="72"/>
      <c r="G12" s="72"/>
      <c r="H12" s="72"/>
    </row>
    <row r="13" spans="1:8" hidden="1" x14ac:dyDescent="0.2">
      <c r="A13" s="85"/>
      <c r="B13" s="72" t="s">
        <v>264</v>
      </c>
      <c r="C13" s="72"/>
      <c r="D13" s="94">
        <v>-3</v>
      </c>
      <c r="E13" s="72"/>
      <c r="F13" s="72"/>
      <c r="G13" s="72"/>
      <c r="H13" s="72"/>
    </row>
    <row r="14" spans="1:8" hidden="1" x14ac:dyDescent="0.2">
      <c r="A14" s="85"/>
      <c r="B14" s="72" t="s">
        <v>265</v>
      </c>
      <c r="C14" s="72"/>
      <c r="D14" s="94">
        <f>ROUND(GrossMargin!K40/1000,1)</f>
        <v>-3</v>
      </c>
      <c r="E14" s="72"/>
      <c r="F14" s="72"/>
      <c r="G14" s="72"/>
      <c r="H14" s="72"/>
    </row>
    <row r="15" spans="1:8" hidden="1" x14ac:dyDescent="0.2">
      <c r="A15" s="85"/>
      <c r="B15" s="72" t="s">
        <v>278</v>
      </c>
      <c r="C15" s="72"/>
      <c r="D15" s="94">
        <f>ROUND(GrossMargin!K42/1000,1)</f>
        <v>-2</v>
      </c>
      <c r="E15" s="72"/>
      <c r="F15" s="72"/>
      <c r="G15" s="72"/>
      <c r="H15" s="72"/>
    </row>
    <row r="16" spans="1:8" ht="15.75" hidden="1" x14ac:dyDescent="0.25">
      <c r="A16" s="85"/>
      <c r="B16" s="72"/>
      <c r="C16" s="72"/>
      <c r="D16" s="228">
        <f>SUM(D11:D15)</f>
        <v>-6</v>
      </c>
      <c r="E16" s="72"/>
      <c r="F16" s="72"/>
      <c r="G16" s="72"/>
      <c r="H16" s="229">
        <f>+D16-F16</f>
        <v>-6</v>
      </c>
    </row>
    <row r="17" spans="1:8" ht="15.75" hidden="1" x14ac:dyDescent="0.25">
      <c r="A17" s="85"/>
      <c r="B17" s="72"/>
      <c r="C17" s="72"/>
      <c r="D17" s="83"/>
      <c r="E17" s="72"/>
      <c r="F17" s="72"/>
      <c r="G17" s="72"/>
      <c r="H17" s="72"/>
    </row>
    <row r="18" spans="1:8" ht="15.75" hidden="1" x14ac:dyDescent="0.25">
      <c r="A18" s="91" t="s">
        <v>82</v>
      </c>
      <c r="F18" s="96"/>
    </row>
    <row r="19" spans="1:8" hidden="1" x14ac:dyDescent="0.2">
      <c r="B19" t="s">
        <v>198</v>
      </c>
      <c r="D19" s="97">
        <f>-ROUND((Expenses!D56+Expenses!D57)/1000,1)</f>
        <v>-50.4</v>
      </c>
      <c r="E19" s="98"/>
      <c r="F19" s="98">
        <f>-ROUND((Expenses!E56+Expenses!E57)/1000,1)</f>
        <v>-41.7</v>
      </c>
      <c r="H19" s="99">
        <f>+D19-F19</f>
        <v>-8.6999999999999957</v>
      </c>
    </row>
    <row r="20" spans="1:8" hidden="1" x14ac:dyDescent="0.2">
      <c r="B20" t="s">
        <v>83</v>
      </c>
      <c r="D20" s="97" t="e">
        <f ca="1">-ROUND((Expenses!D45+Expenses!D47)/1000,1)</f>
        <v>#NAME?</v>
      </c>
      <c r="E20" s="98"/>
      <c r="F20" s="98" t="e">
        <f ca="1">-ROUND((Expenses!E45+Expenses!E47)/1000,1)</f>
        <v>#NAME?</v>
      </c>
      <c r="H20" s="99" t="e">
        <f ca="1">+D20-F20</f>
        <v>#NAME?</v>
      </c>
    </row>
    <row r="21" spans="1:8" hidden="1" x14ac:dyDescent="0.2">
      <c r="B21" t="s">
        <v>84</v>
      </c>
      <c r="D21" s="97">
        <f>-ROUND((Expenses!D49)/1000,1)</f>
        <v>-20.7</v>
      </c>
      <c r="F21" s="96" t="e">
        <f ca="1">-ROUND((Expenses!E49)/1000,1)</f>
        <v>#NAME?</v>
      </c>
      <c r="H21" s="99" t="e">
        <f ca="1">+D21-F21</f>
        <v>#NAME?</v>
      </c>
    </row>
    <row r="22" spans="1:8" ht="15.75" hidden="1" x14ac:dyDescent="0.25">
      <c r="D22" s="100" t="e">
        <f ca="1">SUM(D19:D21)</f>
        <v>#NAME?</v>
      </c>
      <c r="F22" s="100" t="e">
        <f ca="1">SUM(F19:F21)</f>
        <v>#NAME?</v>
      </c>
      <c r="H22" s="100" t="e">
        <f ca="1">SUM(H19:H21)</f>
        <v>#NAME?</v>
      </c>
    </row>
    <row r="23" spans="1:8" ht="15.75" hidden="1" x14ac:dyDescent="0.25">
      <c r="D23" s="101"/>
      <c r="F23" s="101"/>
      <c r="H23" s="101"/>
    </row>
    <row r="24" spans="1:8" ht="15" x14ac:dyDescent="0.2">
      <c r="A24" s="230" t="s">
        <v>300</v>
      </c>
      <c r="B24" s="231"/>
      <c r="C24" s="231"/>
      <c r="D24" s="232" t="e">
        <f ca="1">+D8+D16+D22</f>
        <v>#NAME?</v>
      </c>
      <c r="E24" s="231"/>
      <c r="F24" s="232" t="e">
        <f ca="1">+F8+F22</f>
        <v>#NAME?</v>
      </c>
      <c r="G24" s="231"/>
      <c r="H24" s="233" t="e">
        <f ca="1">+H8+H16+H22</f>
        <v>#NAME?</v>
      </c>
    </row>
    <row r="25" spans="1:8" ht="15.75" x14ac:dyDescent="0.25">
      <c r="D25" s="101"/>
      <c r="F25" s="101"/>
      <c r="H25" s="101"/>
    </row>
    <row r="26" spans="1:8" ht="15.75" x14ac:dyDescent="0.25">
      <c r="A26" s="91" t="s">
        <v>85</v>
      </c>
      <c r="F26" s="85"/>
    </row>
    <row r="27" spans="1:8" x14ac:dyDescent="0.2">
      <c r="A27" s="85"/>
      <c r="B27" s="72" t="s">
        <v>298</v>
      </c>
      <c r="C27" s="72"/>
      <c r="D27" s="102">
        <v>20</v>
      </c>
      <c r="E27" s="72"/>
      <c r="F27" s="85"/>
      <c r="G27" s="72"/>
      <c r="H27" s="72"/>
    </row>
    <row r="28" spans="1:8" x14ac:dyDescent="0.2">
      <c r="A28" s="85"/>
      <c r="B28" s="72" t="s">
        <v>287</v>
      </c>
      <c r="C28" s="72"/>
      <c r="D28" s="102">
        <v>8</v>
      </c>
      <c r="E28" s="72"/>
      <c r="F28" s="85"/>
      <c r="G28" s="72"/>
      <c r="H28" s="72"/>
    </row>
    <row r="29" spans="1:8" x14ac:dyDescent="0.2">
      <c r="A29" s="85"/>
      <c r="B29" s="72" t="s">
        <v>297</v>
      </c>
      <c r="C29" s="72"/>
      <c r="D29" s="102">
        <v>3</v>
      </c>
      <c r="E29" s="72"/>
      <c r="F29" s="85"/>
      <c r="G29" s="72"/>
      <c r="H29" s="72"/>
    </row>
    <row r="30" spans="1:8" x14ac:dyDescent="0.2">
      <c r="A30" s="85"/>
      <c r="B30" s="72" t="s">
        <v>296</v>
      </c>
      <c r="C30" s="72"/>
      <c r="D30" s="102">
        <v>15</v>
      </c>
      <c r="E30" s="72"/>
      <c r="F30" s="85"/>
      <c r="G30" s="72"/>
      <c r="H30" s="72"/>
    </row>
    <row r="31" spans="1:8" x14ac:dyDescent="0.2">
      <c r="A31" s="85"/>
      <c r="B31" s="72" t="s">
        <v>299</v>
      </c>
      <c r="C31" s="72"/>
      <c r="D31" s="102">
        <v>13.3</v>
      </c>
      <c r="E31" s="72"/>
      <c r="F31" s="85"/>
      <c r="G31" s="72"/>
      <c r="H31" s="72"/>
    </row>
    <row r="32" spans="1:8" x14ac:dyDescent="0.2">
      <c r="A32" s="85"/>
      <c r="B32" s="241" t="s">
        <v>302</v>
      </c>
      <c r="C32" s="72"/>
      <c r="D32" s="102">
        <v>7</v>
      </c>
      <c r="E32" s="72"/>
      <c r="F32" s="85"/>
      <c r="G32" s="72"/>
      <c r="H32" s="72"/>
    </row>
    <row r="33" spans="1:8" ht="15.75" x14ac:dyDescent="0.25">
      <c r="A33" s="85"/>
      <c r="B33" s="72"/>
      <c r="C33" s="103"/>
      <c r="D33" s="234">
        <f>SUM(D27:D32)</f>
        <v>66.3</v>
      </c>
      <c r="E33" s="72"/>
      <c r="F33" s="104"/>
      <c r="G33" s="72"/>
      <c r="H33" s="240">
        <f>+D33</f>
        <v>66.3</v>
      </c>
    </row>
    <row r="34" spans="1:8" ht="15.75" hidden="1" customHeight="1" x14ac:dyDescent="0.2">
      <c r="A34" s="72"/>
      <c r="B34" s="72"/>
      <c r="C34" s="72"/>
      <c r="D34" s="105"/>
      <c r="E34" s="72"/>
      <c r="F34" s="85"/>
      <c r="G34" s="72"/>
      <c r="H34" s="72"/>
    </row>
    <row r="35" spans="1:8" ht="15.75" hidden="1" x14ac:dyDescent="0.25">
      <c r="A35" s="91" t="s">
        <v>86</v>
      </c>
      <c r="D35" s="96"/>
      <c r="F35" s="85"/>
    </row>
    <row r="36" spans="1:8" ht="12.75" hidden="1" customHeight="1" x14ac:dyDescent="0.2">
      <c r="A36" s="85"/>
      <c r="B36" s="106"/>
      <c r="C36" s="106"/>
      <c r="D36" s="239"/>
      <c r="E36" s="72"/>
      <c r="F36" s="85"/>
      <c r="G36" s="72"/>
      <c r="H36" s="72"/>
    </row>
    <row r="37" spans="1:8" ht="12.75" hidden="1" customHeight="1" x14ac:dyDescent="0.2">
      <c r="A37" s="85"/>
      <c r="B37" s="106"/>
      <c r="C37" s="106"/>
      <c r="D37" s="107"/>
      <c r="E37" s="72"/>
      <c r="F37" s="85"/>
      <c r="G37" s="72"/>
      <c r="H37" s="72"/>
    </row>
    <row r="38" spans="1:8" ht="15.75" hidden="1" x14ac:dyDescent="0.25">
      <c r="B38" s="106"/>
      <c r="C38" s="106"/>
      <c r="D38" s="234">
        <f>SUM(D36:D37)</f>
        <v>0</v>
      </c>
      <c r="H38" s="104">
        <f>+D38</f>
        <v>0</v>
      </c>
    </row>
    <row r="39" spans="1:8" ht="15.75" customHeight="1" x14ac:dyDescent="0.25">
      <c r="B39" s="106"/>
      <c r="C39" s="106"/>
      <c r="D39" s="104"/>
      <c r="H39" s="85"/>
    </row>
    <row r="40" spans="1:8" ht="16.5" thickBot="1" x14ac:dyDescent="0.3">
      <c r="A40" s="91" t="s">
        <v>301</v>
      </c>
      <c r="B40" s="108"/>
      <c r="C40" s="109"/>
      <c r="D40" s="110" t="e">
        <f ca="1">D24+D33+D38</f>
        <v>#NAME?</v>
      </c>
      <c r="E40" s="111"/>
      <c r="F40" s="110" t="e">
        <f ca="1">F24+F33+F38</f>
        <v>#NAME?</v>
      </c>
      <c r="G40" s="111"/>
      <c r="H40" s="110" t="e">
        <f ca="1">+D40-F40</f>
        <v>#NAME?</v>
      </c>
    </row>
    <row r="41" spans="1:8" ht="13.5" thickTop="1" x14ac:dyDescent="0.2"/>
  </sheetData>
  <pageMargins left="0.5" right="0.5" top="0.75" bottom="0.7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90" workbookViewId="0">
      <selection activeCell="A3" sqref="A3"/>
    </sheetView>
  </sheetViews>
  <sheetFormatPr defaultRowHeight="15" x14ac:dyDescent="0.2"/>
  <cols>
    <col min="1" max="1" width="2.7109375" style="82" customWidth="1"/>
    <col min="2" max="7" width="9.140625" style="82"/>
    <col min="8" max="8" width="11.140625" style="82" bestFit="1" customWidth="1"/>
    <col min="9" max="16384" width="9.140625" style="82"/>
  </cols>
  <sheetData>
    <row r="1" spans="1:8" customFormat="1" ht="18" x14ac:dyDescent="0.25">
      <c r="A1" s="89" t="s">
        <v>270</v>
      </c>
    </row>
    <row r="2" spans="1:8" customFormat="1" ht="18" x14ac:dyDescent="0.25">
      <c r="A2" s="89" t="s">
        <v>305</v>
      </c>
    </row>
    <row r="3" spans="1:8" customFormat="1" ht="12.75" x14ac:dyDescent="0.2"/>
    <row r="4" spans="1:8" customFormat="1" ht="12.75" x14ac:dyDescent="0.2"/>
    <row r="5" spans="1:8" customFormat="1" ht="12.75" x14ac:dyDescent="0.2"/>
    <row r="6" spans="1:8" ht="15.75" x14ac:dyDescent="0.25">
      <c r="A6" s="91" t="s">
        <v>291</v>
      </c>
      <c r="H6" s="84">
        <v>40.469000000000001</v>
      </c>
    </row>
    <row r="9" spans="1:8" ht="15.75" x14ac:dyDescent="0.25">
      <c r="A9" s="91" t="s">
        <v>285</v>
      </c>
      <c r="H9" s="236"/>
    </row>
    <row r="10" spans="1:8" x14ac:dyDescent="0.2">
      <c r="B10" s="82" t="s">
        <v>4</v>
      </c>
      <c r="H10" s="236">
        <f>'GM-DlyChnge'!C76/1000</f>
        <v>0.4</v>
      </c>
    </row>
    <row r="11" spans="1:8" x14ac:dyDescent="0.2">
      <c r="B11" s="82" t="s">
        <v>138</v>
      </c>
      <c r="H11" s="236">
        <f>'GM-DlyChnge'!C77/1000</f>
        <v>1.5229999999999999</v>
      </c>
    </row>
    <row r="12" spans="1:8" x14ac:dyDescent="0.2">
      <c r="B12" s="82" t="s">
        <v>41</v>
      </c>
      <c r="H12" s="236">
        <f>'GM-DlyChnge'!C78/1000</f>
        <v>-2.9000000000000001E-2</v>
      </c>
    </row>
    <row r="13" spans="1:8" x14ac:dyDescent="0.2">
      <c r="B13" s="82" t="s">
        <v>201</v>
      </c>
      <c r="H13" s="236">
        <f>('GM-DlyChnge'!C79+'GM-DlyChnge'!C80)/1000</f>
        <v>0.73499999999999999</v>
      </c>
    </row>
    <row r="14" spans="1:8" x14ac:dyDescent="0.2">
      <c r="B14" s="82" t="s">
        <v>271</v>
      </c>
      <c r="H14" s="236">
        <f>'GM-DlyChnge'!C81/1000</f>
        <v>-0.58599999999999997</v>
      </c>
    </row>
    <row r="15" spans="1:8" ht="15.75" x14ac:dyDescent="0.25">
      <c r="H15" s="228">
        <f>SUM(H10:H14)</f>
        <v>2.0430000000000001</v>
      </c>
    </row>
    <row r="16" spans="1:8" x14ac:dyDescent="0.2">
      <c r="H16" s="236"/>
    </row>
    <row r="17" spans="1:8" ht="15.75" x14ac:dyDescent="0.25">
      <c r="A17" s="91" t="s">
        <v>272</v>
      </c>
      <c r="H17" s="83">
        <v>4.5</v>
      </c>
    </row>
    <row r="18" spans="1:8" x14ac:dyDescent="0.2">
      <c r="H18" s="236"/>
    </row>
    <row r="19" spans="1:8" ht="15.75" x14ac:dyDescent="0.25">
      <c r="A19" s="91" t="s">
        <v>284</v>
      </c>
      <c r="H19" s="236"/>
    </row>
    <row r="20" spans="1:8" ht="15.75" x14ac:dyDescent="0.25">
      <c r="A20" s="91"/>
      <c r="B20" s="82" t="s">
        <v>304</v>
      </c>
      <c r="H20" s="236">
        <v>-3</v>
      </c>
    </row>
    <row r="21" spans="1:8" ht="15.75" x14ac:dyDescent="0.25">
      <c r="A21" s="91"/>
      <c r="B21" s="82" t="s">
        <v>297</v>
      </c>
      <c r="H21" s="236">
        <v>3</v>
      </c>
    </row>
    <row r="22" spans="1:8" x14ac:dyDescent="0.2">
      <c r="B22" s="82" t="s">
        <v>58</v>
      </c>
      <c r="H22" s="236">
        <v>-5</v>
      </c>
    </row>
    <row r="23" spans="1:8" x14ac:dyDescent="0.2">
      <c r="B23" s="82" t="s">
        <v>299</v>
      </c>
      <c r="H23" s="236">
        <v>-6.5</v>
      </c>
    </row>
    <row r="24" spans="1:8" ht="15.75" x14ac:dyDescent="0.25">
      <c r="H24" s="228">
        <f>SUM(H20:H23)</f>
        <v>-11.5</v>
      </c>
    </row>
    <row r="25" spans="1:8" ht="15.75" x14ac:dyDescent="0.25">
      <c r="H25" s="83"/>
    </row>
    <row r="26" spans="1:8" ht="15.75" x14ac:dyDescent="0.25">
      <c r="A26" s="91" t="s">
        <v>273</v>
      </c>
      <c r="H26" s="228">
        <f>H15+H17+H24</f>
        <v>-4.9569999999999999</v>
      </c>
    </row>
    <row r="28" spans="1:8" customFormat="1" ht="16.5" thickBot="1" x14ac:dyDescent="0.3">
      <c r="A28" s="91" t="s">
        <v>306</v>
      </c>
      <c r="H28" s="237">
        <f>H6+H26</f>
        <v>35.512</v>
      </c>
    </row>
    <row r="29" spans="1:8" ht="15.75" thickTop="1" x14ac:dyDescent="0.2"/>
  </sheetData>
  <pageMargins left="0.75" right="0.75" top="1" bottom="1" header="0.5" footer="0.5"/>
  <pageSetup scale="13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5"/>
  <sheetViews>
    <sheetView tabSelected="1" workbookViewId="0">
      <selection activeCell="A5" sqref="A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176"/>
    </row>
    <row r="2" spans="1:23" ht="16.5" x14ac:dyDescent="0.3">
      <c r="A2" s="243" t="s">
        <v>128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177"/>
    </row>
    <row r="3" spans="1:23" ht="13.5" x14ac:dyDescent="0.25">
      <c r="A3" s="248" t="s">
        <v>303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178"/>
    </row>
    <row r="4" spans="1:23" ht="3" customHeight="1" x14ac:dyDescent="0.25"/>
    <row r="5" spans="1:23" ht="12" customHeight="1" x14ac:dyDescent="0.25">
      <c r="A5" s="28"/>
      <c r="C5" s="245" t="s">
        <v>19</v>
      </c>
      <c r="D5" s="246"/>
      <c r="E5" s="247"/>
      <c r="G5" s="245" t="s">
        <v>93</v>
      </c>
      <c r="H5" s="246"/>
      <c r="I5" s="246"/>
      <c r="J5" s="246"/>
      <c r="K5" s="246"/>
      <c r="L5" s="246"/>
      <c r="M5" s="246"/>
      <c r="N5" s="246"/>
      <c r="O5" s="247"/>
      <c r="Q5" s="245" t="s">
        <v>71</v>
      </c>
      <c r="R5" s="246"/>
      <c r="S5" s="246"/>
      <c r="T5" s="246"/>
      <c r="U5" s="246"/>
      <c r="V5" s="247"/>
    </row>
    <row r="6" spans="1:23" ht="12" customHeight="1" x14ac:dyDescent="0.25">
      <c r="A6" s="29"/>
      <c r="C6" s="78"/>
      <c r="D6" s="79"/>
      <c r="E6" s="80"/>
      <c r="G6" s="32" t="s">
        <v>92</v>
      </c>
      <c r="H6" s="32" t="s">
        <v>15</v>
      </c>
      <c r="I6" s="32" t="s">
        <v>17</v>
      </c>
      <c r="J6" s="32" t="s">
        <v>18</v>
      </c>
      <c r="K6" s="32" t="s">
        <v>196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196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27</v>
      </c>
      <c r="D7" s="34" t="s">
        <v>246</v>
      </c>
      <c r="E7" s="35" t="s">
        <v>245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69</v>
      </c>
      <c r="U7" s="37" t="s">
        <v>69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 t="e">
        <f ca="1">GrossMargin!M10</f>
        <v>#NAME?</v>
      </c>
      <c r="D9" s="60" t="e">
        <f ca="1">Expenses!E9+'CapChrg-AllocExp'!E10+'CapChrg-AllocExp'!L10</f>
        <v>#NAME?</v>
      </c>
      <c r="E9" s="88" t="e">
        <f ca="1">C9-D9</f>
        <v>#NAME?</v>
      </c>
      <c r="F9" s="42"/>
      <c r="G9" s="59">
        <f>GrossMargin!I10</f>
        <v>59756</v>
      </c>
      <c r="H9" s="60">
        <f>GrossMargin!J10</f>
        <v>0</v>
      </c>
      <c r="I9" s="60">
        <f>GrossMargin!K10</f>
        <v>0</v>
      </c>
      <c r="J9" s="86">
        <f>SUM(G9:I9)</f>
        <v>59756</v>
      </c>
      <c r="K9" s="208"/>
      <c r="L9" s="60" t="e">
        <f ca="1">'CapChrg-AllocExp'!D10</f>
        <v>#NAME?</v>
      </c>
      <c r="M9" s="60" t="e">
        <f ca="1">Expenses!D9</f>
        <v>#NAME?</v>
      </c>
      <c r="N9" s="61" t="e">
        <f ca="1">'CapChrg-AllocExp'!K10</f>
        <v>#NAME?</v>
      </c>
      <c r="O9" s="86" t="e">
        <f ca="1">J9-K9-M9-N9-L9</f>
        <v>#NAME?</v>
      </c>
      <c r="P9" s="44"/>
      <c r="Q9" s="59" t="e">
        <f ca="1">GrossMargin!N10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8" t="e">
        <f ca="1">ROUND(SUM(Q9:U9),0)</f>
        <v>#NAME?</v>
      </c>
    </row>
    <row r="10" spans="1:23" ht="12" customHeight="1" x14ac:dyDescent="0.25">
      <c r="A10" s="29" t="s">
        <v>138</v>
      </c>
      <c r="B10" s="38"/>
      <c r="C10" s="41" t="e">
        <f ca="1">GrossMargin!M11</f>
        <v>#NAME?</v>
      </c>
      <c r="D10" s="42" t="e">
        <f ca="1">Expenses!E10+'CapChrg-AllocExp'!E11+'CapChrg-AllocExp'!L11</f>
        <v>#NAME?</v>
      </c>
      <c r="E10" s="66" t="e">
        <f t="shared" ref="E10:E18" ca="1" si="0">C10-D10</f>
        <v>#NAME?</v>
      </c>
      <c r="F10" s="42"/>
      <c r="G10" s="41">
        <f>GrossMargin!I11</f>
        <v>67960</v>
      </c>
      <c r="H10" s="42">
        <f>GrossMargin!J11</f>
        <v>0</v>
      </c>
      <c r="I10" s="42">
        <f>GrossMargin!K11</f>
        <v>0</v>
      </c>
      <c r="J10" s="87">
        <f t="shared" ref="J10:J18" si="1">SUM(G10:I10)</f>
        <v>67960</v>
      </c>
      <c r="K10" s="65"/>
      <c r="L10" s="42" t="e">
        <f ca="1">'CapChrg-AllocExp'!D11</f>
        <v>#NAME?</v>
      </c>
      <c r="M10" s="42" t="e">
        <f ca="1">Expenses!D10</f>
        <v>#NAME?</v>
      </c>
      <c r="N10" s="43" t="e">
        <f ca="1">'CapChrg-AllocExp'!K11</f>
        <v>#NAME?</v>
      </c>
      <c r="O10" s="87" t="e">
        <f t="shared" ref="O10:O18" ca="1" si="2">J10-K10-M10-N10-L10</f>
        <v>#NAME?</v>
      </c>
      <c r="P10" s="44"/>
      <c r="Q10" s="41" t="e">
        <f ca="1">GrossMargin!N11</f>
        <v>#NAME?</v>
      </c>
      <c r="R10" s="42"/>
      <c r="S10" s="42" t="e">
        <f ca="1">'CapChrg-AllocExp'!F11</f>
        <v>#NAME?</v>
      </c>
      <c r="T10" s="42" t="e">
        <f ca="1">Expenses!F10</f>
        <v>#NAME?</v>
      </c>
      <c r="U10" s="42" t="e">
        <f ca="1">'CapChrg-AllocExp'!M11</f>
        <v>#NAME?</v>
      </c>
      <c r="V10" s="66" t="e">
        <f t="shared" ref="V10:V18" ca="1" si="3">ROUND(SUM(Q10:U10),0)</f>
        <v>#NAME?</v>
      </c>
    </row>
    <row r="11" spans="1:23" ht="12" customHeight="1" x14ac:dyDescent="0.25">
      <c r="A11" s="29" t="s">
        <v>200</v>
      </c>
      <c r="B11" s="38"/>
      <c r="C11" s="41" t="e">
        <f ca="1">GrossMargin!M12</f>
        <v>#NAME?</v>
      </c>
      <c r="D11" s="42" t="e">
        <f ca="1">Expenses!E11+'CapChrg-AllocExp'!E12+'CapChrg-AllocExp'!L12</f>
        <v>#NAME?</v>
      </c>
      <c r="E11" s="66" t="e">
        <f t="shared" ca="1" si="0"/>
        <v>#NAME?</v>
      </c>
      <c r="F11" s="42"/>
      <c r="G11" s="41">
        <f>GrossMargin!I12</f>
        <v>25829</v>
      </c>
      <c r="H11" s="42">
        <f>GrossMargin!J12</f>
        <v>0</v>
      </c>
      <c r="I11" s="42">
        <f>GrossMargin!K12</f>
        <v>0</v>
      </c>
      <c r="J11" s="87">
        <f t="shared" si="1"/>
        <v>25829</v>
      </c>
      <c r="K11" s="65"/>
      <c r="L11" s="42" t="e">
        <f ca="1">'CapChrg-AllocExp'!D12</f>
        <v>#NAME?</v>
      </c>
      <c r="M11" s="42">
        <f>Expenses!D11</f>
        <v>872</v>
      </c>
      <c r="N11" s="43" t="e">
        <f ca="1">'CapChrg-AllocExp'!K12</f>
        <v>#NAME?</v>
      </c>
      <c r="O11" s="87" t="e">
        <f t="shared" ca="1" si="2"/>
        <v>#NAME?</v>
      </c>
      <c r="P11" s="44"/>
      <c r="Q11" s="41" t="e">
        <f ca="1">GrossMargin!N12</f>
        <v>#NAME?</v>
      </c>
      <c r="R11" s="42"/>
      <c r="S11" s="42" t="e">
        <f ca="1">'CapChrg-AllocExp'!F12</f>
        <v>#NAME?</v>
      </c>
      <c r="T11" s="42" t="e">
        <f ca="1">Expenses!F11</f>
        <v>#NAME?</v>
      </c>
      <c r="U11" s="42" t="e">
        <f ca="1">'CapChrg-AllocExp'!M12</f>
        <v>#NAME?</v>
      </c>
      <c r="V11" s="66" t="e">
        <f t="shared" ca="1" si="3"/>
        <v>#NAME?</v>
      </c>
    </row>
    <row r="12" spans="1:23" ht="12" customHeight="1" x14ac:dyDescent="0.25">
      <c r="A12" s="29" t="s">
        <v>201</v>
      </c>
      <c r="B12" s="38"/>
      <c r="C12" s="41" t="e">
        <f ca="1">GrossMargin!M13</f>
        <v>#NAME?</v>
      </c>
      <c r="D12" s="42" t="e">
        <f ca="1">Expenses!E12+'CapChrg-AllocExp'!E13+'CapChrg-AllocExp'!L13</f>
        <v>#NAME?</v>
      </c>
      <c r="E12" s="66" t="e">
        <f ca="1">C12-D12</f>
        <v>#NAME?</v>
      </c>
      <c r="F12" s="42"/>
      <c r="G12" s="41">
        <f>GrossMargin!I13</f>
        <v>35466</v>
      </c>
      <c r="H12" s="42">
        <f>GrossMargin!J13</f>
        <v>0</v>
      </c>
      <c r="I12" s="42">
        <f>GrossMargin!K13</f>
        <v>0</v>
      </c>
      <c r="J12" s="87">
        <f>SUM(G12:I12)</f>
        <v>35466</v>
      </c>
      <c r="K12" s="65"/>
      <c r="L12" s="42" t="e">
        <f ca="1">'CapChrg-AllocExp'!D13</f>
        <v>#NAME?</v>
      </c>
      <c r="M12" s="42">
        <f>Expenses!D12</f>
        <v>1387</v>
      </c>
      <c r="N12" s="43" t="e">
        <f ca="1">'CapChrg-AllocExp'!K13</f>
        <v>#NAME?</v>
      </c>
      <c r="O12" s="87" t="e">
        <f ca="1">J12-K12-M12-N12-L12</f>
        <v>#NAME?</v>
      </c>
      <c r="P12" s="44"/>
      <c r="Q12" s="41" t="e">
        <f ca="1">GrossMargin!N13</f>
        <v>#NAME?</v>
      </c>
      <c r="R12" s="42"/>
      <c r="S12" s="42" t="e">
        <f ca="1">'CapChrg-AllocExp'!F13</f>
        <v>#NAME?</v>
      </c>
      <c r="T12" s="42" t="e">
        <f ca="1">Expenses!F12</f>
        <v>#NAME?</v>
      </c>
      <c r="U12" s="42" t="e">
        <f ca="1">'CapChrg-AllocExp'!M13</f>
        <v>#NAME?</v>
      </c>
      <c r="V12" s="66" t="e">
        <f ca="1">ROUND(SUM(Q12:U12),0)</f>
        <v>#NAME?</v>
      </c>
    </row>
    <row r="13" spans="1:23" ht="12" customHeight="1" x14ac:dyDescent="0.25">
      <c r="A13" s="29" t="s">
        <v>154</v>
      </c>
      <c r="B13" s="38"/>
      <c r="C13" s="41" t="e">
        <f ca="1">GrossMargin!M14</f>
        <v>#NAME?</v>
      </c>
      <c r="D13" s="42" t="e">
        <f ca="1">Expenses!E13+'CapChrg-AllocExp'!E14+'CapChrg-AllocExp'!L14</f>
        <v>#NAME?</v>
      </c>
      <c r="E13" s="66" t="e">
        <f t="shared" ca="1" si="0"/>
        <v>#NAME?</v>
      </c>
      <c r="F13" s="42"/>
      <c r="G13" s="41">
        <f>GrossMargin!I14</f>
        <v>21607</v>
      </c>
      <c r="H13" s="42">
        <f>GrossMargin!J14</f>
        <v>0</v>
      </c>
      <c r="I13" s="42">
        <f>GrossMargin!K14</f>
        <v>0</v>
      </c>
      <c r="J13" s="87">
        <f>SUM(G13:I13)</f>
        <v>21607</v>
      </c>
      <c r="K13" s="65"/>
      <c r="L13" s="42">
        <f>'CapChrg-AllocExp'!D14</f>
        <v>193</v>
      </c>
      <c r="M13" s="42">
        <f>Expenses!D13</f>
        <v>3306</v>
      </c>
      <c r="N13" s="43" t="e">
        <f ca="1">'CapChrg-AllocExp'!K14</f>
        <v>#NAME?</v>
      </c>
      <c r="O13" s="87" t="e">
        <f t="shared" ca="1" si="2"/>
        <v>#NAME?</v>
      </c>
      <c r="P13" s="44"/>
      <c r="Q13" s="41" t="e">
        <f ca="1">GrossMargin!N14</f>
        <v>#NAME?</v>
      </c>
      <c r="R13" s="42"/>
      <c r="S13" s="42" t="e">
        <f ca="1">'CapChrg-AllocExp'!F14</f>
        <v>#NAME?</v>
      </c>
      <c r="T13" s="42" t="e">
        <f ca="1">Expenses!F13</f>
        <v>#NAME?</v>
      </c>
      <c r="U13" s="42" t="e">
        <f ca="1">'CapChrg-AllocExp'!M14</f>
        <v>#NAME?</v>
      </c>
      <c r="V13" s="66" t="e">
        <f ca="1">ROUND(SUM(Q13:U13),0)</f>
        <v>#NAME?</v>
      </c>
    </row>
    <row r="14" spans="1:23" ht="12" customHeight="1" x14ac:dyDescent="0.25">
      <c r="A14" s="29" t="s">
        <v>8</v>
      </c>
      <c r="B14" s="38"/>
      <c r="C14" s="41" t="e">
        <f ca="1">GrossMargin!M15</f>
        <v>#NAME?</v>
      </c>
      <c r="D14" s="42" t="e">
        <f ca="1">Expenses!E14+'CapChrg-AllocExp'!E15+'CapChrg-AllocExp'!L15</f>
        <v>#NAME?</v>
      </c>
      <c r="E14" s="66" t="e">
        <f t="shared" ca="1" si="0"/>
        <v>#NAME?</v>
      </c>
      <c r="F14" s="42"/>
      <c r="G14" s="41">
        <f>GrossMargin!I15</f>
        <v>726</v>
      </c>
      <c r="H14" s="42">
        <f>GrossMargin!J15</f>
        <v>0</v>
      </c>
      <c r="I14" s="42">
        <f>GrossMargin!K15</f>
        <v>0</v>
      </c>
      <c r="J14" s="87">
        <f t="shared" si="1"/>
        <v>726</v>
      </c>
      <c r="K14" s="65"/>
      <c r="L14" s="42">
        <f>'CapChrg-AllocExp'!D15</f>
        <v>618</v>
      </c>
      <c r="M14" s="42">
        <f>Expenses!D14</f>
        <v>5480</v>
      </c>
      <c r="N14" s="43" t="e">
        <f ca="1">'CapChrg-AllocExp'!K15</f>
        <v>#NAME?</v>
      </c>
      <c r="O14" s="87" t="e">
        <f t="shared" ca="1" si="2"/>
        <v>#NAME?</v>
      </c>
      <c r="P14" s="44"/>
      <c r="Q14" s="41" t="e">
        <f ca="1">GrossMargin!N15</f>
        <v>#NAME?</v>
      </c>
      <c r="R14" s="42"/>
      <c r="S14" s="42" t="e">
        <f ca="1">'CapChrg-AllocExp'!F15</f>
        <v>#NAME?</v>
      </c>
      <c r="T14" s="42" t="e">
        <f ca="1">Expenses!F14</f>
        <v>#NAME?</v>
      </c>
      <c r="U14" s="42" t="e">
        <f ca="1">'CapChrg-AllocExp'!M15</f>
        <v>#NAME?</v>
      </c>
      <c r="V14" s="66" t="e">
        <f t="shared" ca="1" si="3"/>
        <v>#NAME?</v>
      </c>
    </row>
    <row r="15" spans="1:23" ht="12" customHeight="1" x14ac:dyDescent="0.25">
      <c r="A15" s="29" t="s">
        <v>279</v>
      </c>
      <c r="B15" s="38"/>
      <c r="C15" s="41" t="e">
        <f ca="1">GrossMargin!M16</f>
        <v>#NAME?</v>
      </c>
      <c r="D15" s="42" t="e">
        <f ca="1">Expenses!E15+'CapChrg-AllocExp'!E16+'CapChrg-AllocExp'!L16</f>
        <v>#NAME?</v>
      </c>
      <c r="E15" s="66" t="e">
        <f t="shared" ca="1" si="0"/>
        <v>#NAME?</v>
      </c>
      <c r="F15" s="42"/>
      <c r="G15" s="41">
        <f>GrossMargin!I16</f>
        <v>5666</v>
      </c>
      <c r="H15" s="42">
        <f>GrossMargin!J16</f>
        <v>0</v>
      </c>
      <c r="I15" s="42">
        <f>GrossMargin!K16</f>
        <v>0</v>
      </c>
      <c r="J15" s="87">
        <f t="shared" si="1"/>
        <v>5666</v>
      </c>
      <c r="K15" s="65"/>
      <c r="L15" s="42" t="e">
        <f ca="1">'CapChrg-AllocExp'!D16</f>
        <v>#NAME?</v>
      </c>
      <c r="M15" s="42">
        <f>Expenses!D15</f>
        <v>2233</v>
      </c>
      <c r="N15" s="43" t="e">
        <f ca="1">'CapChrg-AllocExp'!K16</f>
        <v>#NAME?</v>
      </c>
      <c r="O15" s="87" t="e">
        <f t="shared" ca="1" si="2"/>
        <v>#NAME?</v>
      </c>
      <c r="P15" s="44"/>
      <c r="Q15" s="41" t="e">
        <f ca="1">GrossMargin!N16</f>
        <v>#NAME?</v>
      </c>
      <c r="R15" s="42"/>
      <c r="S15" s="42" t="e">
        <f ca="1">'CapChrg-AllocExp'!F16</f>
        <v>#NAME?</v>
      </c>
      <c r="T15" s="42" t="e">
        <f ca="1">Expenses!F15</f>
        <v>#NAME?</v>
      </c>
      <c r="U15" s="42" t="e">
        <f ca="1">'CapChrg-AllocExp'!M16</f>
        <v>#NAME?</v>
      </c>
      <c r="V15" s="66" t="e">
        <f t="shared" ca="1" si="3"/>
        <v>#NAME?</v>
      </c>
    </row>
    <row r="16" spans="1:23" ht="12" customHeight="1" x14ac:dyDescent="0.25">
      <c r="A16" s="29" t="s">
        <v>139</v>
      </c>
      <c r="B16" s="38"/>
      <c r="C16" s="41" t="e">
        <f ca="1">GrossMargin!M17</f>
        <v>#NAME?</v>
      </c>
      <c r="D16" s="42" t="e">
        <f ca="1">Expenses!E16+'CapChrg-AllocExp'!E17+'CapChrg-AllocExp'!L17</f>
        <v>#NAME?</v>
      </c>
      <c r="E16" s="66" t="e">
        <f t="shared" ca="1" si="0"/>
        <v>#NAME?</v>
      </c>
      <c r="F16" s="42"/>
      <c r="G16" s="41">
        <f>GrossMargin!I17</f>
        <v>3449</v>
      </c>
      <c r="H16" s="42">
        <f>GrossMargin!J17</f>
        <v>0</v>
      </c>
      <c r="I16" s="42">
        <f>GrossMargin!K17</f>
        <v>0</v>
      </c>
      <c r="J16" s="87">
        <f t="shared" si="1"/>
        <v>3449</v>
      </c>
      <c r="K16" s="65"/>
      <c r="L16" s="42" t="e">
        <f ca="1">'CapChrg-AllocExp'!D17</f>
        <v>#NAME?</v>
      </c>
      <c r="M16" s="42">
        <f>Expenses!D16</f>
        <v>104</v>
      </c>
      <c r="N16" s="43" t="e">
        <f ca="1">'CapChrg-AllocExp'!K17</f>
        <v>#NAME?</v>
      </c>
      <c r="O16" s="87" t="e">
        <f t="shared" ca="1" si="2"/>
        <v>#NAME?</v>
      </c>
      <c r="P16" s="44"/>
      <c r="Q16" s="41" t="e">
        <f ca="1">GrossMargin!N17</f>
        <v>#NAME?</v>
      </c>
      <c r="R16" s="42"/>
      <c r="S16" s="42" t="e">
        <f ca="1">'CapChrg-AllocExp'!F17</f>
        <v>#NAME?</v>
      </c>
      <c r="T16" s="42" t="e">
        <f ca="1">Expenses!F16</f>
        <v>#NAME?</v>
      </c>
      <c r="U16" s="42" t="e">
        <f ca="1">'CapChrg-AllocExp'!M17</f>
        <v>#NAME?</v>
      </c>
      <c r="V16" s="66" t="e">
        <f t="shared" ca="1" si="3"/>
        <v>#NAME?</v>
      </c>
    </row>
    <row r="17" spans="1:22" ht="12" customHeight="1" x14ac:dyDescent="0.25">
      <c r="A17" s="29" t="s">
        <v>280</v>
      </c>
      <c r="B17" s="38"/>
      <c r="C17" s="41" t="e">
        <f ca="1">GrossMargin!M18</f>
        <v>#NAME?</v>
      </c>
      <c r="D17" s="42" t="e">
        <f ca="1">Expenses!E17+'CapChrg-AllocExp'!E18+'CapChrg-AllocExp'!L18</f>
        <v>#NAME?</v>
      </c>
      <c r="E17" s="66" t="e">
        <f t="shared" ca="1" si="0"/>
        <v>#NAME?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7">
        <f>SUM(G17:I17)</f>
        <v>0</v>
      </c>
      <c r="K17" s="65"/>
      <c r="L17" s="42" t="e">
        <f ca="1">'CapChrg-AllocExp'!D18</f>
        <v>#NAME?</v>
      </c>
      <c r="M17" s="42">
        <f>Expenses!D17</f>
        <v>1099</v>
      </c>
      <c r="N17" s="43">
        <f>'CapChrg-AllocExp'!K18</f>
        <v>480</v>
      </c>
      <c r="O17" s="87" t="e">
        <f t="shared" ca="1" si="2"/>
        <v>#NAME?</v>
      </c>
      <c r="P17" s="44"/>
      <c r="Q17" s="41" t="e">
        <f ca="1">GrossMargin!N18</f>
        <v>#NAME?</v>
      </c>
      <c r="R17" s="42"/>
      <c r="S17" s="42" t="e">
        <f ca="1">'CapChrg-AllocExp'!F18</f>
        <v>#NAME?</v>
      </c>
      <c r="T17" s="42" t="e">
        <f ca="1">Expenses!F17</f>
        <v>#NAME?</v>
      </c>
      <c r="U17" s="42" t="e">
        <f ca="1">'CapChrg-AllocExp'!M18</f>
        <v>#NAME?</v>
      </c>
      <c r="V17" s="66" t="e">
        <f ca="1">ROUND(SUM(Q17:U17),0)</f>
        <v>#NAME?</v>
      </c>
    </row>
    <row r="18" spans="1:22" ht="12" customHeight="1" x14ac:dyDescent="0.25">
      <c r="A18" s="29" t="s">
        <v>3</v>
      </c>
      <c r="B18" s="38"/>
      <c r="C18" s="41" t="e">
        <f ca="1">GrossMargin!M19</f>
        <v>#NAME?</v>
      </c>
      <c r="D18" s="42" t="e">
        <f ca="1">Expenses!E18+'CapChrg-AllocExp'!E19+'CapChrg-AllocExp'!L19</f>
        <v>#NAME?</v>
      </c>
      <c r="E18" s="66" t="e">
        <f t="shared" ca="1" si="0"/>
        <v>#NAME?</v>
      </c>
      <c r="F18" s="42"/>
      <c r="G18" s="41">
        <f>GrossMargin!I19</f>
        <v>-138</v>
      </c>
      <c r="H18" s="42">
        <f>GrossMargin!J19</f>
        <v>0</v>
      </c>
      <c r="I18" s="42">
        <f>GrossMargin!K19</f>
        <v>0</v>
      </c>
      <c r="J18" s="87">
        <f t="shared" si="1"/>
        <v>-138</v>
      </c>
      <c r="K18" s="65"/>
      <c r="L18" s="42" t="e">
        <f ca="1">'CapChrg-AllocExp'!D19</f>
        <v>#NAME?</v>
      </c>
      <c r="M18" s="42" t="e">
        <f ca="1">Expenses!D18</f>
        <v>#NAME?</v>
      </c>
      <c r="N18" s="43" t="e">
        <f ca="1">'CapChrg-AllocExp'!K19</f>
        <v>#NAME?</v>
      </c>
      <c r="O18" s="87" t="e">
        <f t="shared" ca="1" si="2"/>
        <v>#NAME?</v>
      </c>
      <c r="P18" s="44"/>
      <c r="Q18" s="41" t="e">
        <f ca="1">GrossMargin!N19</f>
        <v>#NAME?</v>
      </c>
      <c r="R18" s="42"/>
      <c r="S18" s="42" t="e">
        <f ca="1">'CapChrg-AllocExp'!F19</f>
        <v>#NAME?</v>
      </c>
      <c r="T18" s="42" t="e">
        <f ca="1">Expenses!F18</f>
        <v>#NAME?</v>
      </c>
      <c r="U18" s="42" t="e">
        <f ca="1">'CapChrg-AllocExp'!M19</f>
        <v>#NAME?</v>
      </c>
      <c r="V18" s="66" t="e">
        <f t="shared" ca="1" si="3"/>
        <v>#NAME?</v>
      </c>
    </row>
    <row r="19" spans="1:22" s="115" customFormat="1" ht="12" customHeight="1" x14ac:dyDescent="0.25">
      <c r="A19" s="119" t="s">
        <v>197</v>
      </c>
      <c r="B19" s="116"/>
      <c r="C19" s="124" t="e">
        <f ca="1">SUM(C9:C18)</f>
        <v>#NAME?</v>
      </c>
      <c r="D19" s="125" t="e">
        <f ca="1">SUM(D9:D18)</f>
        <v>#NAME?</v>
      </c>
      <c r="E19" s="126" t="e">
        <f ca="1">SUM(E9:E18)</f>
        <v>#NAME?</v>
      </c>
      <c r="F19" s="117"/>
      <c r="G19" s="124">
        <f t="shared" ref="G19:V19" si="4">SUM(G9:G18)</f>
        <v>220321</v>
      </c>
      <c r="H19" s="125">
        <f t="shared" si="4"/>
        <v>0</v>
      </c>
      <c r="I19" s="125">
        <f t="shared" si="4"/>
        <v>0</v>
      </c>
      <c r="J19" s="127">
        <f t="shared" si="4"/>
        <v>220321</v>
      </c>
      <c r="K19" s="125">
        <f t="shared" si="4"/>
        <v>0</v>
      </c>
      <c r="L19" s="125" t="e">
        <f t="shared" ca="1" si="4"/>
        <v>#NAME?</v>
      </c>
      <c r="M19" s="125" t="e">
        <f t="shared" ca="1" si="4"/>
        <v>#NAME?</v>
      </c>
      <c r="N19" s="126" t="e">
        <f t="shared" ca="1" si="4"/>
        <v>#NAME?</v>
      </c>
      <c r="O19" s="127" t="e">
        <f ca="1">J19-K19-M19-N19</f>
        <v>#NAME?</v>
      </c>
      <c r="P19" s="118"/>
      <c r="Q19" s="124" t="e">
        <f t="shared" ca="1" si="4"/>
        <v>#NAME?</v>
      </c>
      <c r="R19" s="125">
        <f t="shared" si="4"/>
        <v>0</v>
      </c>
      <c r="S19" s="125" t="e">
        <f t="shared" ca="1" si="4"/>
        <v>#NAME?</v>
      </c>
      <c r="T19" s="125" t="e">
        <f t="shared" ca="1" si="4"/>
        <v>#NAME?</v>
      </c>
      <c r="U19" s="125" t="e">
        <f t="shared" ca="1" si="4"/>
        <v>#NAME?</v>
      </c>
      <c r="V19" s="126" t="e">
        <f t="shared" ca="1" si="4"/>
        <v>#NAME?</v>
      </c>
    </row>
    <row r="20" spans="1:22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7"/>
      <c r="K20" s="65"/>
      <c r="L20" s="65"/>
      <c r="M20" s="42"/>
      <c r="N20" s="43"/>
      <c r="O20" s="87"/>
      <c r="P20" s="44"/>
      <c r="Q20" s="41"/>
      <c r="R20" s="42"/>
      <c r="S20" s="42"/>
      <c r="T20" s="42"/>
      <c r="U20" s="42"/>
      <c r="V20" s="66"/>
    </row>
    <row r="21" spans="1:22" ht="12" customHeight="1" x14ac:dyDescent="0.25">
      <c r="A21" s="29" t="s">
        <v>110</v>
      </c>
      <c r="B21" s="38"/>
      <c r="C21" s="41" t="e">
        <f ca="1">GrossMargin!M23</f>
        <v>#NAME?</v>
      </c>
      <c r="D21" s="42" t="e">
        <f ca="1">Expenses!E21+'CapChrg-AllocExp'!E22+'CapChrg-AllocExp'!L22</f>
        <v>#NAME?</v>
      </c>
      <c r="E21" s="66" t="e">
        <f t="shared" ref="E21:E26" ca="1" si="5">C21-D21</f>
        <v>#NAME?</v>
      </c>
      <c r="F21" s="42"/>
      <c r="G21" s="41">
        <f>GrossMargin!I23</f>
        <v>3271</v>
      </c>
      <c r="H21" s="42">
        <f>GrossMargin!J23</f>
        <v>0</v>
      </c>
      <c r="I21" s="42">
        <f>GrossMargin!K23</f>
        <v>0</v>
      </c>
      <c r="J21" s="87">
        <f t="shared" ref="J21:J26" si="6">SUM(G21:I21)</f>
        <v>3271</v>
      </c>
      <c r="K21" s="65"/>
      <c r="L21" s="42" t="e">
        <f ca="1">'CapChrg-AllocExp'!D22</f>
        <v>#NAME?</v>
      </c>
      <c r="M21" s="42">
        <f>Expenses!D21</f>
        <v>2700</v>
      </c>
      <c r="N21" s="43" t="e">
        <f ca="1">'CapChrg-AllocExp'!K22</f>
        <v>#NAME?</v>
      </c>
      <c r="O21" s="87" t="e">
        <f t="shared" ref="O21:O26" ca="1" si="7">J21-K21-M21-N21-L21</f>
        <v>#NAME?</v>
      </c>
      <c r="P21" s="44"/>
      <c r="Q21" s="41" t="e">
        <f ca="1">GrossMargin!N23</f>
        <v>#NAME?</v>
      </c>
      <c r="R21" s="42"/>
      <c r="S21" s="42" t="e">
        <f ca="1">'CapChrg-AllocExp'!F22</f>
        <v>#NAME?</v>
      </c>
      <c r="T21" s="42" t="e">
        <f ca="1">Expenses!F21</f>
        <v>#NAME?</v>
      </c>
      <c r="U21" s="42" t="e">
        <f ca="1">'CapChrg-AllocExp'!M22</f>
        <v>#NAME?</v>
      </c>
      <c r="V21" s="66" t="e">
        <f t="shared" ref="V21:V26" ca="1" si="8">ROUND(SUM(Q21:U21),0)</f>
        <v>#NAME?</v>
      </c>
    </row>
    <row r="22" spans="1:22" ht="12" customHeight="1" x14ac:dyDescent="0.25">
      <c r="A22" s="29" t="s">
        <v>111</v>
      </c>
      <c r="B22" s="38"/>
      <c r="C22" s="41" t="e">
        <f ca="1">GrossMargin!M24</f>
        <v>#NAME?</v>
      </c>
      <c r="D22" s="42" t="e">
        <f ca="1">Expenses!E22+'CapChrg-AllocExp'!E23+'CapChrg-AllocExp'!L23</f>
        <v>#NAME?</v>
      </c>
      <c r="E22" s="66" t="e">
        <f t="shared" ca="1" si="5"/>
        <v>#NAME?</v>
      </c>
      <c r="F22" s="42"/>
      <c r="G22" s="41">
        <f>GrossMargin!I24</f>
        <v>3723</v>
      </c>
      <c r="H22" s="42">
        <f>GrossMargin!J24</f>
        <v>0</v>
      </c>
      <c r="I22" s="42">
        <f>GrossMargin!K24</f>
        <v>0</v>
      </c>
      <c r="J22" s="87">
        <f t="shared" si="6"/>
        <v>3723</v>
      </c>
      <c r="K22" s="65"/>
      <c r="L22" s="42">
        <f>'CapChrg-AllocExp'!D23</f>
        <v>892</v>
      </c>
      <c r="M22" s="42">
        <f>Expenses!D22</f>
        <v>3000</v>
      </c>
      <c r="N22" s="43" t="e">
        <f ca="1">'CapChrg-AllocExp'!K23</f>
        <v>#NAME?</v>
      </c>
      <c r="O22" s="87" t="e">
        <f t="shared" ca="1" si="7"/>
        <v>#NAME?</v>
      </c>
      <c r="P22" s="44"/>
      <c r="Q22" s="41" t="e">
        <f ca="1">GrossMargin!N24</f>
        <v>#NAME?</v>
      </c>
      <c r="R22" s="42"/>
      <c r="S22" s="42" t="e">
        <f ca="1">'CapChrg-AllocExp'!F23</f>
        <v>#NAME?</v>
      </c>
      <c r="T22" s="42" t="e">
        <f ca="1">Expenses!F22</f>
        <v>#NAME?</v>
      </c>
      <c r="U22" s="42" t="e">
        <f ca="1">'CapChrg-AllocExp'!M23</f>
        <v>#NAME?</v>
      </c>
      <c r="V22" s="66" t="e">
        <f t="shared" ca="1" si="8"/>
        <v>#NAME?</v>
      </c>
    </row>
    <row r="23" spans="1:22" ht="12" customHeight="1" x14ac:dyDescent="0.25">
      <c r="A23" s="29" t="s">
        <v>112</v>
      </c>
      <c r="B23" s="38"/>
      <c r="C23" s="41" t="e">
        <f ca="1">GrossMargin!M25</f>
        <v>#NAME?</v>
      </c>
      <c r="D23" s="42" t="e">
        <f ca="1">Expenses!E23+'CapChrg-AllocExp'!E24+'CapChrg-AllocExp'!L24</f>
        <v>#NAME?</v>
      </c>
      <c r="E23" s="66" t="e">
        <f t="shared" ca="1" si="5"/>
        <v>#NAME?</v>
      </c>
      <c r="F23" s="42"/>
      <c r="G23" s="41">
        <f>GrossMargin!I25</f>
        <v>3231</v>
      </c>
      <c r="H23" s="42">
        <f>GrossMargin!J25</f>
        <v>0</v>
      </c>
      <c r="I23" s="42">
        <f>GrossMargin!K25</f>
        <v>0</v>
      </c>
      <c r="J23" s="87">
        <f t="shared" si="6"/>
        <v>3231</v>
      </c>
      <c r="K23" s="65"/>
      <c r="L23" s="42">
        <f>'CapChrg-AllocExp'!D24</f>
        <v>285</v>
      </c>
      <c r="M23" s="42" t="e">
        <f ca="1">Expenses!D23</f>
        <v>#NAME?</v>
      </c>
      <c r="N23" s="43" t="e">
        <f ca="1">'CapChrg-AllocExp'!K24</f>
        <v>#NAME?</v>
      </c>
      <c r="O23" s="87" t="e">
        <f t="shared" ca="1" si="7"/>
        <v>#NAME?</v>
      </c>
      <c r="P23" s="44"/>
      <c r="Q23" s="41" t="e">
        <f ca="1">GrossMargin!N25</f>
        <v>#NAME?</v>
      </c>
      <c r="R23" s="42"/>
      <c r="S23" s="42" t="e">
        <f ca="1">'CapChrg-AllocExp'!F24</f>
        <v>#NAME?</v>
      </c>
      <c r="T23" s="42" t="e">
        <f ca="1">Expenses!F23</f>
        <v>#NAME?</v>
      </c>
      <c r="U23" s="42" t="e">
        <f ca="1">'CapChrg-AllocExp'!M24</f>
        <v>#NAME?</v>
      </c>
      <c r="V23" s="66" t="e">
        <f t="shared" ca="1" si="8"/>
        <v>#NAME?</v>
      </c>
    </row>
    <row r="24" spans="1:22" ht="12" customHeight="1" x14ac:dyDescent="0.25">
      <c r="A24" s="29" t="s">
        <v>113</v>
      </c>
      <c r="B24" s="38"/>
      <c r="C24" s="41" t="e">
        <f ca="1">GrossMargin!M26</f>
        <v>#NAME?</v>
      </c>
      <c r="D24" s="42" t="e">
        <f ca="1">Expenses!E24+'CapChrg-AllocExp'!E25+'CapChrg-AllocExp'!L25</f>
        <v>#NAME?</v>
      </c>
      <c r="E24" s="66" t="e">
        <f t="shared" ca="1" si="5"/>
        <v>#NAME?</v>
      </c>
      <c r="F24" s="42"/>
      <c r="G24" s="41">
        <f>GrossMargin!I26</f>
        <v>1</v>
      </c>
      <c r="H24" s="42">
        <f>GrossMargin!J26</f>
        <v>0</v>
      </c>
      <c r="I24" s="42">
        <f>GrossMargin!K26</f>
        <v>0</v>
      </c>
      <c r="J24" s="87">
        <f t="shared" si="6"/>
        <v>1</v>
      </c>
      <c r="K24" s="65"/>
      <c r="L24" s="42">
        <f>'CapChrg-AllocExp'!D25</f>
        <v>16</v>
      </c>
      <c r="M24" s="42" t="e">
        <f ca="1">Expenses!D24</f>
        <v>#NAME?</v>
      </c>
      <c r="N24" s="43" t="e">
        <f ca="1">'CapChrg-AllocExp'!K25</f>
        <v>#NAME?</v>
      </c>
      <c r="O24" s="87" t="e">
        <f t="shared" ca="1" si="7"/>
        <v>#NAME?</v>
      </c>
      <c r="P24" s="44"/>
      <c r="Q24" s="41" t="e">
        <f ca="1">GrossMargin!N26</f>
        <v>#NAME?</v>
      </c>
      <c r="R24" s="42"/>
      <c r="S24" s="42" t="e">
        <f ca="1">'CapChrg-AllocExp'!F25</f>
        <v>#NAME?</v>
      </c>
      <c r="T24" s="42" t="e">
        <f ca="1">Expenses!F24</f>
        <v>#NAME?</v>
      </c>
      <c r="U24" s="42" t="e">
        <f ca="1">'CapChrg-AllocExp'!M25</f>
        <v>#NAME?</v>
      </c>
      <c r="V24" s="66" t="e">
        <f t="shared" ca="1" si="8"/>
        <v>#NAME?</v>
      </c>
    </row>
    <row r="25" spans="1:22" ht="12" customHeight="1" x14ac:dyDescent="0.25">
      <c r="A25" s="29" t="s">
        <v>134</v>
      </c>
      <c r="B25" s="38"/>
      <c r="C25" s="41" t="e">
        <f ca="1">GrossMargin!M27</f>
        <v>#NAME?</v>
      </c>
      <c r="D25" s="42" t="e">
        <f ca="1">Expenses!E25+'CapChrg-AllocExp'!E26+'CapChrg-AllocExp'!L26</f>
        <v>#NAME?</v>
      </c>
      <c r="E25" s="66" t="e">
        <f t="shared" ca="1" si="5"/>
        <v>#NAME?</v>
      </c>
      <c r="F25" s="42"/>
      <c r="G25" s="41">
        <f>GrossMargin!I27</f>
        <v>0</v>
      </c>
      <c r="H25" s="42">
        <f>GrossMargin!J27</f>
        <v>0</v>
      </c>
      <c r="I25" s="42">
        <f>GrossMargin!K27</f>
        <v>0</v>
      </c>
      <c r="J25" s="87">
        <f t="shared" si="6"/>
        <v>0</v>
      </c>
      <c r="K25" s="65"/>
      <c r="L25" s="42" t="e">
        <f ca="1">'CapChrg-AllocExp'!D26</f>
        <v>#NAME?</v>
      </c>
      <c r="M25" s="42" t="e">
        <f ca="1">Expenses!D25</f>
        <v>#NAME?</v>
      </c>
      <c r="N25" s="43" t="e">
        <f ca="1">'CapChrg-AllocExp'!K26</f>
        <v>#NAME?</v>
      </c>
      <c r="O25" s="87" t="e">
        <f t="shared" ca="1" si="7"/>
        <v>#NAME?</v>
      </c>
      <c r="P25" s="44"/>
      <c r="Q25" s="41" t="e">
        <f ca="1">GrossMargin!N27</f>
        <v>#NAME?</v>
      </c>
      <c r="R25" s="42"/>
      <c r="S25" s="42" t="e">
        <f ca="1">'CapChrg-AllocExp'!F26</f>
        <v>#NAME?</v>
      </c>
      <c r="T25" s="42" t="e">
        <f ca="1">Expenses!F25</f>
        <v>#NAME?</v>
      </c>
      <c r="U25" s="42" t="e">
        <f ca="1">'CapChrg-AllocExp'!M26</f>
        <v>#NAME?</v>
      </c>
      <c r="V25" s="66" t="e">
        <f t="shared" ca="1" si="8"/>
        <v>#NAME?</v>
      </c>
    </row>
    <row r="26" spans="1:22" ht="12" customHeight="1" x14ac:dyDescent="0.25">
      <c r="A26" s="29" t="s">
        <v>1</v>
      </c>
      <c r="B26" s="38"/>
      <c r="C26" s="41" t="e">
        <f ca="1">GrossMargin!M28</f>
        <v>#NAME?</v>
      </c>
      <c r="D26" s="42" t="e">
        <f ca="1">Expenses!E26+'CapChrg-AllocExp'!E27+'CapChrg-AllocExp'!L27</f>
        <v>#NAME?</v>
      </c>
      <c r="E26" s="66" t="e">
        <f t="shared" ca="1" si="5"/>
        <v>#NAME?</v>
      </c>
      <c r="F26" s="42"/>
      <c r="G26" s="41">
        <f>GrossMargin!I28</f>
        <v>0</v>
      </c>
      <c r="H26" s="42">
        <f>GrossMargin!J28</f>
        <v>0</v>
      </c>
      <c r="I26" s="42">
        <f>GrossMargin!K28</f>
        <v>0</v>
      </c>
      <c r="J26" s="87">
        <f t="shared" si="6"/>
        <v>0</v>
      </c>
      <c r="K26" s="65"/>
      <c r="L26" s="42" t="e">
        <f ca="1">'CapChrg-AllocExp'!D27</f>
        <v>#NAME?</v>
      </c>
      <c r="M26" s="42">
        <f>Expenses!D26</f>
        <v>1466</v>
      </c>
      <c r="N26" s="43" t="e">
        <f ca="1">'CapChrg-AllocExp'!K27</f>
        <v>#NAME?</v>
      </c>
      <c r="O26" s="87" t="e">
        <f t="shared" ca="1" si="7"/>
        <v>#NAME?</v>
      </c>
      <c r="P26" s="44"/>
      <c r="Q26" s="41" t="e">
        <f ca="1">GrossMargin!N28</f>
        <v>#NAME?</v>
      </c>
      <c r="R26" s="42"/>
      <c r="S26" s="42" t="e">
        <f ca="1">'CapChrg-AllocExp'!F27</f>
        <v>#NAME?</v>
      </c>
      <c r="T26" s="42" t="e">
        <f ca="1">Expenses!F26</f>
        <v>#NAME?</v>
      </c>
      <c r="U26" s="42" t="e">
        <f ca="1">'CapChrg-AllocExp'!M27</f>
        <v>#NAME?</v>
      </c>
      <c r="V26" s="66" t="e">
        <f t="shared" ca="1" si="8"/>
        <v>#NAME?</v>
      </c>
    </row>
    <row r="27" spans="1:22" s="115" customFormat="1" ht="12" customHeight="1" x14ac:dyDescent="0.25">
      <c r="A27" s="119" t="s">
        <v>2</v>
      </c>
      <c r="B27" s="116"/>
      <c r="C27" s="124" t="e">
        <f t="shared" ref="C27:N27" ca="1" si="9">SUM(C21:C26)</f>
        <v>#NAME?</v>
      </c>
      <c r="D27" s="125" t="e">
        <f t="shared" ca="1" si="9"/>
        <v>#NAME?</v>
      </c>
      <c r="E27" s="126" t="e">
        <f t="shared" ca="1" si="9"/>
        <v>#NAME?</v>
      </c>
      <c r="F27" s="117">
        <f t="shared" si="9"/>
        <v>0</v>
      </c>
      <c r="G27" s="124">
        <f t="shared" si="9"/>
        <v>10226</v>
      </c>
      <c r="H27" s="125">
        <f t="shared" si="9"/>
        <v>0</v>
      </c>
      <c r="I27" s="125">
        <f t="shared" si="9"/>
        <v>0</v>
      </c>
      <c r="J27" s="127">
        <f t="shared" si="9"/>
        <v>10226</v>
      </c>
      <c r="K27" s="125">
        <f t="shared" si="9"/>
        <v>0</v>
      </c>
      <c r="L27" s="125" t="e">
        <f t="shared" ca="1" si="9"/>
        <v>#NAME?</v>
      </c>
      <c r="M27" s="125" t="e">
        <f t="shared" ca="1" si="9"/>
        <v>#NAME?</v>
      </c>
      <c r="N27" s="126" t="e">
        <f t="shared" ca="1" si="9"/>
        <v>#NAME?</v>
      </c>
      <c r="O27" s="127" t="e">
        <f ca="1">J27-K27-M27-N27</f>
        <v>#NAME?</v>
      </c>
      <c r="P27" s="118"/>
      <c r="Q27" s="124" t="e">
        <f t="shared" ref="Q27:V27" ca="1" si="10">SUM(Q21:Q26)</f>
        <v>#NAME?</v>
      </c>
      <c r="R27" s="125">
        <f t="shared" si="10"/>
        <v>0</v>
      </c>
      <c r="S27" s="125" t="e">
        <f t="shared" ca="1" si="10"/>
        <v>#NAME?</v>
      </c>
      <c r="T27" s="125" t="e">
        <f t="shared" ca="1" si="10"/>
        <v>#NAME?</v>
      </c>
      <c r="U27" s="125" t="e">
        <f t="shared" ca="1" si="10"/>
        <v>#NAME?</v>
      </c>
      <c r="V27" s="126" t="e">
        <f t="shared" ca="1" si="10"/>
        <v>#NAME?</v>
      </c>
    </row>
    <row r="28" spans="1:22" ht="3" customHeight="1" x14ac:dyDescent="0.25">
      <c r="A28" s="29"/>
      <c r="B28" s="38"/>
      <c r="C28" s="41"/>
      <c r="D28" s="42"/>
      <c r="E28" s="66"/>
      <c r="F28" s="42"/>
      <c r="G28" s="41"/>
      <c r="H28" s="42"/>
      <c r="I28" s="42"/>
      <c r="J28" s="87"/>
      <c r="K28" s="65"/>
      <c r="L28" s="65"/>
      <c r="M28" s="42"/>
      <c r="N28" s="43"/>
      <c r="O28" s="87"/>
      <c r="P28" s="44"/>
      <c r="Q28" s="41"/>
      <c r="R28" s="42"/>
      <c r="S28" s="42"/>
      <c r="T28" s="42"/>
      <c r="U28" s="42"/>
      <c r="V28" s="66"/>
    </row>
    <row r="29" spans="1:22" ht="12" customHeight="1" x14ac:dyDescent="0.25">
      <c r="A29" s="29" t="s">
        <v>41</v>
      </c>
      <c r="B29" s="38"/>
      <c r="C29" s="41" t="e">
        <f ca="1">GrossMargin!M32</f>
        <v>#NAME?</v>
      </c>
      <c r="D29" s="42" t="e">
        <f ca="1">Expenses!E29+Expenses!E56+'CapChrg-AllocExp'!E30+'CapChrg-AllocExp'!L30</f>
        <v>#NAME?</v>
      </c>
      <c r="E29" s="66" t="e">
        <f ca="1">C29-D29</f>
        <v>#NAME?</v>
      </c>
      <c r="F29" s="42"/>
      <c r="G29" s="41">
        <f>GrossMargin!I32</f>
        <v>15231</v>
      </c>
      <c r="H29" s="42">
        <f>GrossMargin!J32</f>
        <v>0</v>
      </c>
      <c r="I29" s="42">
        <f>GrossMargin!K32</f>
        <v>0</v>
      </c>
      <c r="J29" s="87">
        <f>SUM(G29:I29)</f>
        <v>15231</v>
      </c>
      <c r="K29" s="42">
        <f>Expenses!D56</f>
        <v>6640</v>
      </c>
      <c r="L29" s="42">
        <f>'CapChrg-AllocExp'!D30</f>
        <v>5731</v>
      </c>
      <c r="M29" s="42" t="e">
        <f ca="1">Expenses!D29</f>
        <v>#NAME?</v>
      </c>
      <c r="N29" s="43" t="e">
        <f ca="1">'CapChrg-AllocExp'!K30</f>
        <v>#NAME?</v>
      </c>
      <c r="O29" s="87" t="e">
        <f ca="1">J29-K29-M29-N29-L29</f>
        <v>#NAME?</v>
      </c>
      <c r="P29" s="44"/>
      <c r="Q29" s="41" t="e">
        <f ca="1">GrossMargin!N32</f>
        <v>#NAME?</v>
      </c>
      <c r="R29" s="42">
        <f>Expenses!F56</f>
        <v>-35</v>
      </c>
      <c r="S29" s="42" t="e">
        <f ca="1">'CapChrg-AllocExp'!F30</f>
        <v>#NAME?</v>
      </c>
      <c r="T29" s="42" t="e">
        <f ca="1">Expenses!F29</f>
        <v>#NAME?</v>
      </c>
      <c r="U29" s="42" t="e">
        <f ca="1">'CapChrg-AllocExp'!M30</f>
        <v>#NAME?</v>
      </c>
      <c r="V29" s="66" t="e">
        <f ca="1">ROUND(SUM(Q29:U29),0)</f>
        <v>#NAME?</v>
      </c>
    </row>
    <row r="30" spans="1:22" ht="12" customHeight="1" x14ac:dyDescent="0.25">
      <c r="A30" s="29" t="s">
        <v>88</v>
      </c>
      <c r="B30" s="38"/>
      <c r="C30" s="41" t="e">
        <f ca="1">GrossMargin!M33</f>
        <v>#NAME?</v>
      </c>
      <c r="D30" s="42" t="e">
        <f ca="1">Expenses!E30+'CapChrg-AllocExp'!E31+'CapChrg-AllocExp'!L31</f>
        <v>#NAME?</v>
      </c>
      <c r="E30" s="66" t="e">
        <f ca="1">C30-D30</f>
        <v>#NAME?</v>
      </c>
      <c r="F30" s="42"/>
      <c r="G30" s="41">
        <f>GrossMargin!I33</f>
        <v>3553</v>
      </c>
      <c r="H30" s="42">
        <f>GrossMargin!J33</f>
        <v>0</v>
      </c>
      <c r="I30" s="42">
        <f>GrossMargin!K33</f>
        <v>3000</v>
      </c>
      <c r="J30" s="87">
        <f>SUM(G30:I30)</f>
        <v>6553</v>
      </c>
      <c r="K30" s="42"/>
      <c r="L30" s="42">
        <f>'CapChrg-AllocExp'!D31</f>
        <v>5758</v>
      </c>
      <c r="M30" s="42">
        <f>Expenses!D30</f>
        <v>1019</v>
      </c>
      <c r="N30" s="43" t="e">
        <f ca="1">'CapChrg-AllocExp'!K31</f>
        <v>#NAME?</v>
      </c>
      <c r="O30" s="87" t="e">
        <f ca="1">J30-K30-M30-N30-L30</f>
        <v>#NAME?</v>
      </c>
      <c r="P30" s="44"/>
      <c r="Q30" s="41" t="e">
        <f ca="1">GrossMargin!N33</f>
        <v>#NAME?</v>
      </c>
      <c r="R30" s="42"/>
      <c r="S30" s="42" t="e">
        <f ca="1">'CapChrg-AllocExp'!F31</f>
        <v>#NAME?</v>
      </c>
      <c r="T30" s="42" t="e">
        <f ca="1">Expenses!F30</f>
        <v>#NAME?</v>
      </c>
      <c r="U30" s="42" t="e">
        <f ca="1">'CapChrg-AllocExp'!M31</f>
        <v>#NAME?</v>
      </c>
      <c r="V30" s="66" t="e">
        <f ca="1">ROUND(SUM(Q30:U30),0)</f>
        <v>#NAME?</v>
      </c>
    </row>
    <row r="31" spans="1:22" ht="12" customHeight="1" x14ac:dyDescent="0.25">
      <c r="A31" s="29" t="s">
        <v>115</v>
      </c>
      <c r="B31" s="38"/>
      <c r="C31" s="41" t="e">
        <f ca="1">GrossMargin!M34</f>
        <v>#NAME?</v>
      </c>
      <c r="D31" s="42" t="e">
        <f ca="1">Expenses!E31+Expenses!E57+'CapChrg-AllocExp'!E32+'CapChrg-AllocExp'!L32</f>
        <v>#NAME?</v>
      </c>
      <c r="E31" s="66" t="e">
        <f ca="1">C31-D31</f>
        <v>#NAME?</v>
      </c>
      <c r="F31" s="42"/>
      <c r="G31" s="41">
        <f>GrossMargin!I34</f>
        <v>23748</v>
      </c>
      <c r="H31" s="42">
        <f>GrossMargin!J34</f>
        <v>0</v>
      </c>
      <c r="I31" s="42">
        <f>GrossMargin!K34</f>
        <v>0</v>
      </c>
      <c r="J31" s="87">
        <f>SUM(G31:I31)</f>
        <v>23748</v>
      </c>
      <c r="K31" s="42">
        <f>Expenses!D57</f>
        <v>43726</v>
      </c>
      <c r="L31" s="42">
        <f>'CapChrg-AllocExp'!D32</f>
        <v>8582</v>
      </c>
      <c r="M31" s="42">
        <f>Expenses!D31</f>
        <v>4176</v>
      </c>
      <c r="N31" s="43" t="e">
        <f ca="1">'CapChrg-AllocExp'!K32</f>
        <v>#NAME?</v>
      </c>
      <c r="O31" s="87" t="e">
        <f ca="1">J31-K31-M31-N31-L31</f>
        <v>#NAME?</v>
      </c>
      <c r="P31" s="44"/>
      <c r="Q31" s="41" t="e">
        <f ca="1">GrossMargin!N34</f>
        <v>#NAME?</v>
      </c>
      <c r="R31" s="42">
        <f>Expenses!F57</f>
        <v>-8604</v>
      </c>
      <c r="S31" s="42" t="e">
        <f ca="1">'CapChrg-AllocExp'!F32</f>
        <v>#NAME?</v>
      </c>
      <c r="T31" s="42" t="e">
        <f ca="1">Expenses!F31</f>
        <v>#NAME?</v>
      </c>
      <c r="U31" s="42" t="e">
        <f ca="1">'CapChrg-AllocExp'!M32</f>
        <v>#NAME?</v>
      </c>
      <c r="V31" s="66" t="e">
        <f ca="1">ROUND(SUM(Q31:U31),0)</f>
        <v>#NAME?</v>
      </c>
    </row>
    <row r="32" spans="1:22" ht="12" customHeight="1" x14ac:dyDescent="0.25">
      <c r="A32" s="29" t="s">
        <v>116</v>
      </c>
      <c r="B32" s="38"/>
      <c r="C32" s="41" t="e">
        <f ca="1">GrossMargin!M35</f>
        <v>#NAME?</v>
      </c>
      <c r="D32" s="42" t="e">
        <f ca="1">Expenses!E32+'CapChrg-AllocExp'!E33+'CapChrg-AllocExp'!L33</f>
        <v>#NAME?</v>
      </c>
      <c r="E32" s="66" t="e">
        <f ca="1">C32-D32</f>
        <v>#NAME?</v>
      </c>
      <c r="F32" s="42"/>
      <c r="G32" s="41">
        <f>GrossMargin!I35</f>
        <v>17237</v>
      </c>
      <c r="H32" s="42">
        <f>GrossMargin!J35</f>
        <v>0</v>
      </c>
      <c r="I32" s="42">
        <f>GrossMargin!K35</f>
        <v>0</v>
      </c>
      <c r="J32" s="87">
        <f>SUM(G32:I32)</f>
        <v>17237</v>
      </c>
      <c r="K32" s="65"/>
      <c r="L32" s="65" t="e">
        <f ca="1">'CapChrg-AllocExp'!D33</f>
        <v>#NAME?</v>
      </c>
      <c r="M32" s="42">
        <f>Expenses!D32</f>
        <v>598</v>
      </c>
      <c r="N32" s="43" t="e">
        <f ca="1">'CapChrg-AllocExp'!K33</f>
        <v>#NAME?</v>
      </c>
      <c r="O32" s="87" t="e">
        <f ca="1">J32-K32-M32-N32-L32</f>
        <v>#NAME?</v>
      </c>
      <c r="P32" s="44"/>
      <c r="Q32" s="41" t="e">
        <f ca="1">GrossMargin!N35</f>
        <v>#NAME?</v>
      </c>
      <c r="R32" s="42"/>
      <c r="S32" s="42" t="e">
        <f ca="1">'CapChrg-AllocExp'!F33</f>
        <v>#NAME?</v>
      </c>
      <c r="T32" s="42" t="e">
        <f ca="1">Expenses!F32</f>
        <v>#NAME?</v>
      </c>
      <c r="U32" s="42" t="e">
        <f ca="1">'CapChrg-AllocExp'!M33</f>
        <v>#NAME?</v>
      </c>
      <c r="V32" s="66" t="e">
        <f ca="1">ROUND(SUM(Q32:U32),0)</f>
        <v>#NAME?</v>
      </c>
    </row>
    <row r="33" spans="1:22" s="115" customFormat="1" ht="12" customHeight="1" x14ac:dyDescent="0.25">
      <c r="A33" s="119" t="s">
        <v>108</v>
      </c>
      <c r="B33" s="116"/>
      <c r="C33" s="124" t="e">
        <f ca="1">SUM(C29:C32)</f>
        <v>#NAME?</v>
      </c>
      <c r="D33" s="125" t="e">
        <f ca="1">SUM(D29:D32)</f>
        <v>#NAME?</v>
      </c>
      <c r="E33" s="126" t="e">
        <f ca="1">SUM(E29:E32)</f>
        <v>#NAME?</v>
      </c>
      <c r="F33" s="117"/>
      <c r="G33" s="124">
        <f t="shared" ref="G33:N33" si="11">SUM(G29:G32)</f>
        <v>59769</v>
      </c>
      <c r="H33" s="125">
        <f t="shared" si="11"/>
        <v>0</v>
      </c>
      <c r="I33" s="125">
        <f t="shared" si="11"/>
        <v>3000</v>
      </c>
      <c r="J33" s="127">
        <f t="shared" si="11"/>
        <v>62769</v>
      </c>
      <c r="K33" s="125">
        <f t="shared" si="11"/>
        <v>50366</v>
      </c>
      <c r="L33" s="125" t="e">
        <f t="shared" ca="1" si="11"/>
        <v>#NAME?</v>
      </c>
      <c r="M33" s="125" t="e">
        <f t="shared" ca="1" si="11"/>
        <v>#NAME?</v>
      </c>
      <c r="N33" s="126" t="e">
        <f t="shared" ca="1" si="11"/>
        <v>#NAME?</v>
      </c>
      <c r="O33" s="127" t="e">
        <f ca="1">J33-K33-M33-N33</f>
        <v>#NAME?</v>
      </c>
      <c r="P33" s="118"/>
      <c r="Q33" s="124" t="e">
        <f t="shared" ref="Q33:V33" ca="1" si="12">SUM(Q29:Q32)</f>
        <v>#NAME?</v>
      </c>
      <c r="R33" s="125">
        <f t="shared" si="12"/>
        <v>-8639</v>
      </c>
      <c r="S33" s="125" t="e">
        <f t="shared" ca="1" si="12"/>
        <v>#NAME?</v>
      </c>
      <c r="T33" s="125" t="e">
        <f t="shared" ca="1" si="12"/>
        <v>#NAME?</v>
      </c>
      <c r="U33" s="125" t="e">
        <f t="shared" ca="1" si="12"/>
        <v>#NAME?</v>
      </c>
      <c r="V33" s="126" t="e">
        <f t="shared" ca="1" si="12"/>
        <v>#NAME?</v>
      </c>
    </row>
    <row r="34" spans="1:22" ht="3" customHeight="1" x14ac:dyDescent="0.25">
      <c r="A34" s="29"/>
      <c r="B34" s="38"/>
      <c r="C34" s="41"/>
      <c r="D34" s="42"/>
      <c r="E34" s="66"/>
      <c r="F34" s="42"/>
      <c r="G34" s="41"/>
      <c r="H34" s="42"/>
      <c r="I34" s="42"/>
      <c r="J34" s="87"/>
      <c r="K34" s="65"/>
      <c r="L34" s="65"/>
      <c r="M34" s="42"/>
      <c r="N34" s="43"/>
      <c r="O34" s="87"/>
      <c r="P34" s="44"/>
      <c r="Q34" s="41"/>
      <c r="R34" s="42"/>
      <c r="S34" s="42"/>
      <c r="T34" s="42"/>
      <c r="U34" s="42"/>
      <c r="V34" s="66"/>
    </row>
    <row r="35" spans="1:22" ht="12" customHeight="1" x14ac:dyDescent="0.25">
      <c r="A35" s="29" t="s">
        <v>12</v>
      </c>
      <c r="B35" s="38"/>
      <c r="C35" s="41" t="e">
        <f ca="1">GrossMargin!M39</f>
        <v>#NAME?</v>
      </c>
      <c r="D35" s="42" t="e">
        <f ca="1">Expenses!E35+'CapChrg-AllocExp'!E36+'CapChrg-AllocExp'!L36</f>
        <v>#NAME?</v>
      </c>
      <c r="E35" s="66" t="e">
        <f ca="1">C35-D35</f>
        <v>#NAME?</v>
      </c>
      <c r="F35" s="42"/>
      <c r="G35" s="41">
        <f>GrossMargin!I39</f>
        <v>96276</v>
      </c>
      <c r="H35" s="42">
        <f>GrossMargin!J39</f>
        <v>0</v>
      </c>
      <c r="I35" s="42">
        <f>GrossMargin!K39</f>
        <v>0</v>
      </c>
      <c r="J35" s="87">
        <f>SUM(G35:I35)</f>
        <v>96276</v>
      </c>
      <c r="K35" s="65"/>
      <c r="L35" s="42">
        <f>'CapChrg-AllocExp'!D36</f>
        <v>974</v>
      </c>
      <c r="M35" s="42">
        <f>Expenses!D35</f>
        <v>783</v>
      </c>
      <c r="N35" s="43" t="e">
        <f ca="1">'CapChrg-AllocExp'!K36</f>
        <v>#NAME?</v>
      </c>
      <c r="O35" s="87" t="e">
        <f ca="1">J35-K35-M35-N35-L35</f>
        <v>#NAME?</v>
      </c>
      <c r="P35" s="44"/>
      <c r="Q35" s="41" t="e">
        <f ca="1">GrossMargin!N39</f>
        <v>#NAME?</v>
      </c>
      <c r="R35" s="42"/>
      <c r="S35" s="42" t="e">
        <f ca="1">'CapChrg-AllocExp'!F36</f>
        <v>#NAME?</v>
      </c>
      <c r="T35" s="42" t="e">
        <f ca="1">Expenses!F35</f>
        <v>#NAME?</v>
      </c>
      <c r="U35" s="42" t="e">
        <f ca="1">'CapChrg-AllocExp'!M36</f>
        <v>#NAME?</v>
      </c>
      <c r="V35" s="66" t="e">
        <f ca="1">ROUND(SUM(Q35:U35),0)</f>
        <v>#NAME?</v>
      </c>
    </row>
    <row r="36" spans="1:22" ht="12" customHeight="1" x14ac:dyDescent="0.25">
      <c r="A36" s="29" t="s">
        <v>267</v>
      </c>
      <c r="B36" s="38"/>
      <c r="C36" s="41" t="e">
        <f ca="1">GrossMargin!M40</f>
        <v>#NAME?</v>
      </c>
      <c r="D36" s="42" t="e">
        <f ca="1">Expenses!E36+'CapChrg-AllocExp'!E37+'CapChrg-AllocExp'!L37</f>
        <v>#NAME?</v>
      </c>
      <c r="E36" s="66" t="e">
        <f ca="1">C36-D36</f>
        <v>#NAME?</v>
      </c>
      <c r="F36" s="42"/>
      <c r="G36" s="41">
        <f>GrossMargin!I40</f>
        <v>1744</v>
      </c>
      <c r="H36" s="42">
        <f>GrossMargin!J40</f>
        <v>0</v>
      </c>
      <c r="I36" s="42">
        <f>GrossMargin!K40</f>
        <v>-3000</v>
      </c>
      <c r="J36" s="87">
        <f>SUM(G36:I36)</f>
        <v>-1256</v>
      </c>
      <c r="K36" s="65"/>
      <c r="L36" s="42">
        <f>'CapChrg-AllocExp'!D37</f>
        <v>2921</v>
      </c>
      <c r="M36" s="42">
        <f>Expenses!D36</f>
        <v>1740</v>
      </c>
      <c r="N36" s="43" t="e">
        <f ca="1">'CapChrg-AllocExp'!K37</f>
        <v>#NAME?</v>
      </c>
      <c r="O36" s="87" t="e">
        <f ca="1">J36-K36-M36-N36-L36</f>
        <v>#NAME?</v>
      </c>
      <c r="P36" s="44"/>
      <c r="Q36" s="41" t="e">
        <f ca="1">GrossMargin!N40</f>
        <v>#NAME?</v>
      </c>
      <c r="R36" s="42"/>
      <c r="S36" s="42" t="e">
        <f ca="1">'CapChrg-AllocExp'!F37</f>
        <v>#NAME?</v>
      </c>
      <c r="T36" s="42" t="e">
        <f ca="1">Expenses!F36</f>
        <v>#NAME?</v>
      </c>
      <c r="U36" s="42" t="e">
        <f ca="1">'CapChrg-AllocExp'!M37</f>
        <v>#NAME?</v>
      </c>
      <c r="V36" s="66" t="e">
        <f ca="1">ROUND(SUM(Q36:U36),0)</f>
        <v>#NAME?</v>
      </c>
    </row>
    <row r="37" spans="1:22" ht="12" customHeight="1" x14ac:dyDescent="0.25">
      <c r="A37" s="29" t="s">
        <v>290</v>
      </c>
      <c r="B37" s="38"/>
      <c r="C37" s="41" t="e">
        <f ca="1">GrossMargin!M41</f>
        <v>#NAME?</v>
      </c>
      <c r="D37" s="42" t="e">
        <f ca="1">Expenses!E37+'CapChrg-AllocExp'!E38+'CapChrg-AllocExp'!L38</f>
        <v>#NAME?</v>
      </c>
      <c r="E37" s="66" t="e">
        <f ca="1">C37-D37</f>
        <v>#NAME?</v>
      </c>
      <c r="F37" s="42"/>
      <c r="G37" s="41">
        <f>GrossMargin!I41</f>
        <v>-16582</v>
      </c>
      <c r="H37" s="42">
        <f>GrossMargin!J41</f>
        <v>0</v>
      </c>
      <c r="I37" s="42">
        <f>GrossMargin!K41</f>
        <v>-4000</v>
      </c>
      <c r="J37" s="87">
        <f>SUM(G37:I37)</f>
        <v>-20582</v>
      </c>
      <c r="K37" s="65"/>
      <c r="L37" s="42">
        <f>'CapChrg-AllocExp'!D38</f>
        <v>3955</v>
      </c>
      <c r="M37" s="42">
        <f>Expenses!D37</f>
        <v>817</v>
      </c>
      <c r="N37" s="43" t="e">
        <f ca="1">'CapChrg-AllocExp'!K38</f>
        <v>#NAME?</v>
      </c>
      <c r="O37" s="87" t="e">
        <f ca="1">J37-K37-M37-N37-L37</f>
        <v>#NAME?</v>
      </c>
      <c r="P37" s="44"/>
      <c r="Q37" s="41" t="e">
        <f ca="1">GrossMargin!N41</f>
        <v>#NAME?</v>
      </c>
      <c r="R37" s="42"/>
      <c r="S37" s="42" t="e">
        <f ca="1">'CapChrg-AllocExp'!F38</f>
        <v>#NAME?</v>
      </c>
      <c r="T37" s="42" t="e">
        <f ca="1">Expenses!F37</f>
        <v>#NAME?</v>
      </c>
      <c r="U37" s="42" t="e">
        <f ca="1">'CapChrg-AllocExp'!M38</f>
        <v>#NAME?</v>
      </c>
      <c r="V37" s="66" t="e">
        <f ca="1">ROUND(SUM(Q37:U37),0)</f>
        <v>#NAME?</v>
      </c>
    </row>
    <row r="38" spans="1:22" ht="12" customHeight="1" x14ac:dyDescent="0.25">
      <c r="A38" s="29" t="s">
        <v>276</v>
      </c>
      <c r="B38" s="38"/>
      <c r="C38" s="41" t="e">
        <f ca="1">GrossMargin!M42</f>
        <v>#NAME?</v>
      </c>
      <c r="D38" s="42" t="e">
        <f ca="1">Expenses!E38+'CapChrg-AllocExp'!E39+'CapChrg-AllocExp'!L39</f>
        <v>#NAME?</v>
      </c>
      <c r="E38" s="66" t="e">
        <f ca="1">C38-D38</f>
        <v>#NAME?</v>
      </c>
      <c r="F38" s="42"/>
      <c r="G38" s="41">
        <f>GrossMargin!I42</f>
        <v>28303</v>
      </c>
      <c r="H38" s="42">
        <f>GrossMargin!J42</f>
        <v>0</v>
      </c>
      <c r="I38" s="42">
        <f>GrossMargin!K42</f>
        <v>-2000</v>
      </c>
      <c r="J38" s="87">
        <f>SUM(G38:I38)</f>
        <v>26303</v>
      </c>
      <c r="K38" s="65"/>
      <c r="L38" s="42">
        <f>'CapChrg-AllocExp'!D39</f>
        <v>3257</v>
      </c>
      <c r="M38" s="42">
        <f>Expenses!D38</f>
        <v>0</v>
      </c>
      <c r="N38" s="43">
        <f>'CapChrg-AllocExp'!K39</f>
        <v>0</v>
      </c>
      <c r="O38" s="87">
        <f>J38-K38-M38-N38-L38</f>
        <v>23046</v>
      </c>
      <c r="P38" s="44"/>
      <c r="Q38" s="41" t="e">
        <f ca="1">GrossMargin!N42</f>
        <v>#NAME?</v>
      </c>
      <c r="R38" s="42"/>
      <c r="S38" s="42" t="e">
        <f ca="1">'CapChrg-AllocExp'!F39</f>
        <v>#NAME?</v>
      </c>
      <c r="T38" s="42" t="e">
        <f ca="1">Expenses!F38</f>
        <v>#NAME?</v>
      </c>
      <c r="U38" s="42" t="e">
        <f ca="1">'CapChrg-AllocExp'!M39</f>
        <v>#NAME?</v>
      </c>
      <c r="V38" s="66" t="e">
        <f ca="1">ROUND(SUM(Q38:U38),0)</f>
        <v>#NAME?</v>
      </c>
    </row>
    <row r="39" spans="1:22" s="115" customFormat="1" ht="12" customHeight="1" x14ac:dyDescent="0.25">
      <c r="A39" s="119" t="s">
        <v>109</v>
      </c>
      <c r="B39" s="116"/>
      <c r="C39" s="124" t="e">
        <f ca="1">SUM(C35:C38)</f>
        <v>#NAME?</v>
      </c>
      <c r="D39" s="125" t="e">
        <f ca="1">SUM(D35:D38)</f>
        <v>#NAME?</v>
      </c>
      <c r="E39" s="126" t="e">
        <f ca="1">SUM(E35:E38)</f>
        <v>#NAME?</v>
      </c>
      <c r="F39" s="117"/>
      <c r="G39" s="124">
        <f t="shared" ref="G39:N39" si="13">SUM(G35:G38)</f>
        <v>109741</v>
      </c>
      <c r="H39" s="125">
        <f t="shared" si="13"/>
        <v>0</v>
      </c>
      <c r="I39" s="125">
        <f t="shared" si="13"/>
        <v>-9000</v>
      </c>
      <c r="J39" s="127">
        <f t="shared" si="13"/>
        <v>100741</v>
      </c>
      <c r="K39" s="125">
        <f t="shared" si="13"/>
        <v>0</v>
      </c>
      <c r="L39" s="125">
        <f t="shared" si="13"/>
        <v>11107</v>
      </c>
      <c r="M39" s="125">
        <f t="shared" si="13"/>
        <v>3340</v>
      </c>
      <c r="N39" s="126" t="e">
        <f t="shared" ca="1" si="13"/>
        <v>#NAME?</v>
      </c>
      <c r="O39" s="127" t="e">
        <f ca="1">J39-K39-M39-N39</f>
        <v>#NAME?</v>
      </c>
      <c r="P39" s="118"/>
      <c r="Q39" s="124" t="e">
        <f t="shared" ref="Q39:V39" ca="1" si="14">SUM(Q35:Q38)</f>
        <v>#NAME?</v>
      </c>
      <c r="R39" s="125">
        <f t="shared" si="14"/>
        <v>0</v>
      </c>
      <c r="S39" s="125" t="e">
        <f t="shared" ca="1" si="14"/>
        <v>#NAME?</v>
      </c>
      <c r="T39" s="125" t="e">
        <f t="shared" ca="1" si="14"/>
        <v>#NAME?</v>
      </c>
      <c r="U39" s="125" t="e">
        <f t="shared" ca="1" si="14"/>
        <v>#NAME?</v>
      </c>
      <c r="V39" s="126" t="e">
        <f t="shared" ca="1" si="14"/>
        <v>#NAME?</v>
      </c>
    </row>
    <row r="40" spans="1:22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7"/>
      <c r="K40" s="65"/>
      <c r="L40" s="65"/>
      <c r="M40" s="42"/>
      <c r="N40" s="43"/>
      <c r="O40" s="87"/>
      <c r="P40" s="44"/>
      <c r="Q40" s="41"/>
      <c r="R40" s="42"/>
      <c r="S40" s="42"/>
      <c r="T40" s="42"/>
      <c r="U40" s="42"/>
      <c r="V40" s="66"/>
    </row>
    <row r="41" spans="1:22" ht="12" customHeight="1" x14ac:dyDescent="0.25">
      <c r="A41" s="29" t="s">
        <v>11</v>
      </c>
      <c r="B41" s="38"/>
      <c r="C41" s="41" t="e">
        <f ca="1">GrossMargin!M46</f>
        <v>#NAME?</v>
      </c>
      <c r="D41" s="42" t="e">
        <f ca="1">Expenses!E41+'CapChrg-AllocExp'!E42+'CapChrg-AllocExp'!L42</f>
        <v>#NAME?</v>
      </c>
      <c r="E41" s="66" t="e">
        <f ca="1">C41-D41</f>
        <v>#NAME?</v>
      </c>
      <c r="F41" s="42"/>
      <c r="G41" s="41">
        <f>GrossMargin!I46</f>
        <v>100</v>
      </c>
      <c r="H41" s="42">
        <f>GrossMargin!J46</f>
        <v>0</v>
      </c>
      <c r="I41" s="42">
        <f>GrossMargin!K46</f>
        <v>0</v>
      </c>
      <c r="J41" s="87">
        <f>SUM(G41:I41)</f>
        <v>100</v>
      </c>
      <c r="K41" s="65"/>
      <c r="L41" s="42" t="e">
        <f ca="1">'CapChrg-AllocExp'!D42</f>
        <v>#NAME?</v>
      </c>
      <c r="M41" s="42">
        <f>Expenses!D41</f>
        <v>5988</v>
      </c>
      <c r="N41" s="43" t="e">
        <f ca="1">'CapChrg-AllocExp'!K42</f>
        <v>#NAME?</v>
      </c>
      <c r="O41" s="87" t="e">
        <f ca="1">J41-K41-M41-N41-L41</f>
        <v>#NAME?</v>
      </c>
      <c r="P41" s="44"/>
      <c r="Q41" s="41" t="e">
        <f ca="1">GrossMargin!N46</f>
        <v>#NAME?</v>
      </c>
      <c r="R41" s="42"/>
      <c r="S41" s="42" t="e">
        <f ca="1">'CapChrg-AllocExp'!F42</f>
        <v>#NAME?</v>
      </c>
      <c r="T41" s="42" t="e">
        <f ca="1">Expenses!F41</f>
        <v>#NAME?</v>
      </c>
      <c r="U41" s="42" t="e">
        <f ca="1">'CapChrg-AllocExp'!M42</f>
        <v>#NAME?</v>
      </c>
      <c r="V41" s="66" t="e">
        <f ca="1">ROUND(SUM(Q41:U41),0)</f>
        <v>#NAME?</v>
      </c>
    </row>
    <row r="42" spans="1:22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7"/>
      <c r="K42" s="65"/>
      <c r="L42" s="65"/>
      <c r="M42" s="42"/>
      <c r="N42" s="43"/>
      <c r="O42" s="87"/>
      <c r="P42" s="44"/>
      <c r="Q42" s="41"/>
      <c r="R42" s="42"/>
      <c r="S42" s="42"/>
      <c r="T42" s="42"/>
      <c r="U42" s="42"/>
      <c r="V42" s="66"/>
    </row>
    <row r="43" spans="1:22" ht="12" customHeight="1" x14ac:dyDescent="0.25">
      <c r="A43" s="29" t="s">
        <v>10</v>
      </c>
      <c r="B43" s="38"/>
      <c r="C43" s="41">
        <f>GrossMargin!M48</f>
        <v>0</v>
      </c>
      <c r="D43" s="42" t="e">
        <f ca="1">Expenses!E43+'CapChrg-AllocExp'!E44+'CapChrg-AllocExp'!L44</f>
        <v>#NAME?</v>
      </c>
      <c r="E43" s="66" t="e">
        <f ca="1">C43-D43</f>
        <v>#NAME?</v>
      </c>
      <c r="F43" s="42"/>
      <c r="G43" s="41">
        <f>GrossMargin!I48</f>
        <v>0</v>
      </c>
      <c r="H43" s="42">
        <f>GrossMargin!J48</f>
        <v>0</v>
      </c>
      <c r="I43" s="42">
        <f>GrossMargin!K48</f>
        <v>0</v>
      </c>
      <c r="J43" s="87">
        <f>SUM(G43:I43)</f>
        <v>0</v>
      </c>
      <c r="K43" s="65"/>
      <c r="L43" s="42" t="e">
        <f ca="1">'CapChrg-AllocExp'!D44</f>
        <v>#NAME?</v>
      </c>
      <c r="M43" s="42">
        <f>Expenses!D43</f>
        <v>3698</v>
      </c>
      <c r="N43" s="43">
        <f>'CapChrg-AllocExp'!K44</f>
        <v>4110</v>
      </c>
      <c r="O43" s="87" t="e">
        <f ca="1">J43-K43-M43-N43-L43</f>
        <v>#NAME?</v>
      </c>
      <c r="P43" s="44"/>
      <c r="Q43" s="41">
        <f>GrossMargin!N48</f>
        <v>0</v>
      </c>
      <c r="R43" s="42"/>
      <c r="S43" s="42" t="e">
        <f ca="1">'CapChrg-AllocExp'!F44</f>
        <v>#NAME?</v>
      </c>
      <c r="T43" s="42" t="e">
        <f ca="1">Expenses!F43</f>
        <v>#NAME?</v>
      </c>
      <c r="U43" s="42" t="e">
        <f ca="1">'CapChrg-AllocExp'!M44</f>
        <v>#NAME?</v>
      </c>
      <c r="V43" s="66" t="e">
        <f ca="1">ROUND(SUM(Q43:U43),0)</f>
        <v>#NAME?</v>
      </c>
    </row>
    <row r="44" spans="1:22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7"/>
      <c r="K44" s="65"/>
      <c r="L44" s="65"/>
      <c r="M44" s="42"/>
      <c r="N44" s="43"/>
      <c r="O44" s="87"/>
      <c r="P44" s="44"/>
      <c r="Q44" s="41"/>
      <c r="R44" s="42"/>
      <c r="S44" s="42"/>
      <c r="T44" s="42"/>
      <c r="U44" s="42"/>
      <c r="V44" s="66"/>
    </row>
    <row r="45" spans="1:22" s="115" customFormat="1" ht="12" customHeight="1" x14ac:dyDescent="0.25">
      <c r="A45" s="119" t="s">
        <v>14</v>
      </c>
      <c r="B45" s="116"/>
      <c r="C45" s="124" t="e">
        <f ca="1">SUM(C39:C43)+C19+C27+C33</f>
        <v>#NAME?</v>
      </c>
      <c r="D45" s="125" t="e">
        <f ca="1">SUM(D39:D43)+D19+D27+D33</f>
        <v>#NAME?</v>
      </c>
      <c r="E45" s="126" t="e">
        <f ca="1">SUM(E39:E43)+E19+E27+E33</f>
        <v>#NAME?</v>
      </c>
      <c r="F45" s="117"/>
      <c r="G45" s="124">
        <f t="shared" ref="G45:N45" si="15">SUM(G39:G43)+G19+G27+G33</f>
        <v>400157</v>
      </c>
      <c r="H45" s="125">
        <f t="shared" si="15"/>
        <v>0</v>
      </c>
      <c r="I45" s="125">
        <f t="shared" si="15"/>
        <v>-6000</v>
      </c>
      <c r="J45" s="127">
        <f t="shared" si="15"/>
        <v>394157</v>
      </c>
      <c r="K45" s="125">
        <f t="shared" si="15"/>
        <v>50366</v>
      </c>
      <c r="L45" s="125" t="e">
        <f t="shared" ca="1" si="15"/>
        <v>#NAME?</v>
      </c>
      <c r="M45" s="125" t="e">
        <f t="shared" ca="1" si="15"/>
        <v>#NAME?</v>
      </c>
      <c r="N45" s="126" t="e">
        <f t="shared" ca="1" si="15"/>
        <v>#NAME?</v>
      </c>
      <c r="O45" s="127" t="e">
        <f ca="1">J45-K45-M45-N45</f>
        <v>#NAME?</v>
      </c>
      <c r="P45" s="118"/>
      <c r="Q45" s="124" t="e">
        <f t="shared" ref="Q45:V45" ca="1" si="16">SUM(Q39:Q43)+Q19+Q27+Q33</f>
        <v>#NAME?</v>
      </c>
      <c r="R45" s="125">
        <f t="shared" si="16"/>
        <v>-8639</v>
      </c>
      <c r="S45" s="125" t="e">
        <f t="shared" ca="1" si="16"/>
        <v>#NAME?</v>
      </c>
      <c r="T45" s="125" t="e">
        <f t="shared" ca="1" si="16"/>
        <v>#NAME?</v>
      </c>
      <c r="U45" s="125" t="e">
        <f t="shared" ca="1" si="16"/>
        <v>#NAME?</v>
      </c>
      <c r="V45" s="126" t="e">
        <f t="shared" ca="1" si="16"/>
        <v>#NAME?</v>
      </c>
    </row>
    <row r="46" spans="1:22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7"/>
      <c r="K46" s="65"/>
      <c r="L46" s="65"/>
      <c r="M46" s="42"/>
      <c r="N46" s="43"/>
      <c r="O46" s="87"/>
      <c r="P46" s="44"/>
      <c r="Q46" s="41"/>
      <c r="R46" s="42"/>
      <c r="S46" s="42"/>
      <c r="T46" s="42"/>
      <c r="U46" s="42"/>
      <c r="V46" s="66"/>
    </row>
    <row r="47" spans="1:22" ht="12" customHeight="1" x14ac:dyDescent="0.25">
      <c r="A47" s="29" t="s">
        <v>58</v>
      </c>
      <c r="B47" s="38"/>
      <c r="C47" s="41"/>
      <c r="D47" s="42" t="e">
        <f ca="1">Expenses!E47+'CapChrg-AllocExp'!E50+'CapChrg-AllocExp'!L50</f>
        <v>#NAME?</v>
      </c>
      <c r="E47" s="66" t="e">
        <f ca="1">C47-D47</f>
        <v>#NAME?</v>
      </c>
      <c r="F47" s="42"/>
      <c r="G47" s="41"/>
      <c r="H47" s="42"/>
      <c r="I47" s="42"/>
      <c r="J47" s="87"/>
      <c r="K47" s="65"/>
      <c r="L47" s="42"/>
      <c r="M47" s="42" t="e">
        <f ca="1">Expenses!D47</f>
        <v>#NAME?</v>
      </c>
      <c r="N47" s="43" t="e">
        <f ca="1">'CapChrg-AllocExp'!K50</f>
        <v>#NAME?</v>
      </c>
      <c r="O47" s="87" t="e">
        <f ca="1">J47-K47-M47-N47-L47</f>
        <v>#NAME?</v>
      </c>
      <c r="P47" s="44"/>
      <c r="Q47" s="41">
        <v>0</v>
      </c>
      <c r="R47" s="42"/>
      <c r="S47" s="42"/>
      <c r="T47" s="42" t="e">
        <f ca="1">Expenses!F47</f>
        <v>#NAME?</v>
      </c>
      <c r="U47" s="42" t="e">
        <f ca="1">'CapChrg-AllocExp'!M50</f>
        <v>#NAME?</v>
      </c>
      <c r="V47" s="66" t="e">
        <f ca="1">ROUND(SUM(Q47:U47),0)</f>
        <v>#NAME?</v>
      </c>
    </row>
    <row r="48" spans="1:22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7"/>
      <c r="K48" s="65"/>
      <c r="L48" s="65"/>
      <c r="M48" s="42"/>
      <c r="N48" s="43"/>
      <c r="O48" s="87"/>
      <c r="P48" s="44"/>
      <c r="Q48" s="41"/>
      <c r="R48" s="42"/>
      <c r="S48" s="42"/>
      <c r="T48" s="42"/>
      <c r="U48" s="42"/>
      <c r="V48" s="66"/>
    </row>
    <row r="49" spans="1:22" ht="12" customHeight="1" x14ac:dyDescent="0.25">
      <c r="A49" s="29" t="s">
        <v>23</v>
      </c>
      <c r="B49" s="38"/>
      <c r="C49" s="41" t="e">
        <f ca="1">GrossMargin!M50</f>
        <v>#NAME?</v>
      </c>
      <c r="D49" s="42" t="e">
        <f ca="1">Expenses!E49</f>
        <v>#NAME?</v>
      </c>
      <c r="E49" s="66" t="e">
        <f ca="1">C49-D49</f>
        <v>#NAME?</v>
      </c>
      <c r="F49" s="65"/>
      <c r="G49" s="41">
        <f>GrossMargin!I50</f>
        <v>-22298</v>
      </c>
      <c r="H49" s="42">
        <f>GrossMargin!J50</f>
        <v>0</v>
      </c>
      <c r="I49" s="42">
        <f>GrossMargin!K50</f>
        <v>0</v>
      </c>
      <c r="J49" s="87">
        <f>SUM(G49:I49)</f>
        <v>-22298</v>
      </c>
      <c r="K49" s="65"/>
      <c r="L49" s="42"/>
      <c r="M49" s="42">
        <f>Expenses!D49</f>
        <v>20747</v>
      </c>
      <c r="N49" s="43"/>
      <c r="O49" s="87">
        <f>J49-K49-M49-N49-L49</f>
        <v>-43045</v>
      </c>
      <c r="P49" s="44"/>
      <c r="Q49" s="41" t="e">
        <f ca="1">GrossMargin!N50</f>
        <v>#NAME?</v>
      </c>
      <c r="R49" s="42"/>
      <c r="S49" s="42"/>
      <c r="T49" s="42" t="e">
        <f ca="1">Expenses!F49</f>
        <v>#NAME?</v>
      </c>
      <c r="U49" s="42"/>
      <c r="V49" s="66" t="e">
        <f ca="1">ROUND(SUM(Q49:U49),0)</f>
        <v>#NAME?</v>
      </c>
    </row>
    <row r="50" spans="1:22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7"/>
      <c r="K50" s="65"/>
      <c r="L50" s="65"/>
      <c r="M50" s="42"/>
      <c r="N50" s="43"/>
      <c r="O50" s="87"/>
      <c r="P50" s="44"/>
      <c r="Q50" s="41"/>
      <c r="R50" s="42"/>
      <c r="S50" s="42"/>
      <c r="T50" s="42"/>
      <c r="U50" s="42"/>
      <c r="V50" s="66"/>
    </row>
    <row r="51" spans="1:22" ht="12" customHeight="1" x14ac:dyDescent="0.25">
      <c r="A51" s="29" t="s">
        <v>70</v>
      </c>
      <c r="B51" s="38"/>
      <c r="C51" s="41"/>
      <c r="D51" s="42" t="e">
        <f ca="1">'CapChrg-AllocExp'!E46</f>
        <v>#NAME?</v>
      </c>
      <c r="E51" s="66" t="e">
        <f ca="1">C51-D51</f>
        <v>#NAME?</v>
      </c>
      <c r="F51" s="42"/>
      <c r="G51" s="41"/>
      <c r="H51" s="42"/>
      <c r="I51" s="42"/>
      <c r="J51" s="87">
        <f>SUM(G51:I51)</f>
        <v>0</v>
      </c>
      <c r="K51" s="65"/>
      <c r="L51" s="42" t="e">
        <f ca="1">'CapChrg-AllocExp'!D46</f>
        <v>#NAME?</v>
      </c>
      <c r="M51" s="42"/>
      <c r="N51" s="43"/>
      <c r="O51" s="87" t="e">
        <f ca="1">J51-K51-M51-N51-L51</f>
        <v>#NAME?</v>
      </c>
      <c r="P51" s="44"/>
      <c r="Q51" s="41"/>
      <c r="R51" s="42"/>
      <c r="S51" s="42" t="e">
        <f ca="1">'CapChrg-AllocExp'!F46</f>
        <v>#NAME?</v>
      </c>
      <c r="T51" s="42"/>
      <c r="U51" s="42"/>
      <c r="V51" s="66" t="e">
        <f ca="1">ROUND(SUM(Q51:U51),0)</f>
        <v>#NAME?</v>
      </c>
    </row>
    <row r="52" spans="1:22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7"/>
      <c r="K52" s="65"/>
      <c r="L52" s="65"/>
      <c r="M52" s="42"/>
      <c r="N52" s="43"/>
      <c r="O52" s="87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22" ht="12" customHeight="1" x14ac:dyDescent="0.25">
      <c r="A53" s="29" t="s">
        <v>24</v>
      </c>
      <c r="B53" s="38"/>
      <c r="C53" s="41">
        <f>GrossMargin!M52</f>
        <v>38376</v>
      </c>
      <c r="D53" s="42"/>
      <c r="E53" s="66">
        <f>C53-D53</f>
        <v>38376</v>
      </c>
      <c r="F53" s="42"/>
      <c r="G53" s="41">
        <f>GrossMargin!I52</f>
        <v>0</v>
      </c>
      <c r="H53" s="42"/>
      <c r="I53" s="42">
        <f>GrossMargin!K52</f>
        <v>0</v>
      </c>
      <c r="J53" s="87">
        <f>SUM(G53:I53)</f>
        <v>0</v>
      </c>
      <c r="K53" s="65"/>
      <c r="L53" s="42"/>
      <c r="M53" s="42"/>
      <c r="N53" s="43"/>
      <c r="O53" s="87">
        <f>J53-K53-M53-N53-L53</f>
        <v>0</v>
      </c>
      <c r="P53" s="44"/>
      <c r="Q53" s="41">
        <f>GrossMargin!N52</f>
        <v>-38376</v>
      </c>
      <c r="R53" s="42"/>
      <c r="S53" s="42"/>
      <c r="T53" s="42">
        <v>0</v>
      </c>
      <c r="U53" s="42"/>
      <c r="V53" s="66">
        <f>ROUND(SUM(Q53:U53),0)</f>
        <v>-38376</v>
      </c>
    </row>
    <row r="54" spans="1:22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7"/>
      <c r="K54" s="65"/>
      <c r="L54" s="65"/>
      <c r="M54" s="42"/>
      <c r="N54" s="43"/>
      <c r="O54" s="87"/>
      <c r="P54" s="44"/>
      <c r="Q54" s="41"/>
      <c r="R54" s="42"/>
      <c r="S54" s="42"/>
      <c r="T54" s="42"/>
      <c r="U54" s="42"/>
      <c r="V54" s="66"/>
    </row>
    <row r="55" spans="1:22" s="115" customFormat="1" ht="12" customHeight="1" x14ac:dyDescent="0.25">
      <c r="A55" s="119" t="s">
        <v>76</v>
      </c>
      <c r="B55" s="116"/>
      <c r="C55" s="124" t="e">
        <f ca="1">SUM(C45:C53)</f>
        <v>#NAME?</v>
      </c>
      <c r="D55" s="125" t="e">
        <f ca="1">SUM(D45:D53)</f>
        <v>#NAME?</v>
      </c>
      <c r="E55" s="126" t="e">
        <f ca="1">SUM(E45:E53)</f>
        <v>#NAME?</v>
      </c>
      <c r="F55" s="117"/>
      <c r="G55" s="124">
        <f t="shared" ref="G55:N55" si="17">SUM(G45:G53)</f>
        <v>377859</v>
      </c>
      <c r="H55" s="125">
        <f t="shared" si="17"/>
        <v>0</v>
      </c>
      <c r="I55" s="125">
        <f t="shared" si="17"/>
        <v>-6000</v>
      </c>
      <c r="J55" s="127">
        <f t="shared" si="17"/>
        <v>371859</v>
      </c>
      <c r="K55" s="125">
        <f t="shared" si="17"/>
        <v>50366</v>
      </c>
      <c r="L55" s="125" t="e">
        <f t="shared" ca="1" si="17"/>
        <v>#NAME?</v>
      </c>
      <c r="M55" s="125" t="e">
        <f t="shared" ca="1" si="17"/>
        <v>#NAME?</v>
      </c>
      <c r="N55" s="126" t="e">
        <f t="shared" ca="1" si="17"/>
        <v>#NAME?</v>
      </c>
      <c r="O55" s="127" t="e">
        <f ca="1">J55-K55-M55-N55</f>
        <v>#NAME?</v>
      </c>
      <c r="P55" s="118"/>
      <c r="Q55" s="124" t="e">
        <f t="shared" ref="Q55:V55" ca="1" si="18">SUM(Q45:Q53)</f>
        <v>#NAME?</v>
      </c>
      <c r="R55" s="125">
        <f t="shared" si="18"/>
        <v>-8639</v>
      </c>
      <c r="S55" s="125" t="e">
        <f t="shared" ca="1" si="18"/>
        <v>#NAME?</v>
      </c>
      <c r="T55" s="125" t="e">
        <f t="shared" ca="1" si="18"/>
        <v>#NAME?</v>
      </c>
      <c r="U55" s="125" t="e">
        <f t="shared" ca="1" si="18"/>
        <v>#NAME?</v>
      </c>
      <c r="V55" s="126" t="e">
        <f t="shared" ca="1" si="18"/>
        <v>#NAME?</v>
      </c>
    </row>
    <row r="56" spans="1:22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7"/>
      <c r="K56" s="65"/>
      <c r="L56" s="65"/>
      <c r="M56" s="42"/>
      <c r="N56" s="43"/>
      <c r="O56" s="87"/>
      <c r="P56" s="44"/>
      <c r="Q56" s="41"/>
      <c r="R56" s="42"/>
      <c r="S56" s="42"/>
      <c r="T56" s="42"/>
      <c r="U56" s="42"/>
      <c r="V56" s="66"/>
    </row>
    <row r="57" spans="1:22" ht="12" customHeight="1" x14ac:dyDescent="0.25">
      <c r="A57" s="29" t="s">
        <v>248</v>
      </c>
      <c r="B57" s="38"/>
      <c r="C57" s="41"/>
      <c r="D57" s="42">
        <v>12000</v>
      </c>
      <c r="E57" s="66">
        <f>C57-D57</f>
        <v>-12000</v>
      </c>
      <c r="F57" s="42"/>
      <c r="G57" s="41"/>
      <c r="H57" s="42"/>
      <c r="I57" s="42"/>
      <c r="J57" s="87"/>
      <c r="K57" s="65"/>
      <c r="L57" s="65"/>
      <c r="M57" s="42">
        <v>1000</v>
      </c>
      <c r="N57" s="43"/>
      <c r="O57" s="87">
        <f>J57-K57-M57-N57-L57</f>
        <v>-1000</v>
      </c>
      <c r="P57" s="44"/>
      <c r="Q57" s="41"/>
      <c r="R57" s="42"/>
      <c r="S57" s="42"/>
      <c r="T57" s="42">
        <f>D57-M57</f>
        <v>11000</v>
      </c>
      <c r="U57" s="42"/>
      <c r="V57" s="66">
        <f>ROUND(SUM(Q57:U57),0)</f>
        <v>11000</v>
      </c>
    </row>
    <row r="58" spans="1:22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7"/>
      <c r="K58" s="65"/>
      <c r="L58" s="65"/>
      <c r="M58" s="42"/>
      <c r="N58" s="43"/>
      <c r="O58" s="87"/>
      <c r="P58" s="44"/>
      <c r="Q58" s="41"/>
      <c r="R58" s="42"/>
      <c r="S58" s="42"/>
      <c r="T58" s="42"/>
      <c r="U58" s="42"/>
      <c r="V58" s="66"/>
    </row>
    <row r="59" spans="1:22" s="115" customFormat="1" ht="12" customHeight="1" x14ac:dyDescent="0.25">
      <c r="A59" s="119" t="s">
        <v>77</v>
      </c>
      <c r="B59" s="116"/>
      <c r="C59" s="120" t="e">
        <f ca="1">SUM(C55:C57)</f>
        <v>#NAME?</v>
      </c>
      <c r="D59" s="121" t="e">
        <f ca="1">SUM(D55:D57)</f>
        <v>#NAME?</v>
      </c>
      <c r="E59" s="122" t="e">
        <f ca="1">SUM(E55:E57)</f>
        <v>#NAME?</v>
      </c>
      <c r="F59" s="117"/>
      <c r="G59" s="120">
        <f t="shared" ref="G59:V59" si="19">SUM(G55:G57)</f>
        <v>377859</v>
      </c>
      <c r="H59" s="121">
        <f t="shared" si="19"/>
        <v>0</v>
      </c>
      <c r="I59" s="121">
        <f t="shared" si="19"/>
        <v>-6000</v>
      </c>
      <c r="J59" s="123">
        <f t="shared" si="19"/>
        <v>371859</v>
      </c>
      <c r="K59" s="121">
        <f t="shared" si="19"/>
        <v>50366</v>
      </c>
      <c r="L59" s="121" t="e">
        <f t="shared" ca="1" si="19"/>
        <v>#NAME?</v>
      </c>
      <c r="M59" s="121" t="e">
        <f t="shared" ca="1" si="19"/>
        <v>#NAME?</v>
      </c>
      <c r="N59" s="122" t="e">
        <f t="shared" ca="1" si="19"/>
        <v>#NAME?</v>
      </c>
      <c r="O59" s="123" t="e">
        <f ca="1">J59-K59-M59-N59-L59</f>
        <v>#NAME?</v>
      </c>
      <c r="P59" s="118"/>
      <c r="Q59" s="120" t="e">
        <f t="shared" ca="1" si="19"/>
        <v>#NAME?</v>
      </c>
      <c r="R59" s="121">
        <f t="shared" si="19"/>
        <v>-8639</v>
      </c>
      <c r="S59" s="121" t="e">
        <f t="shared" ca="1" si="19"/>
        <v>#NAME?</v>
      </c>
      <c r="T59" s="121" t="e">
        <f t="shared" ca="1" si="19"/>
        <v>#NAME?</v>
      </c>
      <c r="U59" s="121" t="e">
        <f t="shared" ca="1" si="19"/>
        <v>#NAME?</v>
      </c>
      <c r="V59" s="122" t="e">
        <f t="shared" ca="1" si="19"/>
        <v>#NAME?</v>
      </c>
    </row>
    <row r="60" spans="1:22" s="38" customFormat="1" ht="3" customHeight="1" x14ac:dyDescent="0.25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</row>
    <row r="61" spans="1:22" ht="13.5" x14ac:dyDescent="0.25">
      <c r="A61" s="215"/>
      <c r="C61" s="216"/>
      <c r="D61" s="44"/>
      <c r="E61" s="215" t="s">
        <v>208</v>
      </c>
      <c r="F61" s="44"/>
      <c r="G61" s="226">
        <f>'GM-DlyChnge'!D53</f>
        <v>4773</v>
      </c>
    </row>
    <row r="62" spans="1:22" ht="6" customHeight="1" x14ac:dyDescent="0.25">
      <c r="C62" s="44"/>
      <c r="D62" s="44"/>
      <c r="E62" s="44"/>
      <c r="F62" s="44"/>
    </row>
    <row r="63" spans="1:22" x14ac:dyDescent="0.25">
      <c r="A63" s="207" t="s">
        <v>247</v>
      </c>
      <c r="C63" s="44"/>
      <c r="D63" s="44"/>
      <c r="E63" s="44"/>
      <c r="F63" s="44"/>
    </row>
    <row r="64" spans="1:22" x14ac:dyDescent="0.25">
      <c r="C64" s="44"/>
      <c r="D64" s="44"/>
      <c r="E64" s="44"/>
      <c r="F64" s="44"/>
    </row>
    <row r="65" spans="3:6" x14ac:dyDescent="0.25">
      <c r="C65" s="44"/>
      <c r="D65" s="44"/>
      <c r="E65" s="44"/>
      <c r="F65" s="44"/>
    </row>
    <row r="66" spans="3:6" x14ac:dyDescent="0.25">
      <c r="C66" s="44"/>
      <c r="D66" s="44"/>
      <c r="E66" s="44"/>
      <c r="F66" s="44"/>
    </row>
    <row r="67" spans="3:6" x14ac:dyDescent="0.25">
      <c r="C67" s="44"/>
      <c r="D67" s="44"/>
      <c r="E67" s="44"/>
      <c r="F67" s="44"/>
    </row>
    <row r="68" spans="3:6" x14ac:dyDescent="0.25">
      <c r="C68" s="44"/>
      <c r="D68" s="44"/>
      <c r="E68" s="44"/>
      <c r="F68" s="44"/>
    </row>
    <row r="69" spans="3:6" x14ac:dyDescent="0.25">
      <c r="C69" s="44"/>
      <c r="D69" s="44"/>
      <c r="E69" s="44"/>
      <c r="F69" s="44"/>
    </row>
    <row r="70" spans="3:6" x14ac:dyDescent="0.25">
      <c r="C70" s="44"/>
      <c r="D70" s="44"/>
      <c r="E70" s="44"/>
      <c r="F70" s="44"/>
    </row>
    <row r="71" spans="3:6" x14ac:dyDescent="0.25">
      <c r="C71" s="44"/>
      <c r="D71" s="44"/>
      <c r="E71" s="44"/>
      <c r="F71" s="44"/>
    </row>
    <row r="72" spans="3:6" x14ac:dyDescent="0.25">
      <c r="C72" s="44"/>
      <c r="D72" s="44"/>
      <c r="E72" s="44"/>
      <c r="F72" s="44"/>
    </row>
    <row r="73" spans="3:6" x14ac:dyDescent="0.25">
      <c r="C73" s="44"/>
      <c r="D73" s="44"/>
      <c r="E73" s="44"/>
      <c r="F73" s="44"/>
    </row>
    <row r="74" spans="3:6" x14ac:dyDescent="0.25">
      <c r="C74" s="44"/>
      <c r="D74" s="44"/>
      <c r="E74" s="44"/>
      <c r="F74" s="44"/>
    </row>
    <row r="75" spans="3:6" x14ac:dyDescent="0.25">
      <c r="C75" s="44"/>
      <c r="D75" s="44"/>
      <c r="E75" s="44"/>
      <c r="F75" s="44"/>
    </row>
    <row r="76" spans="3:6" x14ac:dyDescent="0.25">
      <c r="C76" s="44"/>
      <c r="D76" s="44"/>
      <c r="E76" s="44"/>
      <c r="F76" s="44"/>
    </row>
    <row r="77" spans="3:6" x14ac:dyDescent="0.25">
      <c r="C77" s="44"/>
      <c r="D77" s="44"/>
      <c r="E77" s="44"/>
      <c r="F77" s="44"/>
    </row>
    <row r="78" spans="3:6" x14ac:dyDescent="0.25">
      <c r="C78" s="44"/>
      <c r="D78" s="44"/>
      <c r="E78" s="44"/>
      <c r="F78" s="44"/>
    </row>
    <row r="79" spans="3:6" x14ac:dyDescent="0.25">
      <c r="C79" s="44"/>
      <c r="D79" s="44"/>
      <c r="E79" s="44"/>
      <c r="F79" s="44"/>
    </row>
    <row r="80" spans="3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89"/>
  <sheetViews>
    <sheetView workbookViewId="0"/>
  </sheetViews>
  <sheetFormatPr defaultRowHeight="12.75" x14ac:dyDescent="0.25"/>
  <cols>
    <col min="1" max="1" width="13.85546875" style="25" customWidth="1"/>
    <col min="2" max="2" width="9.140625" style="25"/>
    <col min="3" max="3" width="23.7109375" style="27" customWidth="1"/>
    <col min="4" max="4" width="1" style="27" customWidth="1"/>
    <col min="5" max="7" width="7.7109375" style="27" customWidth="1"/>
    <col min="8" max="8" width="0.85546875" style="27" customWidth="1"/>
    <col min="9" max="11" width="7.7109375" style="27" customWidth="1"/>
    <col min="12" max="14" width="9.28515625" style="27" customWidth="1"/>
    <col min="15" max="17" width="7.7109375" style="27" customWidth="1"/>
    <col min="18" max="18" width="0.85546875" style="27" customWidth="1"/>
    <col min="19" max="23" width="7.7109375" style="27" customWidth="1"/>
    <col min="24" max="24" width="8.7109375" style="27" customWidth="1"/>
    <col min="25" max="25" width="9.140625" style="27"/>
    <col min="26" max="26" width="9.5703125" style="27" customWidth="1"/>
    <col min="27" max="16384" width="9.140625" style="27"/>
  </cols>
  <sheetData>
    <row r="1" spans="1:33" s="25" customFormat="1" ht="8.25" x14ac:dyDescent="0.15">
      <c r="A1" s="25" t="s">
        <v>132</v>
      </c>
      <c r="B1" s="25" t="s">
        <v>75</v>
      </c>
      <c r="I1" s="25" t="s">
        <v>60</v>
      </c>
      <c r="N1" s="25" t="s">
        <v>65</v>
      </c>
      <c r="O1" s="25" t="s">
        <v>64</v>
      </c>
      <c r="P1" s="25" t="s">
        <v>66</v>
      </c>
      <c r="Z1" s="25" t="s">
        <v>60</v>
      </c>
      <c r="AA1" s="25" t="s">
        <v>64</v>
      </c>
      <c r="AB1" s="25" t="s">
        <v>65</v>
      </c>
      <c r="AC1" s="25" t="s">
        <v>66</v>
      </c>
    </row>
    <row r="2" spans="1:33" x14ac:dyDescent="0.25">
      <c r="A2" s="26">
        <v>36586</v>
      </c>
      <c r="B2" s="26">
        <v>36586</v>
      </c>
      <c r="I2" s="23"/>
    </row>
    <row r="3" spans="1:33" ht="15.75" x14ac:dyDescent="0.25">
      <c r="A3" s="25" t="s">
        <v>57</v>
      </c>
      <c r="B3" s="25" t="s">
        <v>74</v>
      </c>
      <c r="C3" s="242" t="s">
        <v>21</v>
      </c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</row>
    <row r="4" spans="1:33" ht="16.5" x14ac:dyDescent="0.3">
      <c r="A4" s="25" t="s">
        <v>192</v>
      </c>
      <c r="C4" s="243" t="s">
        <v>22</v>
      </c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</row>
    <row r="5" spans="1:33" ht="13.5" x14ac:dyDescent="0.25">
      <c r="C5" s="244" t="s">
        <v>117</v>
      </c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</row>
    <row r="6" spans="1:33" ht="3" customHeight="1" x14ac:dyDescent="0.25"/>
    <row r="7" spans="1:33" ht="12" customHeight="1" x14ac:dyDescent="0.25">
      <c r="C7" s="28"/>
      <c r="E7" s="245" t="s">
        <v>87</v>
      </c>
      <c r="F7" s="246"/>
      <c r="G7" s="247"/>
      <c r="I7" s="245" t="s">
        <v>93</v>
      </c>
      <c r="J7" s="246"/>
      <c r="K7" s="246"/>
      <c r="L7" s="246"/>
      <c r="M7" s="246"/>
      <c r="N7" s="246"/>
      <c r="O7" s="246"/>
      <c r="P7" s="246"/>
      <c r="Q7" s="247"/>
      <c r="S7" s="245" t="s">
        <v>71</v>
      </c>
      <c r="T7" s="246"/>
      <c r="U7" s="246"/>
      <c r="V7" s="246"/>
      <c r="W7" s="246"/>
      <c r="X7" s="247"/>
    </row>
    <row r="8" spans="1:33" ht="12" customHeight="1" x14ac:dyDescent="0.25">
      <c r="C8" s="29"/>
      <c r="E8" s="78"/>
      <c r="F8" s="79"/>
      <c r="G8" s="80"/>
      <c r="I8" s="32" t="s">
        <v>92</v>
      </c>
      <c r="J8" s="32" t="s">
        <v>15</v>
      </c>
      <c r="K8" s="32" t="s">
        <v>17</v>
      </c>
      <c r="L8" s="32" t="s">
        <v>18</v>
      </c>
      <c r="M8" s="32" t="s">
        <v>196</v>
      </c>
      <c r="N8" s="32" t="s">
        <v>30</v>
      </c>
      <c r="O8" s="32" t="s">
        <v>28</v>
      </c>
      <c r="P8" s="32" t="s">
        <v>32</v>
      </c>
      <c r="Q8" s="32"/>
      <c r="S8" s="31" t="s">
        <v>18</v>
      </c>
      <c r="T8" s="32" t="s">
        <v>196</v>
      </c>
      <c r="U8" s="32" t="s">
        <v>30</v>
      </c>
      <c r="V8" s="31" t="s">
        <v>28</v>
      </c>
      <c r="W8" s="31" t="s">
        <v>32</v>
      </c>
      <c r="X8" s="31"/>
    </row>
    <row r="9" spans="1:33" ht="12" customHeight="1" x14ac:dyDescent="0.25">
      <c r="C9" s="32" t="s">
        <v>20</v>
      </c>
      <c r="D9" s="29"/>
      <c r="E9" s="33" t="s">
        <v>72</v>
      </c>
      <c r="F9" s="34" t="s">
        <v>19</v>
      </c>
      <c r="G9" s="35" t="s">
        <v>26</v>
      </c>
      <c r="H9" s="36"/>
      <c r="I9" s="37" t="s">
        <v>27</v>
      </c>
      <c r="J9" s="37" t="s">
        <v>16</v>
      </c>
      <c r="K9" s="37" t="s">
        <v>27</v>
      </c>
      <c r="L9" s="37" t="s">
        <v>27</v>
      </c>
      <c r="M9" s="37" t="s">
        <v>69</v>
      </c>
      <c r="N9" s="37" t="s">
        <v>31</v>
      </c>
      <c r="O9" s="37" t="s">
        <v>69</v>
      </c>
      <c r="P9" s="37" t="s">
        <v>69</v>
      </c>
      <c r="Q9" s="37" t="s">
        <v>18</v>
      </c>
      <c r="S9" s="37" t="s">
        <v>27</v>
      </c>
      <c r="T9" s="37" t="s">
        <v>69</v>
      </c>
      <c r="U9" s="37" t="s">
        <v>31</v>
      </c>
      <c r="V9" s="37" t="s">
        <v>69</v>
      </c>
      <c r="W9" s="37" t="s">
        <v>69</v>
      </c>
      <c r="X9" s="37" t="s">
        <v>18</v>
      </c>
    </row>
    <row r="10" spans="1:33" ht="3" customHeight="1" x14ac:dyDescent="0.25">
      <c r="C10" s="28"/>
      <c r="D10" s="38"/>
      <c r="E10" s="39"/>
      <c r="F10" s="40"/>
      <c r="G10" s="30"/>
      <c r="H10" s="38"/>
      <c r="I10" s="39"/>
      <c r="J10" s="40"/>
      <c r="K10" s="40"/>
      <c r="L10" s="28"/>
      <c r="M10" s="40"/>
      <c r="N10" s="40"/>
      <c r="O10" s="40"/>
      <c r="P10" s="30"/>
      <c r="Q10" s="28"/>
      <c r="S10" s="39"/>
      <c r="T10" s="40"/>
      <c r="U10" s="40"/>
      <c r="V10" s="40"/>
      <c r="W10" s="40"/>
      <c r="X10" s="30"/>
    </row>
    <row r="11" spans="1:33" ht="12" customHeight="1" x14ac:dyDescent="0.25">
      <c r="A11" s="25" t="s">
        <v>33</v>
      </c>
      <c r="C11" s="29" t="s">
        <v>4</v>
      </c>
      <c r="D11" s="38"/>
      <c r="E11" s="59">
        <f>L11-O11-P11</f>
        <v>0</v>
      </c>
      <c r="F11" s="60" t="e">
        <f ca="1">AD11</f>
        <v>#NAME?</v>
      </c>
      <c r="G11" s="66" t="e">
        <f ca="1">ROUND(E11-F11,0)</f>
        <v>#NAME?</v>
      </c>
      <c r="H11" s="42"/>
      <c r="I11" s="59"/>
      <c r="J11" s="60"/>
      <c r="K11" s="60"/>
      <c r="L11" s="86">
        <f t="shared" ref="L11:L20" si="0">SUM(I11:K11)</f>
        <v>0</v>
      </c>
      <c r="M11" s="208"/>
      <c r="N11" s="208"/>
      <c r="O11" s="60"/>
      <c r="P11" s="61"/>
      <c r="Q11" s="86">
        <f t="shared" ref="Q11:Q21" si="1">L11-O11-P11</f>
        <v>0</v>
      </c>
      <c r="R11" s="44"/>
      <c r="S11" s="59" t="e">
        <f ca="1">L11-(Z11-AB11)</f>
        <v>#NAME?</v>
      </c>
      <c r="T11" s="60"/>
      <c r="U11" s="60"/>
      <c r="V11" s="60" t="e">
        <f t="shared" ref="V11:V20" ca="1" si="2">AA11-O11</f>
        <v>#NAME?</v>
      </c>
      <c r="W11" s="60" t="e">
        <f t="shared" ref="W11:W20" ca="1" si="3">AC11-P11</f>
        <v>#NAME?</v>
      </c>
      <c r="X11" s="88" t="e">
        <f t="shared" ref="X11:X20" ca="1" si="4">ROUND(SUM(S11:W11),0)</f>
        <v>#NAME?</v>
      </c>
      <c r="Z11" s="44" t="e">
        <f ca="1">_xll.HPVAL($A11,$A$1,Z$1,$A$2,$B$3,$A$4)/1000</f>
        <v>#NAME?</v>
      </c>
      <c r="AA11" s="44" t="e">
        <f ca="1">_xll.HPVAL($A11,$A$1,AA$1,$A$2,$B$3,$A$4)/1000</f>
        <v>#NAME?</v>
      </c>
      <c r="AB11" s="44" t="e">
        <f ca="1">_xll.HPVAL($A11,$A$1,AB$1,$A$2,$B$3,$A$4)/1000</f>
        <v>#NAME?</v>
      </c>
      <c r="AC11" s="44" t="e">
        <f ca="1">_xll.HPVAL($A11,$A$1,AC$1,$A$2,$B$3,$A$4)/1000</f>
        <v>#NAME?</v>
      </c>
      <c r="AD11" s="160" t="e">
        <f ca="1">Z11-AA11-AB11-AC11</f>
        <v>#NAME?</v>
      </c>
      <c r="AG11" s="73" t="e">
        <f ca="1">E11-Summary!C9</f>
        <v>#NAME?</v>
      </c>
    </row>
    <row r="12" spans="1:33" ht="12" customHeight="1" x14ac:dyDescent="0.25">
      <c r="A12" s="25" t="s">
        <v>137</v>
      </c>
      <c r="C12" s="29" t="s">
        <v>138</v>
      </c>
      <c r="D12" s="38"/>
      <c r="E12" s="41">
        <f>L12-O12-P12</f>
        <v>0</v>
      </c>
      <c r="F12" s="42" t="e">
        <f t="shared" ref="F12:F20" ca="1" si="5">AD12</f>
        <v>#NAME?</v>
      </c>
      <c r="G12" s="66" t="e">
        <f t="shared" ref="G12:G20" ca="1" si="6">ROUND(E12-F12,0)</f>
        <v>#NAME?</v>
      </c>
      <c r="H12" s="42"/>
      <c r="I12" s="41"/>
      <c r="J12" s="42"/>
      <c r="K12" s="42"/>
      <c r="L12" s="87">
        <f t="shared" si="0"/>
        <v>0</v>
      </c>
      <c r="M12" s="65"/>
      <c r="N12" s="65"/>
      <c r="O12" s="42"/>
      <c r="P12" s="43"/>
      <c r="Q12" s="87">
        <f t="shared" si="1"/>
        <v>0</v>
      </c>
      <c r="R12" s="44"/>
      <c r="S12" s="41" t="e">
        <f t="shared" ref="S12:S20" ca="1" si="7">L12-(Z12-AB12)</f>
        <v>#NAME?</v>
      </c>
      <c r="T12" s="42"/>
      <c r="U12" s="42"/>
      <c r="V12" s="42" t="e">
        <f t="shared" ca="1" si="2"/>
        <v>#NAME?</v>
      </c>
      <c r="W12" s="42" t="e">
        <f t="shared" ca="1" si="3"/>
        <v>#NAME?</v>
      </c>
      <c r="X12" s="66" t="e">
        <f t="shared" ca="1" si="4"/>
        <v>#NAME?</v>
      </c>
      <c r="Z12" s="44" t="e">
        <f ca="1">_xll.HPVAL($A12,$A$1,Z$1,$A$2,$B$3,$A$4)/1000</f>
        <v>#NAME?</v>
      </c>
      <c r="AA12" s="44" t="e">
        <f ca="1">_xll.HPVAL($A12,$A$1,AA$1,$A$2,$B$3,$A$4)/1000</f>
        <v>#NAME?</v>
      </c>
      <c r="AB12" s="44" t="e">
        <f ca="1">_xll.HPVAL($A12,$A$1,AB$1,$A$2,$B$3,$A$4)/1000</f>
        <v>#NAME?</v>
      </c>
      <c r="AC12" s="44" t="e">
        <f ca="1">_xll.HPVAL($A12,$A$1,AC$1,$A$2,$B$3,$A$4)/1000</f>
        <v>#NAME?</v>
      </c>
      <c r="AD12" s="160" t="e">
        <f t="shared" ref="AD12:AD20" ca="1" si="8">Z12-AA12-AB12-AC12</f>
        <v>#NAME?</v>
      </c>
      <c r="AG12" s="73" t="e">
        <f ca="1">E12-Summary!C10</f>
        <v>#NAME?</v>
      </c>
    </row>
    <row r="13" spans="1:33" ht="12" customHeight="1" x14ac:dyDescent="0.25">
      <c r="A13" s="25" t="s">
        <v>34</v>
      </c>
      <c r="C13" s="29" t="s">
        <v>5</v>
      </c>
      <c r="D13" s="38"/>
      <c r="E13" s="41">
        <f t="shared" ref="E13:E20" si="9">L13-O13-P13</f>
        <v>0</v>
      </c>
      <c r="F13" s="42" t="e">
        <f t="shared" ca="1" si="5"/>
        <v>#NAME?</v>
      </c>
      <c r="G13" s="66" t="e">
        <f t="shared" ca="1" si="6"/>
        <v>#NAME?</v>
      </c>
      <c r="H13" s="42"/>
      <c r="I13" s="41"/>
      <c r="J13" s="42"/>
      <c r="K13" s="42"/>
      <c r="L13" s="87">
        <f t="shared" si="0"/>
        <v>0</v>
      </c>
      <c r="M13" s="65"/>
      <c r="N13" s="65"/>
      <c r="O13" s="42"/>
      <c r="P13" s="43"/>
      <c r="Q13" s="87">
        <f t="shared" si="1"/>
        <v>0</v>
      </c>
      <c r="R13" s="44"/>
      <c r="S13" s="41" t="e">
        <f t="shared" ca="1" si="7"/>
        <v>#NAME?</v>
      </c>
      <c r="T13" s="42"/>
      <c r="U13" s="42"/>
      <c r="V13" s="42" t="e">
        <f t="shared" ca="1" si="2"/>
        <v>#NAME?</v>
      </c>
      <c r="W13" s="42" t="e">
        <f t="shared" ca="1" si="3"/>
        <v>#NAME?</v>
      </c>
      <c r="X13" s="66" t="e">
        <f t="shared" ca="1" si="4"/>
        <v>#NAME?</v>
      </c>
      <c r="Z13" s="44" t="e">
        <f ca="1">_xll.HPVAL($A13,$A$1,Z$1,$A$2,$B$3,$A$4)/1000</f>
        <v>#NAME?</v>
      </c>
      <c r="AA13" s="44" t="e">
        <f ca="1">_xll.HPVAL($A13,$A$1,AA$1,$A$2,$B$3,$A$4)/1000</f>
        <v>#NAME?</v>
      </c>
      <c r="AB13" s="44" t="e">
        <f ca="1">_xll.HPVAL($A13,$A$1,AB$1,$A$2,$B$3,$A$4)/1000</f>
        <v>#NAME?</v>
      </c>
      <c r="AC13" s="44" t="e">
        <f ca="1">_xll.HPVAL($A13,$A$1,AC$1,$A$2,$B$3,$A$4)/1000</f>
        <v>#NAME?</v>
      </c>
      <c r="AD13" s="160" t="e">
        <f t="shared" ca="1" si="8"/>
        <v>#NAME?</v>
      </c>
      <c r="AG13" s="73" t="e">
        <f ca="1">E13-Summary!C11</f>
        <v>#NAME?</v>
      </c>
    </row>
    <row r="14" spans="1:33" ht="12" customHeight="1" x14ac:dyDescent="0.25">
      <c r="A14" s="25" t="s">
        <v>36</v>
      </c>
      <c r="C14" s="29" t="s">
        <v>13</v>
      </c>
      <c r="D14" s="38"/>
      <c r="E14" s="41">
        <f>L14-O14-P14</f>
        <v>0</v>
      </c>
      <c r="F14" s="42" t="e">
        <f ca="1">AD14</f>
        <v>#NAME?</v>
      </c>
      <c r="G14" s="66" t="e">
        <f ca="1">ROUND(E14-F14,0)</f>
        <v>#NAME?</v>
      </c>
      <c r="H14" s="42"/>
      <c r="I14" s="41"/>
      <c r="J14" s="42"/>
      <c r="K14" s="42"/>
      <c r="L14" s="87">
        <f>SUM(I14:K14)</f>
        <v>0</v>
      </c>
      <c r="M14" s="65"/>
      <c r="N14" s="65"/>
      <c r="O14" s="42"/>
      <c r="P14" s="43"/>
      <c r="Q14" s="87">
        <f>L14-O14-P14</f>
        <v>0</v>
      </c>
      <c r="R14" s="44"/>
      <c r="S14" s="41" t="e">
        <f ca="1">L14-(Z14-AB14)</f>
        <v>#NAME?</v>
      </c>
      <c r="T14" s="42"/>
      <c r="U14" s="42"/>
      <c r="V14" s="42" t="e">
        <f ca="1">AA14-O14</f>
        <v>#NAME?</v>
      </c>
      <c r="W14" s="42" t="e">
        <f ca="1">AC14-P14</f>
        <v>#NAME?</v>
      </c>
      <c r="X14" s="66" t="e">
        <f ca="1">ROUND(SUM(S14:W14),0)</f>
        <v>#NAME?</v>
      </c>
      <c r="Z14" s="44" t="e">
        <f ca="1">_xll.HPVAL($A14,$A$1,Z$1,$A$2,$B$3,$A$4)/1000</f>
        <v>#NAME?</v>
      </c>
      <c r="AA14" s="44" t="e">
        <f ca="1">_xll.HPVAL($A14,$A$1,AA$1,$A$2,$B$3,$A$4)/1000</f>
        <v>#NAME?</v>
      </c>
      <c r="AB14" s="44" t="e">
        <f ca="1">_xll.HPVAL($A14,$A$1,AB$1,$A$2,$B$3,$A$4)/1000</f>
        <v>#NAME?</v>
      </c>
      <c r="AC14" s="44" t="e">
        <f ca="1">_xll.HPVAL($A14,$A$1,AC$1,$A$2,$B$3,$A$4)/1000</f>
        <v>#NAME?</v>
      </c>
      <c r="AD14" s="160" t="e">
        <f ca="1">Z14-AA14-AB14-AC14</f>
        <v>#NAME?</v>
      </c>
      <c r="AG14" s="73" t="e">
        <f>E14-Summary!#REF!</f>
        <v>#REF!</v>
      </c>
    </row>
    <row r="15" spans="1:33" ht="12" customHeight="1" x14ac:dyDescent="0.25">
      <c r="A15" s="25" t="s">
        <v>53</v>
      </c>
      <c r="C15" s="29" t="s">
        <v>154</v>
      </c>
      <c r="D15" s="38"/>
      <c r="E15" s="41">
        <f t="shared" si="9"/>
        <v>0</v>
      </c>
      <c r="F15" s="42" t="e">
        <f t="shared" ca="1" si="5"/>
        <v>#NAME?</v>
      </c>
      <c r="G15" s="66" t="e">
        <f t="shared" ca="1" si="6"/>
        <v>#NAME?</v>
      </c>
      <c r="H15" s="42"/>
      <c r="I15" s="41"/>
      <c r="J15" s="42"/>
      <c r="K15" s="42"/>
      <c r="L15" s="87">
        <f t="shared" si="0"/>
        <v>0</v>
      </c>
      <c r="M15" s="65"/>
      <c r="N15" s="65"/>
      <c r="O15" s="42"/>
      <c r="P15" s="43"/>
      <c r="Q15" s="87">
        <f t="shared" si="1"/>
        <v>0</v>
      </c>
      <c r="R15" s="44"/>
      <c r="S15" s="41" t="e">
        <f t="shared" ca="1" si="7"/>
        <v>#NAME?</v>
      </c>
      <c r="T15" s="42"/>
      <c r="U15" s="42"/>
      <c r="V15" s="42" t="e">
        <f t="shared" ca="1" si="2"/>
        <v>#NAME?</v>
      </c>
      <c r="W15" s="42" t="e">
        <f t="shared" ca="1" si="3"/>
        <v>#NAME?</v>
      </c>
      <c r="X15" s="66" t="e">
        <f t="shared" ca="1" si="4"/>
        <v>#NAME?</v>
      </c>
      <c r="Z15" s="44" t="e">
        <f ca="1">_xll.HPVAL($A15,$A$1,Z$1,$A$2,$B$3,$A$4)/1000</f>
        <v>#NAME?</v>
      </c>
      <c r="AA15" s="44" t="e">
        <f ca="1">_xll.HPVAL($A15,$A$1,AA$1,$A$2,$B$3,$A$4)/1000</f>
        <v>#NAME?</v>
      </c>
      <c r="AB15" s="44" t="e">
        <f ca="1">_xll.HPVAL($A15,$A$1,AB$1,$A$2,$B$3,$A$4)/1000</f>
        <v>#NAME?</v>
      </c>
      <c r="AC15" s="44" t="e">
        <f ca="1">_xll.HPVAL($A15,$A$1,AC$1,$A$2,$B$3,$A$4)/1000</f>
        <v>#NAME?</v>
      </c>
      <c r="AD15" s="160" t="e">
        <f t="shared" ca="1" si="8"/>
        <v>#NAME?</v>
      </c>
      <c r="AG15" s="73" t="e">
        <f ca="1">E15-Summary!C13</f>
        <v>#NAME?</v>
      </c>
    </row>
    <row r="16" spans="1:33" ht="12" customHeight="1" x14ac:dyDescent="0.25">
      <c r="A16" s="25" t="s">
        <v>35</v>
      </c>
      <c r="C16" s="29" t="s">
        <v>8</v>
      </c>
      <c r="D16" s="38"/>
      <c r="E16" s="41">
        <f t="shared" si="9"/>
        <v>0</v>
      </c>
      <c r="F16" s="42" t="e">
        <f t="shared" ca="1" si="5"/>
        <v>#NAME?</v>
      </c>
      <c r="G16" s="66" t="e">
        <f t="shared" ca="1" si="6"/>
        <v>#NAME?</v>
      </c>
      <c r="H16" s="42"/>
      <c r="I16" s="41"/>
      <c r="J16" s="42"/>
      <c r="K16" s="42"/>
      <c r="L16" s="87">
        <f t="shared" si="0"/>
        <v>0</v>
      </c>
      <c r="M16" s="65"/>
      <c r="N16" s="65"/>
      <c r="O16" s="42"/>
      <c r="P16" s="43"/>
      <c r="Q16" s="87">
        <f t="shared" si="1"/>
        <v>0</v>
      </c>
      <c r="R16" s="44"/>
      <c r="S16" s="41" t="e">
        <f t="shared" ca="1" si="7"/>
        <v>#NAME?</v>
      </c>
      <c r="T16" s="42"/>
      <c r="U16" s="42"/>
      <c r="V16" s="42" t="e">
        <f t="shared" ca="1" si="2"/>
        <v>#NAME?</v>
      </c>
      <c r="W16" s="42" t="e">
        <f t="shared" ca="1" si="3"/>
        <v>#NAME?</v>
      </c>
      <c r="X16" s="66" t="e">
        <f t="shared" ca="1" si="4"/>
        <v>#NAME?</v>
      </c>
      <c r="Z16" s="44" t="e">
        <f ca="1">_xll.HPVAL($A16,$A$1,Z$1,$A$2,$B$3,$A$4)/1000</f>
        <v>#NAME?</v>
      </c>
      <c r="AA16" s="44" t="e">
        <f ca="1">_xll.HPVAL($A16,$A$1,AA$1,$A$2,$B$3,$A$4)/1000</f>
        <v>#NAME?</v>
      </c>
      <c r="AB16" s="44" t="e">
        <f ca="1">_xll.HPVAL($A16,$A$1,AB$1,$A$2,$B$3,$A$4)/1000</f>
        <v>#NAME?</v>
      </c>
      <c r="AC16" s="44" t="e">
        <f ca="1">_xll.HPVAL($A16,$A$1,AC$1,$A$2,$B$3,$A$4)/1000</f>
        <v>#NAME?</v>
      </c>
      <c r="AD16" s="160" t="e">
        <f t="shared" ca="1" si="8"/>
        <v>#NAME?</v>
      </c>
      <c r="AG16" s="73" t="e">
        <f ca="1">E16-Summary!C14</f>
        <v>#NAME?</v>
      </c>
    </row>
    <row r="17" spans="1:33" ht="12" customHeight="1" x14ac:dyDescent="0.25">
      <c r="A17" s="25" t="s">
        <v>37</v>
      </c>
      <c r="C17" s="29" t="s">
        <v>6</v>
      </c>
      <c r="D17" s="38"/>
      <c r="E17" s="41">
        <f t="shared" si="9"/>
        <v>0</v>
      </c>
      <c r="F17" s="42" t="e">
        <f t="shared" ca="1" si="5"/>
        <v>#NAME?</v>
      </c>
      <c r="G17" s="66" t="e">
        <f t="shared" ca="1" si="6"/>
        <v>#NAME?</v>
      </c>
      <c r="H17" s="42"/>
      <c r="I17" s="41"/>
      <c r="J17" s="42"/>
      <c r="K17" s="42"/>
      <c r="L17" s="87">
        <f t="shared" si="0"/>
        <v>0</v>
      </c>
      <c r="M17" s="65"/>
      <c r="N17" s="65"/>
      <c r="O17" s="42"/>
      <c r="P17" s="43"/>
      <c r="Q17" s="87">
        <f t="shared" si="1"/>
        <v>0</v>
      </c>
      <c r="R17" s="44"/>
      <c r="S17" s="41" t="e">
        <f t="shared" ca="1" si="7"/>
        <v>#NAME?</v>
      </c>
      <c r="T17" s="42"/>
      <c r="U17" s="42"/>
      <c r="V17" s="42" t="e">
        <f t="shared" ca="1" si="2"/>
        <v>#NAME?</v>
      </c>
      <c r="W17" s="42" t="e">
        <f t="shared" ca="1" si="3"/>
        <v>#NAME?</v>
      </c>
      <c r="X17" s="66" t="e">
        <f t="shared" ca="1" si="4"/>
        <v>#NAME?</v>
      </c>
      <c r="Z17" s="44" t="e">
        <f ca="1">_xll.HPVAL($A17,$A$1,Z$1,$A$2,$B$3,$A$4)/1000</f>
        <v>#NAME?</v>
      </c>
      <c r="AA17" s="44" t="e">
        <f ca="1">_xll.HPVAL($A17,$A$1,AA$1,$A$2,$B$3,$A$4)/1000</f>
        <v>#NAME?</v>
      </c>
      <c r="AB17" s="44" t="e">
        <f ca="1">_xll.HPVAL($A17,$A$1,AB$1,$A$2,$B$3,$A$4)/1000</f>
        <v>#NAME?</v>
      </c>
      <c r="AC17" s="44" t="e">
        <f ca="1">_xll.HPVAL($A17,$A$1,AC$1,$A$2,$B$3,$A$4)/1000</f>
        <v>#NAME?</v>
      </c>
      <c r="AD17" s="160" t="e">
        <f t="shared" ca="1" si="8"/>
        <v>#NAME?</v>
      </c>
      <c r="AG17" s="73" t="e">
        <f ca="1">E17-Summary!C15</f>
        <v>#NAME?</v>
      </c>
    </row>
    <row r="18" spans="1:33" ht="12" customHeight="1" x14ac:dyDescent="0.25">
      <c r="A18" s="25" t="s">
        <v>7</v>
      </c>
      <c r="C18" s="29" t="s">
        <v>139</v>
      </c>
      <c r="D18" s="38"/>
      <c r="E18" s="41">
        <f t="shared" si="9"/>
        <v>0</v>
      </c>
      <c r="F18" s="42" t="e">
        <f t="shared" ca="1" si="5"/>
        <v>#NAME?</v>
      </c>
      <c r="G18" s="66" t="e">
        <f t="shared" ca="1" si="6"/>
        <v>#NAME?</v>
      </c>
      <c r="H18" s="42"/>
      <c r="I18" s="41"/>
      <c r="J18" s="42"/>
      <c r="K18" s="42"/>
      <c r="L18" s="87">
        <f t="shared" si="0"/>
        <v>0</v>
      </c>
      <c r="M18" s="65"/>
      <c r="N18" s="65"/>
      <c r="O18" s="42"/>
      <c r="P18" s="43"/>
      <c r="Q18" s="87">
        <f t="shared" si="1"/>
        <v>0</v>
      </c>
      <c r="R18" s="44"/>
      <c r="S18" s="41" t="e">
        <f t="shared" ca="1" si="7"/>
        <v>#NAME?</v>
      </c>
      <c r="T18" s="42"/>
      <c r="U18" s="42"/>
      <c r="V18" s="42" t="e">
        <f t="shared" ca="1" si="2"/>
        <v>#NAME?</v>
      </c>
      <c r="W18" s="42" t="e">
        <f t="shared" ca="1" si="3"/>
        <v>#NAME?</v>
      </c>
      <c r="X18" s="66" t="e">
        <f t="shared" ca="1" si="4"/>
        <v>#NAME?</v>
      </c>
      <c r="Z18" s="44" t="e">
        <f ca="1">_xll.HPVAL($A18,$A$1,Z$1,$A$2,$B$3,$A$4)/1000</f>
        <v>#NAME?</v>
      </c>
      <c r="AA18" s="44" t="e">
        <f ca="1">_xll.HPVAL($A18,$A$1,AA$1,$A$2,$B$3,$A$4)/1000</f>
        <v>#NAME?</v>
      </c>
      <c r="AB18" s="44" t="e">
        <f ca="1">_xll.HPVAL($A18,$A$1,AB$1,$A$2,$B$3,$A$4)/1000</f>
        <v>#NAME?</v>
      </c>
      <c r="AC18" s="44" t="e">
        <f ca="1">_xll.HPVAL($A18,$A$1,AC$1,$A$2,$B$3,$A$4)/1000</f>
        <v>#NAME?</v>
      </c>
      <c r="AD18" s="160" t="e">
        <f t="shared" ca="1" si="8"/>
        <v>#NAME?</v>
      </c>
      <c r="AG18" s="73" t="e">
        <f ca="1">E18-Summary!C16</f>
        <v>#NAME?</v>
      </c>
    </row>
    <row r="19" spans="1:33" ht="12" customHeight="1" x14ac:dyDescent="0.25">
      <c r="A19" s="25" t="s">
        <v>94</v>
      </c>
      <c r="C19" s="29" t="s">
        <v>73</v>
      </c>
      <c r="D19" s="38"/>
      <c r="E19" s="41">
        <f t="shared" si="9"/>
        <v>0</v>
      </c>
      <c r="F19" s="42">
        <f t="shared" si="5"/>
        <v>0</v>
      </c>
      <c r="G19" s="66">
        <f t="shared" si="6"/>
        <v>0</v>
      </c>
      <c r="H19" s="42"/>
      <c r="I19" s="41"/>
      <c r="J19" s="42"/>
      <c r="K19" s="42"/>
      <c r="L19" s="87">
        <f>SUM(I19:K19)</f>
        <v>0</v>
      </c>
      <c r="M19" s="65"/>
      <c r="N19" s="65"/>
      <c r="O19" s="42"/>
      <c r="P19" s="43"/>
      <c r="Q19" s="87">
        <f>L19-O19-P19</f>
        <v>0</v>
      </c>
      <c r="R19" s="44"/>
      <c r="S19" s="41">
        <f t="shared" si="7"/>
        <v>0</v>
      </c>
      <c r="T19" s="42"/>
      <c r="U19" s="42"/>
      <c r="V19" s="42">
        <f t="shared" si="2"/>
        <v>0</v>
      </c>
      <c r="W19" s="42">
        <f t="shared" si="3"/>
        <v>0</v>
      </c>
      <c r="X19" s="66">
        <f t="shared" si="4"/>
        <v>0</v>
      </c>
      <c r="Z19" s="44">
        <v>0</v>
      </c>
      <c r="AA19" s="44">
        <v>0</v>
      </c>
      <c r="AB19" s="44">
        <v>0</v>
      </c>
      <c r="AC19" s="44">
        <v>0</v>
      </c>
      <c r="AD19" s="160">
        <f t="shared" si="8"/>
        <v>0</v>
      </c>
      <c r="AG19" s="73" t="e">
        <f ca="1">E19-Summary!C17</f>
        <v>#NAME?</v>
      </c>
    </row>
    <row r="20" spans="1:33" ht="12" customHeight="1" x14ac:dyDescent="0.25">
      <c r="A20" s="25" t="s">
        <v>38</v>
      </c>
      <c r="C20" s="29" t="s">
        <v>3</v>
      </c>
      <c r="D20" s="38"/>
      <c r="E20" s="41">
        <f t="shared" si="9"/>
        <v>0</v>
      </c>
      <c r="F20" s="42" t="e">
        <f t="shared" ca="1" si="5"/>
        <v>#NAME?</v>
      </c>
      <c r="G20" s="66" t="e">
        <f t="shared" ca="1" si="6"/>
        <v>#NAME?</v>
      </c>
      <c r="H20" s="42"/>
      <c r="I20" s="41"/>
      <c r="J20" s="42"/>
      <c r="K20" s="42"/>
      <c r="L20" s="87">
        <f t="shared" si="0"/>
        <v>0</v>
      </c>
      <c r="M20" s="65"/>
      <c r="N20" s="65"/>
      <c r="O20" s="42"/>
      <c r="P20" s="43"/>
      <c r="Q20" s="87">
        <f t="shared" si="1"/>
        <v>0</v>
      </c>
      <c r="R20" s="44"/>
      <c r="S20" s="41" t="e">
        <f t="shared" ca="1" si="7"/>
        <v>#NAME?</v>
      </c>
      <c r="T20" s="42"/>
      <c r="U20" s="42"/>
      <c r="V20" s="42" t="e">
        <f t="shared" ca="1" si="2"/>
        <v>#NAME?</v>
      </c>
      <c r="W20" s="42" t="e">
        <f t="shared" ca="1" si="3"/>
        <v>#NAME?</v>
      </c>
      <c r="X20" s="66" t="e">
        <f t="shared" ca="1" si="4"/>
        <v>#NAME?</v>
      </c>
      <c r="Z20" s="44" t="e">
        <f ca="1">_xll.HPVAL($A20,$A$1,Z$1,$A$2,$B$3,$A$4)/1000</f>
        <v>#NAME?</v>
      </c>
      <c r="AA20" s="44" t="e">
        <f ca="1">_xll.HPVAL($A20,$A$1,AA$1,$A$2,$B$3,$A$4)/1000</f>
        <v>#NAME?</v>
      </c>
      <c r="AB20" s="44" t="e">
        <f ca="1">_xll.HPVAL($A20,$A$1,AB$1,$A$2,$B$3,$A$4)/1000</f>
        <v>#NAME?</v>
      </c>
      <c r="AC20" s="44" t="e">
        <f ca="1">_xll.HPVAL($A20,$A$1,AC$1,$A$2,$B$3,$A$4)/1000</f>
        <v>#NAME?</v>
      </c>
      <c r="AD20" s="160" t="e">
        <f t="shared" ca="1" si="8"/>
        <v>#NAME?</v>
      </c>
      <c r="AG20" s="73" t="e">
        <f ca="1">E20-Summary!C18</f>
        <v>#NAME?</v>
      </c>
    </row>
    <row r="21" spans="1:33" ht="12" customHeight="1" x14ac:dyDescent="0.25">
      <c r="C21" s="75" t="s">
        <v>9</v>
      </c>
      <c r="D21" s="38"/>
      <c r="E21" s="168">
        <f>SUM(E11:E20)</f>
        <v>0</v>
      </c>
      <c r="F21" s="169" t="e">
        <f ca="1">SUM(F11:F20)</f>
        <v>#NAME?</v>
      </c>
      <c r="G21" s="171" t="e">
        <f ca="1">SUM(G11:G20)</f>
        <v>#NAME?</v>
      </c>
      <c r="H21" s="42"/>
      <c r="I21" s="168">
        <f t="shared" ref="I21:P21" si="10">SUM(I11:I20)</f>
        <v>0</v>
      </c>
      <c r="J21" s="169">
        <f t="shared" si="10"/>
        <v>0</v>
      </c>
      <c r="K21" s="171">
        <f t="shared" si="10"/>
        <v>0</v>
      </c>
      <c r="L21" s="172">
        <f t="shared" si="10"/>
        <v>0</v>
      </c>
      <c r="M21" s="168"/>
      <c r="N21" s="168"/>
      <c r="O21" s="168">
        <f t="shared" si="10"/>
        <v>0</v>
      </c>
      <c r="P21" s="171">
        <f t="shared" si="10"/>
        <v>0</v>
      </c>
      <c r="Q21" s="172">
        <f t="shared" si="1"/>
        <v>0</v>
      </c>
      <c r="R21" s="44"/>
      <c r="S21" s="168" t="e">
        <f ca="1">SUM(S11:S20)</f>
        <v>#NAME?</v>
      </c>
      <c r="T21" s="169"/>
      <c r="U21" s="169"/>
      <c r="V21" s="169" t="e">
        <f ca="1">SUM(V11:V20)</f>
        <v>#NAME?</v>
      </c>
      <c r="W21" s="169" t="e">
        <f ca="1">SUM(W11:W20)</f>
        <v>#NAME?</v>
      </c>
      <c r="X21" s="171" t="e">
        <f ca="1">SUM(X11:X20)</f>
        <v>#NAME?</v>
      </c>
      <c r="Z21" s="161" t="e">
        <f ca="1">SUM(Z11:Z20)</f>
        <v>#NAME?</v>
      </c>
      <c r="AA21" s="161" t="e">
        <f ca="1">SUM(AA11:AA20)</f>
        <v>#NAME?</v>
      </c>
      <c r="AB21" s="161" t="e">
        <f ca="1">SUM(AB11:AB20)</f>
        <v>#NAME?</v>
      </c>
      <c r="AC21" s="161" t="e">
        <f ca="1">SUM(AC11:AC20)</f>
        <v>#NAME?</v>
      </c>
      <c r="AD21" s="161" t="e">
        <f ca="1">SUM(AD11:AD20)</f>
        <v>#NAME?</v>
      </c>
      <c r="AG21" s="161" t="e">
        <f ca="1">SUM(AG11:AG20)</f>
        <v>#NAME?</v>
      </c>
    </row>
    <row r="22" spans="1:33" ht="3" customHeight="1" x14ac:dyDescent="0.25">
      <c r="C22" s="29"/>
      <c r="D22" s="38"/>
      <c r="E22" s="41"/>
      <c r="F22" s="42"/>
      <c r="G22" s="66"/>
      <c r="H22" s="42"/>
      <c r="I22" s="41"/>
      <c r="J22" s="42"/>
      <c r="K22" s="42"/>
      <c r="L22" s="87"/>
      <c r="M22" s="65"/>
      <c r="N22" s="65"/>
      <c r="O22" s="42"/>
      <c r="P22" s="43"/>
      <c r="Q22" s="87"/>
      <c r="R22" s="44"/>
      <c r="S22" s="41"/>
      <c r="T22" s="42"/>
      <c r="U22" s="42"/>
      <c r="V22" s="42"/>
      <c r="W22" s="42"/>
      <c r="X22" s="66"/>
    </row>
    <row r="23" spans="1:33" ht="12" customHeight="1" x14ac:dyDescent="0.25">
      <c r="A23" s="25" t="s">
        <v>39</v>
      </c>
      <c r="C23" s="29" t="s">
        <v>110</v>
      </c>
      <c r="D23" s="38"/>
      <c r="E23" s="41">
        <f t="shared" ref="E23:E29" si="11">L23-O23-P23</f>
        <v>0</v>
      </c>
      <c r="F23" s="42" t="e">
        <f t="shared" ref="F23:F29" ca="1" si="12">AD23</f>
        <v>#NAME?</v>
      </c>
      <c r="G23" s="66" t="e">
        <f t="shared" ref="G23:G29" ca="1" si="13">ROUND(E23-F23,0)</f>
        <v>#NAME?</v>
      </c>
      <c r="H23" s="42"/>
      <c r="I23" s="41"/>
      <c r="J23" s="42"/>
      <c r="K23" s="42"/>
      <c r="L23" s="87">
        <f t="shared" ref="L23:L29" si="14">SUM(I23:K23)</f>
        <v>0</v>
      </c>
      <c r="M23" s="65"/>
      <c r="N23" s="65"/>
      <c r="O23" s="42"/>
      <c r="P23" s="43"/>
      <c r="Q23" s="87">
        <f t="shared" ref="Q23:Q30" si="15">L23-O23-P23</f>
        <v>0</v>
      </c>
      <c r="R23" s="44"/>
      <c r="S23" s="41" t="e">
        <f t="shared" ref="S23:S29" ca="1" si="16">L23-(Z23-AB23)</f>
        <v>#NAME?</v>
      </c>
      <c r="T23" s="42"/>
      <c r="U23" s="42"/>
      <c r="V23" s="42" t="e">
        <f t="shared" ref="V23:V29" ca="1" si="17">AA23-O23</f>
        <v>#NAME?</v>
      </c>
      <c r="W23" s="42" t="e">
        <f t="shared" ref="W23:W29" ca="1" si="18">AC23-P23</f>
        <v>#NAME?</v>
      </c>
      <c r="X23" s="66" t="e">
        <f t="shared" ref="X23:X29" ca="1" si="19">ROUND(SUM(S23:W23),0)</f>
        <v>#NAME?</v>
      </c>
      <c r="Z23" s="44" t="e">
        <f ca="1">_xll.HPVAL($A23,$A$1,Z$1,$A$2,$B$3,$A$4)/1000+_xll.HPVAL($B$23,$A$1,Z$1,$A$2,$B$3,$A$4)/1000/2</f>
        <v>#NAME?</v>
      </c>
      <c r="AA23" s="44" t="e">
        <f ca="1">_xll.HPVAL($A23,$A$1,AA$1,$A$2,$B$3,$A$4)/1000+_xll.HPVAL($B$23,$A$1,AA$1,$A$2,$B$3,$A$4)/1000/2</f>
        <v>#NAME?</v>
      </c>
      <c r="AB23" s="44" t="e">
        <f ca="1">_xll.HPVAL($A23,$A$1,AB$1,$A$2,$B$3,$A$4)/1000+_xll.HPVAL($B$23,$A$1,AB$1,$A$2,$B$3,$A$4)/1000/2</f>
        <v>#NAME?</v>
      </c>
      <c r="AC23" s="44" t="e">
        <f ca="1">_xll.HPVAL($A23,$A$1,AC$1,$A$2,$B$3,$A$4)/1000+_xll.HPVAL($B$23,$A$1,AC$1,$A$2,$B$3,$A$4)/1000/2</f>
        <v>#NAME?</v>
      </c>
      <c r="AD23" s="160" t="e">
        <f t="shared" ref="AD23:AD29" ca="1" si="20">Z23-AA23-AB23-AC23</f>
        <v>#NAME?</v>
      </c>
      <c r="AG23" s="73" t="e">
        <f ca="1">E23-Summary!C21</f>
        <v>#NAME?</v>
      </c>
    </row>
    <row r="24" spans="1:33" ht="12" customHeight="1" x14ac:dyDescent="0.25">
      <c r="A24" s="25" t="s">
        <v>46</v>
      </c>
      <c r="C24" s="29" t="s">
        <v>111</v>
      </c>
      <c r="D24" s="38"/>
      <c r="E24" s="41">
        <f t="shared" si="11"/>
        <v>0</v>
      </c>
      <c r="F24" s="42" t="e">
        <f t="shared" ca="1" si="12"/>
        <v>#NAME?</v>
      </c>
      <c r="G24" s="66" t="e">
        <f t="shared" ca="1" si="13"/>
        <v>#NAME?</v>
      </c>
      <c r="H24" s="42"/>
      <c r="I24" s="41"/>
      <c r="J24" s="42"/>
      <c r="K24" s="42"/>
      <c r="L24" s="87">
        <f t="shared" si="14"/>
        <v>0</v>
      </c>
      <c r="M24" s="65"/>
      <c r="N24" s="65"/>
      <c r="O24" s="42"/>
      <c r="P24" s="43"/>
      <c r="Q24" s="87">
        <f t="shared" si="15"/>
        <v>0</v>
      </c>
      <c r="R24" s="44"/>
      <c r="S24" s="41" t="e">
        <f t="shared" ca="1" si="16"/>
        <v>#NAME?</v>
      </c>
      <c r="T24" s="42"/>
      <c r="U24" s="42"/>
      <c r="V24" s="42" t="e">
        <f t="shared" ca="1" si="17"/>
        <v>#NAME?</v>
      </c>
      <c r="W24" s="42" t="e">
        <f t="shared" ca="1" si="18"/>
        <v>#NAME?</v>
      </c>
      <c r="X24" s="66" t="e">
        <f t="shared" ca="1" si="19"/>
        <v>#NAME?</v>
      </c>
      <c r="Z24" s="44" t="e">
        <f ca="1">_xll.HPVAL($A24,$A$1,Z$1,$A$2,$B$3,$A$4)/1000+_xll.HPVAL($B$23,$A$1,Z$1,$A$2,$B$3,$A$4)/1000/2</f>
        <v>#NAME?</v>
      </c>
      <c r="AA24" s="44" t="e">
        <f ca="1">_xll.HPVAL($A24,$A$1,AA$1,$A$2,$B$3,$A$4)/1000+_xll.HPVAL($B$23,$A$1,AA$1,$A$2,$B$3,$A$4)/1000/2</f>
        <v>#NAME?</v>
      </c>
      <c r="AB24" s="44" t="e">
        <f ca="1">_xll.HPVAL($A24,$A$1,AB$1,$A$2,$B$3,$A$4)/1000+_xll.HPVAL($B$23,$A$1,AB$1,$A$2,$B$3,$A$4)/1000/2</f>
        <v>#NAME?</v>
      </c>
      <c r="AC24" s="44" t="e">
        <f ca="1">_xll.HPVAL($A24,$A$1,AC$1,$A$2,$B$3,$A$4)/1000+_xll.HPVAL($B$23,$A$1,AC$1,$A$2,$B$3,$A$4)/1000/2</f>
        <v>#NAME?</v>
      </c>
      <c r="AD24" s="160" t="e">
        <f t="shared" ca="1" si="20"/>
        <v>#NAME?</v>
      </c>
      <c r="AG24" s="73" t="e">
        <f>E24-Summary!#REF!</f>
        <v>#REF!</v>
      </c>
    </row>
    <row r="25" spans="1:33" ht="12" customHeight="1" x14ac:dyDescent="0.25">
      <c r="A25" s="25" t="s">
        <v>43</v>
      </c>
      <c r="C25" s="29" t="s">
        <v>112</v>
      </c>
      <c r="D25" s="38"/>
      <c r="E25" s="41">
        <f t="shared" si="11"/>
        <v>0</v>
      </c>
      <c r="F25" s="42" t="e">
        <f t="shared" ca="1" si="12"/>
        <v>#NAME?</v>
      </c>
      <c r="G25" s="66" t="e">
        <f t="shared" ca="1" si="13"/>
        <v>#NAME?</v>
      </c>
      <c r="H25" s="42"/>
      <c r="I25" s="41"/>
      <c r="J25" s="42"/>
      <c r="K25" s="42"/>
      <c r="L25" s="87">
        <f t="shared" si="14"/>
        <v>0</v>
      </c>
      <c r="M25" s="65"/>
      <c r="N25" s="65"/>
      <c r="O25" s="42"/>
      <c r="P25" s="43"/>
      <c r="Q25" s="87">
        <f t="shared" si="15"/>
        <v>0</v>
      </c>
      <c r="R25" s="44"/>
      <c r="S25" s="41" t="e">
        <f t="shared" ca="1" si="16"/>
        <v>#NAME?</v>
      </c>
      <c r="T25" s="42"/>
      <c r="U25" s="42"/>
      <c r="V25" s="42" t="e">
        <f t="shared" ca="1" si="17"/>
        <v>#NAME?</v>
      </c>
      <c r="W25" s="42" t="e">
        <f t="shared" ca="1" si="18"/>
        <v>#NAME?</v>
      </c>
      <c r="X25" s="66" t="e">
        <f t="shared" ca="1" si="19"/>
        <v>#NAME?</v>
      </c>
      <c r="Z25" s="44" t="e">
        <f ca="1">_xll.HPVAL($A25,$A$1,Z$1,$A$2,$B$3,$A$4)/1000</f>
        <v>#NAME?</v>
      </c>
      <c r="AA25" s="44" t="e">
        <f ca="1">_xll.HPVAL($A25,$A$1,AA$1,$A$2,$B$3,$A$4)/1000</f>
        <v>#NAME?</v>
      </c>
      <c r="AB25" s="44" t="e">
        <f ca="1">_xll.HPVAL($A25,$A$1,AB$1,$A$2,$B$3,$A$4)/1000</f>
        <v>#NAME?</v>
      </c>
      <c r="AC25" s="44" t="e">
        <f ca="1">_xll.HPVAL($A25,$A$1,AC$1,$A$2,$B$3,$A$4)/1000</f>
        <v>#NAME?</v>
      </c>
      <c r="AD25" s="160" t="e">
        <f t="shared" ca="1" si="20"/>
        <v>#NAME?</v>
      </c>
      <c r="AG25" s="73" t="e">
        <f>E25-Summary!#REF!</f>
        <v>#REF!</v>
      </c>
    </row>
    <row r="26" spans="1:33" ht="12" customHeight="1" x14ac:dyDescent="0.25">
      <c r="A26" s="25" t="s">
        <v>40</v>
      </c>
      <c r="C26" s="29" t="s">
        <v>113</v>
      </c>
      <c r="D26" s="38"/>
      <c r="E26" s="41">
        <f t="shared" si="11"/>
        <v>0</v>
      </c>
      <c r="F26" s="42" t="e">
        <f t="shared" ca="1" si="12"/>
        <v>#NAME?</v>
      </c>
      <c r="G26" s="66" t="e">
        <f t="shared" ca="1" si="13"/>
        <v>#NAME?</v>
      </c>
      <c r="H26" s="42"/>
      <c r="I26" s="41"/>
      <c r="J26" s="42"/>
      <c r="K26" s="42"/>
      <c r="L26" s="87">
        <f t="shared" si="14"/>
        <v>0</v>
      </c>
      <c r="M26" s="65"/>
      <c r="N26" s="65"/>
      <c r="O26" s="42"/>
      <c r="P26" s="43"/>
      <c r="Q26" s="87">
        <f t="shared" si="15"/>
        <v>0</v>
      </c>
      <c r="R26" s="44"/>
      <c r="S26" s="41" t="e">
        <f t="shared" ca="1" si="16"/>
        <v>#NAME?</v>
      </c>
      <c r="T26" s="42"/>
      <c r="U26" s="42"/>
      <c r="V26" s="42" t="e">
        <f t="shared" ca="1" si="17"/>
        <v>#NAME?</v>
      </c>
      <c r="W26" s="42" t="e">
        <f t="shared" ca="1" si="18"/>
        <v>#NAME?</v>
      </c>
      <c r="X26" s="66" t="e">
        <f t="shared" ca="1" si="19"/>
        <v>#NAME?</v>
      </c>
      <c r="Z26" s="44" t="e">
        <f ca="1">_xll.HPVAL($A26,$A$1,Z$1,$A$2,$B$3,$A$4)/1000</f>
        <v>#NAME?</v>
      </c>
      <c r="AA26" s="44" t="e">
        <f ca="1">_xll.HPVAL($A26,$A$1,AA$1,$A$2,$B$3,$A$4)/1000</f>
        <v>#NAME?</v>
      </c>
      <c r="AB26" s="44" t="e">
        <f ca="1">_xll.HPVAL($A26,$A$1,AB$1,$A$2,$B$3,$A$4)/1000</f>
        <v>#NAME?</v>
      </c>
      <c r="AC26" s="44" t="e">
        <f ca="1">_xll.HPVAL($A26,$A$1,AC$1,$A$2,$B$3,$A$4)/1000</f>
        <v>#NAME?</v>
      </c>
      <c r="AD26" s="160" t="e">
        <f t="shared" ca="1" si="20"/>
        <v>#NAME?</v>
      </c>
      <c r="AG26" s="73" t="e">
        <f ca="1">E26-Summary!C24</f>
        <v>#NAME?</v>
      </c>
    </row>
    <row r="27" spans="1:33" ht="12" customHeight="1" x14ac:dyDescent="0.25">
      <c r="A27" s="25" t="s">
        <v>133</v>
      </c>
      <c r="C27" s="29" t="s">
        <v>134</v>
      </c>
      <c r="D27" s="38"/>
      <c r="E27" s="41">
        <f t="shared" si="11"/>
        <v>0</v>
      </c>
      <c r="F27" s="42" t="e">
        <f t="shared" ca="1" si="12"/>
        <v>#NAME?</v>
      </c>
      <c r="G27" s="66" t="e">
        <f t="shared" ca="1" si="13"/>
        <v>#NAME?</v>
      </c>
      <c r="H27" s="42"/>
      <c r="I27" s="41"/>
      <c r="J27" s="42"/>
      <c r="K27" s="42"/>
      <c r="L27" s="87">
        <f t="shared" si="14"/>
        <v>0</v>
      </c>
      <c r="M27" s="65"/>
      <c r="N27" s="65"/>
      <c r="O27" s="42"/>
      <c r="P27" s="43"/>
      <c r="Q27" s="87">
        <f>L27-O27-P27</f>
        <v>0</v>
      </c>
      <c r="R27" s="44"/>
      <c r="S27" s="41" t="e">
        <f t="shared" ca="1" si="16"/>
        <v>#NAME?</v>
      </c>
      <c r="T27" s="42"/>
      <c r="U27" s="42"/>
      <c r="V27" s="42" t="e">
        <f t="shared" ca="1" si="17"/>
        <v>#NAME?</v>
      </c>
      <c r="W27" s="42" t="e">
        <f t="shared" ca="1" si="18"/>
        <v>#NAME?</v>
      </c>
      <c r="X27" s="66" t="e">
        <f t="shared" ca="1" si="19"/>
        <v>#NAME?</v>
      </c>
      <c r="Z27" s="44" t="e">
        <f ca="1">_xll.HPVAL($A27,$A$1,Z$1,$A$2,$B$3,$A$4)/1000</f>
        <v>#NAME?</v>
      </c>
      <c r="AA27" s="44" t="e">
        <f ca="1">_xll.HPVAL($A27,$A$1,AA$1,$A$2,$B$3,$A$4)/1000</f>
        <v>#NAME?</v>
      </c>
      <c r="AB27" s="44" t="e">
        <f ca="1">_xll.HPVAL($A27,$A$1,AB$1,$A$2,$B$3,$A$4)/1000</f>
        <v>#NAME?</v>
      </c>
      <c r="AC27" s="44" t="e">
        <f ca="1">_xll.HPVAL($A27,$A$1,AC$1,$A$2,$B$3,$A$4)/1000</f>
        <v>#NAME?</v>
      </c>
      <c r="AD27" s="160" t="e">
        <f t="shared" ca="1" si="20"/>
        <v>#NAME?</v>
      </c>
      <c r="AG27" s="73" t="e">
        <f>E27-Summary!#REF!</f>
        <v>#REF!</v>
      </c>
    </row>
    <row r="28" spans="1:33" ht="12" customHeight="1" x14ac:dyDescent="0.25">
      <c r="A28" s="25" t="s">
        <v>44</v>
      </c>
      <c r="C28" s="29" t="s">
        <v>1</v>
      </c>
      <c r="D28" s="38"/>
      <c r="E28" s="41">
        <f t="shared" si="11"/>
        <v>0</v>
      </c>
      <c r="F28" s="42" t="e">
        <f t="shared" ca="1" si="12"/>
        <v>#NAME?</v>
      </c>
      <c r="G28" s="66" t="e">
        <f t="shared" ca="1" si="13"/>
        <v>#NAME?</v>
      </c>
      <c r="H28" s="42"/>
      <c r="I28" s="41"/>
      <c r="J28" s="42"/>
      <c r="K28" s="42"/>
      <c r="L28" s="87">
        <f t="shared" si="14"/>
        <v>0</v>
      </c>
      <c r="M28" s="65"/>
      <c r="N28" s="65"/>
      <c r="O28" s="42"/>
      <c r="P28" s="43"/>
      <c r="Q28" s="87">
        <f>L28-O28-P28</f>
        <v>0</v>
      </c>
      <c r="R28" s="44"/>
      <c r="S28" s="41" t="e">
        <f t="shared" ca="1" si="16"/>
        <v>#NAME?</v>
      </c>
      <c r="T28" s="42"/>
      <c r="U28" s="42"/>
      <c r="V28" s="42" t="e">
        <f t="shared" ca="1" si="17"/>
        <v>#NAME?</v>
      </c>
      <c r="W28" s="42" t="e">
        <f t="shared" ca="1" si="18"/>
        <v>#NAME?</v>
      </c>
      <c r="X28" s="66" t="e">
        <f t="shared" ca="1" si="19"/>
        <v>#NAME?</v>
      </c>
      <c r="Z28" s="44" t="e">
        <f ca="1">_xll.HPVAL($A28,$A$1,Z$1,$A$2,$B$3,$A$4)/1000</f>
        <v>#NAME?</v>
      </c>
      <c r="AA28" s="44" t="e">
        <f ca="1">_xll.HPVAL($A28,$A$1,AA$1,$A$2,$B$3,$A$4)/1000</f>
        <v>#NAME?</v>
      </c>
      <c r="AB28" s="44" t="e">
        <f ca="1">_xll.HPVAL($A28,$A$1,AB$1,$A$2,$B$3,$A$4)/1000</f>
        <v>#NAME?</v>
      </c>
      <c r="AC28" s="44" t="e">
        <f ca="1">_xll.HPVAL($A28,$A$1,AC$1,$A$2,$B$3,$A$4)/1000</f>
        <v>#NAME?</v>
      </c>
      <c r="AD28" s="160" t="e">
        <f t="shared" ca="1" si="20"/>
        <v>#NAME?</v>
      </c>
      <c r="AG28" s="73" t="e">
        <f>E28-Summary!#REF!</f>
        <v>#REF!</v>
      </c>
    </row>
    <row r="29" spans="1:33" ht="12" customHeight="1" x14ac:dyDescent="0.25">
      <c r="A29" s="25" t="s">
        <v>135</v>
      </c>
      <c r="C29" s="29" t="s">
        <v>136</v>
      </c>
      <c r="D29" s="38"/>
      <c r="E29" s="41">
        <f t="shared" si="11"/>
        <v>0</v>
      </c>
      <c r="F29" s="42" t="e">
        <f t="shared" ca="1" si="12"/>
        <v>#NAME?</v>
      </c>
      <c r="G29" s="66" t="e">
        <f t="shared" ca="1" si="13"/>
        <v>#NAME?</v>
      </c>
      <c r="H29" s="42"/>
      <c r="I29" s="41"/>
      <c r="J29" s="42"/>
      <c r="K29" s="42"/>
      <c r="L29" s="87">
        <f t="shared" si="14"/>
        <v>0</v>
      </c>
      <c r="M29" s="65"/>
      <c r="N29" s="65"/>
      <c r="O29" s="42"/>
      <c r="P29" s="43"/>
      <c r="Q29" s="87">
        <f t="shared" si="15"/>
        <v>0</v>
      </c>
      <c r="R29" s="44"/>
      <c r="S29" s="41" t="e">
        <f t="shared" ca="1" si="16"/>
        <v>#NAME?</v>
      </c>
      <c r="T29" s="42"/>
      <c r="U29" s="42"/>
      <c r="V29" s="42" t="e">
        <f t="shared" ca="1" si="17"/>
        <v>#NAME?</v>
      </c>
      <c r="W29" s="42" t="e">
        <f t="shared" ca="1" si="18"/>
        <v>#NAME?</v>
      </c>
      <c r="X29" s="66" t="e">
        <f t="shared" ca="1" si="19"/>
        <v>#NAME?</v>
      </c>
      <c r="Z29" s="44" t="e">
        <f ca="1">_xll.HPVAL($A29,$A$1,Z$1,$A$2,$B$3,$A$4)/1000</f>
        <v>#NAME?</v>
      </c>
      <c r="AA29" s="44" t="e">
        <f ca="1">_xll.HPVAL($A29,$A$1,AA$1,$A$2,$B$3,$A$4)/1000</f>
        <v>#NAME?</v>
      </c>
      <c r="AB29" s="44" t="e">
        <f ca="1">_xll.HPVAL($A29,$A$1,AB$1,$A$2,$B$3,$A$4)/1000</f>
        <v>#NAME?</v>
      </c>
      <c r="AC29" s="44" t="e">
        <f ca="1">_xll.HPVAL($A29,$A$1,AC$1,$A$2,$B$3,$A$4)/1000</f>
        <v>#NAME?</v>
      </c>
      <c r="AD29" s="160" t="e">
        <f t="shared" ca="1" si="20"/>
        <v>#NAME?</v>
      </c>
      <c r="AG29" s="73" t="e">
        <f>E29-Summary!#REF!</f>
        <v>#REF!</v>
      </c>
    </row>
    <row r="30" spans="1:33" ht="12" customHeight="1" x14ac:dyDescent="0.25">
      <c r="C30" s="75" t="s">
        <v>2</v>
      </c>
      <c r="D30" s="38"/>
      <c r="E30" s="168">
        <f>SUM(E23:E29)</f>
        <v>0</v>
      </c>
      <c r="F30" s="169" t="e">
        <f ca="1">SUM(F23:F29)</f>
        <v>#NAME?</v>
      </c>
      <c r="G30" s="171" t="e">
        <f ca="1">SUM(G23:G29)</f>
        <v>#NAME?</v>
      </c>
      <c r="H30" s="42"/>
      <c r="I30" s="168">
        <f t="shared" ref="I30:P30" si="21">SUM(I23:I29)</f>
        <v>0</v>
      </c>
      <c r="J30" s="169">
        <f t="shared" si="21"/>
        <v>0</v>
      </c>
      <c r="K30" s="169">
        <f t="shared" si="21"/>
        <v>0</v>
      </c>
      <c r="L30" s="172">
        <f t="shared" si="21"/>
        <v>0</v>
      </c>
      <c r="M30" s="169"/>
      <c r="N30" s="169"/>
      <c r="O30" s="169">
        <f t="shared" si="21"/>
        <v>0</v>
      </c>
      <c r="P30" s="171">
        <f t="shared" si="21"/>
        <v>0</v>
      </c>
      <c r="Q30" s="172">
        <f t="shared" si="15"/>
        <v>0</v>
      </c>
      <c r="R30" s="44"/>
      <c r="S30" s="168" t="e">
        <f ca="1">SUM(S23:S29)</f>
        <v>#NAME?</v>
      </c>
      <c r="T30" s="169"/>
      <c r="U30" s="169"/>
      <c r="V30" s="169" t="e">
        <f ca="1">SUM(V23:V29)</f>
        <v>#NAME?</v>
      </c>
      <c r="W30" s="169" t="e">
        <f ca="1">SUM(W23:W29)</f>
        <v>#NAME?</v>
      </c>
      <c r="X30" s="171" t="e">
        <f ca="1">SUM(X23:X29)</f>
        <v>#NAME?</v>
      </c>
      <c r="Z30" s="161" t="e">
        <f ca="1">SUM(Z17:Z29)</f>
        <v>#NAME?</v>
      </c>
      <c r="AA30" s="161" t="e">
        <f ca="1">SUM(AA17:AA29)</f>
        <v>#NAME?</v>
      </c>
      <c r="AB30" s="161" t="e">
        <f ca="1">SUM(AB17:AB29)</f>
        <v>#NAME?</v>
      </c>
      <c r="AC30" s="161" t="e">
        <f ca="1">SUM(AC17:AC29)</f>
        <v>#NAME?</v>
      </c>
      <c r="AD30" s="161" t="e">
        <f ca="1">SUM(AD17:AD29)</f>
        <v>#NAME?</v>
      </c>
      <c r="AG30" s="161" t="e">
        <f ca="1">SUM(AG17:AG29)</f>
        <v>#NAME?</v>
      </c>
    </row>
    <row r="31" spans="1:33" ht="3" customHeight="1" x14ac:dyDescent="0.25">
      <c r="C31" s="29"/>
      <c r="D31" s="38"/>
      <c r="E31" s="41"/>
      <c r="F31" s="42"/>
      <c r="G31" s="66"/>
      <c r="H31" s="42"/>
      <c r="I31" s="41"/>
      <c r="J31" s="42"/>
      <c r="K31" s="42"/>
      <c r="L31" s="87"/>
      <c r="M31" s="65"/>
      <c r="N31" s="65"/>
      <c r="O31" s="42"/>
      <c r="P31" s="43"/>
      <c r="Q31" s="87"/>
      <c r="R31" s="44"/>
      <c r="S31" s="41"/>
      <c r="T31" s="42"/>
      <c r="U31" s="42"/>
      <c r="V31" s="42"/>
      <c r="W31" s="42"/>
      <c r="X31" s="66"/>
    </row>
    <row r="32" spans="1:33" ht="12" customHeight="1" x14ac:dyDescent="0.25">
      <c r="A32" s="25" t="s">
        <v>42</v>
      </c>
      <c r="C32" s="29" t="s">
        <v>41</v>
      </c>
      <c r="D32" s="38"/>
      <c r="E32" s="41">
        <f>L32-O32-P32</f>
        <v>0</v>
      </c>
      <c r="F32" s="42" t="e">
        <f ca="1">AD32</f>
        <v>#NAME?</v>
      </c>
      <c r="G32" s="66" t="e">
        <f ca="1">ROUND(E32-F32,0)</f>
        <v>#NAME?</v>
      </c>
      <c r="H32" s="42"/>
      <c r="I32" s="41"/>
      <c r="J32" s="42"/>
      <c r="K32" s="42"/>
      <c r="L32" s="87">
        <f>SUM(I32:K32)</f>
        <v>0</v>
      </c>
      <c r="M32" s="65"/>
      <c r="N32" s="65"/>
      <c r="O32" s="42"/>
      <c r="P32" s="43"/>
      <c r="Q32" s="87">
        <f>L32-O32-P32</f>
        <v>0</v>
      </c>
      <c r="R32" s="44"/>
      <c r="S32" s="41" t="e">
        <f ca="1">L32-(Z32-AB32)</f>
        <v>#NAME?</v>
      </c>
      <c r="T32" s="42"/>
      <c r="U32" s="42"/>
      <c r="V32" s="42" t="e">
        <f ca="1">AA32-O32</f>
        <v>#NAME?</v>
      </c>
      <c r="W32" s="42" t="e">
        <f ca="1">AC32-P32</f>
        <v>#NAME?</v>
      </c>
      <c r="X32" s="66" t="e">
        <f ca="1">ROUND(SUM(S32:W32),0)</f>
        <v>#NAME?</v>
      </c>
      <c r="Z32" s="44" t="e">
        <f ca="1">_xll.HPVAL($A32,$A$1,Z$1,$A$2,$B$3,$A$4)/1000</f>
        <v>#NAME?</v>
      </c>
      <c r="AA32" s="44" t="e">
        <f ca="1">_xll.HPVAL($A32,$A$1,AA$1,$A$2,$B$3,$A$4)/1000</f>
        <v>#NAME?</v>
      </c>
      <c r="AB32" s="44" t="e">
        <f ca="1">_xll.HPVAL($A32,$A$1,AB$1,$A$2,$B$3,$A$4)/1000</f>
        <v>#NAME?</v>
      </c>
      <c r="AC32" s="44" t="e">
        <f ca="1">_xll.HPVAL($A32,$A$1,AC$1,$A$2,$B$3,$A$4)/1000</f>
        <v>#NAME?</v>
      </c>
      <c r="AD32" s="160" t="e">
        <f ca="1">Z32-AA32-AB32-AC32</f>
        <v>#NAME?</v>
      </c>
      <c r="AG32" s="73" t="e">
        <f ca="1">E32-Summary!C29</f>
        <v>#NAME?</v>
      </c>
    </row>
    <row r="33" spans="1:33" ht="12" customHeight="1" x14ac:dyDescent="0.25">
      <c r="A33" s="25" t="s">
        <v>45</v>
      </c>
      <c r="C33" s="29" t="s">
        <v>88</v>
      </c>
      <c r="D33" s="38"/>
      <c r="E33" s="41">
        <f>L33-O33-P33</f>
        <v>0</v>
      </c>
      <c r="F33" s="42" t="e">
        <f ca="1">AD33</f>
        <v>#NAME?</v>
      </c>
      <c r="G33" s="66" t="e">
        <f ca="1">ROUND(E33-F33,0)</f>
        <v>#NAME?</v>
      </c>
      <c r="H33" s="42"/>
      <c r="I33" s="41"/>
      <c r="J33" s="42"/>
      <c r="K33" s="42"/>
      <c r="L33" s="87">
        <f>SUM(I33:K33)</f>
        <v>0</v>
      </c>
      <c r="M33" s="65"/>
      <c r="N33" s="65"/>
      <c r="O33" s="42"/>
      <c r="P33" s="43"/>
      <c r="Q33" s="87">
        <f>L33-O33-P33</f>
        <v>0</v>
      </c>
      <c r="R33" s="44"/>
      <c r="S33" s="41" t="e">
        <f ca="1">L33-(Z33-AB33)</f>
        <v>#NAME?</v>
      </c>
      <c r="T33" s="42"/>
      <c r="U33" s="42"/>
      <c r="V33" s="42" t="e">
        <f ca="1">AA33-O33</f>
        <v>#NAME?</v>
      </c>
      <c r="W33" s="42" t="e">
        <f ca="1">AC33-P33</f>
        <v>#NAME?</v>
      </c>
      <c r="X33" s="66" t="e">
        <f ca="1">ROUND(SUM(S33:W33),0)</f>
        <v>#NAME?</v>
      </c>
      <c r="Z33" s="44" t="e">
        <f ca="1">_xll.HPVAL($A33,$A$1,Z$1,$A$2,$B$3,$A$4)/1000</f>
        <v>#NAME?</v>
      </c>
      <c r="AA33" s="44" t="e">
        <f ca="1">_xll.HPVAL($A33,$A$1,AA$1,$A$2,$B$3,$A$4)/1000</f>
        <v>#NAME?</v>
      </c>
      <c r="AB33" s="44" t="e">
        <f ca="1">_xll.HPVAL($A33,$A$1,AB$1,$A$2,$B$3,$A$4)/1000</f>
        <v>#NAME?</v>
      </c>
      <c r="AC33" s="44" t="e">
        <f ca="1">_xll.HPVAL($A33,$A$1,AC$1,$A$2,$B$3,$A$4)/1000</f>
        <v>#NAME?</v>
      </c>
      <c r="AD33" s="160" t="e">
        <f ca="1">Z33-AA33-AB33-AC33</f>
        <v>#NAME?</v>
      </c>
      <c r="AG33" s="73" t="e">
        <f>E33-Summary!#REF!</f>
        <v>#REF!</v>
      </c>
    </row>
    <row r="34" spans="1:33" ht="12" customHeight="1" x14ac:dyDescent="0.25">
      <c r="A34" s="25" t="s">
        <v>51</v>
      </c>
      <c r="C34" s="29" t="s">
        <v>115</v>
      </c>
      <c r="D34" s="38"/>
      <c r="E34" s="41">
        <f>L34-O34-P34</f>
        <v>0</v>
      </c>
      <c r="F34" s="42" t="e">
        <f ca="1">AD34</f>
        <v>#NAME?</v>
      </c>
      <c r="G34" s="66" t="e">
        <f ca="1">ROUND(E34-F34,0)</f>
        <v>#NAME?</v>
      </c>
      <c r="H34" s="42"/>
      <c r="I34" s="41"/>
      <c r="J34" s="42"/>
      <c r="K34" s="42"/>
      <c r="L34" s="87">
        <f>SUM(I34:K34)</f>
        <v>0</v>
      </c>
      <c r="M34" s="65"/>
      <c r="N34" s="65"/>
      <c r="O34" s="42"/>
      <c r="P34" s="43"/>
      <c r="Q34" s="87">
        <f>L34-O34-P34</f>
        <v>0</v>
      </c>
      <c r="R34" s="44"/>
      <c r="S34" s="41" t="e">
        <f ca="1">L34-(Z34-AB34)</f>
        <v>#NAME?</v>
      </c>
      <c r="T34" s="42"/>
      <c r="U34" s="42"/>
      <c r="V34" s="42" t="e">
        <f ca="1">AA34-O34</f>
        <v>#NAME?</v>
      </c>
      <c r="W34" s="42" t="e">
        <f ca="1">AC34-P34</f>
        <v>#NAME?</v>
      </c>
      <c r="X34" s="66" t="e">
        <f ca="1">ROUND(SUM(S34:W34),0)</f>
        <v>#NAME?</v>
      </c>
      <c r="Z34" s="44" t="e">
        <f ca="1">_xll.HPVAL($A34,$A$1,Z$1,$A$2,$B$3,$A$4)/1000</f>
        <v>#NAME?</v>
      </c>
      <c r="AA34" s="44" t="e">
        <f ca="1">_xll.HPVAL($A34,$A$1,AA$1,$A$2,$B$3,$A$4)/1000</f>
        <v>#NAME?</v>
      </c>
      <c r="AB34" s="44" t="e">
        <f ca="1">_xll.HPVAL($A34,$A$1,AB$1,$A$2,$B$3,$A$4)/1000</f>
        <v>#NAME?</v>
      </c>
      <c r="AC34" s="44" t="e">
        <f ca="1">_xll.HPVAL($A34,$A$1,AC$1,$A$2,$B$3,$A$4)/1000</f>
        <v>#NAME?</v>
      </c>
      <c r="AD34" s="160" t="e">
        <f ca="1">Z34-AA34-AB34-AC34</f>
        <v>#NAME?</v>
      </c>
      <c r="AG34" s="73" t="e">
        <f>E34-Summary!#REF!</f>
        <v>#REF!</v>
      </c>
    </row>
    <row r="35" spans="1:33" ht="12" customHeight="1" x14ac:dyDescent="0.25">
      <c r="A35" s="25" t="s">
        <v>52</v>
      </c>
      <c r="C35" s="29" t="s">
        <v>116</v>
      </c>
      <c r="D35" s="38"/>
      <c r="E35" s="41">
        <f>L35-O35-P35</f>
        <v>0</v>
      </c>
      <c r="F35" s="42" t="e">
        <f ca="1">AD35</f>
        <v>#NAME?</v>
      </c>
      <c r="G35" s="66" t="e">
        <f ca="1">ROUND(E35-F35,0)</f>
        <v>#NAME?</v>
      </c>
      <c r="H35" s="42"/>
      <c r="I35" s="41"/>
      <c r="J35" s="42"/>
      <c r="K35" s="42"/>
      <c r="L35" s="87">
        <f>SUM(I35:K35)</f>
        <v>0</v>
      </c>
      <c r="M35" s="65"/>
      <c r="N35" s="65"/>
      <c r="O35" s="42"/>
      <c r="P35" s="43"/>
      <c r="Q35" s="87">
        <f>L35-O35-P35</f>
        <v>0</v>
      </c>
      <c r="R35" s="44"/>
      <c r="S35" s="41" t="e">
        <f ca="1">L35-(Z35-AB35)</f>
        <v>#NAME?</v>
      </c>
      <c r="T35" s="42"/>
      <c r="U35" s="42"/>
      <c r="V35" s="42" t="e">
        <f ca="1">AA35-O35</f>
        <v>#NAME?</v>
      </c>
      <c r="W35" s="42" t="e">
        <f ca="1">AC35-P35</f>
        <v>#NAME?</v>
      </c>
      <c r="X35" s="66" t="e">
        <f ca="1">ROUND(SUM(S35:W35),0)</f>
        <v>#NAME?</v>
      </c>
      <c r="Z35" s="44" t="e">
        <f ca="1">_xll.HPVAL($A35,$A$1,Z$1,$A$2,$B$3,$A$4)/1000</f>
        <v>#NAME?</v>
      </c>
      <c r="AA35" s="44" t="e">
        <f ca="1">_xll.HPVAL($A35,$A$1,AA$1,$A$2,$B$3,$A$4)/1000</f>
        <v>#NAME?</v>
      </c>
      <c r="AB35" s="44" t="e">
        <f ca="1">_xll.HPVAL($A35,$A$1,AB$1,$A$2,$B$3,$A$4)/1000</f>
        <v>#NAME?</v>
      </c>
      <c r="AC35" s="44" t="e">
        <f ca="1">_xll.HPVAL($A35,$A$1,AC$1,$A$2,$B$3,$A$4)/1000</f>
        <v>#NAME?</v>
      </c>
      <c r="AD35" s="160" t="e">
        <f ca="1">Z35-AA35-AB35-AC35</f>
        <v>#NAME?</v>
      </c>
      <c r="AG35" s="73" t="e">
        <f>E35-Summary!#REF!</f>
        <v>#REF!</v>
      </c>
    </row>
    <row r="36" spans="1:33" ht="12" customHeight="1" x14ac:dyDescent="0.25">
      <c r="C36" s="75" t="s">
        <v>108</v>
      </c>
      <c r="D36" s="38"/>
      <c r="E36" s="168">
        <f>SUM(E32:E35)</f>
        <v>0</v>
      </c>
      <c r="F36" s="169" t="e">
        <f ca="1">SUM(F32:F35)</f>
        <v>#NAME?</v>
      </c>
      <c r="G36" s="171" t="e">
        <f ca="1">SUM(G32:G35)</f>
        <v>#NAME?</v>
      </c>
      <c r="H36" s="42"/>
      <c r="I36" s="168">
        <f t="shared" ref="I36:P36" si="22">SUM(I32:I35)</f>
        <v>0</v>
      </c>
      <c r="J36" s="169">
        <f t="shared" si="22"/>
        <v>0</v>
      </c>
      <c r="K36" s="169">
        <f t="shared" si="22"/>
        <v>0</v>
      </c>
      <c r="L36" s="172">
        <f t="shared" si="22"/>
        <v>0</v>
      </c>
      <c r="M36" s="169"/>
      <c r="N36" s="169"/>
      <c r="O36" s="169">
        <f t="shared" si="22"/>
        <v>0</v>
      </c>
      <c r="P36" s="171">
        <f t="shared" si="22"/>
        <v>0</v>
      </c>
      <c r="Q36" s="172">
        <f>L36-O36-P36</f>
        <v>0</v>
      </c>
      <c r="R36" s="44"/>
      <c r="S36" s="168" t="e">
        <f ca="1">SUM(S32:S35)</f>
        <v>#NAME?</v>
      </c>
      <c r="T36" s="169"/>
      <c r="U36" s="169"/>
      <c r="V36" s="169" t="e">
        <f ca="1">SUM(V32:V35)</f>
        <v>#NAME?</v>
      </c>
      <c r="W36" s="169" t="e">
        <f ca="1">SUM(W32:W35)</f>
        <v>#NAME?</v>
      </c>
      <c r="X36" s="171" t="e">
        <f ca="1">SUM(X32:X35)</f>
        <v>#NAME?</v>
      </c>
      <c r="Z36" s="161" t="e">
        <f ca="1">SUM(Z29:Z35)</f>
        <v>#NAME?</v>
      </c>
      <c r="AA36" s="161" t="e">
        <f ca="1">SUM(AA29:AA35)</f>
        <v>#NAME?</v>
      </c>
      <c r="AB36" s="161" t="e">
        <f ca="1">SUM(AB29:AB35)</f>
        <v>#NAME?</v>
      </c>
      <c r="AC36" s="161" t="e">
        <f ca="1">SUM(AC29:AC35)</f>
        <v>#NAME?</v>
      </c>
      <c r="AD36" s="161" t="e">
        <f ca="1">SUM(AD29:AD35)</f>
        <v>#NAME?</v>
      </c>
      <c r="AG36" s="161" t="e">
        <f>SUM(AG29:AG35)</f>
        <v>#REF!</v>
      </c>
    </row>
    <row r="37" spans="1:33" ht="3" customHeight="1" x14ac:dyDescent="0.25">
      <c r="C37" s="29"/>
      <c r="D37" s="38"/>
      <c r="E37" s="41"/>
      <c r="F37" s="42"/>
      <c r="G37" s="66"/>
      <c r="H37" s="42"/>
      <c r="I37" s="41"/>
      <c r="J37" s="42"/>
      <c r="K37" s="42"/>
      <c r="L37" s="87"/>
      <c r="M37" s="65"/>
      <c r="N37" s="65"/>
      <c r="O37" s="42"/>
      <c r="P37" s="43"/>
      <c r="Q37" s="87"/>
      <c r="R37" s="44"/>
      <c r="S37" s="41"/>
      <c r="T37" s="42"/>
      <c r="U37" s="42"/>
      <c r="V37" s="42"/>
      <c r="W37" s="42"/>
      <c r="X37" s="66"/>
    </row>
    <row r="38" spans="1:33" ht="12" customHeight="1" x14ac:dyDescent="0.25">
      <c r="A38" s="25" t="s">
        <v>49</v>
      </c>
      <c r="C38" s="29" t="s">
        <v>12</v>
      </c>
      <c r="D38" s="38"/>
      <c r="E38" s="41">
        <f>L38-O38-P38</f>
        <v>0</v>
      </c>
      <c r="F38" s="42" t="e">
        <f ca="1">AD38</f>
        <v>#NAME?</v>
      </c>
      <c r="G38" s="66" t="e">
        <f ca="1">ROUND(E38-F38,0)</f>
        <v>#NAME?</v>
      </c>
      <c r="H38" s="42"/>
      <c r="I38" s="41"/>
      <c r="J38" s="42"/>
      <c r="K38" s="42"/>
      <c r="L38" s="87">
        <f>SUM(I38:K38)</f>
        <v>0</v>
      </c>
      <c r="M38" s="65"/>
      <c r="N38" s="65"/>
      <c r="O38" s="42"/>
      <c r="P38" s="43"/>
      <c r="Q38" s="87">
        <f t="shared" ref="Q38:Q43" si="23">L38-O38-P38</f>
        <v>0</v>
      </c>
      <c r="R38" s="44"/>
      <c r="S38" s="41" t="e">
        <f ca="1">L38-(Z38-AB38)</f>
        <v>#NAME?</v>
      </c>
      <c r="T38" s="42"/>
      <c r="U38" s="42"/>
      <c r="V38" s="42" t="e">
        <f ca="1">AA38-O38</f>
        <v>#NAME?</v>
      </c>
      <c r="W38" s="42" t="e">
        <f ca="1">AC38-P38</f>
        <v>#NAME?</v>
      </c>
      <c r="X38" s="66" t="e">
        <f ca="1">ROUND(SUM(S38:W38),0)</f>
        <v>#NAME?</v>
      </c>
      <c r="Z38" s="44" t="e">
        <f ca="1">_xll.HPVAL($A38,$A$1,Z$1,$A$2,$B$3,$A$4)/1000</f>
        <v>#NAME?</v>
      </c>
      <c r="AA38" s="44" t="e">
        <f ca="1">_xll.HPVAL($A38,$A$1,AA$1,$A$2,$B$3,$A$4)/1000</f>
        <v>#NAME?</v>
      </c>
      <c r="AB38" s="44" t="e">
        <f ca="1">_xll.HPVAL($A38,$A$1,AB$1,$A$2,$B$3,$A$4)/1000</f>
        <v>#NAME?</v>
      </c>
      <c r="AC38" s="44" t="e">
        <f ca="1">_xll.HPVAL($A38,$A$1,AC$1,$A$2,$B$3,$A$4)/1000</f>
        <v>#NAME?</v>
      </c>
      <c r="AD38" s="160" t="e">
        <f ca="1">Z38-AA38-AB38-AC38</f>
        <v>#NAME?</v>
      </c>
      <c r="AG38" s="73" t="e">
        <f ca="1">E38-Summary!C35</f>
        <v>#NAME?</v>
      </c>
    </row>
    <row r="39" spans="1:33" ht="12" customHeight="1" x14ac:dyDescent="0.25">
      <c r="A39" s="25" t="s">
        <v>47</v>
      </c>
      <c r="C39" s="29" t="s">
        <v>114</v>
      </c>
      <c r="D39" s="38"/>
      <c r="E39" s="41">
        <f>L39-O39-P39</f>
        <v>0</v>
      </c>
      <c r="F39" s="42" t="e">
        <f ca="1">AD39</f>
        <v>#NAME?</v>
      </c>
      <c r="G39" s="66" t="e">
        <f ca="1">ROUND(E39-F39,0)</f>
        <v>#NAME?</v>
      </c>
      <c r="H39" s="42"/>
      <c r="I39" s="41"/>
      <c r="J39" s="42"/>
      <c r="K39" s="42"/>
      <c r="L39" s="87">
        <f>SUM(I39:K39)</f>
        <v>0</v>
      </c>
      <c r="M39" s="65"/>
      <c r="N39" s="65"/>
      <c r="O39" s="42"/>
      <c r="P39" s="43"/>
      <c r="Q39" s="87">
        <f t="shared" si="23"/>
        <v>0</v>
      </c>
      <c r="R39" s="44"/>
      <c r="S39" s="41" t="e">
        <f ca="1">L39-(Z39-AB39)</f>
        <v>#NAME?</v>
      </c>
      <c r="T39" s="42"/>
      <c r="U39" s="42"/>
      <c r="V39" s="42" t="e">
        <f ca="1">AA39-O39</f>
        <v>#NAME?</v>
      </c>
      <c r="W39" s="42" t="e">
        <f ca="1">AC39-P39</f>
        <v>#NAME?</v>
      </c>
      <c r="X39" s="66" t="e">
        <f ca="1">ROUND(SUM(S39:W39),0)</f>
        <v>#NAME?</v>
      </c>
      <c r="Z39" s="44" t="e">
        <f ca="1">_xll.HPVAL($A39,$A$1,Z$1,$A$2,$B$3,$A$4)/1000</f>
        <v>#NAME?</v>
      </c>
      <c r="AA39" s="44" t="e">
        <f ca="1">_xll.HPVAL($A39,$A$1,AA$1,$A$2,$B$3,$A$4)/1000</f>
        <v>#NAME?</v>
      </c>
      <c r="AB39" s="44" t="e">
        <f ca="1">_xll.HPVAL($A39,$A$1,AB$1,$A$2,$B$3,$A$4)/1000</f>
        <v>#NAME?</v>
      </c>
      <c r="AC39" s="44" t="e">
        <f ca="1">_xll.HPVAL($A39,$A$1,AC$1,$A$2,$B$3,$A$4)/1000</f>
        <v>#NAME?</v>
      </c>
      <c r="AD39" s="160" t="e">
        <f ca="1">Z39-AA39-AB39-AC39</f>
        <v>#NAME?</v>
      </c>
      <c r="AG39" s="73" t="e">
        <f>E39-Summary!#REF!</f>
        <v>#REF!</v>
      </c>
    </row>
    <row r="40" spans="1:33" ht="12" customHeight="1" x14ac:dyDescent="0.25">
      <c r="A40" s="25" t="s">
        <v>48</v>
      </c>
      <c r="C40" s="29" t="s">
        <v>230</v>
      </c>
      <c r="D40" s="38"/>
      <c r="E40" s="41">
        <f>L40-O40-P40</f>
        <v>0</v>
      </c>
      <c r="F40" s="42" t="e">
        <f ca="1">AD40</f>
        <v>#NAME?</v>
      </c>
      <c r="G40" s="66" t="e">
        <f ca="1">ROUND(E40-F40,0)</f>
        <v>#NAME?</v>
      </c>
      <c r="H40" s="42"/>
      <c r="I40" s="41"/>
      <c r="J40" s="42"/>
      <c r="K40" s="42"/>
      <c r="L40" s="87">
        <f>SUM(I40:K40)</f>
        <v>0</v>
      </c>
      <c r="M40" s="65"/>
      <c r="N40" s="65"/>
      <c r="O40" s="42"/>
      <c r="P40" s="43"/>
      <c r="Q40" s="87">
        <f t="shared" si="23"/>
        <v>0</v>
      </c>
      <c r="R40" s="44"/>
      <c r="S40" s="41" t="e">
        <f ca="1">L40-(Z40-AB40)</f>
        <v>#NAME?</v>
      </c>
      <c r="T40" s="42"/>
      <c r="U40" s="42"/>
      <c r="V40" s="42" t="e">
        <f ca="1">AA40-O40</f>
        <v>#NAME?</v>
      </c>
      <c r="W40" s="42" t="e">
        <f ca="1">AC40-P40</f>
        <v>#NAME?</v>
      </c>
      <c r="X40" s="66" t="e">
        <f ca="1">ROUND(SUM(S40:W40),0)</f>
        <v>#NAME?</v>
      </c>
      <c r="Z40" s="44" t="e">
        <f ca="1">_xll.HPVAL($A40,$A$1,Z$1,$A$2,$B$3,$A$4)/1000+_xll.HPVAL($B40,$A$1,Z$1,$A$2,$B$3,$A$4)/1000</f>
        <v>#NAME?</v>
      </c>
      <c r="AA40" s="44" t="e">
        <f ca="1">_xll.HPVAL($A40,$A$1,AA$1,$A$2,$B$3,$A$4)/1000+_xll.HPVAL($B40,$A$1,AA$1,$A$2,$B$3,$A$4)/1000</f>
        <v>#NAME?</v>
      </c>
      <c r="AB40" s="44" t="e">
        <f ca="1">_xll.HPVAL($A40,$A$1,AB$1,$A$2,$B$3,$A$4)/1000+_xll.HPVAL($B40,$A$1,AB$1,$A$2,$B$3,$A$4)/1000</f>
        <v>#NAME?</v>
      </c>
      <c r="AC40" s="44" t="e">
        <f ca="1">_xll.HPVAL($A40,$A$1,AC$1,$A$2,$B$3,$A$4)/1000+_xll.HPVAL($B40,$A$1,AC$1,$A$2,$B$3,$A$4)/1000</f>
        <v>#NAME?</v>
      </c>
      <c r="AD40" s="160" t="e">
        <f ca="1">Z40-AA40-AB40-AC40</f>
        <v>#NAME?</v>
      </c>
      <c r="AG40" s="73" t="e">
        <f>E40-Summary!#REF!</f>
        <v>#REF!</v>
      </c>
    </row>
    <row r="41" spans="1:33" ht="12" customHeight="1" x14ac:dyDescent="0.25">
      <c r="A41" s="25" t="s">
        <v>50</v>
      </c>
      <c r="C41" s="29" t="s">
        <v>0</v>
      </c>
      <c r="D41" s="38"/>
      <c r="E41" s="41">
        <f>L41-O41-P41</f>
        <v>0</v>
      </c>
      <c r="F41" s="42" t="e">
        <f ca="1">AD41</f>
        <v>#NAME?</v>
      </c>
      <c r="G41" s="66" t="e">
        <f ca="1">ROUND(E41-F41,0)</f>
        <v>#NAME?</v>
      </c>
      <c r="H41" s="42"/>
      <c r="I41" s="41"/>
      <c r="J41" s="42"/>
      <c r="K41" s="42"/>
      <c r="L41" s="87">
        <f>SUM(I41:K41)</f>
        <v>0</v>
      </c>
      <c r="M41" s="65"/>
      <c r="N41" s="65"/>
      <c r="O41" s="42"/>
      <c r="P41" s="43"/>
      <c r="Q41" s="87">
        <f t="shared" si="23"/>
        <v>0</v>
      </c>
      <c r="R41" s="44"/>
      <c r="S41" s="41" t="e">
        <f ca="1">L41-(Z41-AB41)</f>
        <v>#NAME?</v>
      </c>
      <c r="T41" s="42"/>
      <c r="U41" s="42"/>
      <c r="V41" s="42" t="e">
        <f ca="1">AA41-O41</f>
        <v>#NAME?</v>
      </c>
      <c r="W41" s="42" t="e">
        <f ca="1">AC41-P41</f>
        <v>#NAME?</v>
      </c>
      <c r="X41" s="66" t="e">
        <f ca="1">ROUND(SUM(S41:W41),0)</f>
        <v>#NAME?</v>
      </c>
      <c r="Z41" s="44" t="e">
        <f ca="1">_xll.HPVAL($A41,$A$1,Z$1,$A$2,$B$3,$A$4)/1000</f>
        <v>#NAME?</v>
      </c>
      <c r="AA41" s="44" t="e">
        <f ca="1">_xll.HPVAL($A41,$A$1,AA$1,$A$2,$B$3,$A$4)/1000</f>
        <v>#NAME?</v>
      </c>
      <c r="AB41" s="44" t="e">
        <f ca="1">_xll.HPVAL($A41,$A$1,AB$1,$A$2,$B$3,$A$4)/1000</f>
        <v>#NAME?</v>
      </c>
      <c r="AC41" s="44" t="e">
        <f ca="1">_xll.HPVAL($A41,$A$1,AC$1,$A$2,$B$3,$A$4)/1000</f>
        <v>#NAME?</v>
      </c>
      <c r="AD41" s="160" t="e">
        <f ca="1">Z41-AA41-AB41-AC41</f>
        <v>#NAME?</v>
      </c>
      <c r="AG41" s="73" t="e">
        <f ca="1">E41-Summary!C38</f>
        <v>#NAME?</v>
      </c>
    </row>
    <row r="42" spans="1:33" ht="12" customHeight="1" x14ac:dyDescent="0.25">
      <c r="C42" s="29" t="s">
        <v>95</v>
      </c>
      <c r="D42" s="38"/>
      <c r="E42" s="41">
        <f>L42-O42-P42</f>
        <v>0</v>
      </c>
      <c r="F42" s="42" t="e">
        <f ca="1">AD42</f>
        <v>#NAME?</v>
      </c>
      <c r="G42" s="66" t="e">
        <f ca="1">ROUND(E42-F42,0)</f>
        <v>#NAME?</v>
      </c>
      <c r="H42" s="42"/>
      <c r="I42" s="41"/>
      <c r="J42" s="42"/>
      <c r="K42" s="42"/>
      <c r="L42" s="87">
        <f>SUM(I42:K42)</f>
        <v>0</v>
      </c>
      <c r="M42" s="65"/>
      <c r="N42" s="65"/>
      <c r="O42" s="42"/>
      <c r="P42" s="43"/>
      <c r="Q42" s="87">
        <f t="shared" si="23"/>
        <v>0</v>
      </c>
      <c r="R42" s="44"/>
      <c r="S42" s="41" t="e">
        <f ca="1">L42-(Z42-AB42)</f>
        <v>#NAME?</v>
      </c>
      <c r="T42" s="42"/>
      <c r="U42" s="42"/>
      <c r="V42" s="42" t="e">
        <f ca="1">AA42-O42</f>
        <v>#NAME?</v>
      </c>
      <c r="W42" s="42" t="e">
        <f ca="1">AC42-P42</f>
        <v>#NAME?</v>
      </c>
      <c r="X42" s="66" t="e">
        <f ca="1">ROUND(SUM(S42:W42),0)</f>
        <v>#NAME?</v>
      </c>
      <c r="Z42" s="44" t="e">
        <f ca="1">_xll.HPVAL($A42,$A$1,Z$1,$A$2,$B$3,$A$4)/1000</f>
        <v>#NAME?</v>
      </c>
      <c r="AA42" s="44" t="e">
        <f ca="1">_xll.HPVAL($A42,$A$1,AA$1,$A$2,$B$3,$A$4)/1000</f>
        <v>#NAME?</v>
      </c>
      <c r="AB42" s="44" t="e">
        <f ca="1">_xll.HPVAL($A42,$A$1,AB$1,$A$2,$B$3,$A$4)/1000</f>
        <v>#NAME?</v>
      </c>
      <c r="AC42" s="44" t="e">
        <f ca="1">_xll.HPVAL($A42,$A$1,AC$1,$A$2,$B$3,$A$4)/1000</f>
        <v>#NAME?</v>
      </c>
      <c r="AD42" s="160" t="e">
        <f ca="1">Z42-AA42-AB42-AC42</f>
        <v>#NAME?</v>
      </c>
      <c r="AG42" s="73" t="e">
        <f>E42-Summary!#REF!</f>
        <v>#REF!</v>
      </c>
    </row>
    <row r="43" spans="1:33" ht="12" customHeight="1" x14ac:dyDescent="0.25">
      <c r="C43" s="75" t="s">
        <v>109</v>
      </c>
      <c r="D43" s="38"/>
      <c r="E43" s="168">
        <f>SUM(E38:E42)</f>
        <v>0</v>
      </c>
      <c r="F43" s="169" t="e">
        <f ca="1">SUM(F38:F42)</f>
        <v>#NAME?</v>
      </c>
      <c r="G43" s="171" t="e">
        <f ca="1">SUM(G38:G42)</f>
        <v>#NAME?</v>
      </c>
      <c r="H43" s="42"/>
      <c r="I43" s="168">
        <f t="shared" ref="I43:P43" si="24">SUM(I38:I42)</f>
        <v>0</v>
      </c>
      <c r="J43" s="169">
        <f t="shared" si="24"/>
        <v>0</v>
      </c>
      <c r="K43" s="169">
        <f t="shared" si="24"/>
        <v>0</v>
      </c>
      <c r="L43" s="172">
        <f t="shared" si="24"/>
        <v>0</v>
      </c>
      <c r="M43" s="169"/>
      <c r="N43" s="169"/>
      <c r="O43" s="169">
        <f t="shared" si="24"/>
        <v>0</v>
      </c>
      <c r="P43" s="171">
        <f t="shared" si="24"/>
        <v>0</v>
      </c>
      <c r="Q43" s="172">
        <f t="shared" si="23"/>
        <v>0</v>
      </c>
      <c r="R43" s="44"/>
      <c r="S43" s="168" t="e">
        <f ca="1">SUM(S38:S42)</f>
        <v>#NAME?</v>
      </c>
      <c r="T43" s="169"/>
      <c r="U43" s="169"/>
      <c r="V43" s="169" t="e">
        <f ca="1">SUM(V38:V42)</f>
        <v>#NAME?</v>
      </c>
      <c r="W43" s="169" t="e">
        <f ca="1">SUM(W38:W42)</f>
        <v>#NAME?</v>
      </c>
      <c r="X43" s="171" t="e">
        <f ca="1">SUM(X38:X42)</f>
        <v>#NAME?</v>
      </c>
      <c r="Z43" s="161" t="e">
        <f ca="1">SUM(Z38:Z42)</f>
        <v>#NAME?</v>
      </c>
      <c r="AA43" s="161" t="e">
        <f ca="1">SUM(AA38:AA42)</f>
        <v>#NAME?</v>
      </c>
      <c r="AB43" s="161" t="e">
        <f ca="1">SUM(AB38:AB42)</f>
        <v>#NAME?</v>
      </c>
      <c r="AC43" s="161" t="e">
        <f ca="1">SUM(AC38:AC42)</f>
        <v>#NAME?</v>
      </c>
      <c r="AD43" s="161" t="e">
        <f ca="1">SUM(AD38:AD42)</f>
        <v>#NAME?</v>
      </c>
      <c r="AG43" s="161" t="e">
        <f ca="1">SUM(AG38:AG42)</f>
        <v>#NAME?</v>
      </c>
    </row>
    <row r="44" spans="1:33" ht="3" customHeight="1" x14ac:dyDescent="0.25">
      <c r="C44" s="29"/>
      <c r="D44" s="38"/>
      <c r="E44" s="41"/>
      <c r="F44" s="42"/>
      <c r="G44" s="66"/>
      <c r="H44" s="42"/>
      <c r="I44" s="41"/>
      <c r="J44" s="42"/>
      <c r="K44" s="42"/>
      <c r="L44" s="87"/>
      <c r="M44" s="65"/>
      <c r="N44" s="65"/>
      <c r="O44" s="42"/>
      <c r="P44" s="43"/>
      <c r="Q44" s="87"/>
      <c r="R44" s="44"/>
      <c r="S44" s="41"/>
      <c r="T44" s="42"/>
      <c r="U44" s="42"/>
      <c r="V44" s="42"/>
      <c r="W44" s="42"/>
      <c r="X44" s="66"/>
    </row>
    <row r="45" spans="1:33" ht="12" customHeight="1" x14ac:dyDescent="0.25">
      <c r="A45" s="25" t="s">
        <v>104</v>
      </c>
      <c r="C45" s="29" t="s">
        <v>11</v>
      </c>
      <c r="D45" s="38"/>
      <c r="E45" s="41">
        <f>L45-O45-P45</f>
        <v>0</v>
      </c>
      <c r="F45" s="42" t="e">
        <f ca="1">AD45</f>
        <v>#NAME?</v>
      </c>
      <c r="G45" s="66" t="e">
        <f ca="1">ROUND(E45-F45,0)</f>
        <v>#NAME?</v>
      </c>
      <c r="H45" s="42"/>
      <c r="I45" s="41"/>
      <c r="J45" s="42"/>
      <c r="K45" s="42"/>
      <c r="L45" s="87">
        <f>SUM(I45:K45)</f>
        <v>0</v>
      </c>
      <c r="M45" s="65"/>
      <c r="N45" s="65"/>
      <c r="O45" s="42"/>
      <c r="P45" s="43"/>
      <c r="Q45" s="87">
        <f>L45-O45-P45</f>
        <v>0</v>
      </c>
      <c r="R45" s="44"/>
      <c r="S45" s="41" t="e">
        <f ca="1">L45-(Z45-AB45)</f>
        <v>#NAME?</v>
      </c>
      <c r="T45" s="42"/>
      <c r="U45" s="42"/>
      <c r="V45" s="42" t="e">
        <f ca="1">AA45-O45</f>
        <v>#NAME?</v>
      </c>
      <c r="W45" s="42" t="e">
        <f ca="1">AC45-P45</f>
        <v>#NAME?</v>
      </c>
      <c r="X45" s="66" t="e">
        <f ca="1">ROUND(SUM(S45:W45),0)</f>
        <v>#NAME?</v>
      </c>
      <c r="Z45" s="44" t="e">
        <f ca="1">_xll.HPVAL($A45,$A$1,Z$1,$A$2,$B$3,$A$4)/1000</f>
        <v>#NAME?</v>
      </c>
      <c r="AA45" s="44" t="e">
        <f ca="1">_xll.HPVAL($A45,$A$1,AA$1,$A$2,$B$3,$A$4)/1000</f>
        <v>#NAME?</v>
      </c>
      <c r="AB45" s="44" t="e">
        <f ca="1">_xll.HPVAL($A45,$A$1,AB$1,$A$2,$B$3,$A$4)/1000</f>
        <v>#NAME?</v>
      </c>
      <c r="AC45" s="44" t="e">
        <f ca="1">_xll.HPVAL($A45,$A$1,AC$1,$A$2,$B$3,$A$4)/1000</f>
        <v>#NAME?</v>
      </c>
      <c r="AD45" s="160" t="e">
        <f ca="1">Z45-AA45-AB45-AC45</f>
        <v>#NAME?</v>
      </c>
      <c r="AG45" s="73" t="e">
        <f ca="1">E45-Summary!C41</f>
        <v>#NAME?</v>
      </c>
    </row>
    <row r="46" spans="1:33" ht="3" customHeight="1" x14ac:dyDescent="0.25">
      <c r="C46" s="29"/>
      <c r="D46" s="38"/>
      <c r="E46" s="41"/>
      <c r="F46" s="42"/>
      <c r="G46" s="66"/>
      <c r="H46" s="42"/>
      <c r="I46" s="41"/>
      <c r="J46" s="42"/>
      <c r="K46" s="42"/>
      <c r="L46" s="87"/>
      <c r="M46" s="65"/>
      <c r="N46" s="65"/>
      <c r="O46" s="42"/>
      <c r="P46" s="43"/>
      <c r="Q46" s="87"/>
      <c r="R46" s="44"/>
      <c r="S46" s="41"/>
      <c r="T46" s="42"/>
      <c r="U46" s="42"/>
      <c r="V46" s="42"/>
      <c r="W46" s="42"/>
      <c r="X46" s="66"/>
    </row>
    <row r="47" spans="1:33" ht="12" customHeight="1" x14ac:dyDescent="0.25">
      <c r="A47" s="25" t="s">
        <v>54</v>
      </c>
      <c r="C47" s="29" t="s">
        <v>10</v>
      </c>
      <c r="D47" s="38"/>
      <c r="E47" s="41">
        <f>L47-O47-P47</f>
        <v>0</v>
      </c>
      <c r="F47" s="42" t="e">
        <f ca="1">AD47</f>
        <v>#NAME?</v>
      </c>
      <c r="G47" s="66" t="e">
        <f ca="1">ROUND(E47-F47,0)</f>
        <v>#NAME?</v>
      </c>
      <c r="H47" s="42"/>
      <c r="I47" s="41"/>
      <c r="J47" s="42"/>
      <c r="K47" s="42"/>
      <c r="L47" s="87">
        <f>SUM(I47:K47)</f>
        <v>0</v>
      </c>
      <c r="M47" s="65"/>
      <c r="N47" s="65"/>
      <c r="O47" s="42"/>
      <c r="P47" s="43"/>
      <c r="Q47" s="87">
        <f>L47-O47-P47</f>
        <v>0</v>
      </c>
      <c r="R47" s="44"/>
      <c r="S47" s="41" t="e">
        <f ca="1">L47-(Z47-AB47)</f>
        <v>#NAME?</v>
      </c>
      <c r="T47" s="42"/>
      <c r="U47" s="42"/>
      <c r="V47" s="42" t="e">
        <f ca="1">AA47-O47</f>
        <v>#NAME?</v>
      </c>
      <c r="W47" s="42" t="e">
        <f ca="1">AC47-P47</f>
        <v>#NAME?</v>
      </c>
      <c r="X47" s="66" t="e">
        <f ca="1">ROUND(SUM(S47:W47),0)</f>
        <v>#NAME?</v>
      </c>
      <c r="Z47" s="44">
        <v>0</v>
      </c>
      <c r="AA47" s="44" t="e">
        <f ca="1">_xll.HPVAL($A47,$A$1,AA$1,$A$2,$B$3,$A$4)/1000</f>
        <v>#NAME?</v>
      </c>
      <c r="AB47" s="44" t="e">
        <f ca="1">_xll.HPVAL($A47,$A$1,AB$1,$A$2,$B$3,$A$4)/1000</f>
        <v>#NAME?</v>
      </c>
      <c r="AC47" s="44" t="e">
        <f ca="1">_xll.HPVAL($A47,$A$1,AC$1,$A$2,$B$3,$A$4)/1000</f>
        <v>#NAME?</v>
      </c>
      <c r="AD47" s="160" t="e">
        <f ca="1">Z47-AA47-AB47-AC47</f>
        <v>#NAME?</v>
      </c>
      <c r="AG47" s="73">
        <f>E47-Summary!C43</f>
        <v>0</v>
      </c>
    </row>
    <row r="48" spans="1:33" ht="3" customHeight="1" x14ac:dyDescent="0.25">
      <c r="C48" s="29"/>
      <c r="D48" s="38"/>
      <c r="E48" s="41"/>
      <c r="F48" s="42"/>
      <c r="G48" s="66"/>
      <c r="H48" s="42"/>
      <c r="I48" s="41"/>
      <c r="J48" s="42"/>
      <c r="K48" s="42"/>
      <c r="L48" s="87"/>
      <c r="M48" s="65"/>
      <c r="N48" s="65"/>
      <c r="O48" s="42"/>
      <c r="P48" s="43"/>
      <c r="Q48" s="87"/>
      <c r="R48" s="44"/>
      <c r="S48" s="41"/>
      <c r="T48" s="42"/>
      <c r="U48" s="42"/>
      <c r="V48" s="42"/>
      <c r="W48" s="42"/>
      <c r="X48" s="66"/>
    </row>
    <row r="49" spans="1:33" s="69" customFormat="1" ht="12" customHeight="1" x14ac:dyDescent="0.25">
      <c r="A49" s="68"/>
      <c r="B49" s="68"/>
      <c r="C49" s="75" t="s">
        <v>14</v>
      </c>
      <c r="D49" s="70"/>
      <c r="E49" s="168">
        <f>SUM(E43:E47)+E21+E30+E36</f>
        <v>0</v>
      </c>
      <c r="F49" s="169" t="e">
        <f ca="1">SUM(F43:F47)+F21+F30+F36</f>
        <v>#NAME?</v>
      </c>
      <c r="G49" s="171" t="e">
        <f ca="1">SUM(G43:G47)+G21+G30+G36</f>
        <v>#NAME?</v>
      </c>
      <c r="H49" s="67"/>
      <c r="I49" s="168">
        <f t="shared" ref="I49:P49" si="25">SUM(I43:I47)+I21+I30+I36</f>
        <v>0</v>
      </c>
      <c r="J49" s="169">
        <f t="shared" si="25"/>
        <v>0</v>
      </c>
      <c r="K49" s="169">
        <f t="shared" si="25"/>
        <v>0</v>
      </c>
      <c r="L49" s="172">
        <f t="shared" si="25"/>
        <v>0</v>
      </c>
      <c r="M49" s="169"/>
      <c r="N49" s="169"/>
      <c r="O49" s="169">
        <f t="shared" si="25"/>
        <v>0</v>
      </c>
      <c r="P49" s="171">
        <f t="shared" si="25"/>
        <v>0</v>
      </c>
      <c r="Q49" s="172">
        <f>L49-O49-P49</f>
        <v>0</v>
      </c>
      <c r="R49" s="71"/>
      <c r="S49" s="168" t="e">
        <f ca="1">SUM(S43:S47)+S21+S30+S36</f>
        <v>#NAME?</v>
      </c>
      <c r="T49" s="169"/>
      <c r="U49" s="169"/>
      <c r="V49" s="169" t="e">
        <f ca="1">SUM(V43:V47)+V21+V30+V36</f>
        <v>#NAME?</v>
      </c>
      <c r="W49" s="169" t="e">
        <f ca="1">SUM(W43:W47)+W21+W30+W36</f>
        <v>#NAME?</v>
      </c>
      <c r="X49" s="171" t="e">
        <f ca="1">SUM(X43:X47)+X21+X30+X36</f>
        <v>#NAME?</v>
      </c>
      <c r="Z49" s="162" t="e">
        <f ca="1">SUM(Z43:Z47)+#REF!+Z21</f>
        <v>#NAME?</v>
      </c>
      <c r="AA49" s="162" t="e">
        <f ca="1">SUM(AA43:AA47)+#REF!+AA21</f>
        <v>#NAME?</v>
      </c>
      <c r="AB49" s="162" t="e">
        <f ca="1">SUM(AB43:AB47)+#REF!+AB21</f>
        <v>#NAME?</v>
      </c>
      <c r="AC49" s="162" t="e">
        <f ca="1">SUM(AC43:AC47)+#REF!+AC21</f>
        <v>#NAME?</v>
      </c>
      <c r="AD49" s="162" t="e">
        <f ca="1">SUM(AD43:AD47)+#REF!+AD21</f>
        <v>#NAME?</v>
      </c>
      <c r="AG49" s="162" t="e">
        <f ca="1">SUM(AG43:AG47)+#REF!+AG21</f>
        <v>#NAME?</v>
      </c>
    </row>
    <row r="50" spans="1:33" ht="3" customHeight="1" x14ac:dyDescent="0.25">
      <c r="C50" s="29"/>
      <c r="D50" s="38"/>
      <c r="E50" s="41"/>
      <c r="F50" s="42"/>
      <c r="G50" s="66"/>
      <c r="H50" s="42"/>
      <c r="I50" s="41"/>
      <c r="J50" s="42"/>
      <c r="K50" s="42"/>
      <c r="L50" s="87"/>
      <c r="M50" s="65"/>
      <c r="N50" s="65"/>
      <c r="O50" s="42"/>
      <c r="P50" s="43"/>
      <c r="Q50" s="87"/>
      <c r="R50" s="44"/>
      <c r="S50" s="41"/>
      <c r="T50" s="42"/>
      <c r="U50" s="42"/>
      <c r="V50" s="42"/>
      <c r="W50" s="42"/>
      <c r="X50" s="66"/>
    </row>
    <row r="51" spans="1:33" ht="12" customHeight="1" x14ac:dyDescent="0.25">
      <c r="A51" s="25" t="s">
        <v>55</v>
      </c>
      <c r="C51" s="29" t="s">
        <v>58</v>
      </c>
      <c r="D51" s="38"/>
      <c r="E51" s="41">
        <f>L51-O51-P51</f>
        <v>0</v>
      </c>
      <c r="F51" s="42" t="e">
        <f ca="1">AD51</f>
        <v>#NAME?</v>
      </c>
      <c r="G51" s="66" t="e">
        <f ca="1">ROUND(E51-F51,0)</f>
        <v>#NAME?</v>
      </c>
      <c r="H51" s="42"/>
      <c r="I51" s="41"/>
      <c r="J51" s="42"/>
      <c r="K51" s="42"/>
      <c r="L51" s="87"/>
      <c r="M51" s="65"/>
      <c r="N51" s="65"/>
      <c r="O51" s="42"/>
      <c r="P51" s="43"/>
      <c r="Q51" s="87">
        <f>L51-O51-P51</f>
        <v>0</v>
      </c>
      <c r="R51" s="44"/>
      <c r="S51" s="41" t="e">
        <f ca="1">L51-(Z51-AB51)</f>
        <v>#NAME?</v>
      </c>
      <c r="T51" s="42"/>
      <c r="U51" s="42"/>
      <c r="V51" s="42" t="e">
        <f ca="1">AA51-O51</f>
        <v>#NAME?</v>
      </c>
      <c r="W51" s="42" t="e">
        <f ca="1">AC51-P51</f>
        <v>#NAME?</v>
      </c>
      <c r="X51" s="66" t="e">
        <f ca="1">ROUND(SUM(S51:W51),0)</f>
        <v>#NAME?</v>
      </c>
      <c r="Z51" s="44" t="e">
        <f ca="1">_xll.HPVAL($A51,$A$1,Z$1,$A$2,$B$3,$A$4)/1000</f>
        <v>#NAME?</v>
      </c>
      <c r="AA51" s="44" t="e">
        <f ca="1">_xll.HPVAL($A51,$A$1,AA$1,$A$2,$B$3,$A$4)/1000</f>
        <v>#NAME?</v>
      </c>
      <c r="AB51" s="44" t="e">
        <f ca="1">_xll.HPVAL($A51,$A$1,AB$1,$A$2,$B$3,$A$4)/1000</f>
        <v>#NAME?</v>
      </c>
      <c r="AC51" s="44" t="e">
        <f ca="1">_xll.HPVAL($A51,$A$1,AC$1,$A$2,$B$3,$A$4)/1000</f>
        <v>#NAME?</v>
      </c>
      <c r="AD51" s="160" t="e">
        <f ca="1">Z51-AA51-AB51-AC51</f>
        <v>#NAME?</v>
      </c>
      <c r="AG51" s="73">
        <f>E51-Summary!C47</f>
        <v>0</v>
      </c>
    </row>
    <row r="52" spans="1:33" ht="3" customHeight="1" x14ac:dyDescent="0.25">
      <c r="C52" s="29"/>
      <c r="D52" s="38"/>
      <c r="E52" s="41"/>
      <c r="F52" s="42"/>
      <c r="G52" s="66"/>
      <c r="H52" s="42"/>
      <c r="I52" s="41"/>
      <c r="J52" s="42"/>
      <c r="K52" s="42"/>
      <c r="L52" s="87"/>
      <c r="M52" s="65"/>
      <c r="N52" s="65"/>
      <c r="O52" s="42"/>
      <c r="P52" s="43"/>
      <c r="Q52" s="87"/>
      <c r="R52" s="44"/>
      <c r="S52" s="41"/>
      <c r="T52" s="42"/>
      <c r="U52" s="42"/>
      <c r="V52" s="42"/>
      <c r="W52" s="42"/>
      <c r="X52" s="66"/>
    </row>
    <row r="53" spans="1:33" ht="12" customHeight="1" x14ac:dyDescent="0.25">
      <c r="A53" s="25" t="s">
        <v>56</v>
      </c>
      <c r="C53" s="29" t="s">
        <v>23</v>
      </c>
      <c r="D53" s="38"/>
      <c r="E53" s="41">
        <f>L53-O53-P53</f>
        <v>0</v>
      </c>
      <c r="F53" s="42" t="e">
        <f ca="1">AD53</f>
        <v>#NAME?</v>
      </c>
      <c r="G53" s="66" t="e">
        <f ca="1">ROUND(E53-F53,0)</f>
        <v>#NAME?</v>
      </c>
      <c r="H53" s="65"/>
      <c r="I53" s="41"/>
      <c r="J53" s="42"/>
      <c r="K53" s="42"/>
      <c r="L53" s="87"/>
      <c r="M53" s="65"/>
      <c r="N53" s="65"/>
      <c r="O53" s="42"/>
      <c r="P53" s="43"/>
      <c r="Q53" s="87">
        <f>L53-O53-P53</f>
        <v>0</v>
      </c>
      <c r="R53" s="44"/>
      <c r="S53" s="41" t="e">
        <f ca="1">L53-(Z53-AB53)</f>
        <v>#NAME?</v>
      </c>
      <c r="T53" s="42"/>
      <c r="U53" s="42"/>
      <c r="V53" s="42" t="e">
        <f ca="1">AA53-O53</f>
        <v>#NAME?</v>
      </c>
      <c r="W53" s="42" t="e">
        <f ca="1">AC53-P53</f>
        <v>#NAME?</v>
      </c>
      <c r="X53" s="66" t="e">
        <f ca="1">ROUND(SUM(S53:W53),0)</f>
        <v>#NAME?</v>
      </c>
      <c r="Z53" s="44" t="e">
        <f ca="1">_xll.HPVAL($A53,$A$1,Z$1,$A$2,$B$3,$A$4)/1000</f>
        <v>#NAME?</v>
      </c>
      <c r="AA53" s="44" t="e">
        <f ca="1">_xll.HPVAL($A53,$A$1,AA$1,$A$2,$B$3,$A$4)/1000</f>
        <v>#NAME?</v>
      </c>
      <c r="AB53" s="44" t="e">
        <f ca="1">_xll.HPVAL($A53,$A$1,AB$1,$A$2,$B$3,$A$4)/1000</f>
        <v>#NAME?</v>
      </c>
      <c r="AC53" s="44" t="e">
        <f ca="1">_xll.HPVAL($A53,$A$1,AC$1,$A$2,$B$3,$A$4)/1000</f>
        <v>#NAME?</v>
      </c>
      <c r="AD53" s="160" t="e">
        <f ca="1">Z53-AA53-AB53-AC53</f>
        <v>#NAME?</v>
      </c>
      <c r="AG53" s="73" t="e">
        <f ca="1">E53-Summary!C49</f>
        <v>#NAME?</v>
      </c>
    </row>
    <row r="54" spans="1:33" ht="3" customHeight="1" x14ac:dyDescent="0.25">
      <c r="C54" s="29"/>
      <c r="D54" s="38"/>
      <c r="E54" s="41"/>
      <c r="F54" s="42"/>
      <c r="G54" s="66"/>
      <c r="H54" s="42"/>
      <c r="I54" s="41"/>
      <c r="J54" s="42"/>
      <c r="K54" s="42"/>
      <c r="L54" s="87"/>
      <c r="M54" s="65"/>
      <c r="N54" s="65"/>
      <c r="O54" s="42"/>
      <c r="P54" s="43"/>
      <c r="Q54" s="87"/>
      <c r="R54" s="44"/>
      <c r="S54" s="41"/>
      <c r="T54" s="42"/>
      <c r="U54" s="42"/>
      <c r="V54" s="42"/>
      <c r="W54" s="42"/>
      <c r="X54" s="66"/>
    </row>
    <row r="55" spans="1:33" ht="12" customHeight="1" x14ac:dyDescent="0.25">
      <c r="A55" s="25" t="s">
        <v>56</v>
      </c>
      <c r="C55" s="29" t="s">
        <v>70</v>
      </c>
      <c r="D55" s="38"/>
      <c r="E55" s="41">
        <f>L55-O55-P55</f>
        <v>0</v>
      </c>
      <c r="F55" s="42" t="e">
        <f ca="1">AD55</f>
        <v>#NAME?</v>
      </c>
      <c r="G55" s="66" t="e">
        <f ca="1">ROUND(E55-F55,0)</f>
        <v>#NAME?</v>
      </c>
      <c r="H55" s="42"/>
      <c r="I55" s="41"/>
      <c r="J55" s="42"/>
      <c r="K55" s="42"/>
      <c r="L55" s="87">
        <f>SUM(I55:K55)</f>
        <v>0</v>
      </c>
      <c r="M55" s="65"/>
      <c r="N55" s="65"/>
      <c r="O55" s="42"/>
      <c r="P55" s="43"/>
      <c r="Q55" s="87">
        <f>L55-O55-P55</f>
        <v>0</v>
      </c>
      <c r="R55" s="44"/>
      <c r="S55" s="41" t="e">
        <f ca="1">L55-(Z55-AB55)</f>
        <v>#NAME?</v>
      </c>
      <c r="T55" s="42"/>
      <c r="U55" s="42"/>
      <c r="V55" s="42">
        <f>AA55-O55</f>
        <v>0</v>
      </c>
      <c r="W55" s="42">
        <f>AC55-P55</f>
        <v>0</v>
      </c>
      <c r="X55" s="66" t="e">
        <f ca="1">ROUND(SUM(S55:W55),0)</f>
        <v>#NAME?</v>
      </c>
      <c r="Z55" s="44">
        <v>0</v>
      </c>
      <c r="AA55" s="44">
        <v>0</v>
      </c>
      <c r="AB55" s="44" t="e">
        <f ca="1">_xll.HPVAL($A55,$A$1,AB$1,$A$2,$B$3,$A$4)/1000</f>
        <v>#NAME?</v>
      </c>
      <c r="AC55" s="44">
        <v>0</v>
      </c>
      <c r="AD55" s="160" t="e">
        <f ca="1">Z55-AA55-AB55-AC55</f>
        <v>#NAME?</v>
      </c>
      <c r="AG55" s="73">
        <f>E55-Summary!C51</f>
        <v>0</v>
      </c>
    </row>
    <row r="56" spans="1:33" ht="3" customHeight="1" x14ac:dyDescent="0.25">
      <c r="C56" s="29"/>
      <c r="D56" s="38"/>
      <c r="E56" s="41"/>
      <c r="F56" s="42"/>
      <c r="G56" s="66"/>
      <c r="H56" s="42"/>
      <c r="I56" s="41"/>
      <c r="J56" s="42"/>
      <c r="K56" s="42"/>
      <c r="L56" s="87"/>
      <c r="M56" s="65"/>
      <c r="N56" s="65"/>
      <c r="O56" s="42"/>
      <c r="P56" s="43"/>
      <c r="Q56" s="87"/>
      <c r="R56" s="44"/>
      <c r="S56" s="41"/>
      <c r="T56" s="42"/>
      <c r="U56" s="42"/>
      <c r="V56" s="42"/>
      <c r="W56" s="42"/>
      <c r="X56" s="66">
        <f>ROUND(SUM(S56:W56),0)</f>
        <v>0</v>
      </c>
    </row>
    <row r="57" spans="1:33" ht="12" customHeight="1" x14ac:dyDescent="0.25">
      <c r="A57" s="25" t="s">
        <v>54</v>
      </c>
      <c r="C57" s="29" t="s">
        <v>24</v>
      </c>
      <c r="D57" s="38"/>
      <c r="E57" s="41"/>
      <c r="F57" s="42">
        <f>AD57</f>
        <v>138187</v>
      </c>
      <c r="G57" s="66">
        <f>ROUND(E57-F57,0)</f>
        <v>-138187</v>
      </c>
      <c r="H57" s="42"/>
      <c r="I57" s="41"/>
      <c r="J57" s="42"/>
      <c r="K57" s="42"/>
      <c r="L57" s="87"/>
      <c r="M57" s="65"/>
      <c r="N57" s="65"/>
      <c r="O57" s="42"/>
      <c r="P57" s="43"/>
      <c r="Q57" s="87">
        <f>L57-O57-P57</f>
        <v>0</v>
      </c>
      <c r="R57" s="44"/>
      <c r="S57" s="41">
        <f>L57-(Z57-AB57)</f>
        <v>-138187</v>
      </c>
      <c r="T57" s="42"/>
      <c r="U57" s="42"/>
      <c r="V57" s="42">
        <f>AA57-O57</f>
        <v>0</v>
      </c>
      <c r="W57" s="42">
        <f>AC57-P57</f>
        <v>0</v>
      </c>
      <c r="X57" s="66">
        <f>ROUND(SUM(S57:W57),0)</f>
        <v>-138187</v>
      </c>
      <c r="Z57" s="44">
        <v>138187</v>
      </c>
      <c r="AA57" s="44"/>
      <c r="AB57" s="44"/>
      <c r="AC57" s="44"/>
      <c r="AD57" s="160">
        <f>Z57-AA57-AB57-AC57</f>
        <v>138187</v>
      </c>
      <c r="AG57" s="73">
        <f>E57-Summary!C53</f>
        <v>-38376</v>
      </c>
    </row>
    <row r="58" spans="1:33" ht="3" customHeight="1" x14ac:dyDescent="0.25">
      <c r="C58" s="29"/>
      <c r="D58" s="38"/>
      <c r="E58" s="41"/>
      <c r="F58" s="42"/>
      <c r="G58" s="66"/>
      <c r="H58" s="42"/>
      <c r="I58" s="41"/>
      <c r="J58" s="42"/>
      <c r="K58" s="42"/>
      <c r="L58" s="87"/>
      <c r="M58" s="65"/>
      <c r="N58" s="65"/>
      <c r="O58" s="42"/>
      <c r="P58" s="43"/>
      <c r="Q58" s="87"/>
      <c r="R58" s="44"/>
      <c r="S58" s="41"/>
      <c r="T58" s="42"/>
      <c r="U58" s="42"/>
      <c r="V58" s="42"/>
      <c r="W58" s="42"/>
      <c r="X58" s="66"/>
    </row>
    <row r="59" spans="1:33" ht="12" customHeight="1" x14ac:dyDescent="0.25">
      <c r="C59" s="75" t="s">
        <v>76</v>
      </c>
      <c r="D59" s="38"/>
      <c r="E59" s="168">
        <f>SUM(E49:E57)</f>
        <v>0</v>
      </c>
      <c r="F59" s="169" t="e">
        <f ca="1">SUM(F49:F57)</f>
        <v>#NAME?</v>
      </c>
      <c r="G59" s="171" t="e">
        <f ca="1">SUM(G49:G57)</f>
        <v>#NAME?</v>
      </c>
      <c r="H59" s="42"/>
      <c r="I59" s="168">
        <f t="shared" ref="I59:P59" si="26">SUM(I49:I57)</f>
        <v>0</v>
      </c>
      <c r="J59" s="169">
        <f t="shared" si="26"/>
        <v>0</v>
      </c>
      <c r="K59" s="169">
        <f t="shared" si="26"/>
        <v>0</v>
      </c>
      <c r="L59" s="172">
        <f t="shared" si="26"/>
        <v>0</v>
      </c>
      <c r="M59" s="169"/>
      <c r="N59" s="169"/>
      <c r="O59" s="169">
        <f t="shared" si="26"/>
        <v>0</v>
      </c>
      <c r="P59" s="171">
        <f t="shared" si="26"/>
        <v>0</v>
      </c>
      <c r="Q59" s="172">
        <f>L59-O59-P59</f>
        <v>0</v>
      </c>
      <c r="R59" s="44"/>
      <c r="S59" s="168" t="e">
        <f ca="1">SUM(S49:S57)</f>
        <v>#NAME?</v>
      </c>
      <c r="T59" s="169"/>
      <c r="U59" s="169"/>
      <c r="V59" s="169" t="e">
        <f ca="1">SUM(V49:V57)</f>
        <v>#NAME?</v>
      </c>
      <c r="W59" s="169" t="e">
        <f ca="1">SUM(W49:W57)</f>
        <v>#NAME?</v>
      </c>
      <c r="X59" s="171" t="e">
        <f ca="1">SUM(X49:X57)</f>
        <v>#NAME?</v>
      </c>
      <c r="Z59" s="163" t="e">
        <f ca="1">SUM(Z49:Z57)</f>
        <v>#NAME?</v>
      </c>
      <c r="AA59" s="163" t="e">
        <f ca="1">SUM(AA49:AA57)</f>
        <v>#NAME?</v>
      </c>
      <c r="AB59" s="163" t="e">
        <f ca="1">SUM(AB49:AB57)</f>
        <v>#NAME?</v>
      </c>
      <c r="AC59" s="163" t="e">
        <f ca="1">SUM(AC49:AC57)</f>
        <v>#NAME?</v>
      </c>
      <c r="AD59" s="163" t="e">
        <f ca="1">SUM(AD49:AD57)</f>
        <v>#NAME?</v>
      </c>
      <c r="AG59" s="163" t="e">
        <f ca="1">SUM(AG49:AG57)</f>
        <v>#NAME?</v>
      </c>
    </row>
    <row r="60" spans="1:33" ht="3" customHeight="1" x14ac:dyDescent="0.25">
      <c r="C60" s="29"/>
      <c r="D60" s="38"/>
      <c r="E60" s="41"/>
      <c r="F60" s="42"/>
      <c r="G60" s="66"/>
      <c r="H60" s="42"/>
      <c r="I60" s="41"/>
      <c r="J60" s="42"/>
      <c r="K60" s="42"/>
      <c r="L60" s="87"/>
      <c r="M60" s="65"/>
      <c r="N60" s="65"/>
      <c r="O60" s="42"/>
      <c r="P60" s="43"/>
      <c r="Q60" s="87"/>
      <c r="R60" s="44"/>
      <c r="S60" s="41"/>
      <c r="T60" s="42"/>
      <c r="U60" s="42"/>
      <c r="V60" s="42"/>
      <c r="W60" s="42"/>
      <c r="X60" s="66"/>
    </row>
    <row r="61" spans="1:33" ht="12" customHeight="1" x14ac:dyDescent="0.25">
      <c r="C61" s="29" t="s">
        <v>25</v>
      </c>
      <c r="D61" s="38"/>
      <c r="E61" s="41">
        <f>L61-O61-P61</f>
        <v>0</v>
      </c>
      <c r="F61" s="42">
        <f>AD61</f>
        <v>-24200</v>
      </c>
      <c r="G61" s="66">
        <f>ROUND(E61-F61,0)</f>
        <v>24200</v>
      </c>
      <c r="H61" s="42"/>
      <c r="I61" s="41"/>
      <c r="J61" s="42"/>
      <c r="K61" s="42"/>
      <c r="L61" s="87"/>
      <c r="M61" s="65"/>
      <c r="N61" s="65"/>
      <c r="O61" s="42"/>
      <c r="P61" s="43"/>
      <c r="Q61" s="87">
        <f>L61-O61-P61</f>
        <v>0</v>
      </c>
      <c r="R61" s="44"/>
      <c r="S61" s="41">
        <f>L61-(Z61-AB61)</f>
        <v>0</v>
      </c>
      <c r="T61" s="42"/>
      <c r="U61" s="42"/>
      <c r="V61" s="42">
        <f>AA61-O61</f>
        <v>24200</v>
      </c>
      <c r="W61" s="42">
        <f>AC61-P61</f>
        <v>0</v>
      </c>
      <c r="X61" s="66">
        <f>ROUND(SUM(S61:W61),0)</f>
        <v>24200</v>
      </c>
      <c r="Z61" s="44"/>
      <c r="AA61" s="44">
        <v>24200</v>
      </c>
      <c r="AB61" s="44"/>
      <c r="AC61" s="44"/>
      <c r="AD61" s="160">
        <f>Z61-AA61-AB61-AC61</f>
        <v>-24200</v>
      </c>
      <c r="AG61" s="73">
        <f>E61-Summary!C57</f>
        <v>0</v>
      </c>
    </row>
    <row r="62" spans="1:33" ht="3" customHeight="1" x14ac:dyDescent="0.25">
      <c r="C62" s="29"/>
      <c r="D62" s="38"/>
      <c r="E62" s="41"/>
      <c r="F62" s="42"/>
      <c r="G62" s="66"/>
      <c r="H62" s="42"/>
      <c r="I62" s="41"/>
      <c r="J62" s="42"/>
      <c r="K62" s="42"/>
      <c r="L62" s="87"/>
      <c r="M62" s="65"/>
      <c r="N62" s="65"/>
      <c r="O62" s="42"/>
      <c r="P62" s="43"/>
      <c r="Q62" s="87"/>
      <c r="R62" s="44"/>
      <c r="S62" s="41"/>
      <c r="T62" s="42"/>
      <c r="U62" s="42"/>
      <c r="V62" s="42"/>
      <c r="W62" s="42"/>
      <c r="X62" s="66"/>
    </row>
    <row r="63" spans="1:33" ht="12" customHeight="1" x14ac:dyDescent="0.25">
      <c r="C63" s="75" t="s">
        <v>77</v>
      </c>
      <c r="D63" s="38"/>
      <c r="E63" s="120">
        <f>SUM(E59:E61)</f>
        <v>0</v>
      </c>
      <c r="F63" s="121" t="e">
        <f ca="1">SUM(F59:F61)</f>
        <v>#NAME?</v>
      </c>
      <c r="G63" s="122" t="e">
        <f ca="1">SUM(G59:G61)</f>
        <v>#NAME?</v>
      </c>
      <c r="H63" s="42"/>
      <c r="I63" s="120">
        <f t="shared" ref="I63:P63" si="27">SUM(I59:I61)</f>
        <v>0</v>
      </c>
      <c r="J63" s="121">
        <f t="shared" si="27"/>
        <v>0</v>
      </c>
      <c r="K63" s="121">
        <f t="shared" si="27"/>
        <v>0</v>
      </c>
      <c r="L63" s="123">
        <f t="shared" si="27"/>
        <v>0</v>
      </c>
      <c r="M63" s="121"/>
      <c r="N63" s="121"/>
      <c r="O63" s="121">
        <f t="shared" si="27"/>
        <v>0</v>
      </c>
      <c r="P63" s="122">
        <f t="shared" si="27"/>
        <v>0</v>
      </c>
      <c r="Q63" s="123">
        <f>L63-O63-P63</f>
        <v>0</v>
      </c>
      <c r="R63" s="44"/>
      <c r="S63" s="120" t="e">
        <f ca="1">SUM(S59:S61)</f>
        <v>#NAME?</v>
      </c>
      <c r="T63" s="121"/>
      <c r="U63" s="121"/>
      <c r="V63" s="121" t="e">
        <f ca="1">SUM(V59:V61)</f>
        <v>#NAME?</v>
      </c>
      <c r="W63" s="121" t="e">
        <f ca="1">SUM(W59:W61)</f>
        <v>#NAME?</v>
      </c>
      <c r="X63" s="122" t="e">
        <f ca="1">SUM(X59:X61)</f>
        <v>#NAME?</v>
      </c>
      <c r="Z63" s="162" t="e">
        <f ca="1">SUM(Z59:Z61)</f>
        <v>#NAME?</v>
      </c>
      <c r="AA63" s="162" t="e">
        <f ca="1">SUM(AA59:AA61)</f>
        <v>#NAME?</v>
      </c>
      <c r="AB63" s="162" t="e">
        <f ca="1">SUM(AB59:AB61)</f>
        <v>#NAME?</v>
      </c>
      <c r="AC63" s="162" t="e">
        <f ca="1">SUM(AC59:AC61)</f>
        <v>#NAME?</v>
      </c>
      <c r="AD63" s="162" t="e">
        <f ca="1">SUM(AD59:AD61)</f>
        <v>#NAME?</v>
      </c>
      <c r="AG63" s="162" t="e">
        <f ca="1">SUM(AG59:AG61)</f>
        <v>#NAME?</v>
      </c>
    </row>
    <row r="64" spans="1:33" s="38" customFormat="1" ht="3" customHeight="1" x14ac:dyDescent="0.25">
      <c r="A64" s="25"/>
      <c r="B64" s="25"/>
      <c r="C64" s="48"/>
      <c r="D64" s="36"/>
      <c r="E64" s="49"/>
      <c r="F64" s="50"/>
      <c r="G64" s="51"/>
      <c r="H64" s="42"/>
      <c r="I64" s="52"/>
      <c r="J64" s="53"/>
      <c r="K64" s="53"/>
      <c r="L64" s="48"/>
      <c r="M64" s="53"/>
      <c r="N64" s="53"/>
      <c r="O64" s="53"/>
      <c r="P64" s="54"/>
      <c r="Q64" s="48"/>
      <c r="S64" s="52"/>
      <c r="T64" s="53"/>
      <c r="U64" s="53"/>
      <c r="V64" s="53"/>
      <c r="W64" s="53"/>
      <c r="X64" s="54"/>
    </row>
    <row r="65" spans="3:26" ht="13.5" x14ac:dyDescent="0.25">
      <c r="C65" s="55"/>
      <c r="E65" s="44"/>
      <c r="F65" s="44"/>
      <c r="G65" s="44"/>
      <c r="H65" s="44"/>
    </row>
    <row r="66" spans="3:26" x14ac:dyDescent="0.25">
      <c r="E66" s="44"/>
      <c r="F66" s="44"/>
      <c r="G66" s="44"/>
      <c r="H66" s="44"/>
      <c r="Z66" s="160"/>
    </row>
    <row r="67" spans="3:26" x14ac:dyDescent="0.25">
      <c r="E67" s="44"/>
      <c r="F67" s="44"/>
      <c r="G67" s="44"/>
      <c r="H67" s="44"/>
    </row>
    <row r="68" spans="3:26" x14ac:dyDescent="0.25">
      <c r="E68" s="44"/>
      <c r="F68" s="44"/>
      <c r="G68" s="44"/>
      <c r="H68" s="44"/>
    </row>
    <row r="69" spans="3:26" x14ac:dyDescent="0.25">
      <c r="E69" s="44"/>
      <c r="F69" s="44"/>
      <c r="G69" s="44"/>
      <c r="H69" s="44"/>
    </row>
    <row r="70" spans="3:26" x14ac:dyDescent="0.25">
      <c r="E70" s="44"/>
      <c r="F70" s="44"/>
      <c r="G70" s="44"/>
      <c r="H70" s="44"/>
    </row>
    <row r="71" spans="3:26" x14ac:dyDescent="0.25">
      <c r="E71" s="44"/>
      <c r="F71" s="44"/>
      <c r="G71" s="44"/>
      <c r="H71" s="44"/>
    </row>
    <row r="72" spans="3:26" x14ac:dyDescent="0.25">
      <c r="E72" s="44"/>
      <c r="F72" s="44"/>
      <c r="G72" s="44"/>
      <c r="H72" s="44"/>
    </row>
    <row r="73" spans="3:26" x14ac:dyDescent="0.25">
      <c r="E73" s="44"/>
      <c r="F73" s="44"/>
      <c r="G73" s="44"/>
      <c r="H73" s="44"/>
      <c r="S73" s="27">
        <f>L73-(Z73-AB73)</f>
        <v>0</v>
      </c>
    </row>
    <row r="74" spans="3:26" x14ac:dyDescent="0.25">
      <c r="E74" s="44"/>
      <c r="F74" s="44"/>
      <c r="G74" s="44"/>
      <c r="H74" s="44"/>
    </row>
    <row r="75" spans="3:26" x14ac:dyDescent="0.25">
      <c r="E75" s="44"/>
      <c r="F75" s="44"/>
      <c r="G75" s="44"/>
      <c r="H75" s="44"/>
    </row>
    <row r="76" spans="3:26" x14ac:dyDescent="0.25">
      <c r="E76" s="44"/>
      <c r="F76" s="44"/>
      <c r="G76" s="44"/>
      <c r="H76" s="44"/>
    </row>
    <row r="77" spans="3:26" x14ac:dyDescent="0.25">
      <c r="E77" s="44"/>
      <c r="F77" s="44"/>
      <c r="G77" s="44"/>
      <c r="H77" s="44"/>
    </row>
    <row r="78" spans="3:26" x14ac:dyDescent="0.25">
      <c r="E78" s="44"/>
      <c r="F78" s="44"/>
      <c r="G78" s="44"/>
      <c r="H78" s="44"/>
    </row>
    <row r="79" spans="3:26" x14ac:dyDescent="0.25">
      <c r="E79" s="44"/>
      <c r="F79" s="44"/>
      <c r="G79" s="44"/>
      <c r="H79" s="44"/>
    </row>
    <row r="80" spans="3:26" x14ac:dyDescent="0.25">
      <c r="E80" s="44"/>
      <c r="F80" s="44"/>
      <c r="G80" s="44"/>
      <c r="H80" s="44"/>
    </row>
    <row r="81" spans="5:8" x14ac:dyDescent="0.25">
      <c r="E81" s="44"/>
      <c r="F81" s="44"/>
      <c r="G81" s="44"/>
      <c r="H81" s="44"/>
    </row>
    <row r="82" spans="5:8" x14ac:dyDescent="0.25">
      <c r="E82" s="44"/>
      <c r="F82" s="44"/>
      <c r="G82" s="44"/>
      <c r="H82" s="44"/>
    </row>
    <row r="83" spans="5:8" x14ac:dyDescent="0.25">
      <c r="E83" s="44"/>
      <c r="F83" s="44"/>
      <c r="G83" s="44"/>
      <c r="H83" s="44"/>
    </row>
    <row r="84" spans="5:8" x14ac:dyDescent="0.25">
      <c r="E84" s="44"/>
      <c r="F84" s="44"/>
      <c r="G84" s="44"/>
      <c r="H84" s="44"/>
    </row>
    <row r="85" spans="5:8" x14ac:dyDescent="0.25">
      <c r="E85" s="44"/>
      <c r="F85" s="44"/>
      <c r="G85" s="44"/>
      <c r="H85" s="44"/>
    </row>
    <row r="86" spans="5:8" x14ac:dyDescent="0.25">
      <c r="E86" s="44"/>
      <c r="F86" s="44"/>
      <c r="G86" s="44"/>
      <c r="H86" s="44"/>
    </row>
    <row r="87" spans="5:8" x14ac:dyDescent="0.25">
      <c r="E87" s="44"/>
      <c r="F87" s="44"/>
      <c r="G87" s="44"/>
      <c r="H87" s="44"/>
    </row>
    <row r="88" spans="5:8" x14ac:dyDescent="0.25">
      <c r="E88" s="44"/>
      <c r="F88" s="44"/>
      <c r="G88" s="44"/>
      <c r="H88" s="44"/>
    </row>
    <row r="89" spans="5:8" x14ac:dyDescent="0.25">
      <c r="E89" s="44"/>
      <c r="F89" s="44"/>
      <c r="G89" s="44"/>
      <c r="H89" s="44"/>
    </row>
  </sheetData>
  <mergeCells count="6">
    <mergeCell ref="C3:X3"/>
    <mergeCell ref="C4:X4"/>
    <mergeCell ref="C5:X5"/>
    <mergeCell ref="E7:G7"/>
    <mergeCell ref="S7:X7"/>
    <mergeCell ref="I7:Q7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8"/>
  <sheetViews>
    <sheetView topLeftCell="B2" workbookViewId="0">
      <selection activeCell="B6" sqref="B6"/>
    </sheetView>
  </sheetViews>
  <sheetFormatPr defaultRowHeight="12.75" x14ac:dyDescent="0.25"/>
  <cols>
    <col min="1" max="1" width="13.85546875" style="25" hidden="1" customWidth="1"/>
    <col min="2" max="2" width="23.7109375" style="27" customWidth="1"/>
    <col min="3" max="3" width="1" style="27" customWidth="1"/>
    <col min="4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75</v>
      </c>
      <c r="E1" s="25" t="s">
        <v>132</v>
      </c>
      <c r="F1" s="170">
        <v>36586</v>
      </c>
      <c r="H1" s="25" t="s">
        <v>132</v>
      </c>
      <c r="I1" s="25" t="s">
        <v>132</v>
      </c>
      <c r="J1" s="170">
        <v>36678</v>
      </c>
      <c r="L1" s="25" t="s">
        <v>132</v>
      </c>
      <c r="M1" s="25" t="s">
        <v>132</v>
      </c>
      <c r="N1" s="170">
        <v>36770</v>
      </c>
      <c r="P1" s="25" t="s">
        <v>132</v>
      </c>
      <c r="Q1" s="25" t="s">
        <v>132</v>
      </c>
      <c r="R1" s="170">
        <v>36861</v>
      </c>
      <c r="V1" s="170"/>
    </row>
    <row r="2" spans="1:22" ht="15.75" x14ac:dyDescent="0.25">
      <c r="A2" s="25" t="s">
        <v>102</v>
      </c>
      <c r="B2" s="242" t="s">
        <v>21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</row>
    <row r="3" spans="1:22" ht="16.5" x14ac:dyDescent="0.3">
      <c r="A3" s="26" t="s">
        <v>103</v>
      </c>
      <c r="B3" s="243" t="s">
        <v>147</v>
      </c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</row>
    <row r="4" spans="1:22" ht="13.5" x14ac:dyDescent="0.25">
      <c r="A4" s="25" t="s">
        <v>192</v>
      </c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</row>
    <row r="5" spans="1:22" ht="3" customHeight="1" x14ac:dyDescent="0.25"/>
    <row r="6" spans="1:22" ht="12" customHeight="1" x14ac:dyDescent="0.25">
      <c r="B6" s="28"/>
      <c r="D6" s="245" t="s">
        <v>101</v>
      </c>
      <c r="E6" s="246"/>
      <c r="F6" s="247"/>
      <c r="H6" s="245" t="s">
        <v>105</v>
      </c>
      <c r="I6" s="246"/>
      <c r="J6" s="247"/>
      <c r="L6" s="245" t="s">
        <v>106</v>
      </c>
      <c r="M6" s="246"/>
      <c r="N6" s="247"/>
      <c r="P6" s="245" t="s">
        <v>107</v>
      </c>
      <c r="Q6" s="246"/>
      <c r="R6" s="247"/>
      <c r="T6" s="245" t="s">
        <v>18</v>
      </c>
      <c r="U6" s="246"/>
      <c r="V6" s="247"/>
    </row>
    <row r="7" spans="1:22" ht="12" customHeight="1" x14ac:dyDescent="0.25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5">
      <c r="B8" s="32" t="s">
        <v>20</v>
      </c>
      <c r="C8" s="29"/>
      <c r="D8" s="33" t="s">
        <v>92</v>
      </c>
      <c r="E8" s="34" t="s">
        <v>19</v>
      </c>
      <c r="F8" s="35" t="s">
        <v>26</v>
      </c>
      <c r="G8" s="36"/>
      <c r="H8" s="33" t="s">
        <v>92</v>
      </c>
      <c r="I8" s="34" t="s">
        <v>19</v>
      </c>
      <c r="J8" s="35" t="s">
        <v>26</v>
      </c>
      <c r="K8" s="36"/>
      <c r="L8" s="33" t="s">
        <v>92</v>
      </c>
      <c r="M8" s="34" t="s">
        <v>19</v>
      </c>
      <c r="N8" s="35" t="s">
        <v>26</v>
      </c>
      <c r="O8" s="36"/>
      <c r="P8" s="33" t="s">
        <v>72</v>
      </c>
      <c r="Q8" s="34" t="s">
        <v>19</v>
      </c>
      <c r="R8" s="35" t="s">
        <v>26</v>
      </c>
      <c r="S8" s="36"/>
      <c r="T8" s="33" t="s">
        <v>72</v>
      </c>
      <c r="U8" s="34" t="s">
        <v>19</v>
      </c>
      <c r="V8" s="35" t="s">
        <v>26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33</v>
      </c>
      <c r="B10" s="29" t="s">
        <v>4</v>
      </c>
      <c r="C10" s="38"/>
      <c r="D10" s="59" t="e">
        <f ca="1">ROUND(_xll.HPVAL($A10,D$1,$A$2,F$1,$A$3,$A$4)/1000,0)</f>
        <v>#NAME?</v>
      </c>
      <c r="E10" s="60" t="e">
        <f ca="1">ROUND(_xll.HPVAL($A10,E$1,$A$2,F$1,$A$3,$A$4)/1000,0)</f>
        <v>#NAME?</v>
      </c>
      <c r="F10" s="66" t="e">
        <f t="shared" ref="F10:F19" ca="1" si="0">ROUND(D10-E10,0)</f>
        <v>#NAME?</v>
      </c>
      <c r="G10" s="42"/>
      <c r="H10" s="59" t="e">
        <f ca="1">ROUND(_xll.HPVAL($A10,H$1,$A$2,J$1,$A$3,$A$4)/1000,0)</f>
        <v>#NAME?</v>
      </c>
      <c r="I10" s="60" t="e">
        <f ca="1">ROUND(_xll.HPVAL($A10,I$1,$A$2,J$1,$A$3,$A$4)/1000,0)</f>
        <v>#NAME?</v>
      </c>
      <c r="J10" s="66" t="e">
        <f t="shared" ref="J10:J19" ca="1" si="1">ROUND(H10-I10,0)</f>
        <v>#NAME?</v>
      </c>
      <c r="K10" s="42"/>
      <c r="L10" s="59" t="e">
        <f ca="1">ROUND(_xll.HPVAL($A10,L$1,$A$2,N$1,$A$3,$A$4)/1000,0)</f>
        <v>#NAME?</v>
      </c>
      <c r="M10" s="60" t="e">
        <f ca="1">ROUND(_xll.HPVAL($A10,M$1,$A$2,N$1,$A$3,$A$4)/1000,0)</f>
        <v>#NAME?</v>
      </c>
      <c r="N10" s="66" t="e">
        <f t="shared" ref="N10:N19" ca="1" si="2">ROUND(L10-M10,0)</f>
        <v>#NAME?</v>
      </c>
      <c r="O10" s="42"/>
      <c r="P10" s="59" t="e">
        <f ca="1">ROUND(_xll.HPVAL($A10,P$1,$A$2,R$1,$A$3,$A$4)/1000,0)</f>
        <v>#NAME?</v>
      </c>
      <c r="Q10" s="60" t="e">
        <f ca="1">ROUND(_xll.HPVAL($A10,Q$1,$A$2,R$1,$A$3,$A$4)/1000,0)</f>
        <v>#NAME?</v>
      </c>
      <c r="R10" s="66" t="e">
        <f t="shared" ref="R10:R19" ca="1" si="3">ROUND(P10-Q10,0)</f>
        <v>#NAME?</v>
      </c>
      <c r="S10" s="42"/>
      <c r="T10" s="59" t="e">
        <f ca="1">D10+H10+L10+P10</f>
        <v>#NAME?</v>
      </c>
      <c r="U10" s="60" t="e">
        <f ca="1">E10+I10+M10+Q10</f>
        <v>#NAME?</v>
      </c>
      <c r="V10" s="66" t="e">
        <f t="shared" ref="V10:V19" ca="1" si="4">ROUND(T10-U10,0)</f>
        <v>#NAME?</v>
      </c>
    </row>
    <row r="11" spans="1:22" ht="12" customHeight="1" x14ac:dyDescent="0.25">
      <c r="A11" s="25" t="s">
        <v>146</v>
      </c>
      <c r="B11" s="29" t="s">
        <v>138</v>
      </c>
      <c r="C11" s="38"/>
      <c r="D11" s="41" t="e">
        <f ca="1">ROUND(_xll.HPVAL($A11,D$1,$A$2,F$1,$A$3,$A$4)/1000,0)</f>
        <v>#NAME?</v>
      </c>
      <c r="E11" s="42" t="e">
        <f ca="1">ROUND(_xll.HPVAL($A11,E$1,$A$2,F$1,$A$3,$A$4)/1000,0)</f>
        <v>#NAME?</v>
      </c>
      <c r="F11" s="66" t="e">
        <f t="shared" ca="1" si="0"/>
        <v>#NAME?</v>
      </c>
      <c r="G11" s="42"/>
      <c r="H11" s="41" t="e">
        <f ca="1">ROUND(_xll.HPVAL($A11,H$1,$A$2,J$1,$A$3,$A$4)/1000,0)</f>
        <v>#NAME?</v>
      </c>
      <c r="I11" s="42" t="e">
        <f ca="1">ROUND(_xll.HPVAL($A11,I$1,$A$2,J$1,$A$3,$A$4)/1000,0)</f>
        <v>#NAME?</v>
      </c>
      <c r="J11" s="66" t="e">
        <f t="shared" ca="1" si="1"/>
        <v>#NAME?</v>
      </c>
      <c r="K11" s="42"/>
      <c r="L11" s="41" t="e">
        <f ca="1">ROUND(_xll.HPVAL($A11,L$1,$A$2,N$1,$A$3,$A$4)/1000,0)</f>
        <v>#NAME?</v>
      </c>
      <c r="M11" s="42" t="e">
        <f ca="1">ROUND(_xll.HPVAL($A11,M$1,$A$2,N$1,$A$3,$A$4)/1000,0)</f>
        <v>#NAME?</v>
      </c>
      <c r="N11" s="66" t="e">
        <f t="shared" ca="1" si="2"/>
        <v>#NAME?</v>
      </c>
      <c r="O11" s="42"/>
      <c r="P11" s="41" t="e">
        <f ca="1">ROUND(_xll.HPVAL($A11,P$1,$A$2,R$1,$A$3,$A$4)/1000,0)</f>
        <v>#NAME?</v>
      </c>
      <c r="Q11" s="42" t="e">
        <f ca="1">ROUND(_xll.HPVAL($A11,Q$1,$A$2,R$1,$A$3,$A$4)/1000,0)</f>
        <v>#NAME?</v>
      </c>
      <c r="R11" s="66" t="e">
        <f t="shared" ca="1" si="3"/>
        <v>#NAME?</v>
      </c>
      <c r="S11" s="42"/>
      <c r="T11" s="41" t="e">
        <f t="shared" ref="T11:T19" ca="1" si="5">D11+H11+L11+P11</f>
        <v>#NAME?</v>
      </c>
      <c r="U11" s="42" t="e">
        <f t="shared" ref="U11:U19" ca="1" si="6">E11+I11+M11+Q11</f>
        <v>#NAME?</v>
      </c>
      <c r="V11" s="66" t="e">
        <f t="shared" ca="1" si="4"/>
        <v>#NAME?</v>
      </c>
    </row>
    <row r="12" spans="1:22" ht="12" customHeight="1" x14ac:dyDescent="0.25">
      <c r="A12" s="25" t="s">
        <v>34</v>
      </c>
      <c r="B12" s="29" t="s">
        <v>5</v>
      </c>
      <c r="C12" s="38"/>
      <c r="D12" s="41" t="e">
        <f ca="1">ROUND(_xll.HPVAL($A12,D$1,$A$2,F$1,$A$3,$A$4)/1000,0)</f>
        <v>#NAME?</v>
      </c>
      <c r="E12" s="42" t="e">
        <f ca="1">ROUND(_xll.HPVAL($A12,E$1,$A$2,F$1,$A$3,$A$4)/1000,0)</f>
        <v>#NAME?</v>
      </c>
      <c r="F12" s="66" t="e">
        <f t="shared" ca="1" si="0"/>
        <v>#NAME?</v>
      </c>
      <c r="G12" s="42"/>
      <c r="H12" s="41" t="e">
        <f ca="1">ROUND(_xll.HPVAL($A12,H$1,$A$2,J$1,$A$3,$A$4)/1000,0)</f>
        <v>#NAME?</v>
      </c>
      <c r="I12" s="42" t="e">
        <f ca="1">ROUND(_xll.HPVAL($A12,I$1,$A$2,J$1,$A$3,$A$4)/1000,0)</f>
        <v>#NAME?</v>
      </c>
      <c r="J12" s="66" t="e">
        <f t="shared" ca="1" si="1"/>
        <v>#NAME?</v>
      </c>
      <c r="K12" s="42"/>
      <c r="L12" s="41" t="e">
        <f ca="1">ROUND(_xll.HPVAL($A12,L$1,$A$2,N$1,$A$3,$A$4)/1000,0)</f>
        <v>#NAME?</v>
      </c>
      <c r="M12" s="42" t="e">
        <f ca="1">ROUND(_xll.HPVAL($A12,M$1,$A$2,N$1,$A$3,$A$4)/1000,0)</f>
        <v>#NAME?</v>
      </c>
      <c r="N12" s="66" t="e">
        <f t="shared" ca="1" si="2"/>
        <v>#NAME?</v>
      </c>
      <c r="O12" s="42"/>
      <c r="P12" s="41" t="e">
        <f ca="1">ROUND(_xll.HPVAL($A12,P$1,$A$2,R$1,$A$3,$A$4)/1000,0)</f>
        <v>#NAME?</v>
      </c>
      <c r="Q12" s="42" t="e">
        <f ca="1">ROUND(_xll.HPVAL($A12,Q$1,$A$2,R$1,$A$3,$A$4)/1000,0)</f>
        <v>#NAME?</v>
      </c>
      <c r="R12" s="66" t="e">
        <f t="shared" ca="1" si="3"/>
        <v>#NAME?</v>
      </c>
      <c r="S12" s="42"/>
      <c r="T12" s="41" t="e">
        <f t="shared" ca="1" si="5"/>
        <v>#NAME?</v>
      </c>
      <c r="U12" s="42" t="e">
        <f t="shared" ca="1" si="6"/>
        <v>#NAME?</v>
      </c>
      <c r="V12" s="66" t="e">
        <f t="shared" ca="1" si="4"/>
        <v>#NAME?</v>
      </c>
    </row>
    <row r="13" spans="1:22" ht="12" customHeight="1" x14ac:dyDescent="0.25">
      <c r="A13" s="25" t="s">
        <v>36</v>
      </c>
      <c r="B13" s="29" t="s">
        <v>13</v>
      </c>
      <c r="C13" s="38"/>
      <c r="D13" s="41" t="e">
        <f ca="1">ROUND(_xll.HPVAL($A13,D$1,$A$2,F$1,$A$3,$A$4)/1000,0)</f>
        <v>#NAME?</v>
      </c>
      <c r="E13" s="42" t="e">
        <f ca="1">ROUND(_xll.HPVAL($A13,E$1,$A$2,F$1,$A$3,$A$4)/1000,0)</f>
        <v>#NAME?</v>
      </c>
      <c r="F13" s="66" t="e">
        <f ca="1">ROUND(D13-E13,0)</f>
        <v>#NAME?</v>
      </c>
      <c r="G13" s="42"/>
      <c r="H13" s="41" t="e">
        <f ca="1">ROUND(_xll.HPVAL($A13,H$1,$A$2,J$1,$A$3,$A$4)/1000,0)</f>
        <v>#NAME?</v>
      </c>
      <c r="I13" s="42" t="e">
        <f ca="1">ROUND(_xll.HPVAL($A13,I$1,$A$2,J$1,$A$3,$A$4)/1000,0)</f>
        <v>#NAME?</v>
      </c>
      <c r="J13" s="66" t="e">
        <f ca="1">ROUND(H13-I13,0)</f>
        <v>#NAME?</v>
      </c>
      <c r="K13" s="42"/>
      <c r="L13" s="41" t="e">
        <f ca="1">ROUND(_xll.HPVAL($A13,L$1,$A$2,N$1,$A$3,$A$4)/1000,0)</f>
        <v>#NAME?</v>
      </c>
      <c r="M13" s="42" t="e">
        <f ca="1">ROUND(_xll.HPVAL($A13,M$1,$A$2,N$1,$A$3,$A$4)/1000,0)</f>
        <v>#NAME?</v>
      </c>
      <c r="N13" s="66" t="e">
        <f ca="1">ROUND(L13-M13,0)</f>
        <v>#NAME?</v>
      </c>
      <c r="O13" s="42"/>
      <c r="P13" s="41" t="e">
        <f ca="1">ROUND(_xll.HPVAL($A13,P$1,$A$2,R$1,$A$3,$A$4)/1000,0)</f>
        <v>#NAME?</v>
      </c>
      <c r="Q13" s="42" t="e">
        <f ca="1">ROUND(_xll.HPVAL($A13,Q$1,$A$2,R$1,$A$3,$A$4)/1000,0)</f>
        <v>#NAME?</v>
      </c>
      <c r="R13" s="66" t="e">
        <f ca="1">ROUND(P13-Q13,0)</f>
        <v>#NAME?</v>
      </c>
      <c r="S13" s="42"/>
      <c r="T13" s="41" t="e">
        <f ca="1">D13+H13+L13+P13</f>
        <v>#NAME?</v>
      </c>
      <c r="U13" s="42" t="e">
        <f ca="1">E13+I13+M13+Q13</f>
        <v>#NAME?</v>
      </c>
      <c r="V13" s="66" t="e">
        <f ca="1">ROUND(T13-U13,0)</f>
        <v>#NAME?</v>
      </c>
    </row>
    <row r="14" spans="1:22" ht="12" customHeight="1" x14ac:dyDescent="0.25">
      <c r="A14" s="25" t="s">
        <v>53</v>
      </c>
      <c r="B14" s="29" t="s">
        <v>154</v>
      </c>
      <c r="C14" s="38"/>
      <c r="D14" s="41" t="e">
        <f ca="1">ROUND(_xll.HPVAL($A14,D$1,$A$2,F$1,$A$3,$A$4)/1000,0)</f>
        <v>#NAME?</v>
      </c>
      <c r="E14" s="42" t="e">
        <f ca="1">ROUND(_xll.HPVAL($A14,E$1,$A$2,F$1,$A$3,$A$4)/1000,0)</f>
        <v>#NAME?</v>
      </c>
      <c r="F14" s="66" t="e">
        <f t="shared" ca="1" si="0"/>
        <v>#NAME?</v>
      </c>
      <c r="G14" s="42"/>
      <c r="H14" s="41" t="e">
        <f ca="1">ROUND(_xll.HPVAL($A14,H$1,$A$2,J$1,$A$3,$A$4)/1000,0)</f>
        <v>#NAME?</v>
      </c>
      <c r="I14" s="42" t="e">
        <f ca="1">ROUND(_xll.HPVAL($A14,I$1,$A$2,J$1,$A$3,$A$4)/1000,0)</f>
        <v>#NAME?</v>
      </c>
      <c r="J14" s="66" t="e">
        <f t="shared" ca="1" si="1"/>
        <v>#NAME?</v>
      </c>
      <c r="K14" s="42"/>
      <c r="L14" s="41" t="e">
        <f ca="1">ROUND(_xll.HPVAL($A14,L$1,$A$2,N$1,$A$3,$A$4)/1000,0)</f>
        <v>#NAME?</v>
      </c>
      <c r="M14" s="42" t="e">
        <f ca="1">ROUND(_xll.HPVAL($A14,M$1,$A$2,N$1,$A$3,$A$4)/1000,0)</f>
        <v>#NAME?</v>
      </c>
      <c r="N14" s="66" t="e">
        <f t="shared" ca="1" si="2"/>
        <v>#NAME?</v>
      </c>
      <c r="O14" s="42"/>
      <c r="P14" s="41" t="e">
        <f ca="1">ROUND(_xll.HPVAL($A14,P$1,$A$2,R$1,$A$3,$A$4)/1000,0)</f>
        <v>#NAME?</v>
      </c>
      <c r="Q14" s="42" t="e">
        <f ca="1">ROUND(_xll.HPVAL($A14,Q$1,$A$2,R$1,$A$3,$A$4)/1000,0)</f>
        <v>#NAME?</v>
      </c>
      <c r="R14" s="66" t="e">
        <f t="shared" ca="1" si="3"/>
        <v>#NAME?</v>
      </c>
      <c r="S14" s="42"/>
      <c r="T14" s="41" t="e">
        <f t="shared" ca="1" si="5"/>
        <v>#NAME?</v>
      </c>
      <c r="U14" s="42" t="e">
        <f t="shared" ca="1" si="6"/>
        <v>#NAME?</v>
      </c>
      <c r="V14" s="66" t="e">
        <f t="shared" ca="1" si="4"/>
        <v>#NAME?</v>
      </c>
    </row>
    <row r="15" spans="1:22" ht="12" customHeight="1" x14ac:dyDescent="0.25">
      <c r="A15" s="25" t="s">
        <v>35</v>
      </c>
      <c r="B15" s="29" t="s">
        <v>8</v>
      </c>
      <c r="C15" s="38"/>
      <c r="D15" s="41" t="e">
        <f ca="1">ROUND(_xll.HPVAL($A15,D$1,$A$2,F$1,$A$3,$A$4)/1000,0)</f>
        <v>#NAME?</v>
      </c>
      <c r="E15" s="42" t="e">
        <f ca="1">ROUND(_xll.HPVAL($A15,E$1,$A$2,F$1,$A$3,$A$4)/1000,0)</f>
        <v>#NAME?</v>
      </c>
      <c r="F15" s="66" t="e">
        <f t="shared" ca="1" si="0"/>
        <v>#NAME?</v>
      </c>
      <c r="G15" s="42"/>
      <c r="H15" s="41" t="e">
        <f ca="1">ROUND(_xll.HPVAL($A15,H$1,$A$2,J$1,$A$3,$A$4)/1000,0)</f>
        <v>#NAME?</v>
      </c>
      <c r="I15" s="42" t="e">
        <f ca="1">ROUND(_xll.HPVAL($A15,I$1,$A$2,J$1,$A$3,$A$4)/1000,0)</f>
        <v>#NAME?</v>
      </c>
      <c r="J15" s="66" t="e">
        <f t="shared" ca="1" si="1"/>
        <v>#NAME?</v>
      </c>
      <c r="K15" s="42"/>
      <c r="L15" s="41" t="e">
        <f ca="1">ROUND(_xll.HPVAL($A15,L$1,$A$2,N$1,$A$3,$A$4)/1000,0)</f>
        <v>#NAME?</v>
      </c>
      <c r="M15" s="42" t="e">
        <f ca="1">ROUND(_xll.HPVAL($A15,M$1,$A$2,N$1,$A$3,$A$4)/1000,0)</f>
        <v>#NAME?</v>
      </c>
      <c r="N15" s="66" t="e">
        <f t="shared" ca="1" si="2"/>
        <v>#NAME?</v>
      </c>
      <c r="O15" s="42"/>
      <c r="P15" s="41" t="e">
        <f ca="1">ROUND(_xll.HPVAL($A15,P$1,$A$2,R$1,$A$3,$A$4)/1000,0)</f>
        <v>#NAME?</v>
      </c>
      <c r="Q15" s="42" t="e">
        <f ca="1">ROUND(_xll.HPVAL($A15,Q$1,$A$2,R$1,$A$3,$A$4)/1000,0)</f>
        <v>#NAME?</v>
      </c>
      <c r="R15" s="66" t="e">
        <f t="shared" ca="1" si="3"/>
        <v>#NAME?</v>
      </c>
      <c r="S15" s="42"/>
      <c r="T15" s="41" t="e">
        <f t="shared" ca="1" si="5"/>
        <v>#NAME?</v>
      </c>
      <c r="U15" s="42" t="e">
        <f t="shared" ca="1" si="6"/>
        <v>#NAME?</v>
      </c>
      <c r="V15" s="66" t="e">
        <f t="shared" ca="1" si="4"/>
        <v>#NAME?</v>
      </c>
    </row>
    <row r="16" spans="1:22" ht="12" customHeight="1" x14ac:dyDescent="0.25">
      <c r="A16" s="25" t="s">
        <v>37</v>
      </c>
      <c r="B16" s="29" t="s">
        <v>6</v>
      </c>
      <c r="C16" s="38"/>
      <c r="D16" s="41" t="e">
        <f ca="1">ROUND(_xll.HPVAL($A16,D$1,$A$2,F$1,$A$3,$A$4)/1000,0)</f>
        <v>#NAME?</v>
      </c>
      <c r="E16" s="42" t="e">
        <f ca="1">ROUND(_xll.HPVAL($A16,E$1,$A$2,F$1,$A$3,$A$4)/1000,0)</f>
        <v>#NAME?</v>
      </c>
      <c r="F16" s="66" t="e">
        <f t="shared" ca="1" si="0"/>
        <v>#NAME?</v>
      </c>
      <c r="G16" s="42"/>
      <c r="H16" s="41" t="e">
        <f ca="1">ROUND(_xll.HPVAL($A16,H$1,$A$2,J$1,$A$3,$A$4)/1000,0)</f>
        <v>#NAME?</v>
      </c>
      <c r="I16" s="42" t="e">
        <f ca="1">ROUND(_xll.HPVAL($A16,I$1,$A$2,J$1,$A$3,$A$4)/1000,0)</f>
        <v>#NAME?</v>
      </c>
      <c r="J16" s="66" t="e">
        <f t="shared" ca="1" si="1"/>
        <v>#NAME?</v>
      </c>
      <c r="K16" s="42"/>
      <c r="L16" s="41" t="e">
        <f ca="1">ROUND(_xll.HPVAL($A16,L$1,$A$2,N$1,$A$3,$A$4)/1000,0)</f>
        <v>#NAME?</v>
      </c>
      <c r="M16" s="42" t="e">
        <f ca="1">ROUND(_xll.HPVAL($A16,M$1,$A$2,N$1,$A$3,$A$4)/1000,0)</f>
        <v>#NAME?</v>
      </c>
      <c r="N16" s="66" t="e">
        <f t="shared" ca="1" si="2"/>
        <v>#NAME?</v>
      </c>
      <c r="O16" s="42"/>
      <c r="P16" s="41" t="e">
        <f ca="1">ROUND(_xll.HPVAL($A16,P$1,$A$2,R$1,$A$3,$A$4)/1000,0)</f>
        <v>#NAME?</v>
      </c>
      <c r="Q16" s="42" t="e">
        <f ca="1">ROUND(_xll.HPVAL($A16,Q$1,$A$2,R$1,$A$3,$A$4)/1000,0)</f>
        <v>#NAME?</v>
      </c>
      <c r="R16" s="66" t="e">
        <f t="shared" ca="1" si="3"/>
        <v>#NAME?</v>
      </c>
      <c r="S16" s="42"/>
      <c r="T16" s="41" t="e">
        <f t="shared" ca="1" si="5"/>
        <v>#NAME?</v>
      </c>
      <c r="U16" s="42" t="e">
        <f t="shared" ca="1" si="6"/>
        <v>#NAME?</v>
      </c>
      <c r="V16" s="66" t="e">
        <f t="shared" ca="1" si="4"/>
        <v>#NAME?</v>
      </c>
    </row>
    <row r="17" spans="1:22" ht="12" customHeight="1" x14ac:dyDescent="0.25">
      <c r="A17" s="25" t="s">
        <v>7</v>
      </c>
      <c r="B17" s="29" t="s">
        <v>139</v>
      </c>
      <c r="C17" s="38"/>
      <c r="D17" s="41" t="e">
        <f ca="1">ROUND(_xll.HPVAL($A17,D$1,$A$2,F$1,$A$3,$A$4)/1000,0)</f>
        <v>#NAME?</v>
      </c>
      <c r="E17" s="42" t="e">
        <f ca="1">ROUND(_xll.HPVAL($A17,E$1,$A$2,F$1,$A$3,$A$4)/1000,0)</f>
        <v>#NAME?</v>
      </c>
      <c r="F17" s="66" t="e">
        <f t="shared" ca="1" si="0"/>
        <v>#NAME?</v>
      </c>
      <c r="G17" s="42"/>
      <c r="H17" s="41" t="e">
        <f ca="1">ROUND(_xll.HPVAL($A17,H$1,$A$2,J$1,$A$3,$A$4)/1000,0)</f>
        <v>#NAME?</v>
      </c>
      <c r="I17" s="42" t="e">
        <f ca="1">ROUND(_xll.HPVAL($A17,I$1,$A$2,J$1,$A$3,$A$4)/1000,0)</f>
        <v>#NAME?</v>
      </c>
      <c r="J17" s="66" t="e">
        <f t="shared" ca="1" si="1"/>
        <v>#NAME?</v>
      </c>
      <c r="K17" s="42"/>
      <c r="L17" s="41" t="e">
        <f ca="1">ROUND(_xll.HPVAL($A17,L$1,$A$2,N$1,$A$3,$A$4)/1000,0)</f>
        <v>#NAME?</v>
      </c>
      <c r="M17" s="42" t="e">
        <f ca="1">ROUND(_xll.HPVAL($A17,M$1,$A$2,N$1,$A$3,$A$4)/1000,0)</f>
        <v>#NAME?</v>
      </c>
      <c r="N17" s="66" t="e">
        <f t="shared" ca="1" si="2"/>
        <v>#NAME?</v>
      </c>
      <c r="O17" s="42"/>
      <c r="P17" s="41" t="e">
        <f ca="1">ROUND(_xll.HPVAL($A17,P$1,$A$2,R$1,$A$3,$A$4)/1000,0)</f>
        <v>#NAME?</v>
      </c>
      <c r="Q17" s="42" t="e">
        <f ca="1">ROUND(_xll.HPVAL($A17,Q$1,$A$2,R$1,$A$3,$A$4)/1000,0)</f>
        <v>#NAME?</v>
      </c>
      <c r="R17" s="66" t="e">
        <f t="shared" ca="1" si="3"/>
        <v>#NAME?</v>
      </c>
      <c r="S17" s="42"/>
      <c r="T17" s="41" t="e">
        <f t="shared" ca="1" si="5"/>
        <v>#NAME?</v>
      </c>
      <c r="U17" s="42" t="e">
        <f t="shared" ca="1" si="6"/>
        <v>#NAME?</v>
      </c>
      <c r="V17" s="66" t="e">
        <f t="shared" ca="1" si="4"/>
        <v>#NAME?</v>
      </c>
    </row>
    <row r="18" spans="1:22" ht="12" customHeight="1" x14ac:dyDescent="0.25">
      <c r="A18" s="25" t="s">
        <v>94</v>
      </c>
      <c r="B18" s="29" t="s">
        <v>73</v>
      </c>
      <c r="C18" s="38"/>
      <c r="D18" s="41" t="e">
        <f ca="1">ROUND(_xll.HPVAL($A18,D$1,$A$2,F$1,$A$3,$A$4)/1000,0)</f>
        <v>#NAME?</v>
      </c>
      <c r="E18" s="42" t="e">
        <f ca="1">ROUND(_xll.HPVAL($A18,E$1,$A$2,F$1,$A$3,$A$4)/1000,0)</f>
        <v>#NAME?</v>
      </c>
      <c r="F18" s="66" t="e">
        <f t="shared" ca="1" si="0"/>
        <v>#NAME?</v>
      </c>
      <c r="G18" s="42"/>
      <c r="H18" s="41" t="e">
        <f ca="1">ROUND(_xll.HPVAL($A18,H$1,$A$2,J$1,$A$3,$A$4)/1000,0)</f>
        <v>#NAME?</v>
      </c>
      <c r="I18" s="42" t="e">
        <f ca="1">ROUND(_xll.HPVAL($A18,I$1,$A$2,J$1,$A$3,$A$4)/1000,0)</f>
        <v>#NAME?</v>
      </c>
      <c r="J18" s="66" t="e">
        <f t="shared" ca="1" si="1"/>
        <v>#NAME?</v>
      </c>
      <c r="K18" s="42"/>
      <c r="L18" s="41" t="e">
        <f ca="1">ROUND(_xll.HPVAL($A18,L$1,$A$2,N$1,$A$3,$A$4)/1000,0)</f>
        <v>#NAME?</v>
      </c>
      <c r="M18" s="42" t="e">
        <f ca="1">ROUND(_xll.HPVAL($A18,M$1,$A$2,N$1,$A$3,$A$4)/1000,0)</f>
        <v>#NAME?</v>
      </c>
      <c r="N18" s="66" t="e">
        <f t="shared" ca="1" si="2"/>
        <v>#NAME?</v>
      </c>
      <c r="O18" s="42"/>
      <c r="P18" s="41" t="e">
        <f ca="1">ROUND(_xll.HPVAL($A18,P$1,$A$2,R$1,$A$3,$A$4)/1000,0)</f>
        <v>#NAME?</v>
      </c>
      <c r="Q18" s="42" t="e">
        <f ca="1">ROUND(_xll.HPVAL($A18,Q$1,$A$2,R$1,$A$3,$A$4)/1000,0)</f>
        <v>#NAME?</v>
      </c>
      <c r="R18" s="66" t="e">
        <f t="shared" ca="1" si="3"/>
        <v>#NAME?</v>
      </c>
      <c r="S18" s="42"/>
      <c r="T18" s="41" t="e">
        <f t="shared" ca="1" si="5"/>
        <v>#NAME?</v>
      </c>
      <c r="U18" s="42" t="e">
        <f t="shared" ca="1" si="6"/>
        <v>#NAME?</v>
      </c>
      <c r="V18" s="66" t="e">
        <f t="shared" ca="1" si="4"/>
        <v>#NAME?</v>
      </c>
    </row>
    <row r="19" spans="1:22" ht="12" customHeight="1" x14ac:dyDescent="0.25">
      <c r="A19" s="25" t="s">
        <v>38</v>
      </c>
      <c r="B19" s="29" t="s">
        <v>3</v>
      </c>
      <c r="C19" s="38"/>
      <c r="D19" s="41" t="e">
        <f ca="1">ROUND(_xll.HPVAL($A19,D$1,$A$2,F$1,$A$3,$A$4)/1000,0)</f>
        <v>#NAME?</v>
      </c>
      <c r="E19" s="42" t="e">
        <f ca="1">ROUND(_xll.HPVAL($A19,E$1,$A$2,F$1,$A$3,$A$4)/1000,0)</f>
        <v>#NAME?</v>
      </c>
      <c r="F19" s="66" t="e">
        <f t="shared" ca="1" si="0"/>
        <v>#NAME?</v>
      </c>
      <c r="G19" s="42"/>
      <c r="H19" s="41" t="e">
        <f ca="1">ROUND(_xll.HPVAL($A19,H$1,$A$2,J$1,$A$3,$A$4)/1000,0)</f>
        <v>#NAME?</v>
      </c>
      <c r="I19" s="42" t="e">
        <f ca="1">ROUND(_xll.HPVAL($A19,I$1,$A$2,J$1,$A$3,$A$4)/1000,0)</f>
        <v>#NAME?</v>
      </c>
      <c r="J19" s="66" t="e">
        <f t="shared" ca="1" si="1"/>
        <v>#NAME?</v>
      </c>
      <c r="K19" s="42"/>
      <c r="L19" s="41" t="e">
        <f ca="1">ROUND(_xll.HPVAL($A19,L$1,$A$2,N$1,$A$3,$A$4)/1000,0)</f>
        <v>#NAME?</v>
      </c>
      <c r="M19" s="42" t="e">
        <f ca="1">ROUND(_xll.HPVAL($A19,M$1,$A$2,N$1,$A$3,$A$4)/1000,0)</f>
        <v>#NAME?</v>
      </c>
      <c r="N19" s="66" t="e">
        <f t="shared" ca="1" si="2"/>
        <v>#NAME?</v>
      </c>
      <c r="O19" s="42"/>
      <c r="P19" s="41" t="e">
        <f ca="1">ROUND(_xll.HPVAL($A19,P$1,$A$2,R$1,$A$3,$A$4)/1000,0)</f>
        <v>#NAME?</v>
      </c>
      <c r="Q19" s="42" t="e">
        <f ca="1">ROUND(_xll.HPVAL($A19,Q$1,$A$2,R$1,$A$3,$A$4)/1000,0)</f>
        <v>#NAME?</v>
      </c>
      <c r="R19" s="66" t="e">
        <f t="shared" ca="1" si="3"/>
        <v>#NAME?</v>
      </c>
      <c r="S19" s="42"/>
      <c r="T19" s="41" t="e">
        <f t="shared" ca="1" si="5"/>
        <v>#NAME?</v>
      </c>
      <c r="U19" s="42" t="e">
        <f t="shared" ca="1" si="6"/>
        <v>#NAME?</v>
      </c>
      <c r="V19" s="66" t="e">
        <f t="shared" ca="1" si="4"/>
        <v>#NAME?</v>
      </c>
    </row>
    <row r="20" spans="1:22" ht="12" customHeight="1" x14ac:dyDescent="0.25">
      <c r="B20" s="75" t="s">
        <v>9</v>
      </c>
      <c r="C20" s="38"/>
      <c r="D20" s="168" t="e">
        <f ca="1">SUM(D10:D19)</f>
        <v>#NAME?</v>
      </c>
      <c r="E20" s="169" t="e">
        <f ca="1">SUM(E10:E19)</f>
        <v>#NAME?</v>
      </c>
      <c r="F20" s="171" t="e">
        <f ca="1">SUM(F10:F19)</f>
        <v>#NAME?</v>
      </c>
      <c r="G20" s="42"/>
      <c r="H20" s="168" t="e">
        <f ca="1">SUM(H10:H19)</f>
        <v>#NAME?</v>
      </c>
      <c r="I20" s="169" t="e">
        <f ca="1">SUM(I10:I19)</f>
        <v>#NAME?</v>
      </c>
      <c r="J20" s="171" t="e">
        <f ca="1">SUM(J10:J19)</f>
        <v>#NAME?</v>
      </c>
      <c r="K20" s="42"/>
      <c r="L20" s="168" t="e">
        <f ca="1">SUM(L10:L19)</f>
        <v>#NAME?</v>
      </c>
      <c r="M20" s="169" t="e">
        <f ca="1">SUM(M10:M19)</f>
        <v>#NAME?</v>
      </c>
      <c r="N20" s="171" t="e">
        <f ca="1">SUM(N10:N19)</f>
        <v>#NAME?</v>
      </c>
      <c r="O20" s="42"/>
      <c r="P20" s="168" t="e">
        <f ca="1">SUM(P10:P19)</f>
        <v>#NAME?</v>
      </c>
      <c r="Q20" s="169" t="e">
        <f ca="1">SUM(Q10:Q19)</f>
        <v>#NAME?</v>
      </c>
      <c r="R20" s="171" t="e">
        <f ca="1">SUM(R10:R19)</f>
        <v>#NAME?</v>
      </c>
      <c r="S20" s="42"/>
      <c r="T20" s="168" t="e">
        <f ca="1">SUM(T10:T19)</f>
        <v>#NAME?</v>
      </c>
      <c r="U20" s="169" t="e">
        <f ca="1">SUM(U10:U19)</f>
        <v>#NAME?</v>
      </c>
      <c r="V20" s="171" t="e">
        <f ca="1">SUM(V10:V19)</f>
        <v>#NAME?</v>
      </c>
    </row>
    <row r="21" spans="1:22" ht="3" customHeight="1" x14ac:dyDescent="0.25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5">
      <c r="A22" s="25" t="s">
        <v>39</v>
      </c>
      <c r="B22" s="29" t="s">
        <v>110</v>
      </c>
      <c r="C22" s="38"/>
      <c r="D22" s="41" t="e">
        <f ca="1">ROUND(_xll.HPVAL($A22,D$1,$A$2,F$1,$A$3,$A$4)/1000,0)</f>
        <v>#NAME?</v>
      </c>
      <c r="E22" s="42" t="e">
        <f ca="1">ROUND(_xll.HPVAL($A22,E$1,$A$2,F$1,$A$3,$A$4)/1000,0)</f>
        <v>#NAME?</v>
      </c>
      <c r="F22" s="66" t="e">
        <f t="shared" ref="F22:F28" ca="1" si="7">ROUND(D22-E22,0)</f>
        <v>#NAME?</v>
      </c>
      <c r="G22" s="42"/>
      <c r="H22" s="41" t="e">
        <f ca="1">ROUND(_xll.HPVAL($A22,H$1,$A$2,J$1,$A$3,$A$4)/1000,0)</f>
        <v>#NAME?</v>
      </c>
      <c r="I22" s="42" t="e">
        <f ca="1">ROUND(_xll.HPVAL($A22,I$1,$A$2,J$1,$A$3,$A$4)/1000,0)</f>
        <v>#NAME?</v>
      </c>
      <c r="J22" s="66" t="e">
        <f t="shared" ref="J22:J28" ca="1" si="8">ROUND(H22-I22,0)</f>
        <v>#NAME?</v>
      </c>
      <c r="K22" s="42"/>
      <c r="L22" s="41" t="e">
        <f ca="1">ROUND(_xll.HPVAL($A22,L$1,$A$2,N$1,$A$3,$A$4)/1000,0)</f>
        <v>#NAME?</v>
      </c>
      <c r="M22" s="42" t="e">
        <f ca="1">ROUND(_xll.HPVAL($A22,M$1,$A$2,N$1,$A$3,$A$4)/1000,0)</f>
        <v>#NAME?</v>
      </c>
      <c r="N22" s="66" t="e">
        <f t="shared" ref="N22:N28" ca="1" si="9">ROUND(L22-M22,0)</f>
        <v>#NAME?</v>
      </c>
      <c r="O22" s="42"/>
      <c r="P22" s="41" t="e">
        <f ca="1">ROUND(_xll.HPVAL($A22,P$1,$A$2,R$1,$A$3,$A$4)/1000,0)</f>
        <v>#NAME?</v>
      </c>
      <c r="Q22" s="42" t="e">
        <f ca="1">ROUND(_xll.HPVAL($A22,Q$1,$A$2,R$1,$A$3,$A$4)/1000,0)</f>
        <v>#NAME?</v>
      </c>
      <c r="R22" s="66" t="e">
        <f t="shared" ref="R22:R28" ca="1" si="10">ROUND(P22-Q22,0)</f>
        <v>#NAME?</v>
      </c>
      <c r="S22" s="42"/>
      <c r="T22" s="41" t="e">
        <f t="shared" ref="T22:T28" ca="1" si="11">D22+H22+L22+P22</f>
        <v>#NAME?</v>
      </c>
      <c r="U22" s="42" t="e">
        <f t="shared" ref="U22:U28" ca="1" si="12">E22+I22+M22+Q22</f>
        <v>#NAME?</v>
      </c>
      <c r="V22" s="66" t="e">
        <f t="shared" ref="V22:V28" ca="1" si="13">ROUND(T22-U22,0)</f>
        <v>#NAME?</v>
      </c>
    </row>
    <row r="23" spans="1:22" ht="12" customHeight="1" x14ac:dyDescent="0.25">
      <c r="A23" s="25" t="s">
        <v>46</v>
      </c>
      <c r="B23" s="29" t="s">
        <v>111</v>
      </c>
      <c r="C23" s="38"/>
      <c r="D23" s="41" t="e">
        <f ca="1">ROUND(_xll.HPVAL($A23,D$1,$A$2,F$1,$A$3,$A$4)/1000,0)</f>
        <v>#NAME?</v>
      </c>
      <c r="E23" s="42" t="e">
        <f ca="1">ROUND(_xll.HPVAL($A23,E$1,$A$2,F$1,$A$3,$A$4)/1000,0)</f>
        <v>#NAME?</v>
      </c>
      <c r="F23" s="66" t="e">
        <f t="shared" ca="1" si="7"/>
        <v>#NAME?</v>
      </c>
      <c r="G23" s="42"/>
      <c r="H23" s="41" t="e">
        <f ca="1">ROUND(_xll.HPVAL($A23,H$1,$A$2,J$1,$A$3,$A$4)/1000,0)</f>
        <v>#NAME?</v>
      </c>
      <c r="I23" s="42" t="e">
        <f ca="1">ROUND(_xll.HPVAL($A23,I$1,$A$2,J$1,$A$3,$A$4)/1000,0)</f>
        <v>#NAME?</v>
      </c>
      <c r="J23" s="66" t="e">
        <f t="shared" ca="1" si="8"/>
        <v>#NAME?</v>
      </c>
      <c r="K23" s="42"/>
      <c r="L23" s="41" t="e">
        <f ca="1">ROUND(_xll.HPVAL($A23,L$1,$A$2,N$1,$A$3,$A$4)/1000,0)</f>
        <v>#NAME?</v>
      </c>
      <c r="M23" s="42" t="e">
        <f ca="1">ROUND(_xll.HPVAL($A23,M$1,$A$2,N$1,$A$3,$A$4)/1000,0)</f>
        <v>#NAME?</v>
      </c>
      <c r="N23" s="66" t="e">
        <f t="shared" ca="1" si="9"/>
        <v>#NAME?</v>
      </c>
      <c r="O23" s="42"/>
      <c r="P23" s="41" t="e">
        <f ca="1">ROUND(_xll.HPVAL($A23,P$1,$A$2,R$1,$A$3,$A$4)/1000,0)</f>
        <v>#NAME?</v>
      </c>
      <c r="Q23" s="42" t="e">
        <f ca="1">ROUND(_xll.HPVAL($A23,Q$1,$A$2,R$1,$A$3,$A$4)/1000,0)</f>
        <v>#NAME?</v>
      </c>
      <c r="R23" s="66" t="e">
        <f t="shared" ca="1" si="10"/>
        <v>#NAME?</v>
      </c>
      <c r="S23" s="42"/>
      <c r="T23" s="41" t="e">
        <f t="shared" ca="1" si="11"/>
        <v>#NAME?</v>
      </c>
      <c r="U23" s="42" t="e">
        <f t="shared" ca="1" si="12"/>
        <v>#NAME?</v>
      </c>
      <c r="V23" s="66" t="e">
        <f t="shared" ca="1" si="13"/>
        <v>#NAME?</v>
      </c>
    </row>
    <row r="24" spans="1:22" ht="12" customHeight="1" x14ac:dyDescent="0.25">
      <c r="A24" s="25" t="s">
        <v>43</v>
      </c>
      <c r="B24" s="29" t="s">
        <v>112</v>
      </c>
      <c r="C24" s="38"/>
      <c r="D24" s="41" t="e">
        <f ca="1">ROUND(_xll.HPVAL($A24,D$1,$A$2,F$1,$A$3,$A$4)/1000,0)</f>
        <v>#NAME?</v>
      </c>
      <c r="E24" s="42" t="e">
        <f ca="1">ROUND(_xll.HPVAL($A24,E$1,$A$2,F$1,$A$3,$A$4)/1000,0)</f>
        <v>#NAME?</v>
      </c>
      <c r="F24" s="66" t="e">
        <f t="shared" ca="1" si="7"/>
        <v>#NAME?</v>
      </c>
      <c r="G24" s="42"/>
      <c r="H24" s="41" t="e">
        <f ca="1">ROUND(_xll.HPVAL($A24,H$1,$A$2,J$1,$A$3,$A$4)/1000,0)</f>
        <v>#NAME?</v>
      </c>
      <c r="I24" s="42" t="e">
        <f ca="1">ROUND(_xll.HPVAL($A24,I$1,$A$2,J$1,$A$3,$A$4)/1000,0)</f>
        <v>#NAME?</v>
      </c>
      <c r="J24" s="66" t="e">
        <f t="shared" ca="1" si="8"/>
        <v>#NAME?</v>
      </c>
      <c r="K24" s="42"/>
      <c r="L24" s="41" t="e">
        <f ca="1">ROUND(_xll.HPVAL($A24,L$1,$A$2,N$1,$A$3,$A$4)/1000,0)</f>
        <v>#NAME?</v>
      </c>
      <c r="M24" s="42" t="e">
        <f ca="1">ROUND(_xll.HPVAL($A24,M$1,$A$2,N$1,$A$3,$A$4)/1000,0)</f>
        <v>#NAME?</v>
      </c>
      <c r="N24" s="66" t="e">
        <f t="shared" ca="1" si="9"/>
        <v>#NAME?</v>
      </c>
      <c r="O24" s="42"/>
      <c r="P24" s="41" t="e">
        <f ca="1">ROUND(_xll.HPVAL($A24,P$1,$A$2,R$1,$A$3,$A$4)/1000,0)</f>
        <v>#NAME?</v>
      </c>
      <c r="Q24" s="42" t="e">
        <f ca="1">ROUND(_xll.HPVAL($A24,Q$1,$A$2,R$1,$A$3,$A$4)/1000,0)</f>
        <v>#NAME?</v>
      </c>
      <c r="R24" s="66" t="e">
        <f t="shared" ca="1" si="10"/>
        <v>#NAME?</v>
      </c>
      <c r="S24" s="42"/>
      <c r="T24" s="41" t="e">
        <f t="shared" ca="1" si="11"/>
        <v>#NAME?</v>
      </c>
      <c r="U24" s="42" t="e">
        <f t="shared" ca="1" si="12"/>
        <v>#NAME?</v>
      </c>
      <c r="V24" s="66" t="e">
        <f t="shared" ca="1" si="13"/>
        <v>#NAME?</v>
      </c>
    </row>
    <row r="25" spans="1:22" ht="12" customHeight="1" x14ac:dyDescent="0.25">
      <c r="A25" s="25" t="s">
        <v>40</v>
      </c>
      <c r="B25" s="29" t="s">
        <v>113</v>
      </c>
      <c r="C25" s="38"/>
      <c r="D25" s="41" t="e">
        <f ca="1">ROUND(_xll.HPVAL($A25,D$1,$A$2,F$1,$A$3,$A$4)/1000,0)</f>
        <v>#NAME?</v>
      </c>
      <c r="E25" s="42" t="e">
        <f ca="1">ROUND(_xll.HPVAL($A25,E$1,$A$2,F$1,$A$3,$A$4)/1000,0)</f>
        <v>#NAME?</v>
      </c>
      <c r="F25" s="66" t="e">
        <f t="shared" ca="1" si="7"/>
        <v>#NAME?</v>
      </c>
      <c r="G25" s="42"/>
      <c r="H25" s="41" t="e">
        <f ca="1">ROUND(_xll.HPVAL($A25,H$1,$A$2,J$1,$A$3,$A$4)/1000,0)</f>
        <v>#NAME?</v>
      </c>
      <c r="I25" s="42" t="e">
        <f ca="1">ROUND(_xll.HPVAL($A25,I$1,$A$2,J$1,$A$3,$A$4)/1000,0)</f>
        <v>#NAME?</v>
      </c>
      <c r="J25" s="66" t="e">
        <f t="shared" ca="1" si="8"/>
        <v>#NAME?</v>
      </c>
      <c r="K25" s="42"/>
      <c r="L25" s="41" t="e">
        <f ca="1">ROUND(_xll.HPVAL($A25,L$1,$A$2,N$1,$A$3,$A$4)/1000,0)</f>
        <v>#NAME?</v>
      </c>
      <c r="M25" s="42" t="e">
        <f ca="1">ROUND(_xll.HPVAL($A25,M$1,$A$2,N$1,$A$3,$A$4)/1000,0)</f>
        <v>#NAME?</v>
      </c>
      <c r="N25" s="66" t="e">
        <f t="shared" ca="1" si="9"/>
        <v>#NAME?</v>
      </c>
      <c r="O25" s="42"/>
      <c r="P25" s="41" t="e">
        <f ca="1">ROUND(_xll.HPVAL($A25,P$1,$A$2,R$1,$A$3,$A$4)/1000,0)</f>
        <v>#NAME?</v>
      </c>
      <c r="Q25" s="42" t="e">
        <f ca="1">ROUND(_xll.HPVAL($A25,Q$1,$A$2,R$1,$A$3,$A$4)/1000,0)</f>
        <v>#NAME?</v>
      </c>
      <c r="R25" s="66" t="e">
        <f t="shared" ca="1" si="10"/>
        <v>#NAME?</v>
      </c>
      <c r="S25" s="42"/>
      <c r="T25" s="41" t="e">
        <f t="shared" ca="1" si="11"/>
        <v>#NAME?</v>
      </c>
      <c r="U25" s="42" t="e">
        <f t="shared" ca="1" si="12"/>
        <v>#NAME?</v>
      </c>
      <c r="V25" s="66" t="e">
        <f t="shared" ca="1" si="13"/>
        <v>#NAME?</v>
      </c>
    </row>
    <row r="26" spans="1:22" ht="12" customHeight="1" x14ac:dyDescent="0.25">
      <c r="A26" s="25" t="s">
        <v>133</v>
      </c>
      <c r="B26" s="29" t="s">
        <v>134</v>
      </c>
      <c r="C26" s="38"/>
      <c r="D26" s="41">
        <v>0</v>
      </c>
      <c r="E26" s="42" t="e">
        <f ca="1">ROUND(_xll.HPVAL($A26,E$1,$A$2,F$1,$A$3,$A$4)/1000,0)</f>
        <v>#NAME?</v>
      </c>
      <c r="F26" s="66" t="e">
        <f t="shared" ca="1" si="7"/>
        <v>#NAME?</v>
      </c>
      <c r="G26" s="42"/>
      <c r="H26" s="41" t="e">
        <f ca="1">ROUND(_xll.HPVAL($A26,H$1,$A$2,J$1,$A$3,$A$4)/1000,0)</f>
        <v>#NAME?</v>
      </c>
      <c r="I26" s="42" t="e">
        <f ca="1">ROUND(_xll.HPVAL($A26,I$1,$A$2,J$1,$A$3,$A$4)/1000,0)</f>
        <v>#NAME?</v>
      </c>
      <c r="J26" s="66" t="e">
        <f t="shared" ca="1" si="8"/>
        <v>#NAME?</v>
      </c>
      <c r="K26" s="42"/>
      <c r="L26" s="41" t="e">
        <f ca="1">ROUND(_xll.HPVAL($A26,L$1,$A$2,N$1,$A$3,$A$4)/1000,0)</f>
        <v>#NAME?</v>
      </c>
      <c r="M26" s="42" t="e">
        <f ca="1">ROUND(_xll.HPVAL($A26,M$1,$A$2,N$1,$A$3,$A$4)/1000,0)</f>
        <v>#NAME?</v>
      </c>
      <c r="N26" s="66" t="e">
        <f t="shared" ca="1" si="9"/>
        <v>#NAME?</v>
      </c>
      <c r="O26" s="42"/>
      <c r="P26" s="41" t="e">
        <f ca="1">ROUND(_xll.HPVAL($A26,P$1,$A$2,R$1,$A$3,$A$4)/1000,0)</f>
        <v>#NAME?</v>
      </c>
      <c r="Q26" s="42" t="e">
        <f ca="1">ROUND(_xll.HPVAL($A26,Q$1,$A$2,R$1,$A$3,$A$4)/1000,0)</f>
        <v>#NAME?</v>
      </c>
      <c r="R26" s="66" t="e">
        <f t="shared" ca="1" si="10"/>
        <v>#NAME?</v>
      </c>
      <c r="S26" s="42"/>
      <c r="T26" s="41" t="e">
        <f t="shared" ca="1" si="11"/>
        <v>#NAME?</v>
      </c>
      <c r="U26" s="42" t="e">
        <f t="shared" ca="1" si="12"/>
        <v>#NAME?</v>
      </c>
      <c r="V26" s="66" t="e">
        <f t="shared" ca="1" si="13"/>
        <v>#NAME?</v>
      </c>
    </row>
    <row r="27" spans="1:22" ht="12" customHeight="1" x14ac:dyDescent="0.25">
      <c r="A27" s="25" t="s">
        <v>44</v>
      </c>
      <c r="B27" s="29" t="s">
        <v>1</v>
      </c>
      <c r="C27" s="38"/>
      <c r="D27" s="41" t="e">
        <f ca="1">ROUND(_xll.HPVAL($A27,D$1,$A$2,F$1,$A$3,$A$4)/1000,0)</f>
        <v>#NAME?</v>
      </c>
      <c r="E27" s="42" t="e">
        <f ca="1">ROUND(_xll.HPVAL($A27,E$1,$A$2,F$1,$A$3,$A$4)/1000,0)</f>
        <v>#NAME?</v>
      </c>
      <c r="F27" s="66" t="e">
        <f t="shared" ca="1" si="7"/>
        <v>#NAME?</v>
      </c>
      <c r="G27" s="42"/>
      <c r="H27" s="41" t="e">
        <f ca="1">ROUND(_xll.HPVAL($A27,H$1,$A$2,J$1,$A$3,$A$4)/1000,0)</f>
        <v>#NAME?</v>
      </c>
      <c r="I27" s="42" t="e">
        <f ca="1">ROUND(_xll.HPVAL($A27,I$1,$A$2,J$1,$A$3,$A$4)/1000,0)</f>
        <v>#NAME?</v>
      </c>
      <c r="J27" s="66" t="e">
        <f t="shared" ca="1" si="8"/>
        <v>#NAME?</v>
      </c>
      <c r="K27" s="42"/>
      <c r="L27" s="41" t="e">
        <f ca="1">ROUND(_xll.HPVAL($A27,L$1,$A$2,N$1,$A$3,$A$4)/1000,0)</f>
        <v>#NAME?</v>
      </c>
      <c r="M27" s="42" t="e">
        <f ca="1">ROUND(_xll.HPVAL($A27,M$1,$A$2,N$1,$A$3,$A$4)/1000,0)</f>
        <v>#NAME?</v>
      </c>
      <c r="N27" s="66" t="e">
        <f t="shared" ca="1" si="9"/>
        <v>#NAME?</v>
      </c>
      <c r="O27" s="42"/>
      <c r="P27" s="41" t="e">
        <f ca="1">ROUND(_xll.HPVAL($A27,P$1,$A$2,R$1,$A$3,$A$4)/1000,0)</f>
        <v>#NAME?</v>
      </c>
      <c r="Q27" s="42" t="e">
        <f ca="1">ROUND(_xll.HPVAL($A27,Q$1,$A$2,R$1,$A$3,$A$4)/1000,0)</f>
        <v>#NAME?</v>
      </c>
      <c r="R27" s="66" t="e">
        <f t="shared" ca="1" si="10"/>
        <v>#NAME?</v>
      </c>
      <c r="S27" s="42"/>
      <c r="T27" s="41" t="e">
        <f t="shared" ca="1" si="11"/>
        <v>#NAME?</v>
      </c>
      <c r="U27" s="42" t="e">
        <f t="shared" ca="1" si="12"/>
        <v>#NAME?</v>
      </c>
      <c r="V27" s="66" t="e">
        <f t="shared" ca="1" si="13"/>
        <v>#NAME?</v>
      </c>
    </row>
    <row r="28" spans="1:22" ht="12" customHeight="1" x14ac:dyDescent="0.25">
      <c r="A28" s="25" t="s">
        <v>135</v>
      </c>
      <c r="B28" s="29" t="s">
        <v>136</v>
      </c>
      <c r="C28" s="38"/>
      <c r="D28" s="41">
        <v>0</v>
      </c>
      <c r="E28" s="42" t="e">
        <f ca="1">ROUND(_xll.HPVAL($A28,E$1,$A$2,F$1,$A$3,$A$4)/1000,0)</f>
        <v>#NAME?</v>
      </c>
      <c r="F28" s="66" t="e">
        <f t="shared" ca="1" si="7"/>
        <v>#NAME?</v>
      </c>
      <c r="G28" s="42"/>
      <c r="H28" s="41" t="e">
        <f ca="1">ROUND(_xll.HPVAL($A28,H$1,$A$2,J$1,$A$3,$A$4)/1000,0)</f>
        <v>#NAME?</v>
      </c>
      <c r="I28" s="42" t="e">
        <f ca="1">ROUND(_xll.HPVAL($A28,I$1,$A$2,J$1,$A$3,$A$4)/1000,0)</f>
        <v>#NAME?</v>
      </c>
      <c r="J28" s="66" t="e">
        <f t="shared" ca="1" si="8"/>
        <v>#NAME?</v>
      </c>
      <c r="K28" s="42"/>
      <c r="L28" s="41" t="e">
        <f ca="1">ROUND(_xll.HPVAL($A28,L$1,$A$2,N$1,$A$3,$A$4)/1000,0)</f>
        <v>#NAME?</v>
      </c>
      <c r="M28" s="42" t="e">
        <f ca="1">ROUND(_xll.HPVAL($A28,M$1,$A$2,N$1,$A$3,$A$4)/1000,0)</f>
        <v>#NAME?</v>
      </c>
      <c r="N28" s="66" t="e">
        <f t="shared" ca="1" si="9"/>
        <v>#NAME?</v>
      </c>
      <c r="O28" s="42"/>
      <c r="P28" s="41" t="e">
        <f ca="1">ROUND(_xll.HPVAL($A28,P$1,$A$2,R$1,$A$3,$A$4)/1000,0)</f>
        <v>#NAME?</v>
      </c>
      <c r="Q28" s="42" t="e">
        <f ca="1">ROUND(_xll.HPVAL($A28,Q$1,$A$2,R$1,$A$3,$A$4)/1000,0)</f>
        <v>#NAME?</v>
      </c>
      <c r="R28" s="66" t="e">
        <f t="shared" ca="1" si="10"/>
        <v>#NAME?</v>
      </c>
      <c r="S28" s="42"/>
      <c r="T28" s="41" t="e">
        <f t="shared" ca="1" si="11"/>
        <v>#NAME?</v>
      </c>
      <c r="U28" s="42" t="e">
        <f t="shared" ca="1" si="12"/>
        <v>#NAME?</v>
      </c>
      <c r="V28" s="66" t="e">
        <f t="shared" ca="1" si="13"/>
        <v>#NAME?</v>
      </c>
    </row>
    <row r="29" spans="1:22" ht="12" customHeight="1" x14ac:dyDescent="0.25">
      <c r="A29" s="27"/>
      <c r="B29" s="75" t="s">
        <v>2</v>
      </c>
      <c r="C29" s="38"/>
      <c r="D29" s="168" t="e">
        <f ca="1">SUM(D22:D28)</f>
        <v>#NAME?</v>
      </c>
      <c r="E29" s="169" t="e">
        <f ca="1">SUM(E22:E28)</f>
        <v>#NAME?</v>
      </c>
      <c r="F29" s="171" t="e">
        <f ca="1">SUM(F22:F28)</f>
        <v>#NAME?</v>
      </c>
      <c r="G29" s="42"/>
      <c r="H29" s="168" t="e">
        <f ca="1">SUM(H22:H28)</f>
        <v>#NAME?</v>
      </c>
      <c r="I29" s="169" t="e">
        <f ca="1">SUM(I22:I28)</f>
        <v>#NAME?</v>
      </c>
      <c r="J29" s="171" t="e">
        <f ca="1">SUM(J22:J28)</f>
        <v>#NAME?</v>
      </c>
      <c r="K29" s="42"/>
      <c r="L29" s="168" t="e">
        <f ca="1">SUM(L22:L28)</f>
        <v>#NAME?</v>
      </c>
      <c r="M29" s="169" t="e">
        <f ca="1">SUM(M22:M28)</f>
        <v>#NAME?</v>
      </c>
      <c r="N29" s="171" t="e">
        <f ca="1">SUM(N22:N28)</f>
        <v>#NAME?</v>
      </c>
      <c r="O29" s="42"/>
      <c r="P29" s="168" t="e">
        <f ca="1">SUM(P22:P28)</f>
        <v>#NAME?</v>
      </c>
      <c r="Q29" s="169" t="e">
        <f ca="1">SUM(Q22:Q28)</f>
        <v>#NAME?</v>
      </c>
      <c r="R29" s="171" t="e">
        <f ca="1">SUM(R22:R28)</f>
        <v>#NAME?</v>
      </c>
      <c r="S29" s="42"/>
      <c r="T29" s="168" t="e">
        <f ca="1">SUM(T22:T28)</f>
        <v>#NAME?</v>
      </c>
      <c r="U29" s="169" t="e">
        <f ca="1">SUM(U22:U28)</f>
        <v>#NAME?</v>
      </c>
      <c r="V29" s="171" t="e">
        <f ca="1">SUM(V22:V28)</f>
        <v>#NAME?</v>
      </c>
    </row>
    <row r="30" spans="1:22" ht="3" customHeight="1" x14ac:dyDescent="0.25">
      <c r="B30" s="29"/>
      <c r="C30" s="38"/>
      <c r="D30" s="41"/>
      <c r="E30" s="42"/>
      <c r="F30" s="66"/>
      <c r="G30" s="42"/>
      <c r="H30" s="41"/>
      <c r="I30" s="42"/>
      <c r="J30" s="66"/>
      <c r="K30" s="42"/>
      <c r="L30" s="41"/>
      <c r="M30" s="42"/>
      <c r="N30" s="66"/>
      <c r="O30" s="42"/>
      <c r="P30" s="41"/>
      <c r="Q30" s="42"/>
      <c r="R30" s="66"/>
      <c r="S30" s="42"/>
      <c r="T30" s="41"/>
      <c r="U30" s="42"/>
      <c r="V30" s="66"/>
    </row>
    <row r="31" spans="1:22" ht="12" customHeight="1" x14ac:dyDescent="0.25">
      <c r="A31" s="25" t="s">
        <v>42</v>
      </c>
      <c r="B31" s="29" t="s">
        <v>41</v>
      </c>
      <c r="C31" s="38"/>
      <c r="D31" s="41" t="e">
        <f ca="1">ROUND(_xll.HPVAL($A31,D$1,$A$2,F$1,$A$3,$A$4)/1000,0)</f>
        <v>#NAME?</v>
      </c>
      <c r="E31" s="42" t="e">
        <f ca="1">ROUND(_xll.HPVAL($A31,E$1,$A$2,F$1,$A$3,$A$4)/1000,0)</f>
        <v>#NAME?</v>
      </c>
      <c r="F31" s="66" t="e">
        <f ca="1">ROUND(D31-E31,0)</f>
        <v>#NAME?</v>
      </c>
      <c r="G31" s="42"/>
      <c r="H31" s="41" t="e">
        <f ca="1">ROUND(_xll.HPVAL($A31,H$1,$A$2,J$1,$A$3,$A$4)/1000,0)</f>
        <v>#NAME?</v>
      </c>
      <c r="I31" s="42" t="e">
        <f ca="1">ROUND(_xll.HPVAL($A31,I$1,$A$2,J$1,$A$3,$A$4)/1000,0)</f>
        <v>#NAME?</v>
      </c>
      <c r="J31" s="66" t="e">
        <f ca="1">ROUND(H31-I31,0)</f>
        <v>#NAME?</v>
      </c>
      <c r="K31" s="42"/>
      <c r="L31" s="41" t="e">
        <f ca="1">ROUND(_xll.HPVAL($A31,L$1,$A$2,N$1,$A$3,$A$4)/1000,0)</f>
        <v>#NAME?</v>
      </c>
      <c r="M31" s="42" t="e">
        <f ca="1">ROUND(_xll.HPVAL($A31,M$1,$A$2,N$1,$A$3,$A$4)/1000,0)</f>
        <v>#NAME?</v>
      </c>
      <c r="N31" s="66" t="e">
        <f ca="1">ROUND(L31-M31,0)</f>
        <v>#NAME?</v>
      </c>
      <c r="O31" s="42"/>
      <c r="P31" s="41" t="e">
        <f ca="1">ROUND(_xll.HPVAL($A31,P$1,$A$2,R$1,$A$3,$A$4)/1000,0)</f>
        <v>#NAME?</v>
      </c>
      <c r="Q31" s="42" t="e">
        <f ca="1">ROUND(_xll.HPVAL($A31,Q$1,$A$2,R$1,$A$3,$A$4)/1000,0)</f>
        <v>#NAME?</v>
      </c>
      <c r="R31" s="66" t="e">
        <f ca="1">ROUND(P31-Q31,0)</f>
        <v>#NAME?</v>
      </c>
      <c r="S31" s="42"/>
      <c r="T31" s="41" t="e">
        <f ca="1">D31+H31+L31+P31</f>
        <v>#NAME?</v>
      </c>
      <c r="U31" s="42" t="e">
        <f ca="1">E31+I31+M31+Q31</f>
        <v>#NAME?</v>
      </c>
      <c r="V31" s="66" t="e">
        <f ca="1">ROUND(T31-U31,0)</f>
        <v>#NAME?</v>
      </c>
    </row>
    <row r="32" spans="1:22" ht="12" customHeight="1" x14ac:dyDescent="0.25">
      <c r="A32" s="25" t="s">
        <v>45</v>
      </c>
      <c r="B32" s="29" t="s">
        <v>88</v>
      </c>
      <c r="C32" s="38"/>
      <c r="D32" s="41" t="e">
        <f ca="1">ROUND(_xll.HPVAL($A32,D$1,$A$2,F$1,$A$3,$A$4)/1000,0)</f>
        <v>#NAME?</v>
      </c>
      <c r="E32" s="42" t="e">
        <f ca="1">ROUND(_xll.HPVAL($A32,E$1,$A$2,F$1,$A$3,$A$4)/1000,0)</f>
        <v>#NAME?</v>
      </c>
      <c r="F32" s="66" t="e">
        <f ca="1">ROUND(D32-E32,0)</f>
        <v>#NAME?</v>
      </c>
      <c r="G32" s="42"/>
      <c r="H32" s="41" t="e">
        <f ca="1">ROUND(_xll.HPVAL($A32,H$1,$A$2,J$1,$A$3,$A$4)/1000,0)</f>
        <v>#NAME?</v>
      </c>
      <c r="I32" s="42" t="e">
        <f ca="1">ROUND(_xll.HPVAL($A32,I$1,$A$2,J$1,$A$3,$A$4)/1000,0)</f>
        <v>#NAME?</v>
      </c>
      <c r="J32" s="66" t="e">
        <f ca="1">ROUND(H32-I32,0)</f>
        <v>#NAME?</v>
      </c>
      <c r="K32" s="42"/>
      <c r="L32" s="41" t="e">
        <f ca="1">ROUND(_xll.HPVAL($A32,L$1,$A$2,N$1,$A$3,$A$4)/1000,0)</f>
        <v>#NAME?</v>
      </c>
      <c r="M32" s="42" t="e">
        <f ca="1">ROUND(_xll.HPVAL($A32,M$1,$A$2,N$1,$A$3,$A$4)/1000,0)</f>
        <v>#NAME?</v>
      </c>
      <c r="N32" s="66" t="e">
        <f ca="1">ROUND(L32-M32,0)</f>
        <v>#NAME?</v>
      </c>
      <c r="O32" s="42"/>
      <c r="P32" s="41" t="e">
        <f ca="1">ROUND(_xll.HPVAL($A32,P$1,$A$2,R$1,$A$3,$A$4)/1000,0)</f>
        <v>#NAME?</v>
      </c>
      <c r="Q32" s="42" t="e">
        <f ca="1">ROUND(_xll.HPVAL($A32,Q$1,$A$2,R$1,$A$3,$A$4)/1000,0)</f>
        <v>#NAME?</v>
      </c>
      <c r="R32" s="66" t="e">
        <f ca="1">ROUND(P32-Q32,0)</f>
        <v>#NAME?</v>
      </c>
      <c r="S32" s="42"/>
      <c r="T32" s="41" t="e">
        <f t="shared" ref="T32:U34" ca="1" si="14">D32+H32+L32+P32</f>
        <v>#NAME?</v>
      </c>
      <c r="U32" s="42" t="e">
        <f t="shared" ca="1" si="14"/>
        <v>#NAME?</v>
      </c>
      <c r="V32" s="66" t="e">
        <f ca="1">ROUND(T32-U32,0)</f>
        <v>#NAME?</v>
      </c>
    </row>
    <row r="33" spans="1:22" ht="12" customHeight="1" x14ac:dyDescent="0.25">
      <c r="A33" s="25" t="s">
        <v>51</v>
      </c>
      <c r="B33" s="29" t="s">
        <v>115</v>
      </c>
      <c r="C33" s="38"/>
      <c r="D33" s="41" t="e">
        <f ca="1">ROUND(_xll.HPVAL($A33,D$1,$A$2,F$1,$A$3,$A$4)/1000,0)</f>
        <v>#NAME?</v>
      </c>
      <c r="E33" s="42" t="e">
        <f ca="1">ROUND(_xll.HPVAL($A33,E$1,$A$2,F$1,$A$3,$A$4)/1000,0)</f>
        <v>#NAME?</v>
      </c>
      <c r="F33" s="66" t="e">
        <f ca="1">ROUND(D33-E33,0)</f>
        <v>#NAME?</v>
      </c>
      <c r="G33" s="42"/>
      <c r="H33" s="41" t="e">
        <f ca="1">ROUND(_xll.HPVAL($A33,H$1,$A$2,J$1,$A$3,$A$4)/1000,0)</f>
        <v>#NAME?</v>
      </c>
      <c r="I33" s="42" t="e">
        <f ca="1">ROUND(_xll.HPVAL($A33,I$1,$A$2,J$1,$A$3,$A$4)/1000,0)</f>
        <v>#NAME?</v>
      </c>
      <c r="J33" s="66" t="e">
        <f ca="1">ROUND(H33-I33,0)</f>
        <v>#NAME?</v>
      </c>
      <c r="K33" s="42"/>
      <c r="L33" s="41" t="e">
        <f ca="1">ROUND(_xll.HPVAL($A33,L$1,$A$2,N$1,$A$3,$A$4)/1000,0)</f>
        <v>#NAME?</v>
      </c>
      <c r="M33" s="42" t="e">
        <f ca="1">ROUND(_xll.HPVAL($A33,M$1,$A$2,N$1,$A$3,$A$4)/1000,0)</f>
        <v>#NAME?</v>
      </c>
      <c r="N33" s="66" t="e">
        <f ca="1">ROUND(L33-M33,0)</f>
        <v>#NAME?</v>
      </c>
      <c r="O33" s="42"/>
      <c r="P33" s="41" t="e">
        <f ca="1">ROUND(_xll.HPVAL($A33,P$1,$A$2,R$1,$A$3,$A$4)/1000,0)</f>
        <v>#NAME?</v>
      </c>
      <c r="Q33" s="42" t="e">
        <f ca="1">ROUND(_xll.HPVAL($A33,Q$1,$A$2,R$1,$A$3,$A$4)/1000,0)</f>
        <v>#NAME?</v>
      </c>
      <c r="R33" s="66" t="e">
        <f ca="1">ROUND(P33-Q33,0)</f>
        <v>#NAME?</v>
      </c>
      <c r="S33" s="42"/>
      <c r="T33" s="41" t="e">
        <f t="shared" ca="1" si="14"/>
        <v>#NAME?</v>
      </c>
      <c r="U33" s="42" t="e">
        <f t="shared" ca="1" si="14"/>
        <v>#NAME?</v>
      </c>
      <c r="V33" s="66" t="e">
        <f ca="1">ROUND(T33-U33,0)</f>
        <v>#NAME?</v>
      </c>
    </row>
    <row r="34" spans="1:22" ht="12" customHeight="1" x14ac:dyDescent="0.25">
      <c r="A34" s="25" t="s">
        <v>52</v>
      </c>
      <c r="B34" s="29" t="s">
        <v>116</v>
      </c>
      <c r="C34" s="38"/>
      <c r="D34" s="41" t="e">
        <f ca="1">ROUND(_xll.HPVAL($A34,D$1,$A$2,F$1,$A$3,$A$4)/1000,0)</f>
        <v>#NAME?</v>
      </c>
      <c r="E34" s="42" t="e">
        <f ca="1">ROUND(_xll.HPVAL($A34,E$1,$A$2,F$1,$A$3,$A$4)/1000,0)</f>
        <v>#NAME?</v>
      </c>
      <c r="F34" s="66" t="e">
        <f ca="1">ROUND(D34-E34,0)</f>
        <v>#NAME?</v>
      </c>
      <c r="G34" s="42"/>
      <c r="H34" s="41" t="e">
        <f ca="1">ROUND(_xll.HPVAL($A34,H$1,$A$2,J$1,$A$3,$A$4)/1000,0)</f>
        <v>#NAME?</v>
      </c>
      <c r="I34" s="42" t="e">
        <f ca="1">ROUND(_xll.HPVAL($A34,I$1,$A$2,J$1,$A$3,$A$4)/1000,0)</f>
        <v>#NAME?</v>
      </c>
      <c r="J34" s="66" t="e">
        <f ca="1">ROUND(H34-I34,0)</f>
        <v>#NAME?</v>
      </c>
      <c r="K34" s="42"/>
      <c r="L34" s="41" t="e">
        <f ca="1">ROUND(_xll.HPVAL($A34,L$1,$A$2,N$1,$A$3,$A$4)/1000,0)</f>
        <v>#NAME?</v>
      </c>
      <c r="M34" s="42" t="e">
        <f ca="1">ROUND(_xll.HPVAL($A34,M$1,$A$2,N$1,$A$3,$A$4)/1000,0)</f>
        <v>#NAME?</v>
      </c>
      <c r="N34" s="66" t="e">
        <f ca="1">ROUND(L34-M34,0)</f>
        <v>#NAME?</v>
      </c>
      <c r="O34" s="42"/>
      <c r="P34" s="41" t="e">
        <f ca="1">ROUND(_xll.HPVAL($A34,P$1,$A$2,R$1,$A$3,$A$4)/1000,0)</f>
        <v>#NAME?</v>
      </c>
      <c r="Q34" s="42" t="e">
        <f ca="1">ROUND(_xll.HPVAL($A34,Q$1,$A$2,R$1,$A$3,$A$4)/1000,0)</f>
        <v>#NAME?</v>
      </c>
      <c r="R34" s="66" t="e">
        <f ca="1">ROUND(P34-Q34,0)</f>
        <v>#NAME?</v>
      </c>
      <c r="S34" s="42"/>
      <c r="T34" s="41" t="e">
        <f t="shared" ca="1" si="14"/>
        <v>#NAME?</v>
      </c>
      <c r="U34" s="42" t="e">
        <f t="shared" ca="1" si="14"/>
        <v>#NAME?</v>
      </c>
      <c r="V34" s="66" t="e">
        <f ca="1">ROUND(T34-U34,0)</f>
        <v>#NAME?</v>
      </c>
    </row>
    <row r="35" spans="1:22" ht="12" customHeight="1" x14ac:dyDescent="0.25">
      <c r="B35" s="75" t="s">
        <v>108</v>
      </c>
      <c r="C35" s="38"/>
      <c r="D35" s="168" t="e">
        <f ca="1">SUM(D31:D34)</f>
        <v>#NAME?</v>
      </c>
      <c r="E35" s="169" t="e">
        <f ca="1">SUM(E31:E34)</f>
        <v>#NAME?</v>
      </c>
      <c r="F35" s="171" t="e">
        <f ca="1">SUM(F31:F34)</f>
        <v>#NAME?</v>
      </c>
      <c r="G35" s="42"/>
      <c r="H35" s="168" t="e">
        <f ca="1">SUM(H31:H34)</f>
        <v>#NAME?</v>
      </c>
      <c r="I35" s="169" t="e">
        <f ca="1">SUM(I31:I34)</f>
        <v>#NAME?</v>
      </c>
      <c r="J35" s="171" t="e">
        <f ca="1">SUM(J31:J34)</f>
        <v>#NAME?</v>
      </c>
      <c r="K35" s="42"/>
      <c r="L35" s="168" t="e">
        <f ca="1">SUM(L31:L34)</f>
        <v>#NAME?</v>
      </c>
      <c r="M35" s="169" t="e">
        <f ca="1">SUM(M31:M34)</f>
        <v>#NAME?</v>
      </c>
      <c r="N35" s="171" t="e">
        <f ca="1">SUM(N31:N34)</f>
        <v>#NAME?</v>
      </c>
      <c r="O35" s="42"/>
      <c r="P35" s="168" t="e">
        <f ca="1">SUM(P31:P34)</f>
        <v>#NAME?</v>
      </c>
      <c r="Q35" s="169" t="e">
        <f ca="1">SUM(Q31:Q34)</f>
        <v>#NAME?</v>
      </c>
      <c r="R35" s="171" t="e">
        <f ca="1">SUM(R31:R34)</f>
        <v>#NAME?</v>
      </c>
      <c r="S35" s="42"/>
      <c r="T35" s="168" t="e">
        <f ca="1">SUM(T31:T34)</f>
        <v>#NAME?</v>
      </c>
      <c r="U35" s="169" t="e">
        <f ca="1">SUM(U31:U34)</f>
        <v>#NAME?</v>
      </c>
      <c r="V35" s="171" t="e">
        <f ca="1">SUM(V31:V34)</f>
        <v>#NAME?</v>
      </c>
    </row>
    <row r="36" spans="1:22" ht="3" customHeight="1" x14ac:dyDescent="0.25">
      <c r="B36" s="29"/>
      <c r="C36" s="38"/>
      <c r="D36" s="41"/>
      <c r="E36" s="42"/>
      <c r="F36" s="66"/>
      <c r="G36" s="42"/>
      <c r="H36" s="41"/>
      <c r="I36" s="42"/>
      <c r="J36" s="66"/>
      <c r="K36" s="42"/>
      <c r="L36" s="41"/>
      <c r="M36" s="42"/>
      <c r="N36" s="66"/>
      <c r="O36" s="42"/>
      <c r="P36" s="41"/>
      <c r="Q36" s="42"/>
      <c r="R36" s="66"/>
      <c r="S36" s="42"/>
      <c r="T36" s="41"/>
      <c r="U36" s="42"/>
      <c r="V36" s="66"/>
    </row>
    <row r="37" spans="1:22" ht="12" customHeight="1" x14ac:dyDescent="0.25">
      <c r="A37" s="25" t="s">
        <v>49</v>
      </c>
      <c r="B37" s="29" t="s">
        <v>12</v>
      </c>
      <c r="C37" s="38"/>
      <c r="D37" s="41" t="e">
        <f ca="1">ROUND(_xll.HPVAL($A37,D$1,$A$2,F$1,$A$3,$A$4)/1000,0)</f>
        <v>#NAME?</v>
      </c>
      <c r="E37" s="42" t="e">
        <f ca="1">ROUND(_xll.HPVAL($A37,E$1,$A$2,F$1,$A$3,$A$4)/1000,0)</f>
        <v>#NAME?</v>
      </c>
      <c r="F37" s="66" t="e">
        <f ca="1">ROUND(D37-E37,0)</f>
        <v>#NAME?</v>
      </c>
      <c r="G37" s="42"/>
      <c r="H37" s="41" t="e">
        <f ca="1">ROUND(_xll.HPVAL($A37,H$1,$A$2,J$1,$A$3,$A$4)/1000,0)</f>
        <v>#NAME?</v>
      </c>
      <c r="I37" s="42" t="e">
        <f ca="1">ROUND(_xll.HPVAL($A37,I$1,$A$2,J$1,$A$3,$A$4)/1000,0)</f>
        <v>#NAME?</v>
      </c>
      <c r="J37" s="66" t="e">
        <f ca="1">ROUND(H37-I37,0)</f>
        <v>#NAME?</v>
      </c>
      <c r="K37" s="42"/>
      <c r="L37" s="41" t="e">
        <f ca="1">ROUND(_xll.HPVAL($A37,L$1,$A$2,N$1,$A$3,$A$4)/1000,0)</f>
        <v>#NAME?</v>
      </c>
      <c r="M37" s="42" t="e">
        <f ca="1">ROUND(_xll.HPVAL($A37,M$1,$A$2,N$1,$A$3,$A$4)/1000,0)</f>
        <v>#NAME?</v>
      </c>
      <c r="N37" s="66" t="e">
        <f ca="1">ROUND(L37-M37,0)</f>
        <v>#NAME?</v>
      </c>
      <c r="O37" s="42"/>
      <c r="P37" s="41" t="e">
        <f ca="1">ROUND(_xll.HPVAL($A37,P$1,$A$2,R$1,$A$3,$A$4)/1000,0)</f>
        <v>#NAME?</v>
      </c>
      <c r="Q37" s="42" t="e">
        <f ca="1">ROUND(_xll.HPVAL($A37,Q$1,$A$2,R$1,$A$3,$A$4)/1000,0)</f>
        <v>#NAME?</v>
      </c>
      <c r="R37" s="66" t="e">
        <f ca="1">ROUND(P37-Q37,0)</f>
        <v>#NAME?</v>
      </c>
      <c r="S37" s="42"/>
      <c r="T37" s="41" t="e">
        <f t="shared" ref="T37:U41" ca="1" si="15">D37+H37+L37+P37</f>
        <v>#NAME?</v>
      </c>
      <c r="U37" s="42" t="e">
        <f t="shared" ca="1" si="15"/>
        <v>#NAME?</v>
      </c>
      <c r="V37" s="66" t="e">
        <f ca="1">ROUND(T37-U37,0)</f>
        <v>#NAME?</v>
      </c>
    </row>
    <row r="38" spans="1:22" ht="12" customHeight="1" x14ac:dyDescent="0.25">
      <c r="A38" s="25" t="s">
        <v>47</v>
      </c>
      <c r="B38" s="29" t="s">
        <v>114</v>
      </c>
      <c r="C38" s="38"/>
      <c r="D38" s="41" t="e">
        <f ca="1">ROUND(_xll.HPVAL($A38,D$1,$A$2,F$1,$A$3,$A$4)/1000,0)</f>
        <v>#NAME?</v>
      </c>
      <c r="E38" s="42" t="e">
        <f ca="1">ROUND(_xll.HPVAL($A38,E$1,$A$2,F$1,$A$3,$A$4)/1000,0)</f>
        <v>#NAME?</v>
      </c>
      <c r="F38" s="66" t="e">
        <f ca="1">ROUND(D38-E38,0)</f>
        <v>#NAME?</v>
      </c>
      <c r="G38" s="42"/>
      <c r="H38" s="41" t="e">
        <f ca="1">ROUND(_xll.HPVAL($A38,H$1,$A$2,J$1,$A$3,$A$4)/1000,0)</f>
        <v>#NAME?</v>
      </c>
      <c r="I38" s="42" t="e">
        <f ca="1">ROUND(_xll.HPVAL($A38,I$1,$A$2,J$1,$A$3,$A$4)/1000,0)</f>
        <v>#NAME?</v>
      </c>
      <c r="J38" s="66" t="e">
        <f ca="1">ROUND(H38-I38,0)</f>
        <v>#NAME?</v>
      </c>
      <c r="K38" s="42"/>
      <c r="L38" s="41" t="e">
        <f ca="1">ROUND(_xll.HPVAL($A38,L$1,$A$2,N$1,$A$3,$A$4)/1000,0)</f>
        <v>#NAME?</v>
      </c>
      <c r="M38" s="42" t="e">
        <f ca="1">ROUND(_xll.HPVAL($A38,M$1,$A$2,N$1,$A$3,$A$4)/1000,0)</f>
        <v>#NAME?</v>
      </c>
      <c r="N38" s="66" t="e">
        <f ca="1">ROUND(L38-M38,0)</f>
        <v>#NAME?</v>
      </c>
      <c r="O38" s="42"/>
      <c r="P38" s="41" t="e">
        <f ca="1">ROUND(_xll.HPVAL($A38,P$1,$A$2,R$1,$A$3,$A$4)/1000,0)</f>
        <v>#NAME?</v>
      </c>
      <c r="Q38" s="42" t="e">
        <f ca="1">ROUND(_xll.HPVAL($A38,Q$1,$A$2,R$1,$A$3,$A$4)/1000,0)</f>
        <v>#NAME?</v>
      </c>
      <c r="R38" s="66" t="e">
        <f ca="1">ROUND(P38-Q38,0)</f>
        <v>#NAME?</v>
      </c>
      <c r="S38" s="42"/>
      <c r="T38" s="41" t="e">
        <f t="shared" ca="1" si="15"/>
        <v>#NAME?</v>
      </c>
      <c r="U38" s="42" t="e">
        <f t="shared" ca="1" si="15"/>
        <v>#NAME?</v>
      </c>
      <c r="V38" s="66" t="e">
        <f ca="1">ROUND(T38-U38,0)</f>
        <v>#NAME?</v>
      </c>
    </row>
    <row r="39" spans="1:22" ht="12" customHeight="1" x14ac:dyDescent="0.25">
      <c r="A39" s="25" t="s">
        <v>48</v>
      </c>
      <c r="B39" s="29" t="s">
        <v>230</v>
      </c>
      <c r="C39" s="38"/>
      <c r="D39" s="41" t="e">
        <f ca="1">ROUND(_xll.HPVAL($A39,D$1,$A$2,F$1,$A$3,$A$4)/1000,0)</f>
        <v>#NAME?</v>
      </c>
      <c r="E39" s="42" t="e">
        <f ca="1">ROUND(_xll.HPVAL($A39,E$1,$A$2,F$1,$A$3,$A$4)/1000,0)</f>
        <v>#NAME?</v>
      </c>
      <c r="F39" s="66" t="e">
        <f ca="1">ROUND(D39-E39,0)</f>
        <v>#NAME?</v>
      </c>
      <c r="G39" s="42"/>
      <c r="H39" s="41" t="e">
        <f ca="1">ROUND(_xll.HPVAL($A39,H$1,$A$2,J$1,$A$3,$A$4)/1000,0)</f>
        <v>#NAME?</v>
      </c>
      <c r="I39" s="42" t="e">
        <f ca="1">ROUND(_xll.HPVAL($A39,I$1,$A$2,J$1,$A$3,$A$4)/1000,0)</f>
        <v>#NAME?</v>
      </c>
      <c r="J39" s="66" t="e">
        <f ca="1">ROUND(H39-I39,0)</f>
        <v>#NAME?</v>
      </c>
      <c r="K39" s="42"/>
      <c r="L39" s="41" t="e">
        <f ca="1">ROUND(_xll.HPVAL($A39,L$1,$A$2,N$1,$A$3,$A$4)/1000,0)</f>
        <v>#NAME?</v>
      </c>
      <c r="M39" s="42" t="e">
        <f ca="1">ROUND(_xll.HPVAL($A39,M$1,$A$2,N$1,$A$3,$A$4)/1000,0)</f>
        <v>#NAME?</v>
      </c>
      <c r="N39" s="66" t="e">
        <f ca="1">ROUND(L39-M39,0)</f>
        <v>#NAME?</v>
      </c>
      <c r="O39" s="42"/>
      <c r="P39" s="41" t="e">
        <f ca="1">ROUND(_xll.HPVAL($A39,P$1,$A$2,R$1,$A$3,$A$4)/1000,0)</f>
        <v>#NAME?</v>
      </c>
      <c r="Q39" s="42" t="e">
        <f ca="1">ROUND(_xll.HPVAL($A39,Q$1,$A$2,R$1,$A$3,$A$4)/1000,0)</f>
        <v>#NAME?</v>
      </c>
      <c r="R39" s="66" t="e">
        <f ca="1">ROUND(P39-Q39,0)</f>
        <v>#NAME?</v>
      </c>
      <c r="S39" s="42"/>
      <c r="T39" s="41" t="e">
        <f t="shared" ca="1" si="15"/>
        <v>#NAME?</v>
      </c>
      <c r="U39" s="42" t="e">
        <f t="shared" ca="1" si="15"/>
        <v>#NAME?</v>
      </c>
      <c r="V39" s="66" t="e">
        <f ca="1">ROUND(T39-U39,0)</f>
        <v>#NAME?</v>
      </c>
    </row>
    <row r="40" spans="1:22" ht="12" customHeight="1" x14ac:dyDescent="0.25">
      <c r="A40" s="25" t="s">
        <v>50</v>
      </c>
      <c r="B40" s="29" t="s">
        <v>0</v>
      </c>
      <c r="C40" s="38"/>
      <c r="D40" s="41" t="e">
        <f ca="1">ROUND(_xll.HPVAL($A40,D$1,$A$2,F$1,$A$3,$A$4)/1000,0)</f>
        <v>#NAME?</v>
      </c>
      <c r="E40" s="42" t="e">
        <f ca="1">ROUND(_xll.HPVAL($A40,E$1,$A$2,F$1,$A$3,$A$4)/1000,0)</f>
        <v>#NAME?</v>
      </c>
      <c r="F40" s="66" t="e">
        <f ca="1">ROUND(D40-E40,0)</f>
        <v>#NAME?</v>
      </c>
      <c r="G40" s="42"/>
      <c r="H40" s="41" t="e">
        <f ca="1">ROUND(_xll.HPVAL($A40,H$1,$A$2,J$1,$A$3,$A$4)/1000,0)</f>
        <v>#NAME?</v>
      </c>
      <c r="I40" s="42" t="e">
        <f ca="1">ROUND(_xll.HPVAL($A40,I$1,$A$2,J$1,$A$3,$A$4)/1000,0)</f>
        <v>#NAME?</v>
      </c>
      <c r="J40" s="66" t="e">
        <f ca="1">ROUND(H40-I40,0)</f>
        <v>#NAME?</v>
      </c>
      <c r="K40" s="42"/>
      <c r="L40" s="41" t="e">
        <f ca="1">ROUND(_xll.HPVAL($A40,L$1,$A$2,N$1,$A$3,$A$4)/1000,0)</f>
        <v>#NAME?</v>
      </c>
      <c r="M40" s="42" t="e">
        <f ca="1">ROUND(_xll.HPVAL($A40,M$1,$A$2,N$1,$A$3,$A$4)/1000,0)</f>
        <v>#NAME?</v>
      </c>
      <c r="N40" s="66" t="e">
        <f ca="1">ROUND(L40-M40,0)</f>
        <v>#NAME?</v>
      </c>
      <c r="O40" s="42"/>
      <c r="P40" s="41" t="e">
        <f ca="1">ROUND(_xll.HPVAL($A40,P$1,$A$2,R$1,$A$3,$A$4)/1000,0)</f>
        <v>#NAME?</v>
      </c>
      <c r="Q40" s="42" t="e">
        <f ca="1">ROUND(_xll.HPVAL($A40,Q$1,$A$2,R$1,$A$3,$A$4)/1000,0)</f>
        <v>#NAME?</v>
      </c>
      <c r="R40" s="66" t="e">
        <f ca="1">ROUND(P40-Q40,0)</f>
        <v>#NAME?</v>
      </c>
      <c r="S40" s="42"/>
      <c r="T40" s="41" t="e">
        <f t="shared" ca="1" si="15"/>
        <v>#NAME?</v>
      </c>
      <c r="U40" s="42" t="e">
        <f t="shared" ca="1" si="15"/>
        <v>#NAME?</v>
      </c>
      <c r="V40" s="66" t="e">
        <f ca="1">ROUND(T40-U40,0)</f>
        <v>#NAME?</v>
      </c>
    </row>
    <row r="41" spans="1:22" ht="12" customHeight="1" x14ac:dyDescent="0.25">
      <c r="B41" s="29" t="s">
        <v>95</v>
      </c>
      <c r="C41" s="38"/>
      <c r="D41" s="41"/>
      <c r="E41" s="42"/>
      <c r="F41" s="66">
        <f>ROUND(D41-E41,0)</f>
        <v>0</v>
      </c>
      <c r="G41" s="42"/>
      <c r="H41" s="41"/>
      <c r="I41" s="42"/>
      <c r="J41" s="66">
        <f>ROUND(H41-I41,0)</f>
        <v>0</v>
      </c>
      <c r="K41" s="42"/>
      <c r="L41" s="41"/>
      <c r="M41" s="42"/>
      <c r="N41" s="66">
        <f>ROUND(L41-M41,0)</f>
        <v>0</v>
      </c>
      <c r="O41" s="42"/>
      <c r="P41" s="41"/>
      <c r="Q41" s="42"/>
      <c r="R41" s="66">
        <f>ROUND(P41-Q41,0)</f>
        <v>0</v>
      </c>
      <c r="S41" s="42"/>
      <c r="T41" s="41">
        <f t="shared" si="15"/>
        <v>0</v>
      </c>
      <c r="U41" s="42">
        <f t="shared" si="15"/>
        <v>0</v>
      </c>
      <c r="V41" s="66">
        <f>ROUND(T41-U41,0)</f>
        <v>0</v>
      </c>
    </row>
    <row r="42" spans="1:22" ht="12" customHeight="1" x14ac:dyDescent="0.25">
      <c r="B42" s="75" t="s">
        <v>109</v>
      </c>
      <c r="C42" s="38"/>
      <c r="D42" s="168" t="e">
        <f ca="1">SUM(D37:D41)</f>
        <v>#NAME?</v>
      </c>
      <c r="E42" s="169" t="e">
        <f ca="1">SUM(E37:E41)</f>
        <v>#NAME?</v>
      </c>
      <c r="F42" s="171" t="e">
        <f ca="1">SUM(F37:F41)</f>
        <v>#NAME?</v>
      </c>
      <c r="G42" s="42"/>
      <c r="H42" s="168" t="e">
        <f ca="1">SUM(H37:H41)</f>
        <v>#NAME?</v>
      </c>
      <c r="I42" s="169" t="e">
        <f ca="1">SUM(I37:I41)</f>
        <v>#NAME?</v>
      </c>
      <c r="J42" s="171" t="e">
        <f ca="1">SUM(J37:J41)</f>
        <v>#NAME?</v>
      </c>
      <c r="K42" s="42"/>
      <c r="L42" s="168" t="e">
        <f ca="1">SUM(L37:L41)</f>
        <v>#NAME?</v>
      </c>
      <c r="M42" s="169" t="e">
        <f ca="1">SUM(M37:M41)</f>
        <v>#NAME?</v>
      </c>
      <c r="N42" s="171" t="e">
        <f ca="1">SUM(N37:N41)</f>
        <v>#NAME?</v>
      </c>
      <c r="O42" s="42"/>
      <c r="P42" s="168" t="e">
        <f ca="1">SUM(P37:P41)</f>
        <v>#NAME?</v>
      </c>
      <c r="Q42" s="169" t="e">
        <f ca="1">SUM(Q37:Q41)</f>
        <v>#NAME?</v>
      </c>
      <c r="R42" s="171" t="e">
        <f ca="1">SUM(R37:R41)</f>
        <v>#NAME?</v>
      </c>
      <c r="S42" s="42"/>
      <c r="T42" s="168" t="e">
        <f ca="1">SUM(T37:T41)</f>
        <v>#NAME?</v>
      </c>
      <c r="U42" s="169" t="e">
        <f ca="1">SUM(U37:U41)</f>
        <v>#NAME?</v>
      </c>
      <c r="V42" s="171" t="e">
        <f ca="1">SUM(V37:V41)</f>
        <v>#NAME?</v>
      </c>
    </row>
    <row r="43" spans="1:22" ht="3" customHeight="1" x14ac:dyDescent="0.25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5">
      <c r="A44" s="25" t="s">
        <v>104</v>
      </c>
      <c r="B44" s="29" t="s">
        <v>11</v>
      </c>
      <c r="C44" s="38"/>
      <c r="D44" s="41" t="e">
        <f ca="1">ROUND(_xll.HPVAL($A44,D$1,$A$2,F$1,$A$3,$A$4)/1000,0)</f>
        <v>#NAME?</v>
      </c>
      <c r="E44" s="42" t="e">
        <f ca="1">ROUND(_xll.HPVAL($A44,E$1,$A$2,F$1,$A$3,$A$4)/1000,0)</f>
        <v>#NAME?</v>
      </c>
      <c r="F44" s="66" t="e">
        <f ca="1">ROUND(D44-E44,0)</f>
        <v>#NAME?</v>
      </c>
      <c r="G44" s="42"/>
      <c r="H44" s="41" t="e">
        <f ca="1">ROUND(_xll.HPVAL($A44,H$1,$A$2,J$1,$A$3,$A$4)/1000,0)</f>
        <v>#NAME?</v>
      </c>
      <c r="I44" s="42" t="e">
        <f ca="1">ROUND(_xll.HPVAL($A44,I$1,$A$2,J$1,$A$3,$A$4)/1000,0)</f>
        <v>#NAME?</v>
      </c>
      <c r="J44" s="66" t="e">
        <f ca="1">ROUND(H44-I44,0)</f>
        <v>#NAME?</v>
      </c>
      <c r="K44" s="42"/>
      <c r="L44" s="41" t="e">
        <f ca="1">ROUND(_xll.HPVAL($A44,L$1,$A$2,N$1,$A$3,$A$4)/1000,0)</f>
        <v>#NAME?</v>
      </c>
      <c r="M44" s="42" t="e">
        <f ca="1">ROUND(_xll.HPVAL($A44,M$1,$A$2,N$1,$A$3,$A$4)/1000,0)</f>
        <v>#NAME?</v>
      </c>
      <c r="N44" s="66" t="e">
        <f ca="1">ROUND(L44-M44,0)</f>
        <v>#NAME?</v>
      </c>
      <c r="O44" s="42"/>
      <c r="P44" s="41" t="e">
        <f ca="1">ROUND(_xll.HPVAL($A44,P$1,$A$2,R$1,$A$3,$A$4)/1000,0)</f>
        <v>#NAME?</v>
      </c>
      <c r="Q44" s="42" t="e">
        <f ca="1">ROUND(_xll.HPVAL($A44,Q$1,$A$2,R$1,$A$3,$A$4)/1000,0)</f>
        <v>#NAME?</v>
      </c>
      <c r="R44" s="66" t="e">
        <f ca="1">ROUND(P44-Q44,0)</f>
        <v>#NAME?</v>
      </c>
      <c r="S44" s="42"/>
      <c r="T44" s="41" t="e">
        <f ca="1">D44+H44+L44+P44</f>
        <v>#NAME?</v>
      </c>
      <c r="U44" s="42" t="e">
        <f ca="1">E44+I44+M44+Q44</f>
        <v>#NAME?</v>
      </c>
      <c r="V44" s="66" t="e">
        <f ca="1">ROUND(T44-U44,0)</f>
        <v>#NAME?</v>
      </c>
    </row>
    <row r="45" spans="1:22" ht="3" customHeight="1" x14ac:dyDescent="0.25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ht="12" customHeight="1" x14ac:dyDescent="0.25">
      <c r="A46" s="25" t="s">
        <v>54</v>
      </c>
      <c r="B46" s="29" t="s">
        <v>10</v>
      </c>
      <c r="C46" s="38"/>
      <c r="D46" s="41" t="e">
        <f ca="1">ROUND(_xll.HPVAL($A46,D$1,$A$2,F$1,$A$3,$A$4)/1000,0)</f>
        <v>#NAME?</v>
      </c>
      <c r="E46" s="42" t="e">
        <f ca="1">ROUND(_xll.HPVAL($A46,E$1,$A$2,F$1,$A$3,$A$4)/1000,0)-E56</f>
        <v>#NAME?</v>
      </c>
      <c r="F46" s="66" t="e">
        <f ca="1">ROUND(D46-E46,0)</f>
        <v>#NAME?</v>
      </c>
      <c r="G46" s="42"/>
      <c r="H46" s="41" t="e">
        <f ca="1">ROUND(_xll.HPVAL($A46,H$1,$A$2,J$1,$A$3,$A$4)/1000,0)-H56</f>
        <v>#NAME?</v>
      </c>
      <c r="I46" s="42" t="e">
        <f ca="1">ROUND(_xll.HPVAL($A46,I$1,$A$2,J$1,$A$3,$A$4)/1000,0)-I56</f>
        <v>#NAME?</v>
      </c>
      <c r="J46" s="66" t="e">
        <f ca="1">ROUND(H46-I46,0)</f>
        <v>#NAME?</v>
      </c>
      <c r="K46" s="42"/>
      <c r="L46" s="41" t="e">
        <f ca="1">ROUND(_xll.HPVAL($A46,L$1,$A$2,N$1,$A$3,$A$4)/1000,0)-L56</f>
        <v>#NAME?</v>
      </c>
      <c r="M46" s="42" t="e">
        <f ca="1">ROUND(_xll.HPVAL($A46,M$1,$A$2,N$1,$A$3,$A$4)/1000,0)-M56</f>
        <v>#NAME?</v>
      </c>
      <c r="N46" s="66" t="e">
        <f ca="1">ROUND(L46-M46,0)</f>
        <v>#NAME?</v>
      </c>
      <c r="O46" s="42"/>
      <c r="P46" s="41" t="e">
        <f ca="1">ROUND(_xll.HPVAL($A46,P$1,$A$2,R$1,$A$3,$A$4)/1000,0)-P56</f>
        <v>#NAME?</v>
      </c>
      <c r="Q46" s="42" t="e">
        <f ca="1">ROUND(_xll.HPVAL($A46,Q$1,$A$2,R$1,$A$3,$A$4)/1000,0)-Q56</f>
        <v>#NAME?</v>
      </c>
      <c r="R46" s="66" t="e">
        <f ca="1">ROUND(P46-Q46,0)</f>
        <v>#NAME?</v>
      </c>
      <c r="S46" s="42"/>
      <c r="T46" s="41" t="e">
        <f ca="1">D46+H46+L46+P46</f>
        <v>#NAME?</v>
      </c>
      <c r="U46" s="42" t="e">
        <f ca="1">E46+I46+M46+Q46</f>
        <v>#NAME?</v>
      </c>
      <c r="V46" s="66" t="e">
        <f ca="1">ROUND(T46-U46,0)</f>
        <v>#NAME?</v>
      </c>
    </row>
    <row r="47" spans="1:22" ht="3" customHeight="1" x14ac:dyDescent="0.25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s="69" customFormat="1" ht="12" customHeight="1" x14ac:dyDescent="0.25">
      <c r="A48" s="25"/>
      <c r="B48" s="75" t="s">
        <v>14</v>
      </c>
      <c r="C48" s="70"/>
      <c r="D48" s="168" t="e">
        <f ca="1">SUM(D42:D46)+D20+D29+D35</f>
        <v>#NAME?</v>
      </c>
      <c r="E48" s="169" t="e">
        <f ca="1">SUM(E42:E46)+E20+E29+E35</f>
        <v>#NAME?</v>
      </c>
      <c r="F48" s="171" t="e">
        <f ca="1">SUM(F42:F46)+F20+F29+F35</f>
        <v>#NAME?</v>
      </c>
      <c r="G48" s="67"/>
      <c r="H48" s="168" t="e">
        <f ca="1">SUM(H42:H46)+H20+H29+H35</f>
        <v>#NAME?</v>
      </c>
      <c r="I48" s="169" t="e">
        <f ca="1">SUM(I42:I46)+I20+I29+I35</f>
        <v>#NAME?</v>
      </c>
      <c r="J48" s="171" t="e">
        <f ca="1">SUM(J42:J46)+J20+J29+J35</f>
        <v>#NAME?</v>
      </c>
      <c r="K48" s="67"/>
      <c r="L48" s="168" t="e">
        <f ca="1">SUM(L42:L46)+L20+L29+L35</f>
        <v>#NAME?</v>
      </c>
      <c r="M48" s="169" t="e">
        <f ca="1">SUM(M42:M46)+M20+M29+M35</f>
        <v>#NAME?</v>
      </c>
      <c r="N48" s="171" t="e">
        <f ca="1">SUM(N42:N46)+N20+N29+N35</f>
        <v>#NAME?</v>
      </c>
      <c r="O48" s="67"/>
      <c r="P48" s="168" t="e">
        <f ca="1">SUM(P42:P46)+P20+P29+P35</f>
        <v>#NAME?</v>
      </c>
      <c r="Q48" s="169" t="e">
        <f ca="1">SUM(Q42:Q46)+Q20+Q29+Q35</f>
        <v>#NAME?</v>
      </c>
      <c r="R48" s="171" t="e">
        <f ca="1">SUM(R42:R46)+R20+R29+R35</f>
        <v>#NAME?</v>
      </c>
      <c r="S48" s="67"/>
      <c r="T48" s="168" t="e">
        <f ca="1">SUM(T42:T46)+T20+T29+T35</f>
        <v>#NAME?</v>
      </c>
      <c r="U48" s="169" t="e">
        <f ca="1">SUM(U42:U46)+U20+U29+U35</f>
        <v>#NAME?</v>
      </c>
      <c r="V48" s="171" t="e">
        <f ca="1">SUM(V42:V46)+V20+V29+V35</f>
        <v>#NAME?</v>
      </c>
    </row>
    <row r="49" spans="1:22" ht="3" customHeight="1" x14ac:dyDescent="0.25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5">
      <c r="A50" s="25" t="s">
        <v>55</v>
      </c>
      <c r="B50" s="29" t="s">
        <v>58</v>
      </c>
      <c r="C50" s="38"/>
      <c r="D50" s="41" t="e">
        <f ca="1">ROUND(_xll.HPVAL($A50,D$1,$A$2,F$1,$A$3,$A$4)/1000,0)</f>
        <v>#NAME?</v>
      </c>
      <c r="E50" s="42" t="e">
        <f ca="1">ROUND(_xll.HPVAL($A50,E$1,$A$2,F$1,$A$3,$A$4)/1000,0)</f>
        <v>#NAME?</v>
      </c>
      <c r="F50" s="66" t="e">
        <f ca="1">ROUND(D50-E50,0)</f>
        <v>#NAME?</v>
      </c>
      <c r="G50" s="42"/>
      <c r="H50" s="41" t="e">
        <f ca="1">ROUND(_xll.HPVAL($A50,H$1,$A$2,J$1,$A$3,$A$4)/1000,0)</f>
        <v>#NAME?</v>
      </c>
      <c r="I50" s="42" t="e">
        <f ca="1">ROUND(_xll.HPVAL($A50,I$1,$A$2,J$1,$A$3,$A$4)/1000,0)</f>
        <v>#NAME?</v>
      </c>
      <c r="J50" s="66" t="e">
        <f ca="1">ROUND(H50-I50,0)</f>
        <v>#NAME?</v>
      </c>
      <c r="K50" s="42"/>
      <c r="L50" s="41" t="e">
        <f ca="1">ROUND(_xll.HPVAL($A50,L$1,$A$2,N$1,$A$3,$A$4)/1000,0)</f>
        <v>#NAME?</v>
      </c>
      <c r="M50" s="42" t="e">
        <f ca="1">ROUND(_xll.HPVAL($A50,M$1,$A$2,N$1,$A$3,$A$4)/1000,0)</f>
        <v>#NAME?</v>
      </c>
      <c r="N50" s="66" t="e">
        <f ca="1">ROUND(L50-M50,0)</f>
        <v>#NAME?</v>
      </c>
      <c r="O50" s="42"/>
      <c r="P50" s="41" t="e">
        <f ca="1">ROUND(_xll.HPVAL($A50,P$1,$A$2,R$1,$A$3,$A$4)/1000,0)</f>
        <v>#NAME?</v>
      </c>
      <c r="Q50" s="42" t="e">
        <f ca="1">ROUND(_xll.HPVAL($A50,Q$1,$A$2,R$1,$A$3,$A$4)/1000,0)</f>
        <v>#NAME?</v>
      </c>
      <c r="R50" s="66" t="e">
        <f ca="1">ROUND(P50-Q50,0)</f>
        <v>#NAME?</v>
      </c>
      <c r="S50" s="42"/>
      <c r="T50" s="41" t="e">
        <f ca="1">D50+H50+L50+P50</f>
        <v>#NAME?</v>
      </c>
      <c r="U50" s="42" t="e">
        <f ca="1">E50+I50+M50+Q50</f>
        <v>#NAME?</v>
      </c>
      <c r="V50" s="66" t="e">
        <f ca="1">ROUND(T50-U50,0)</f>
        <v>#NAME?</v>
      </c>
    </row>
    <row r="51" spans="1:22" ht="3" customHeight="1" x14ac:dyDescent="0.25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5">
      <c r="A52" s="25" t="s">
        <v>56</v>
      </c>
      <c r="B52" s="29" t="s">
        <v>23</v>
      </c>
      <c r="C52" s="38"/>
      <c r="D52" s="41" t="e">
        <f ca="1">ROUND(_xll.HPVAL($A52,D$1,$A$2,F$1,$A$3,$A$4)/1000,0)-D54</f>
        <v>#NAME?</v>
      </c>
      <c r="E52" s="42" t="e">
        <f ca="1">ROUND(_xll.HPVAL($A52,E$1,$A$2,F$1,$A$3,$A$4)/1000,0)-E54</f>
        <v>#NAME?</v>
      </c>
      <c r="F52" s="66" t="e">
        <f ca="1">ROUND(D52-E52,0)</f>
        <v>#NAME?</v>
      </c>
      <c r="G52" s="65"/>
      <c r="H52" s="41" t="e">
        <f ca="1">ROUND(_xll.HPVAL($A52,H$1,$A$2,J$1,$A$3,$A$4)/1000,0)-H54</f>
        <v>#NAME?</v>
      </c>
      <c r="I52" s="42" t="e">
        <f ca="1">ROUND(_xll.HPVAL($A52,I$1,$A$2,J$1,$A$3,$A$4)/1000,0)-I54</f>
        <v>#NAME?</v>
      </c>
      <c r="J52" s="66" t="e">
        <f ca="1">ROUND(H52-I52,0)</f>
        <v>#NAME?</v>
      </c>
      <c r="K52" s="65"/>
      <c r="L52" s="41" t="e">
        <f ca="1">ROUND(_xll.HPVAL($A52,L$1,$A$2,N$1,$A$3,$A$4)/1000,0)-L54</f>
        <v>#NAME?</v>
      </c>
      <c r="M52" s="42" t="e">
        <f ca="1">ROUND(_xll.HPVAL($A52,M$1,$A$2,N$1,$A$3,$A$4)/1000,0)-M54</f>
        <v>#NAME?</v>
      </c>
      <c r="N52" s="66" t="e">
        <f ca="1">ROUND(L52-M52,0)</f>
        <v>#NAME?</v>
      </c>
      <c r="O52" s="65"/>
      <c r="P52" s="41" t="e">
        <f ca="1">ROUND(_xll.HPVAL($A52,P$1,$A$2,R$1,$A$3,$A$4)/1000,0)-P54</f>
        <v>#NAME?</v>
      </c>
      <c r="Q52" s="42" t="e">
        <f ca="1">ROUND(_xll.HPVAL($A52,Q$1,$A$2,R$1,$A$3,$A$4)/1000,0)-Q54</f>
        <v>#NAME?</v>
      </c>
      <c r="R52" s="66" t="e">
        <f ca="1">ROUND(P52-Q52,0)</f>
        <v>#NAME?</v>
      </c>
      <c r="S52" s="65"/>
      <c r="T52" s="41" t="e">
        <f ca="1">D52+H52+L52+P52</f>
        <v>#NAME?</v>
      </c>
      <c r="U52" s="42" t="e">
        <f ca="1">E52+I52+M52+Q52</f>
        <v>#NAME?</v>
      </c>
      <c r="V52" s="66" t="e">
        <f ca="1">ROUND(T52-U52,0)</f>
        <v>#NAME?</v>
      </c>
    </row>
    <row r="53" spans="1:22" ht="3" customHeight="1" x14ac:dyDescent="0.25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5">
      <c r="A54" s="25" t="s">
        <v>56</v>
      </c>
      <c r="B54" s="29" t="s">
        <v>70</v>
      </c>
      <c r="C54" s="38"/>
      <c r="D54" s="41" t="e">
        <f ca="1">-ROUND(_xll.HPVAL($A54,D$1,"cap_chrg",F$1,$A$3,$A$4)/1000,0)</f>
        <v>#NAME?</v>
      </c>
      <c r="E54" s="42" t="e">
        <f ca="1">-ROUND(_xll.HPVAL($A54,E$1,"cap_chrg",F$1,$A$3,$A$4)/1000,0)</f>
        <v>#NAME?</v>
      </c>
      <c r="F54" s="66" t="e">
        <f ca="1">ROUND(D54-E54,0)</f>
        <v>#NAME?</v>
      </c>
      <c r="G54" s="42"/>
      <c r="H54" s="41" t="e">
        <f ca="1">-ROUND(_xll.HPVAL($A54,H$1,"cap_chrg",J$1,$A$3,$A$4)/1000,0)</f>
        <v>#NAME?</v>
      </c>
      <c r="I54" s="42" t="e">
        <f ca="1">-ROUND(_xll.HPVAL($A54,I$1,"cap_chrg",J$1,$A$3,$A$4)/1000,0)</f>
        <v>#NAME?</v>
      </c>
      <c r="J54" s="66" t="e">
        <f ca="1">ROUND(H54-I54,0)</f>
        <v>#NAME?</v>
      </c>
      <c r="K54" s="42"/>
      <c r="L54" s="41" t="e">
        <f ca="1">-ROUND(_xll.HPVAL($A54,L$1,"cap_chrg",N$1,$A$3,$A$4)/1000,0)</f>
        <v>#NAME?</v>
      </c>
      <c r="M54" s="42" t="e">
        <f ca="1">-ROUND(_xll.HPVAL($A54,M$1,"cap_chrg",N$1,$A$3,$A$4)/1000,0)</f>
        <v>#NAME?</v>
      </c>
      <c r="N54" s="66" t="e">
        <f ca="1">ROUND(L54-M54,0)</f>
        <v>#NAME?</v>
      </c>
      <c r="O54" s="42"/>
      <c r="P54" s="41" t="e">
        <f ca="1">-ROUND(_xll.HPVAL($A54,P$1,"cap_chrg",R$1,$A$3,$A$4)/1000,0)</f>
        <v>#NAME?</v>
      </c>
      <c r="Q54" s="42" t="e">
        <f ca="1">-ROUND(_xll.HPVAL($A54,Q$1,"cap_chrg",R$1,$A$3,$A$4)/1000,0)</f>
        <v>#NAME?</v>
      </c>
      <c r="R54" s="66" t="e">
        <f ca="1">ROUND(P54-Q54,0)</f>
        <v>#NAME?</v>
      </c>
      <c r="S54" s="42"/>
      <c r="T54" s="41" t="e">
        <f ca="1">D54+H54+L54+P54</f>
        <v>#NAME?</v>
      </c>
      <c r="U54" s="42" t="e">
        <f ca="1">E54+I54+M54+Q54</f>
        <v>#NAME?</v>
      </c>
      <c r="V54" s="66" t="e">
        <f ca="1">ROUND(T54-U54,0)</f>
        <v>#NAME?</v>
      </c>
    </row>
    <row r="55" spans="1:22" ht="3" customHeight="1" x14ac:dyDescent="0.25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5">
      <c r="A56" s="25" t="s">
        <v>54</v>
      </c>
      <c r="B56" s="29" t="s">
        <v>24</v>
      </c>
      <c r="C56" s="38"/>
      <c r="D56" s="41"/>
      <c r="E56" s="42" t="e">
        <f ca="1">ROUND(_xll.HPVAL($A56,E$1,"gross_margin",F$1,$A$3,$A$4)/1000,0)</f>
        <v>#NAME?</v>
      </c>
      <c r="F56" s="66" t="e">
        <f ca="1">ROUND(D56-E56,0)</f>
        <v>#NAME?</v>
      </c>
      <c r="G56" s="42"/>
      <c r="H56" s="41" t="e">
        <f ca="1">ROUND(_xll.HPVAL($A56,H$1,"gross_margin",J$1,$A$3,$A$4)/1000,0)</f>
        <v>#NAME?</v>
      </c>
      <c r="I56" s="42" t="e">
        <f ca="1">ROUND(_xll.HPVAL($A56,I$1,"gross_margin",J$1,$A$3,$A$4)/1000,0)</f>
        <v>#NAME?</v>
      </c>
      <c r="J56" s="66" t="e">
        <f ca="1">ROUND(H56-I56,0)</f>
        <v>#NAME?</v>
      </c>
      <c r="K56" s="42"/>
      <c r="L56" s="41" t="e">
        <f ca="1">ROUND(_xll.HPVAL($A56,L$1,"gross_margin",N$1,$A$3,$A$4)/1000,0)</f>
        <v>#NAME?</v>
      </c>
      <c r="M56" s="42" t="e">
        <f ca="1">ROUND(_xll.HPVAL($A56,M$1,"gross_margin",N$1,$A$3,$A$4)/1000,0)</f>
        <v>#NAME?</v>
      </c>
      <c r="N56" s="66" t="e">
        <f ca="1">ROUND(L56-M56,0)</f>
        <v>#NAME?</v>
      </c>
      <c r="O56" s="42"/>
      <c r="P56" s="41" t="e">
        <f ca="1">ROUND(_xll.HPVAL($A56,P$1,"gross_margin",R$1,$A$3,$A$4)/1000,0)</f>
        <v>#NAME?</v>
      </c>
      <c r="Q56" s="42" t="e">
        <f ca="1">ROUND(_xll.HPVAL($A56,Q$1,"gross_margin",R$1,$A$3,$A$4)/1000,0)</f>
        <v>#NAME?</v>
      </c>
      <c r="R56" s="66" t="e">
        <f ca="1">ROUND(P56-Q56,0)</f>
        <v>#NAME?</v>
      </c>
      <c r="S56" s="42"/>
      <c r="T56" s="41" t="e">
        <f ca="1">D56+H56+L56+P56</f>
        <v>#NAME?</v>
      </c>
      <c r="U56" s="42" t="e">
        <f ca="1">E56+I56+M56+Q56</f>
        <v>#NAME?</v>
      </c>
      <c r="V56" s="66" t="e">
        <f ca="1">ROUND(T56-U56,0)</f>
        <v>#NAME?</v>
      </c>
    </row>
    <row r="57" spans="1:22" ht="3" customHeight="1" x14ac:dyDescent="0.25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5">
      <c r="B58" s="75" t="s">
        <v>76</v>
      </c>
      <c r="C58" s="38"/>
      <c r="D58" s="168" t="e">
        <f ca="1">SUM(D48:D56)</f>
        <v>#NAME?</v>
      </c>
      <c r="E58" s="169" t="e">
        <f ca="1">SUM(E48:E56)</f>
        <v>#NAME?</v>
      </c>
      <c r="F58" s="171" t="e">
        <f ca="1">SUM(F48:F56)</f>
        <v>#NAME?</v>
      </c>
      <c r="G58" s="42"/>
      <c r="H58" s="168" t="e">
        <f ca="1">SUM(H48:H56)</f>
        <v>#NAME?</v>
      </c>
      <c r="I58" s="169" t="e">
        <f ca="1">SUM(I48:I56)</f>
        <v>#NAME?</v>
      </c>
      <c r="J58" s="171" t="e">
        <f ca="1">SUM(J48:J56)</f>
        <v>#NAME?</v>
      </c>
      <c r="K58" s="42"/>
      <c r="L58" s="168" t="e">
        <f ca="1">SUM(L48:L56)</f>
        <v>#NAME?</v>
      </c>
      <c r="M58" s="169" t="e">
        <f ca="1">SUM(M48:M56)</f>
        <v>#NAME?</v>
      </c>
      <c r="N58" s="171" t="e">
        <f ca="1">SUM(N48:N56)</f>
        <v>#NAME?</v>
      </c>
      <c r="O58" s="42"/>
      <c r="P58" s="168" t="e">
        <f ca="1">SUM(P48:P56)</f>
        <v>#NAME?</v>
      </c>
      <c r="Q58" s="169" t="e">
        <f ca="1">SUM(Q48:Q56)</f>
        <v>#NAME?</v>
      </c>
      <c r="R58" s="171" t="e">
        <f ca="1">SUM(R48:R56)</f>
        <v>#NAME?</v>
      </c>
      <c r="S58" s="42"/>
      <c r="T58" s="168" t="e">
        <f ca="1">SUM(T48:T56)</f>
        <v>#NAME?</v>
      </c>
      <c r="U58" s="169" t="e">
        <f ca="1">SUM(U48:U56)</f>
        <v>#NAME?</v>
      </c>
      <c r="V58" s="171" t="e">
        <f ca="1">SUM(V48:V56)</f>
        <v>#NAME?</v>
      </c>
    </row>
    <row r="59" spans="1:22" ht="3" customHeight="1" x14ac:dyDescent="0.25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5">
      <c r="B60" s="29" t="s">
        <v>25</v>
      </c>
      <c r="C60" s="38"/>
      <c r="D60" s="41">
        <v>0</v>
      </c>
      <c r="E60" s="42">
        <v>-12000</v>
      </c>
      <c r="F60" s="66">
        <f>ROUND(D60-E60,0)</f>
        <v>12000</v>
      </c>
      <c r="G60" s="42"/>
      <c r="H60" s="41">
        <f>I60</f>
        <v>-8600</v>
      </c>
      <c r="I60" s="42">
        <v>-8600</v>
      </c>
      <c r="J60" s="66">
        <f>ROUND(H60-I60,0)</f>
        <v>0</v>
      </c>
      <c r="K60" s="42"/>
      <c r="L60" s="41">
        <f>M60</f>
        <v>-18900</v>
      </c>
      <c r="M60" s="42">
        <v>-18900</v>
      </c>
      <c r="N60" s="66">
        <f>ROUND(L60-M60,0)</f>
        <v>0</v>
      </c>
      <c r="O60" s="42"/>
      <c r="P60" s="41">
        <f>Q60</f>
        <v>-17500</v>
      </c>
      <c r="Q60" s="42">
        <v>-17500</v>
      </c>
      <c r="R60" s="66">
        <f>ROUND(P60-Q60,0)</f>
        <v>0</v>
      </c>
      <c r="S60" s="42"/>
      <c r="T60" s="41">
        <f>D60+H60+L60+P60</f>
        <v>-45000</v>
      </c>
      <c r="U60" s="42">
        <f>E60+I60+M60+Q60</f>
        <v>-57000</v>
      </c>
      <c r="V60" s="66">
        <f>ROUND(T60-U60,0)</f>
        <v>12000</v>
      </c>
    </row>
    <row r="61" spans="1:22" ht="3" customHeight="1" x14ac:dyDescent="0.25">
      <c r="B61" s="29"/>
      <c r="C61" s="38"/>
      <c r="D61" s="41"/>
      <c r="E61" s="42"/>
      <c r="F61" s="66"/>
      <c r="G61" s="42"/>
      <c r="H61" s="41"/>
      <c r="I61" s="42"/>
      <c r="J61" s="66"/>
      <c r="K61" s="42"/>
      <c r="L61" s="41"/>
      <c r="M61" s="42"/>
      <c r="N61" s="66"/>
      <c r="O61" s="42"/>
      <c r="P61" s="41"/>
      <c r="Q61" s="42"/>
      <c r="R61" s="66"/>
      <c r="S61" s="42"/>
      <c r="T61" s="41"/>
      <c r="U61" s="42"/>
      <c r="V61" s="66"/>
    </row>
    <row r="62" spans="1:22" ht="12" customHeight="1" x14ac:dyDescent="0.25">
      <c r="B62" s="75" t="s">
        <v>77</v>
      </c>
      <c r="C62" s="38"/>
      <c r="D62" s="120" t="e">
        <f ca="1">SUM(D58:D60)</f>
        <v>#NAME?</v>
      </c>
      <c r="E62" s="121" t="e">
        <f ca="1">SUM(E58:E60)</f>
        <v>#NAME?</v>
      </c>
      <c r="F62" s="122" t="e">
        <f ca="1">SUM(F58:F60)</f>
        <v>#NAME?</v>
      </c>
      <c r="G62" s="42"/>
      <c r="H62" s="120" t="e">
        <f ca="1">SUM(H58:H60)</f>
        <v>#NAME?</v>
      </c>
      <c r="I62" s="121" t="e">
        <f ca="1">SUM(I58:I60)</f>
        <v>#NAME?</v>
      </c>
      <c r="J62" s="122" t="e">
        <f ca="1">SUM(J58:J60)</f>
        <v>#NAME?</v>
      </c>
      <c r="K62" s="42"/>
      <c r="L62" s="120" t="e">
        <f ca="1">SUM(L58:L60)</f>
        <v>#NAME?</v>
      </c>
      <c r="M62" s="121" t="e">
        <f ca="1">SUM(M58:M60)</f>
        <v>#NAME?</v>
      </c>
      <c r="N62" s="122" t="e">
        <f ca="1">SUM(N58:N60)</f>
        <v>#NAME?</v>
      </c>
      <c r="O62" s="42"/>
      <c r="P62" s="120" t="e">
        <f ca="1">SUM(P58:P60)</f>
        <v>#NAME?</v>
      </c>
      <c r="Q62" s="121" t="e">
        <f ca="1">SUM(Q58:Q60)</f>
        <v>#NAME?</v>
      </c>
      <c r="R62" s="122" t="e">
        <f ca="1">SUM(R58:R60)</f>
        <v>#NAME?</v>
      </c>
      <c r="S62" s="42"/>
      <c r="T62" s="120" t="e">
        <f ca="1">SUM(T58:T60)</f>
        <v>#NAME?</v>
      </c>
      <c r="U62" s="121" t="e">
        <f ca="1">SUM(U58:U60)</f>
        <v>#NAME?</v>
      </c>
      <c r="V62" s="122" t="e">
        <f ca="1">SUM(V58:V60)</f>
        <v>#NAME?</v>
      </c>
    </row>
    <row r="63" spans="1:22" s="38" customFormat="1" ht="3" customHeight="1" x14ac:dyDescent="0.25">
      <c r="A63" s="25"/>
      <c r="B63" s="48"/>
      <c r="C63" s="36"/>
      <c r="D63" s="49"/>
      <c r="E63" s="50"/>
      <c r="F63" s="51"/>
      <c r="G63" s="42"/>
      <c r="H63" s="49"/>
      <c r="I63" s="50"/>
      <c r="J63" s="51"/>
      <c r="K63" s="42"/>
      <c r="L63" s="49"/>
      <c r="M63" s="50"/>
      <c r="N63" s="51"/>
      <c r="O63" s="42"/>
      <c r="P63" s="49"/>
      <c r="Q63" s="50"/>
      <c r="R63" s="51"/>
      <c r="S63" s="42"/>
      <c r="T63" s="49"/>
      <c r="U63" s="50"/>
      <c r="V63" s="51"/>
    </row>
    <row r="64" spans="1:22" ht="13.5" x14ac:dyDescent="0.25">
      <c r="B64" s="55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  <row r="87" spans="4:22" x14ac:dyDescent="0.25"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</row>
    <row r="88" spans="4:22" x14ac:dyDescent="0.25"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S63"/>
  <sheetViews>
    <sheetView topLeftCell="B2" workbookViewId="0">
      <selection activeCell="B6" sqref="B6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14" width="8.7109375" style="27" customWidth="1"/>
    <col min="15" max="20" width="9.7109375" style="27" customWidth="1"/>
    <col min="21" max="16384" width="9.140625" style="27"/>
  </cols>
  <sheetData>
    <row r="1" spans="1:19" ht="12.75" hidden="1" customHeight="1" x14ac:dyDescent="0.25">
      <c r="A1" s="25" t="s">
        <v>132</v>
      </c>
    </row>
    <row r="2" spans="1:19" ht="15.75" x14ac:dyDescent="0.25">
      <c r="A2" s="25" t="s">
        <v>60</v>
      </c>
      <c r="B2" s="242" t="s">
        <v>21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</row>
    <row r="3" spans="1:19" ht="16.5" x14ac:dyDescent="0.3">
      <c r="A3" s="26">
        <v>36586</v>
      </c>
      <c r="B3" s="243" t="s">
        <v>129</v>
      </c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</row>
    <row r="4" spans="1:19" ht="13.5" x14ac:dyDescent="0.25">
      <c r="A4" s="25" t="s">
        <v>57</v>
      </c>
      <c r="B4" s="244" t="str">
        <f>Summary!A3</f>
        <v>Results based on Activity through March 31, 2000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</row>
    <row r="5" spans="1:19" ht="3" customHeight="1" x14ac:dyDescent="0.25">
      <c r="B5" s="38"/>
    </row>
    <row r="6" spans="1:19" ht="12.75" customHeight="1" x14ac:dyDescent="0.25">
      <c r="A6" s="25" t="s">
        <v>192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245" t="s">
        <v>210</v>
      </c>
      <c r="R6" s="246"/>
      <c r="S6" s="247"/>
    </row>
    <row r="7" spans="1:19" x14ac:dyDescent="0.25">
      <c r="B7" s="29"/>
      <c r="D7" s="36"/>
      <c r="E7" s="38"/>
      <c r="F7" s="56"/>
      <c r="G7" s="56"/>
      <c r="H7" s="38"/>
      <c r="I7" s="56" t="s">
        <v>92</v>
      </c>
      <c r="J7" s="56" t="s">
        <v>15</v>
      </c>
      <c r="K7" s="56" t="s">
        <v>17</v>
      </c>
      <c r="L7" s="56" t="s">
        <v>18</v>
      </c>
      <c r="M7" s="56" t="s">
        <v>27</v>
      </c>
      <c r="N7" s="57"/>
      <c r="O7" s="58"/>
      <c r="P7" s="58"/>
      <c r="Q7" s="245" t="s">
        <v>209</v>
      </c>
      <c r="R7" s="246"/>
      <c r="S7" s="247"/>
    </row>
    <row r="8" spans="1:19" x14ac:dyDescent="0.25">
      <c r="B8" s="37" t="s">
        <v>20</v>
      </c>
      <c r="D8" s="33" t="s">
        <v>100</v>
      </c>
      <c r="E8" s="34" t="s">
        <v>212</v>
      </c>
      <c r="F8" s="34" t="s">
        <v>207</v>
      </c>
      <c r="G8" s="34" t="s">
        <v>63</v>
      </c>
      <c r="H8" s="34" t="s">
        <v>59</v>
      </c>
      <c r="I8" s="34" t="s">
        <v>27</v>
      </c>
      <c r="J8" s="34" t="s">
        <v>16</v>
      </c>
      <c r="K8" s="34" t="s">
        <v>27</v>
      </c>
      <c r="L8" s="34" t="s">
        <v>27</v>
      </c>
      <c r="M8" s="34" t="s">
        <v>19</v>
      </c>
      <c r="N8" s="35" t="s">
        <v>26</v>
      </c>
      <c r="O8" s="58"/>
      <c r="P8" s="58"/>
      <c r="Q8" s="214" t="s">
        <v>19</v>
      </c>
      <c r="R8" s="174" t="s">
        <v>17</v>
      </c>
      <c r="S8" s="175" t="s">
        <v>26</v>
      </c>
    </row>
    <row r="9" spans="1:19" ht="3" customHeight="1" x14ac:dyDescent="0.25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5">
      <c r="A10" s="25" t="s">
        <v>33</v>
      </c>
      <c r="B10" s="29" t="s">
        <v>4</v>
      </c>
      <c r="D10" s="59">
        <v>59756</v>
      </c>
      <c r="E10" s="60"/>
      <c r="F10" s="60"/>
      <c r="G10" s="60"/>
      <c r="H10" s="60"/>
      <c r="I10" s="128">
        <f>SUM(D10:H10)</f>
        <v>59756</v>
      </c>
      <c r="J10" s="59"/>
      <c r="K10" s="60"/>
      <c r="L10" s="60">
        <f t="shared" ref="L10:L19" si="0">SUM(I10:K10)</f>
        <v>59756</v>
      </c>
      <c r="M10" s="60" t="e">
        <f ca="1">ROUND(_xll.HPVAL($A10,$A$1,$A$2,$A$3,$A$4,$A$6)/1000,0)</f>
        <v>#NAME?</v>
      </c>
      <c r="N10" s="86" t="e">
        <f ca="1">L10-M10</f>
        <v>#NAME?</v>
      </c>
      <c r="Q10" s="73" t="e">
        <f ca="1">M10-Expenses!E9-'CapChrg-AllocExp'!E10</f>
        <v>#NAME?</v>
      </c>
      <c r="R10" s="73" t="e">
        <f ca="1">I10+J10-Expenses!D9-'CapChrg-AllocExp'!D10</f>
        <v>#NAME?</v>
      </c>
      <c r="S10" s="73" t="e">
        <f ca="1">Q10-R10</f>
        <v>#NAME?</v>
      </c>
    </row>
    <row r="11" spans="1:19" ht="12" customHeight="1" x14ac:dyDescent="0.25">
      <c r="A11" s="25" t="s">
        <v>137</v>
      </c>
      <c r="B11" s="29" t="s">
        <v>138</v>
      </c>
      <c r="D11" s="41">
        <v>67960</v>
      </c>
      <c r="E11" s="42"/>
      <c r="F11" s="42"/>
      <c r="G11" s="42"/>
      <c r="H11" s="42"/>
      <c r="I11" s="64">
        <f t="shared" ref="I11:I19" si="1">SUM(D11:H11)</f>
        <v>67960</v>
      </c>
      <c r="J11" s="41"/>
      <c r="K11" s="42"/>
      <c r="L11" s="42">
        <f t="shared" si="0"/>
        <v>67960</v>
      </c>
      <c r="M11" s="42" t="e">
        <f ca="1">ROUND(_xll.HPVAL($A11,$A$1,$A$2,$A$3,$A$4,$A$6)/1000,0)-ROUND(_xll.HPVAL("gencos",$A$1,$A$2,$A$3,$A$4,$A$6)/1000,0)</f>
        <v>#NAME?</v>
      </c>
      <c r="N11" s="87" t="e">
        <f t="shared" ref="N11:N19" ca="1" si="2">L11-M11</f>
        <v>#NAME?</v>
      </c>
      <c r="Q11" s="44" t="e">
        <f ca="1">M11-Expenses!E10-'CapChrg-AllocExp'!E11</f>
        <v>#NAME?</v>
      </c>
      <c r="R11" s="44" t="e">
        <f ca="1">I11+J11-Expenses!D10-'CapChrg-AllocExp'!D11</f>
        <v>#NAME?</v>
      </c>
      <c r="S11" s="44" t="e">
        <f t="shared" ref="S11:S19" ca="1" si="3">Q11-R11</f>
        <v>#NAME?</v>
      </c>
    </row>
    <row r="12" spans="1:19" ht="12" customHeight="1" x14ac:dyDescent="0.25">
      <c r="A12" s="25" t="s">
        <v>34</v>
      </c>
      <c r="B12" s="29" t="s">
        <v>200</v>
      </c>
      <c r="D12" s="41">
        <v>25829</v>
      </c>
      <c r="E12" s="42"/>
      <c r="F12" s="42"/>
      <c r="G12" s="42"/>
      <c r="H12" s="42"/>
      <c r="I12" s="64">
        <f>SUM(D12:H12)</f>
        <v>25829</v>
      </c>
      <c r="J12" s="41"/>
      <c r="K12" s="42"/>
      <c r="L12" s="42">
        <f t="shared" si="0"/>
        <v>25829</v>
      </c>
      <c r="M12" s="42" t="e">
        <f ca="1">ROUND((_xll.HPVAL($A12,$A$1,"other",$A$3,$A$4,$A$6)+_xll.HPVAL($A12,$A$1,"overview",$A$3,$A$4,$A$6))/1000,0)</f>
        <v>#NAME?</v>
      </c>
      <c r="N12" s="87" t="e">
        <f t="shared" ca="1" si="2"/>
        <v>#NAME?</v>
      </c>
      <c r="Q12" s="44" t="e">
        <f ca="1">M12-Expenses!E11-'CapChrg-AllocExp'!E12</f>
        <v>#NAME?</v>
      </c>
      <c r="R12" s="44" t="e">
        <f ca="1">I12+J12-Expenses!D11-'CapChrg-AllocExp'!D12</f>
        <v>#NAME?</v>
      </c>
      <c r="S12" s="44" t="e">
        <f t="shared" ca="1" si="3"/>
        <v>#NAME?</v>
      </c>
    </row>
    <row r="13" spans="1:19" ht="12" customHeight="1" x14ac:dyDescent="0.25">
      <c r="A13" s="25" t="s">
        <v>202</v>
      </c>
      <c r="B13" s="29" t="s">
        <v>201</v>
      </c>
      <c r="D13" s="41">
        <f>29934+3083+2449</f>
        <v>35466</v>
      </c>
      <c r="E13" s="42"/>
      <c r="F13" s="42"/>
      <c r="G13" s="42"/>
      <c r="H13" s="42"/>
      <c r="I13" s="64">
        <f>SUM(D13:H13)</f>
        <v>35466</v>
      </c>
      <c r="J13" s="41"/>
      <c r="K13" s="42"/>
      <c r="L13" s="42">
        <f>SUM(I13:K13)</f>
        <v>35466</v>
      </c>
      <c r="M13" s="42" t="e">
        <f ca="1">ROUND(_xll.HPVAL($A13,$A$1,$A$2,$A$3,$A$4,$A$6)/1000,0)-M12</f>
        <v>#NAME?</v>
      </c>
      <c r="N13" s="87" t="e">
        <f ca="1">L13-M13</f>
        <v>#NAME?</v>
      </c>
      <c r="Q13" s="44" t="e">
        <f ca="1">M13-Expenses!E12-'CapChrg-AllocExp'!E13-'CapChrg-AllocExp'!L13</f>
        <v>#NAME?</v>
      </c>
      <c r="R13" s="44" t="e">
        <f ca="1">I13+J13-Expenses!D12-'CapChrg-AllocExp'!D13-'CapChrg-AllocExp'!K13</f>
        <v>#NAME?</v>
      </c>
      <c r="S13" s="44" t="e">
        <f ca="1">Q13-R13</f>
        <v>#NAME?</v>
      </c>
    </row>
    <row r="14" spans="1:19" ht="12" customHeight="1" x14ac:dyDescent="0.25">
      <c r="A14" s="25" t="s">
        <v>96</v>
      </c>
      <c r="B14" s="29" t="s">
        <v>154</v>
      </c>
      <c r="D14" s="41">
        <v>16578</v>
      </c>
      <c r="E14" s="81">
        <v>1555</v>
      </c>
      <c r="F14" s="81"/>
      <c r="G14" s="42">
        <f>3147+3147</f>
        <v>6294</v>
      </c>
      <c r="H14" s="42">
        <v>-2820</v>
      </c>
      <c r="I14" s="64">
        <f>SUM(D14:H14)</f>
        <v>21607</v>
      </c>
      <c r="J14" s="41"/>
      <c r="K14" s="42"/>
      <c r="L14" s="42">
        <f t="shared" si="0"/>
        <v>21607</v>
      </c>
      <c r="M14" s="42" t="e">
        <f ca="1">ROUND(_xll.HPVAL($A14,$A$1,$A$2,$A$3,$A$4,$A$6)/1000,0)</f>
        <v>#NAME?</v>
      </c>
      <c r="N14" s="87" t="e">
        <f t="shared" ca="1" si="2"/>
        <v>#NAME?</v>
      </c>
      <c r="Q14" s="44" t="e">
        <f ca="1">M14-Expenses!E13-'CapChrg-AllocExp'!E14</f>
        <v>#NAME?</v>
      </c>
      <c r="R14" s="44">
        <f>I14+J14-Expenses!D13-'CapChrg-AllocExp'!D14</f>
        <v>18108</v>
      </c>
      <c r="S14" s="44" t="e">
        <f t="shared" ca="1" si="3"/>
        <v>#NAME?</v>
      </c>
    </row>
    <row r="15" spans="1:19" ht="12" customHeight="1" x14ac:dyDescent="0.25">
      <c r="A15" s="25" t="s">
        <v>35</v>
      </c>
      <c r="B15" s="29" t="s">
        <v>8</v>
      </c>
      <c r="D15" s="41">
        <v>653</v>
      </c>
      <c r="E15" s="42">
        <v>80</v>
      </c>
      <c r="F15" s="42">
        <v>-7</v>
      </c>
      <c r="G15" s="42"/>
      <c r="H15" s="42"/>
      <c r="I15" s="64">
        <f t="shared" si="1"/>
        <v>726</v>
      </c>
      <c r="J15" s="41"/>
      <c r="K15" s="42"/>
      <c r="L15" s="42">
        <f t="shared" si="0"/>
        <v>726</v>
      </c>
      <c r="M15" s="42" t="e">
        <f ca="1">ROUND(_xll.HPVAL($A15,$A$1,$A$2,$A$3,$A$4,$A$6)/1000,0)</f>
        <v>#NAME?</v>
      </c>
      <c r="N15" s="87" t="e">
        <f t="shared" ca="1" si="2"/>
        <v>#NAME?</v>
      </c>
      <c r="Q15" s="44" t="e">
        <f ca="1">M15-Expenses!E14-'CapChrg-AllocExp'!E15</f>
        <v>#NAME?</v>
      </c>
      <c r="R15" s="44">
        <f>I15+J15-Expenses!D14-'CapChrg-AllocExp'!D15</f>
        <v>-5372</v>
      </c>
      <c r="S15" s="44" t="e">
        <f t="shared" ca="1" si="3"/>
        <v>#NAME?</v>
      </c>
    </row>
    <row r="16" spans="1:19" ht="12" customHeight="1" x14ac:dyDescent="0.25">
      <c r="A16" s="25" t="s">
        <v>37</v>
      </c>
      <c r="B16" s="29" t="s">
        <v>279</v>
      </c>
      <c r="D16" s="41">
        <v>5666</v>
      </c>
      <c r="E16" s="42"/>
      <c r="F16" s="42"/>
      <c r="G16" s="42"/>
      <c r="H16" s="42"/>
      <c r="I16" s="64">
        <f t="shared" si="1"/>
        <v>5666</v>
      </c>
      <c r="J16" s="41"/>
      <c r="K16" s="42"/>
      <c r="L16" s="42">
        <f t="shared" si="0"/>
        <v>5666</v>
      </c>
      <c r="M16" s="42" t="e">
        <f ca="1">ROUND(_xll.HPVAL($A16,$A$1,$A$2,$A$3,$A$4,$A$6)/1000,0)</f>
        <v>#NAME?</v>
      </c>
      <c r="N16" s="87" t="e">
        <f t="shared" ca="1" si="2"/>
        <v>#NAME?</v>
      </c>
      <c r="Q16" s="44" t="e">
        <f ca="1">M16-Expenses!E15-'CapChrg-AllocExp'!E16</f>
        <v>#NAME?</v>
      </c>
      <c r="R16" s="44" t="e">
        <f ca="1">I16+J16-Expenses!D15-'CapChrg-AllocExp'!D16</f>
        <v>#NAME?</v>
      </c>
      <c r="S16" s="44" t="e">
        <f t="shared" ca="1" si="3"/>
        <v>#NAME?</v>
      </c>
    </row>
    <row r="17" spans="1:19" ht="12" customHeight="1" x14ac:dyDescent="0.25">
      <c r="A17" s="25" t="s">
        <v>7</v>
      </c>
      <c r="B17" s="29" t="s">
        <v>139</v>
      </c>
      <c r="D17" s="41">
        <v>3449</v>
      </c>
      <c r="E17" s="42"/>
      <c r="F17" s="42"/>
      <c r="G17" s="42"/>
      <c r="H17" s="42"/>
      <c r="I17" s="64">
        <f t="shared" si="1"/>
        <v>3449</v>
      </c>
      <c r="J17" s="41"/>
      <c r="K17" s="42"/>
      <c r="L17" s="42">
        <f t="shared" si="0"/>
        <v>3449</v>
      </c>
      <c r="M17" s="42" t="e">
        <f ca="1">ROUND(_xll.HPVAL($A17,$A$1,$A$2,$A$3,$A$4,$A$6)/1000,0)</f>
        <v>#NAME?</v>
      </c>
      <c r="N17" s="87" t="e">
        <f t="shared" ca="1" si="2"/>
        <v>#NAME?</v>
      </c>
      <c r="Q17" s="44" t="e">
        <f ca="1">M17-Expenses!E16-'CapChrg-AllocExp'!E17</f>
        <v>#NAME?</v>
      </c>
      <c r="R17" s="44" t="e">
        <f ca="1">I17+J17-Expenses!D16-'CapChrg-AllocExp'!D17</f>
        <v>#NAME?</v>
      </c>
      <c r="S17" s="44" t="e">
        <f t="shared" ca="1" si="3"/>
        <v>#NAME?</v>
      </c>
    </row>
    <row r="18" spans="1:19" ht="12" customHeight="1" x14ac:dyDescent="0.25">
      <c r="A18" s="25" t="s">
        <v>94</v>
      </c>
      <c r="B18" s="29" t="s">
        <v>280</v>
      </c>
      <c r="D18" s="41"/>
      <c r="E18" s="42"/>
      <c r="F18" s="42"/>
      <c r="G18" s="42"/>
      <c r="H18" s="42"/>
      <c r="I18" s="64">
        <f t="shared" si="1"/>
        <v>0</v>
      </c>
      <c r="J18" s="41"/>
      <c r="K18" s="42"/>
      <c r="L18" s="42">
        <f t="shared" si="0"/>
        <v>0</v>
      </c>
      <c r="M18" s="42" t="e">
        <f ca="1">ROUND(_xll.HPVAL($A18,$A$1,$A$2,$A$3,$A$4,$A$6)/1000,0)</f>
        <v>#NAME?</v>
      </c>
      <c r="N18" s="87" t="e">
        <f t="shared" ca="1" si="2"/>
        <v>#NAME?</v>
      </c>
      <c r="Q18" s="44" t="e">
        <f ca="1">M18-Expenses!E17-'CapChrg-AllocExp'!E18</f>
        <v>#NAME?</v>
      </c>
      <c r="R18" s="44" t="e">
        <f ca="1">I18+J18-Expenses!D17-'CapChrg-AllocExp'!D18</f>
        <v>#NAME?</v>
      </c>
      <c r="S18" s="44" t="e">
        <f t="shared" ca="1" si="3"/>
        <v>#NAME?</v>
      </c>
    </row>
    <row r="19" spans="1:19" ht="12" customHeight="1" x14ac:dyDescent="0.25">
      <c r="A19" s="25" t="s">
        <v>38</v>
      </c>
      <c r="B19" s="29" t="s">
        <v>3</v>
      </c>
      <c r="D19" s="41">
        <v>-138</v>
      </c>
      <c r="E19" s="42"/>
      <c r="F19" s="42"/>
      <c r="G19" s="42"/>
      <c r="H19" s="42"/>
      <c r="I19" s="64">
        <f t="shared" si="1"/>
        <v>-138</v>
      </c>
      <c r="J19" s="41"/>
      <c r="K19" s="42"/>
      <c r="L19" s="42">
        <f t="shared" si="0"/>
        <v>-138</v>
      </c>
      <c r="M19" s="42" t="e">
        <f ca="1">ROUND(_xll.HPVAL($A19,$A$1,$A$2,$A$3,$A$4,$A$6)/1000,0)</f>
        <v>#NAME?</v>
      </c>
      <c r="N19" s="87" t="e">
        <f t="shared" ca="1" si="2"/>
        <v>#NAME?</v>
      </c>
      <c r="Q19" s="44" t="e">
        <f ca="1">M19-Expenses!E18-'CapChrg-AllocExp'!E19</f>
        <v>#NAME?</v>
      </c>
      <c r="R19" s="44" t="e">
        <f ca="1">I19+J19-Expenses!D18-'CapChrg-AllocExp'!D19</f>
        <v>#NAME?</v>
      </c>
      <c r="S19" s="44" t="e">
        <f t="shared" ca="1" si="3"/>
        <v>#NAME?</v>
      </c>
    </row>
    <row r="20" spans="1:19" ht="3" customHeight="1" x14ac:dyDescent="0.25">
      <c r="B20" s="29"/>
      <c r="D20" s="41"/>
      <c r="E20" s="42"/>
      <c r="F20" s="42"/>
      <c r="G20" s="42"/>
      <c r="H20" s="42"/>
      <c r="I20" s="64"/>
      <c r="J20" s="41"/>
      <c r="K20" s="42"/>
      <c r="L20" s="42"/>
      <c r="M20" s="42"/>
      <c r="N20" s="87"/>
    </row>
    <row r="21" spans="1:19" ht="12" customHeight="1" x14ac:dyDescent="0.25">
      <c r="B21" s="131" t="s">
        <v>9</v>
      </c>
      <c r="C21" s="116"/>
      <c r="D21" s="124">
        <f>SUM(D10:D19)</f>
        <v>215219</v>
      </c>
      <c r="E21" s="125">
        <f t="shared" ref="E21:N21" si="4">SUM(E10:E19)</f>
        <v>1635</v>
      </c>
      <c r="F21" s="125">
        <f t="shared" si="4"/>
        <v>-7</v>
      </c>
      <c r="G21" s="125">
        <f t="shared" si="4"/>
        <v>6294</v>
      </c>
      <c r="H21" s="125">
        <f t="shared" si="4"/>
        <v>-2820</v>
      </c>
      <c r="I21" s="124">
        <f t="shared" si="4"/>
        <v>220321</v>
      </c>
      <c r="J21" s="124">
        <f t="shared" si="4"/>
        <v>0</v>
      </c>
      <c r="K21" s="125">
        <f t="shared" si="4"/>
        <v>0</v>
      </c>
      <c r="L21" s="125">
        <f t="shared" si="4"/>
        <v>220321</v>
      </c>
      <c r="M21" s="125" t="e">
        <f t="shared" ca="1" si="4"/>
        <v>#NAME?</v>
      </c>
      <c r="N21" s="127" t="e">
        <f t="shared" ca="1" si="4"/>
        <v>#NAME?</v>
      </c>
    </row>
    <row r="22" spans="1:19" ht="3" customHeight="1" x14ac:dyDescent="0.25">
      <c r="B22" s="29"/>
      <c r="D22" s="41"/>
      <c r="E22" s="42"/>
      <c r="F22" s="42"/>
      <c r="G22" s="42"/>
      <c r="H22" s="42"/>
      <c r="I22" s="64"/>
      <c r="J22" s="41"/>
      <c r="K22" s="42"/>
      <c r="L22" s="42"/>
      <c r="M22" s="42"/>
      <c r="N22" s="87"/>
    </row>
    <row r="23" spans="1:19" ht="12" customHeight="1" x14ac:dyDescent="0.25">
      <c r="A23" s="25" t="s">
        <v>39</v>
      </c>
      <c r="B23" s="29" t="s">
        <v>110</v>
      </c>
      <c r="D23" s="41"/>
      <c r="E23" s="42"/>
      <c r="F23" s="42"/>
      <c r="G23" s="42">
        <f>2036+1152+83</f>
        <v>3271</v>
      </c>
      <c r="H23" s="42"/>
      <c r="I23" s="64">
        <f t="shared" ref="I23:I28" si="5">SUM(D23:H23)</f>
        <v>3271</v>
      </c>
      <c r="J23" s="41"/>
      <c r="K23" s="42"/>
      <c r="L23" s="42">
        <f t="shared" ref="L23:L28" si="6">SUM(I23:K23)</f>
        <v>3271</v>
      </c>
      <c r="M23" s="42" t="e">
        <f ca="1">ROUND(_xll.HPVAL($A23,$A$1,$A$2,$A$3,$A$4,$A$6)/1000,0)</f>
        <v>#NAME?</v>
      </c>
      <c r="N23" s="87" t="e">
        <f t="shared" ref="N23:N28" ca="1" si="7">L23-M23</f>
        <v>#NAME?</v>
      </c>
      <c r="Q23" s="160" t="e">
        <f ca="1">M23-Expenses!E21-'CapChrg-AllocExp'!E22</f>
        <v>#NAME?</v>
      </c>
      <c r="R23" s="160" t="e">
        <f ca="1">I23+J23-Expenses!D21-'CapChrg-AllocExp'!D22</f>
        <v>#NAME?</v>
      </c>
      <c r="S23" s="44" t="e">
        <f t="shared" ref="S23:S28" ca="1" si="8">Q23-R23</f>
        <v>#NAME?</v>
      </c>
    </row>
    <row r="24" spans="1:19" ht="12" customHeight="1" x14ac:dyDescent="0.25">
      <c r="A24" s="25" t="s">
        <v>46</v>
      </c>
      <c r="B24" s="29" t="s">
        <v>111</v>
      </c>
      <c r="D24" s="41"/>
      <c r="E24" s="42">
        <v>3723</v>
      </c>
      <c r="F24" s="42"/>
      <c r="G24" s="42"/>
      <c r="H24" s="42"/>
      <c r="I24" s="64">
        <f t="shared" si="5"/>
        <v>3723</v>
      </c>
      <c r="J24" s="41"/>
      <c r="K24" s="42"/>
      <c r="L24" s="42">
        <f t="shared" si="6"/>
        <v>3723</v>
      </c>
      <c r="M24" s="42" t="e">
        <f ca="1">ROUND(_xll.HPVAL($A24,$A$1,$A$2,$A$3,$A$4,$A$6)/1000,0)</f>
        <v>#NAME?</v>
      </c>
      <c r="N24" s="87" t="e">
        <f t="shared" ca="1" si="7"/>
        <v>#NAME?</v>
      </c>
      <c r="Q24" s="44" t="e">
        <f ca="1">M24-Expenses!E22-'CapChrg-AllocExp'!E23</f>
        <v>#NAME?</v>
      </c>
      <c r="R24" s="44">
        <f>I24+J24-Expenses!D22-'CapChrg-AllocExp'!D23</f>
        <v>-169</v>
      </c>
      <c r="S24" s="44" t="e">
        <f t="shared" ca="1" si="8"/>
        <v>#NAME?</v>
      </c>
    </row>
    <row r="25" spans="1:19" ht="12" customHeight="1" x14ac:dyDescent="0.25">
      <c r="A25" s="25" t="s">
        <v>43</v>
      </c>
      <c r="B25" s="29" t="s">
        <v>112</v>
      </c>
      <c r="D25" s="41">
        <f>3078-293</f>
        <v>2785</v>
      </c>
      <c r="E25" s="42">
        <v>446</v>
      </c>
      <c r="F25" s="42"/>
      <c r="G25" s="42"/>
      <c r="H25" s="42"/>
      <c r="I25" s="64">
        <f t="shared" si="5"/>
        <v>3231</v>
      </c>
      <c r="J25" s="41">
        <f>Greensheet!M32</f>
        <v>0</v>
      </c>
      <c r="K25" s="42"/>
      <c r="L25" s="42">
        <f t="shared" si="6"/>
        <v>3231</v>
      </c>
      <c r="M25" s="42" t="e">
        <f ca="1">ROUND(_xll.HPVAL($A25,$A$1,$A$2,$A$3,$A$4,$A$6)/1000,0)</f>
        <v>#NAME?</v>
      </c>
      <c r="N25" s="87" t="e">
        <f t="shared" ca="1" si="7"/>
        <v>#NAME?</v>
      </c>
      <c r="Q25" s="44" t="e">
        <f ca="1">M25-Expenses!E23-'CapChrg-AllocExp'!E24</f>
        <v>#NAME?</v>
      </c>
      <c r="R25" s="44" t="e">
        <f ca="1">I25+J25-Expenses!D23-'CapChrg-AllocExp'!D24</f>
        <v>#NAME?</v>
      </c>
      <c r="S25" s="44" t="e">
        <f t="shared" ca="1" si="8"/>
        <v>#NAME?</v>
      </c>
    </row>
    <row r="26" spans="1:19" ht="12" customHeight="1" x14ac:dyDescent="0.25">
      <c r="A26" s="25" t="s">
        <v>268</v>
      </c>
      <c r="B26" s="29" t="s">
        <v>113</v>
      </c>
      <c r="D26" s="41"/>
      <c r="E26" s="42">
        <v>1</v>
      </c>
      <c r="F26" s="42"/>
      <c r="G26" s="42"/>
      <c r="H26" s="42"/>
      <c r="I26" s="64">
        <f t="shared" si="5"/>
        <v>1</v>
      </c>
      <c r="J26" s="41"/>
      <c r="K26" s="42"/>
      <c r="L26" s="42">
        <f t="shared" si="6"/>
        <v>1</v>
      </c>
      <c r="M26" s="42" t="e">
        <f ca="1">ROUND(_xll.HPVAL($A26,$A$1,$A$2,$A$3,$A$4,$A$6)/1000,0)</f>
        <v>#NAME?</v>
      </c>
      <c r="N26" s="87" t="e">
        <f t="shared" ca="1" si="7"/>
        <v>#NAME?</v>
      </c>
      <c r="Q26" s="44" t="e">
        <f ca="1">M26-Expenses!E24-'CapChrg-AllocExp'!E25</f>
        <v>#NAME?</v>
      </c>
      <c r="R26" s="44" t="e">
        <f ca="1">I26+J26-Expenses!D24-'CapChrg-AllocExp'!D25</f>
        <v>#NAME?</v>
      </c>
      <c r="S26" s="44" t="e">
        <f t="shared" ca="1" si="8"/>
        <v>#NAME?</v>
      </c>
    </row>
    <row r="27" spans="1:19" ht="12" customHeight="1" x14ac:dyDescent="0.25">
      <c r="A27" s="25" t="s">
        <v>133</v>
      </c>
      <c r="B27" s="29" t="s">
        <v>134</v>
      </c>
      <c r="D27" s="41"/>
      <c r="E27" s="81"/>
      <c r="F27" s="81"/>
      <c r="G27" s="42"/>
      <c r="H27" s="42"/>
      <c r="I27" s="64">
        <f t="shared" si="5"/>
        <v>0</v>
      </c>
      <c r="J27" s="41"/>
      <c r="K27" s="42"/>
      <c r="L27" s="42">
        <f t="shared" si="6"/>
        <v>0</v>
      </c>
      <c r="M27" s="42" t="e">
        <f ca="1">ROUND(_xll.HPVAL($A27,$A$1,$A$2,$A$3,$A$4,$A$6)/1000,0)</f>
        <v>#NAME?</v>
      </c>
      <c r="N27" s="87" t="e">
        <f t="shared" ca="1" si="7"/>
        <v>#NAME?</v>
      </c>
      <c r="Q27" s="44" t="e">
        <f ca="1">M27-Expenses!E25-'CapChrg-AllocExp'!E26</f>
        <v>#NAME?</v>
      </c>
      <c r="R27" s="44" t="e">
        <f ca="1">I27+J27-Expenses!D25-'CapChrg-AllocExp'!D26</f>
        <v>#NAME?</v>
      </c>
      <c r="S27" s="44" t="e">
        <f t="shared" ca="1" si="8"/>
        <v>#NAME?</v>
      </c>
    </row>
    <row r="28" spans="1:19" ht="12" customHeight="1" x14ac:dyDescent="0.25">
      <c r="A28" s="25" t="s">
        <v>44</v>
      </c>
      <c r="B28" s="29" t="s">
        <v>1</v>
      </c>
      <c r="D28" s="41"/>
      <c r="E28" s="42"/>
      <c r="F28" s="42"/>
      <c r="G28" s="42"/>
      <c r="H28" s="42"/>
      <c r="I28" s="64">
        <f t="shared" si="5"/>
        <v>0</v>
      </c>
      <c r="J28" s="41"/>
      <c r="K28" s="42"/>
      <c r="L28" s="42">
        <f t="shared" si="6"/>
        <v>0</v>
      </c>
      <c r="M28" s="42" t="e">
        <f ca="1">ROUND(_xll.HPVAL($A28,$A$1,$A$2,$A$3,$A$4,$A$6)/1000,0)</f>
        <v>#NAME?</v>
      </c>
      <c r="N28" s="87" t="e">
        <f t="shared" ca="1" si="7"/>
        <v>#NAME?</v>
      </c>
      <c r="Q28" s="44" t="e">
        <f ca="1">M28-Expenses!E26-'CapChrg-AllocExp'!E27</f>
        <v>#NAME?</v>
      </c>
      <c r="R28" s="44" t="e">
        <f ca="1">I28+J28-Expenses!D26-'CapChrg-AllocExp'!D27</f>
        <v>#NAME?</v>
      </c>
      <c r="S28" s="44" t="e">
        <f t="shared" ca="1" si="8"/>
        <v>#NAME?</v>
      </c>
    </row>
    <row r="29" spans="1:19" ht="3" customHeight="1" x14ac:dyDescent="0.25">
      <c r="B29" s="29"/>
      <c r="D29" s="41"/>
      <c r="E29" s="42"/>
      <c r="F29" s="42"/>
      <c r="G29" s="42"/>
      <c r="H29" s="42"/>
      <c r="I29" s="64"/>
      <c r="J29" s="41"/>
      <c r="K29" s="42"/>
      <c r="L29" s="42"/>
      <c r="M29" s="42"/>
      <c r="N29" s="87"/>
    </row>
    <row r="30" spans="1:19" ht="12" customHeight="1" x14ac:dyDescent="0.25">
      <c r="B30" s="131" t="s">
        <v>2</v>
      </c>
      <c r="C30" s="116"/>
      <c r="D30" s="124">
        <f t="shared" ref="D30:N30" si="9">SUM(D23:D28)</f>
        <v>2785</v>
      </c>
      <c r="E30" s="125">
        <f t="shared" si="9"/>
        <v>4170</v>
      </c>
      <c r="F30" s="125">
        <f t="shared" si="9"/>
        <v>0</v>
      </c>
      <c r="G30" s="125">
        <f t="shared" si="9"/>
        <v>3271</v>
      </c>
      <c r="H30" s="125">
        <f t="shared" si="9"/>
        <v>0</v>
      </c>
      <c r="I30" s="124">
        <f t="shared" si="9"/>
        <v>10226</v>
      </c>
      <c r="J30" s="124">
        <f t="shared" si="9"/>
        <v>0</v>
      </c>
      <c r="K30" s="125">
        <f t="shared" si="9"/>
        <v>0</v>
      </c>
      <c r="L30" s="125">
        <f t="shared" si="9"/>
        <v>10226</v>
      </c>
      <c r="M30" s="125" t="e">
        <f t="shared" ca="1" si="9"/>
        <v>#NAME?</v>
      </c>
      <c r="N30" s="127" t="e">
        <f t="shared" ca="1" si="9"/>
        <v>#NAME?</v>
      </c>
    </row>
    <row r="31" spans="1:19" ht="3" customHeight="1" x14ac:dyDescent="0.25">
      <c r="B31" s="29"/>
      <c r="D31" s="41"/>
      <c r="E31" s="42"/>
      <c r="F31" s="42"/>
      <c r="G31" s="42"/>
      <c r="H31" s="42"/>
      <c r="I31" s="64"/>
      <c r="J31" s="41"/>
      <c r="K31" s="42"/>
      <c r="L31" s="42"/>
      <c r="M31" s="42"/>
      <c r="N31" s="87"/>
    </row>
    <row r="32" spans="1:19" ht="12" customHeight="1" x14ac:dyDescent="0.25">
      <c r="A32" s="25" t="s">
        <v>42</v>
      </c>
      <c r="B32" s="29" t="s">
        <v>41</v>
      </c>
      <c r="D32" s="41">
        <v>15231</v>
      </c>
      <c r="E32" s="42"/>
      <c r="F32" s="42"/>
      <c r="G32" s="42"/>
      <c r="H32" s="42"/>
      <c r="I32" s="64">
        <f>SUM(D32:H32)</f>
        <v>15231</v>
      </c>
      <c r="J32" s="41"/>
      <c r="K32" s="42"/>
      <c r="L32" s="42">
        <f>SUM(I32:K32)</f>
        <v>15231</v>
      </c>
      <c r="M32" s="42" t="e">
        <f ca="1">ROUND(_xll.HPVAL($A32,$A$1,$A$2,$A$3,$A$4,$A$6)/1000,0)+Expenses!E56</f>
        <v>#NAME?</v>
      </c>
      <c r="N32" s="87" t="e">
        <f ca="1">L32-M32</f>
        <v>#NAME?</v>
      </c>
      <c r="Q32" s="160" t="e">
        <f ca="1">M32-Expenses!E56-Expenses!E29-'CapChrg-AllocExp'!E30</f>
        <v>#NAME?</v>
      </c>
      <c r="R32" s="160" t="e">
        <f ca="1">I32+J32-Expenses!D56-Expenses!D29-'CapChrg-AllocExp'!D30</f>
        <v>#NAME?</v>
      </c>
      <c r="S32" s="44" t="e">
        <f ca="1">Q32-R32</f>
        <v>#NAME?</v>
      </c>
    </row>
    <row r="33" spans="1:19" ht="12" customHeight="1" x14ac:dyDescent="0.25">
      <c r="A33" s="25" t="s">
        <v>45</v>
      </c>
      <c r="B33" s="29" t="s">
        <v>88</v>
      </c>
      <c r="D33" s="41"/>
      <c r="E33" s="42">
        <v>3553</v>
      </c>
      <c r="F33" s="81"/>
      <c r="G33" s="42"/>
      <c r="H33" s="42"/>
      <c r="I33" s="64">
        <f>SUM(D33:H33)</f>
        <v>3553</v>
      </c>
      <c r="J33" s="41"/>
      <c r="K33" s="42">
        <v>3000</v>
      </c>
      <c r="L33" s="42">
        <f>SUM(I33:K33)</f>
        <v>6553</v>
      </c>
      <c r="M33" s="42" t="e">
        <f ca="1">ROUND(_xll.HPVAL($A33,$A$1,$A$2,$A$3,$A$4,$A$6)/1000,0)</f>
        <v>#NAME?</v>
      </c>
      <c r="N33" s="87" t="e">
        <f ca="1">L33-M33</f>
        <v>#NAME?</v>
      </c>
      <c r="Q33" s="44" t="e">
        <f ca="1">M33-Expenses!E30-'CapChrg-AllocExp'!E31</f>
        <v>#NAME?</v>
      </c>
      <c r="R33" s="44">
        <f>I33+J33-Expenses!D30-'CapChrg-AllocExp'!D31</f>
        <v>-3224</v>
      </c>
      <c r="S33" s="44" t="e">
        <f ca="1">Q33-R33</f>
        <v>#NAME?</v>
      </c>
    </row>
    <row r="34" spans="1:19" ht="12" customHeight="1" x14ac:dyDescent="0.25">
      <c r="A34" s="25" t="s">
        <v>51</v>
      </c>
      <c r="B34" s="29" t="s">
        <v>115</v>
      </c>
      <c r="D34" s="41"/>
      <c r="E34" s="42"/>
      <c r="F34" s="42"/>
      <c r="G34" s="42">
        <f>7077+16506+165</f>
        <v>23748</v>
      </c>
      <c r="H34" s="42"/>
      <c r="I34" s="64">
        <f>SUM(D34:H34)</f>
        <v>23748</v>
      </c>
      <c r="J34" s="41"/>
      <c r="K34" s="42"/>
      <c r="L34" s="42">
        <f>SUM(I34:K34)</f>
        <v>23748</v>
      </c>
      <c r="M34" s="42" t="e">
        <f ca="1">ROUND(_xll.HPVAL($A34,$A$1,$A$2,$A$3,$A$4,$A$6)/1000,0)+Expenses!E57</f>
        <v>#NAME?</v>
      </c>
      <c r="N34" s="87" t="e">
        <f ca="1">L34-M34</f>
        <v>#NAME?</v>
      </c>
      <c r="Q34" s="44" t="e">
        <f ca="1">M34-Expenses!E57-Expenses!E31-'CapChrg-AllocExp'!E32</f>
        <v>#NAME?</v>
      </c>
      <c r="R34" s="44">
        <f>I34+J34-Expenses!D57-Expenses!D31-'CapChrg-AllocExp'!D32</f>
        <v>-32736</v>
      </c>
      <c r="S34" s="44" t="e">
        <f ca="1">Q34-R34</f>
        <v>#NAME?</v>
      </c>
    </row>
    <row r="35" spans="1:19" ht="12" customHeight="1" x14ac:dyDescent="0.25">
      <c r="A35" s="25" t="s">
        <v>52</v>
      </c>
      <c r="B35" s="29" t="s">
        <v>116</v>
      </c>
      <c r="D35" s="41">
        <f>9240+505+741+6751</f>
        <v>17237</v>
      </c>
      <c r="E35" s="42"/>
      <c r="F35" s="42"/>
      <c r="G35" s="42"/>
      <c r="H35" s="42"/>
      <c r="I35" s="64">
        <f>SUM(D35:H35)</f>
        <v>17237</v>
      </c>
      <c r="J35" s="41"/>
      <c r="K35" s="42"/>
      <c r="L35" s="42">
        <f>SUM(I35:K35)</f>
        <v>17237</v>
      </c>
      <c r="M35" s="42" t="e">
        <f ca="1">ROUND(_xll.HPVAL($A35,$A$1,$A$2,$A$3,$A$4,$A$6)/1000,0)</f>
        <v>#NAME?</v>
      </c>
      <c r="N35" s="87" t="e">
        <f ca="1">L35-M35</f>
        <v>#NAME?</v>
      </c>
      <c r="Q35" s="44" t="e">
        <f ca="1">M35-Expenses!E32-'CapChrg-AllocExp'!E33</f>
        <v>#NAME?</v>
      </c>
      <c r="R35" s="44" t="e">
        <f ca="1">I35+J35-Expenses!D32-'CapChrg-AllocExp'!D33</f>
        <v>#NAME?</v>
      </c>
      <c r="S35" s="44" t="e">
        <f ca="1">Q35-R35</f>
        <v>#NAME?</v>
      </c>
    </row>
    <row r="36" spans="1:19" ht="3" customHeight="1" x14ac:dyDescent="0.25">
      <c r="B36" s="29"/>
      <c r="D36" s="41"/>
      <c r="E36" s="42"/>
      <c r="F36" s="42"/>
      <c r="G36" s="42"/>
      <c r="H36" s="42"/>
      <c r="I36" s="64"/>
      <c r="J36" s="41"/>
      <c r="K36" s="42"/>
      <c r="L36" s="42"/>
      <c r="M36" s="42"/>
      <c r="N36" s="87"/>
    </row>
    <row r="37" spans="1:19" ht="12" customHeight="1" x14ac:dyDescent="0.25">
      <c r="B37" s="131" t="s">
        <v>108</v>
      </c>
      <c r="C37" s="116"/>
      <c r="D37" s="124">
        <f>SUM(D32:D35)</f>
        <v>32468</v>
      </c>
      <c r="E37" s="125">
        <f t="shared" ref="E37:N37" si="10">SUM(E32:E35)</f>
        <v>3553</v>
      </c>
      <c r="F37" s="125">
        <f t="shared" si="10"/>
        <v>0</v>
      </c>
      <c r="G37" s="125">
        <f t="shared" si="10"/>
        <v>23748</v>
      </c>
      <c r="H37" s="125">
        <f t="shared" si="10"/>
        <v>0</v>
      </c>
      <c r="I37" s="124">
        <f t="shared" si="10"/>
        <v>59769</v>
      </c>
      <c r="J37" s="124">
        <f t="shared" si="10"/>
        <v>0</v>
      </c>
      <c r="K37" s="125">
        <f t="shared" si="10"/>
        <v>3000</v>
      </c>
      <c r="L37" s="125">
        <f t="shared" si="10"/>
        <v>62769</v>
      </c>
      <c r="M37" s="125" t="e">
        <f t="shared" ca="1" si="10"/>
        <v>#NAME?</v>
      </c>
      <c r="N37" s="127" t="e">
        <f t="shared" ca="1" si="10"/>
        <v>#NAME?</v>
      </c>
    </row>
    <row r="38" spans="1:19" ht="3" customHeight="1" x14ac:dyDescent="0.25">
      <c r="B38" s="29"/>
      <c r="D38" s="41"/>
      <c r="E38" s="42"/>
      <c r="F38" s="42"/>
      <c r="G38" s="42"/>
      <c r="H38" s="42"/>
      <c r="I38" s="64"/>
      <c r="J38" s="41"/>
      <c r="K38" s="42"/>
      <c r="L38" s="42"/>
      <c r="M38" s="42"/>
      <c r="N38" s="87"/>
    </row>
    <row r="39" spans="1:19" ht="12" customHeight="1" x14ac:dyDescent="0.25">
      <c r="A39" s="25" t="s">
        <v>49</v>
      </c>
      <c r="B39" s="29" t="s">
        <v>12</v>
      </c>
      <c r="D39" s="41"/>
      <c r="E39" s="81">
        <v>96276</v>
      </c>
      <c r="F39" s="81"/>
      <c r="G39" s="42"/>
      <c r="H39" s="42"/>
      <c r="I39" s="64">
        <f>SUM(D39:H39)</f>
        <v>96276</v>
      </c>
      <c r="J39" s="41"/>
      <c r="K39" s="42"/>
      <c r="L39" s="42">
        <f>SUM(I39:K39)</f>
        <v>96276</v>
      </c>
      <c r="M39" s="42" t="e">
        <f ca="1">ROUND(_xll.HPVAL($A39,$A$1,$A$2,$A$3,$A$4,$A$6)/1000,0)</f>
        <v>#NAME?</v>
      </c>
      <c r="N39" s="87" t="e">
        <f ca="1">L39-M39</f>
        <v>#NAME?</v>
      </c>
      <c r="Q39" s="160" t="e">
        <f ca="1">M39-Expenses!E35-'CapChrg-AllocExp'!E36</f>
        <v>#NAME?</v>
      </c>
      <c r="R39" s="160">
        <f>I39+J39-Expenses!D35-'CapChrg-AllocExp'!D36</f>
        <v>94519</v>
      </c>
      <c r="S39" s="44" t="e">
        <f ca="1">Q39-R39</f>
        <v>#NAME?</v>
      </c>
    </row>
    <row r="40" spans="1:19" ht="12" customHeight="1" x14ac:dyDescent="0.25">
      <c r="A40" s="25" t="s">
        <v>47</v>
      </c>
      <c r="B40" s="29" t="s">
        <v>267</v>
      </c>
      <c r="D40" s="41"/>
      <c r="E40" s="81">
        <v>1708</v>
      </c>
      <c r="F40" s="81">
        <v>36</v>
      </c>
      <c r="G40" s="42"/>
      <c r="H40" s="42"/>
      <c r="I40" s="64">
        <f>SUM(D40:H40)</f>
        <v>1744</v>
      </c>
      <c r="J40" s="41"/>
      <c r="K40" s="42">
        <v>-3000</v>
      </c>
      <c r="L40" s="42">
        <f>SUM(I40:K40)</f>
        <v>-1256</v>
      </c>
      <c r="M40" s="42" t="e">
        <f ca="1">ROUND(_xll.HPVAL($A40,$A$1,$A$2,$A$3,$A$4,$A$6)/1000,0)</f>
        <v>#NAME?</v>
      </c>
      <c r="N40" s="87" t="e">
        <f ca="1">L40-M40</f>
        <v>#NAME?</v>
      </c>
      <c r="Q40" s="44" t="e">
        <f ca="1">M40-Expenses!#REF!-'CapChrg-AllocExp'!#REF!</f>
        <v>#NAME?</v>
      </c>
      <c r="R40" s="44" t="e">
        <f>I40+J40-Expenses!#REF!-'CapChrg-AllocExp'!#REF!</f>
        <v>#REF!</v>
      </c>
      <c r="S40" s="44" t="e">
        <f ca="1">Q40-R40</f>
        <v>#NAME?</v>
      </c>
    </row>
    <row r="41" spans="1:19" ht="12" customHeight="1" x14ac:dyDescent="0.25">
      <c r="A41" s="25" t="s">
        <v>275</v>
      </c>
      <c r="B41" s="29" t="s">
        <v>290</v>
      </c>
      <c r="D41" s="41"/>
      <c r="E41" s="81">
        <f>3141-19724</f>
        <v>-16583</v>
      </c>
      <c r="F41" s="81">
        <f>-1+2</f>
        <v>1</v>
      </c>
      <c r="G41" s="42"/>
      <c r="H41" s="42"/>
      <c r="I41" s="64">
        <f>SUM(D41:H41)</f>
        <v>-16582</v>
      </c>
      <c r="J41" s="41"/>
      <c r="K41" s="42">
        <v>-4000</v>
      </c>
      <c r="L41" s="42">
        <f>SUM(I41:K41)</f>
        <v>-20582</v>
      </c>
      <c r="M41" s="42" t="e">
        <f ca="1">ROUND(_xll.HPVAL($A41,$A$1,$A$2,$A$3,$A$4,$A$6)/1000,0)</f>
        <v>#NAME?</v>
      </c>
      <c r="N41" s="87" t="e">
        <f ca="1">L41-M41</f>
        <v>#NAME?</v>
      </c>
      <c r="Q41" s="44" t="e">
        <f ca="1">M41-Expenses!#REF!-'CapChrg-AllocExp'!#REF!</f>
        <v>#NAME?</v>
      </c>
      <c r="R41" s="44" t="e">
        <f>I41+J41-Expenses!#REF!-'CapChrg-AllocExp'!#REF!</f>
        <v>#REF!</v>
      </c>
      <c r="S41" s="44" t="e">
        <f ca="1">Q41-R41</f>
        <v>#NAME?</v>
      </c>
    </row>
    <row r="42" spans="1:19" ht="12" customHeight="1" x14ac:dyDescent="0.25">
      <c r="A42" s="25" t="s">
        <v>281</v>
      </c>
      <c r="B42" s="29" t="s">
        <v>276</v>
      </c>
      <c r="D42" s="41"/>
      <c r="E42" s="81">
        <v>28471</v>
      </c>
      <c r="F42" s="81">
        <v>-168</v>
      </c>
      <c r="G42" s="42"/>
      <c r="H42" s="42"/>
      <c r="I42" s="64">
        <f>SUM(D42:H42)</f>
        <v>28303</v>
      </c>
      <c r="J42" s="41"/>
      <c r="K42" s="42">
        <v>-2000</v>
      </c>
      <c r="L42" s="42">
        <f>SUM(I42:K42)</f>
        <v>26303</v>
      </c>
      <c r="M42" s="42" t="e">
        <f ca="1">ROUND(_xll.HPVAL($A42,$A$1,$A$2,$A$3,$A$4,$A$6)/1000,0)</f>
        <v>#NAME?</v>
      </c>
      <c r="N42" s="87" t="e">
        <f ca="1">L42-M42</f>
        <v>#NAME?</v>
      </c>
      <c r="Q42" s="160" t="e">
        <f ca="1">M42-Expenses!E38-'CapChrg-AllocExp'!E39</f>
        <v>#NAME?</v>
      </c>
      <c r="R42" s="160">
        <f>I42+J42-Expenses!D38-'CapChrg-AllocExp'!D39</f>
        <v>25046</v>
      </c>
      <c r="S42" s="44" t="e">
        <f ca="1">Q42-R42</f>
        <v>#NAME?</v>
      </c>
    </row>
    <row r="43" spans="1:19" ht="3" customHeight="1" x14ac:dyDescent="0.25">
      <c r="B43" s="45"/>
      <c r="D43" s="46"/>
      <c r="E43" s="47"/>
      <c r="F43" s="47"/>
      <c r="G43" s="47"/>
      <c r="H43" s="47"/>
      <c r="I43" s="46"/>
      <c r="J43" s="46"/>
      <c r="K43" s="47"/>
      <c r="L43" s="47"/>
      <c r="M43" s="47"/>
      <c r="N43" s="151"/>
    </row>
    <row r="44" spans="1:19" s="115" customFormat="1" ht="12" customHeight="1" x14ac:dyDescent="0.25">
      <c r="B44" s="131" t="s">
        <v>109</v>
      </c>
      <c r="C44" s="116"/>
      <c r="D44" s="124">
        <f t="shared" ref="D44:N44" si="11">SUM(D39:D42)</f>
        <v>0</v>
      </c>
      <c r="E44" s="125">
        <f t="shared" si="11"/>
        <v>109872</v>
      </c>
      <c r="F44" s="125">
        <f t="shared" si="11"/>
        <v>-131</v>
      </c>
      <c r="G44" s="125">
        <f t="shared" si="11"/>
        <v>0</v>
      </c>
      <c r="H44" s="125">
        <f t="shared" si="11"/>
        <v>0</v>
      </c>
      <c r="I44" s="124">
        <f t="shared" si="11"/>
        <v>109741</v>
      </c>
      <c r="J44" s="124">
        <f t="shared" si="11"/>
        <v>0</v>
      </c>
      <c r="K44" s="125">
        <f t="shared" si="11"/>
        <v>-9000</v>
      </c>
      <c r="L44" s="125">
        <f t="shared" si="11"/>
        <v>100741</v>
      </c>
      <c r="M44" s="125" t="e">
        <f t="shared" ca="1" si="11"/>
        <v>#NAME?</v>
      </c>
      <c r="N44" s="127" t="e">
        <f t="shared" ca="1" si="11"/>
        <v>#NAME?</v>
      </c>
    </row>
    <row r="45" spans="1:19" ht="3" customHeight="1" x14ac:dyDescent="0.25">
      <c r="B45" s="29"/>
      <c r="D45" s="129"/>
      <c r="E45" s="81"/>
      <c r="F45" s="81"/>
      <c r="G45" s="81"/>
      <c r="H45" s="81"/>
      <c r="I45" s="130"/>
      <c r="J45" s="129"/>
      <c r="K45" s="81"/>
      <c r="L45" s="81"/>
      <c r="M45" s="81"/>
      <c r="N45" s="152"/>
    </row>
    <row r="46" spans="1:19" ht="12" customHeight="1" x14ac:dyDescent="0.25">
      <c r="A46" s="25" t="s">
        <v>104</v>
      </c>
      <c r="B46" s="29" t="s">
        <v>11</v>
      </c>
      <c r="D46" s="41"/>
      <c r="E46" s="42">
        <v>100</v>
      </c>
      <c r="F46" s="42"/>
      <c r="G46" s="42"/>
      <c r="H46" s="42"/>
      <c r="I46" s="64">
        <f>SUM(D46:H46)</f>
        <v>100</v>
      </c>
      <c r="J46" s="41"/>
      <c r="K46" s="42"/>
      <c r="L46" s="42">
        <f>SUM(I46:K46)</f>
        <v>100</v>
      </c>
      <c r="M46" s="42" t="e">
        <f ca="1">ROUND(_xll.HPVAL($A46,$A$1,$A$2,$A$3,$A$4,$A$6)/1000,0)</f>
        <v>#NAME?</v>
      </c>
      <c r="N46" s="87" t="e">
        <f ca="1">L46-M46</f>
        <v>#NAME?</v>
      </c>
      <c r="Q46" s="160" t="e">
        <f ca="1">M46-Expenses!E41-'CapChrg-AllocExp'!E42</f>
        <v>#NAME?</v>
      </c>
      <c r="R46" s="160" t="e">
        <f ca="1">I46+J46-Expenses!D41-'CapChrg-AllocExp'!D42</f>
        <v>#NAME?</v>
      </c>
      <c r="S46" s="44" t="e">
        <f ca="1">Q46-R46</f>
        <v>#NAME?</v>
      </c>
    </row>
    <row r="47" spans="1:19" ht="3" customHeight="1" x14ac:dyDescent="0.25">
      <c r="B47" s="29"/>
      <c r="D47" s="41"/>
      <c r="E47" s="42"/>
      <c r="F47" s="42"/>
      <c r="G47" s="42"/>
      <c r="H47" s="42"/>
      <c r="I47" s="64"/>
      <c r="J47" s="41"/>
      <c r="K47" s="42"/>
      <c r="L47" s="42"/>
      <c r="M47" s="42"/>
      <c r="N47" s="87"/>
    </row>
    <row r="48" spans="1:19" ht="12" customHeight="1" x14ac:dyDescent="0.25">
      <c r="A48" s="25" t="s">
        <v>54</v>
      </c>
      <c r="B48" s="29" t="s">
        <v>10</v>
      </c>
      <c r="D48" s="41"/>
      <c r="E48" s="42"/>
      <c r="F48" s="42"/>
      <c r="G48" s="42"/>
      <c r="H48" s="42"/>
      <c r="I48" s="64">
        <f>SUM(D48:H48)</f>
        <v>0</v>
      </c>
      <c r="J48" s="41"/>
      <c r="K48" s="42"/>
      <c r="L48" s="42">
        <f>SUM(I48:K48)</f>
        <v>0</v>
      </c>
      <c r="M48" s="42"/>
      <c r="N48" s="87">
        <f>L48-M48</f>
        <v>0</v>
      </c>
      <c r="Q48" s="44" t="e">
        <f ca="1">M48-Expenses!E43-'CapChrg-AllocExp'!E44</f>
        <v>#NAME?</v>
      </c>
      <c r="R48" s="44" t="e">
        <f ca="1">I48+J48-Expenses!D43-'CapChrg-AllocExp'!D44</f>
        <v>#NAME?</v>
      </c>
      <c r="S48" s="44" t="e">
        <f ca="1">Q48-R48</f>
        <v>#NAME?</v>
      </c>
    </row>
    <row r="49" spans="1:19" ht="3" customHeight="1" x14ac:dyDescent="0.25">
      <c r="B49" s="76"/>
      <c r="D49" s="77"/>
      <c r="E49" s="67"/>
      <c r="F49" s="67"/>
      <c r="G49" s="67"/>
      <c r="H49" s="67"/>
      <c r="I49" s="46"/>
      <c r="J49" s="77"/>
      <c r="K49" s="67"/>
      <c r="L49" s="67"/>
      <c r="M49" s="67"/>
      <c r="N49" s="151"/>
    </row>
    <row r="50" spans="1:19" ht="12" customHeight="1" x14ac:dyDescent="0.25">
      <c r="A50" s="25" t="s">
        <v>56</v>
      </c>
      <c r="B50" s="29" t="s">
        <v>23</v>
      </c>
      <c r="D50" s="41"/>
      <c r="E50" s="42">
        <v>-7935</v>
      </c>
      <c r="F50" s="42"/>
      <c r="G50" s="42">
        <v>-14363</v>
      </c>
      <c r="H50" s="42"/>
      <c r="I50" s="64">
        <f>SUM(D50:H50)</f>
        <v>-22298</v>
      </c>
      <c r="J50" s="41"/>
      <c r="K50" s="42"/>
      <c r="L50" s="42">
        <f>SUM(I50:K50)</f>
        <v>-22298</v>
      </c>
      <c r="M50" s="42" t="e">
        <f ca="1">ROUND(_xll.HPVAL($A50,$A$1,$A$2,$A$3,$A$4,$A$6)/1000,0)</f>
        <v>#NAME?</v>
      </c>
      <c r="N50" s="87" t="e">
        <f ca="1">L50-M50</f>
        <v>#NAME?</v>
      </c>
      <c r="S50" s="44"/>
    </row>
    <row r="51" spans="1:19" ht="3" customHeight="1" x14ac:dyDescent="0.25">
      <c r="B51" s="76"/>
      <c r="D51" s="77"/>
      <c r="E51" s="67"/>
      <c r="F51" s="67"/>
      <c r="G51" s="67"/>
      <c r="H51" s="67"/>
      <c r="I51" s="46"/>
      <c r="J51" s="77"/>
      <c r="K51" s="67"/>
      <c r="L51" s="67"/>
      <c r="M51" s="67"/>
      <c r="N51" s="151"/>
    </row>
    <row r="52" spans="1:19" ht="12" customHeight="1" x14ac:dyDescent="0.25">
      <c r="B52" s="29" t="s">
        <v>24</v>
      </c>
      <c r="D52" s="41"/>
      <c r="E52" s="42"/>
      <c r="F52" s="42"/>
      <c r="G52" s="42"/>
      <c r="H52" s="42"/>
      <c r="I52" s="64">
        <f>SUM(D52:H52)</f>
        <v>0</v>
      </c>
      <c r="J52" s="41"/>
      <c r="K52" s="42"/>
      <c r="L52" s="42">
        <f>SUM(I52:K52)</f>
        <v>0</v>
      </c>
      <c r="M52" s="42">
        <f>33128+5248</f>
        <v>38376</v>
      </c>
      <c r="N52" s="87">
        <f>L52-M52</f>
        <v>-38376</v>
      </c>
      <c r="S52" s="44"/>
    </row>
    <row r="53" spans="1:19" ht="3" customHeight="1" x14ac:dyDescent="0.25">
      <c r="B53" s="29"/>
      <c r="D53" s="41"/>
      <c r="E53" s="42"/>
      <c r="F53" s="42"/>
      <c r="G53" s="42"/>
      <c r="H53" s="42"/>
      <c r="I53" s="64"/>
      <c r="J53" s="41"/>
      <c r="K53" s="42"/>
      <c r="L53" s="42"/>
      <c r="M53" s="42"/>
      <c r="N53" s="87"/>
    </row>
    <row r="54" spans="1:19" ht="12" customHeight="1" x14ac:dyDescent="0.25">
      <c r="B54" s="75" t="s">
        <v>18</v>
      </c>
      <c r="D54" s="120">
        <f t="shared" ref="D54:N54" si="12">SUM(D44:D52)+D37+D30+D21</f>
        <v>250472</v>
      </c>
      <c r="E54" s="121">
        <f t="shared" si="12"/>
        <v>111395</v>
      </c>
      <c r="F54" s="121">
        <f t="shared" si="12"/>
        <v>-138</v>
      </c>
      <c r="G54" s="121">
        <f t="shared" si="12"/>
        <v>18950</v>
      </c>
      <c r="H54" s="121">
        <f t="shared" si="12"/>
        <v>-2820</v>
      </c>
      <c r="I54" s="120">
        <f t="shared" si="12"/>
        <v>377859</v>
      </c>
      <c r="J54" s="120">
        <f t="shared" si="12"/>
        <v>0</v>
      </c>
      <c r="K54" s="121">
        <f t="shared" si="12"/>
        <v>-6000</v>
      </c>
      <c r="L54" s="121">
        <f t="shared" si="12"/>
        <v>371859</v>
      </c>
      <c r="M54" s="121" t="e">
        <f t="shared" ca="1" si="12"/>
        <v>#NAME?</v>
      </c>
      <c r="N54" s="123" t="e">
        <f t="shared" ca="1" si="12"/>
        <v>#NAME?</v>
      </c>
    </row>
    <row r="55" spans="1:19" ht="3" customHeight="1" x14ac:dyDescent="0.25">
      <c r="B55" s="48"/>
      <c r="D55" s="49"/>
      <c r="E55" s="50"/>
      <c r="F55" s="50"/>
      <c r="G55" s="50"/>
      <c r="H55" s="50"/>
      <c r="I55" s="49"/>
      <c r="J55" s="49"/>
      <c r="K55" s="50"/>
      <c r="L55" s="50"/>
      <c r="M55" s="50"/>
      <c r="N55" s="153"/>
    </row>
    <row r="56" spans="1:19" x14ac:dyDescent="0.25">
      <c r="B56" s="27" t="s">
        <v>216</v>
      </c>
      <c r="C56" s="164"/>
      <c r="D56" s="44">
        <f>-4673-3486-4212</f>
        <v>-12371</v>
      </c>
      <c r="E56" s="44"/>
      <c r="F56" s="44"/>
      <c r="G56" s="44"/>
      <c r="H56" s="44"/>
      <c r="I56" s="44"/>
      <c r="J56" s="44"/>
      <c r="K56" s="44"/>
      <c r="L56" s="44"/>
      <c r="M56" s="44"/>
      <c r="N56" s="44"/>
    </row>
    <row r="57" spans="1:19" x14ac:dyDescent="0.25">
      <c r="D57" s="44">
        <f>SUM(D54:D56)</f>
        <v>238101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</row>
    <row r="58" spans="1:19" x14ac:dyDescent="0.25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9" x14ac:dyDescent="0.25"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9" x14ac:dyDescent="0.25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  <row r="61" spans="1:19" x14ac:dyDescent="0.25">
      <c r="B61" s="207" t="s">
        <v>194</v>
      </c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</row>
    <row r="62" spans="1:19" x14ac:dyDescent="0.25">
      <c r="B62" s="27" t="s">
        <v>4</v>
      </c>
      <c r="D62" s="44">
        <f>D10+D14+D19+D34+D35</f>
        <v>93433</v>
      </c>
    </row>
    <row r="63" spans="1:19" x14ac:dyDescent="0.25">
      <c r="B63" s="27" t="s">
        <v>195</v>
      </c>
      <c r="D63" s="44">
        <f>D15+D16+D17+D25</f>
        <v>12553</v>
      </c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3"/>
  <sheetViews>
    <sheetView workbookViewId="0">
      <selection activeCell="A5" sqref="A5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4" ht="15.75" x14ac:dyDescent="0.25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4" ht="16.5" x14ac:dyDescent="0.3">
      <c r="A2" s="243" t="s">
        <v>129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</row>
    <row r="3" spans="1:14" ht="13.5" x14ac:dyDescent="0.25">
      <c r="A3" s="244" t="s">
        <v>274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</row>
    <row r="4" spans="1:14" ht="3" customHeight="1" x14ac:dyDescent="0.25">
      <c r="A4" s="38"/>
    </row>
    <row r="5" spans="1:14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4" x14ac:dyDescent="0.25">
      <c r="A6" s="29"/>
      <c r="C6" s="36"/>
      <c r="D6" s="38"/>
      <c r="E6" s="56"/>
      <c r="F6" s="56"/>
      <c r="G6" s="38"/>
      <c r="H6" s="56" t="s">
        <v>92</v>
      </c>
      <c r="I6" s="56" t="s">
        <v>15</v>
      </c>
      <c r="J6" s="56" t="s">
        <v>17</v>
      </c>
      <c r="K6" s="57" t="s">
        <v>18</v>
      </c>
      <c r="L6" s="58"/>
      <c r="M6" s="225"/>
      <c r="N6" s="58"/>
    </row>
    <row r="7" spans="1:14" x14ac:dyDescent="0.25">
      <c r="A7" s="37" t="s">
        <v>20</v>
      </c>
      <c r="C7" s="33" t="s">
        <v>100</v>
      </c>
      <c r="D7" s="34" t="s">
        <v>212</v>
      </c>
      <c r="E7" s="34" t="s">
        <v>207</v>
      </c>
      <c r="F7" s="34" t="s">
        <v>63</v>
      </c>
      <c r="G7" s="34" t="s">
        <v>59</v>
      </c>
      <c r="H7" s="34" t="s">
        <v>27</v>
      </c>
      <c r="I7" s="34" t="s">
        <v>16</v>
      </c>
      <c r="J7" s="34" t="s">
        <v>27</v>
      </c>
      <c r="K7" s="35" t="s">
        <v>27</v>
      </c>
      <c r="L7" s="58"/>
      <c r="M7" s="58"/>
      <c r="N7" s="58"/>
    </row>
    <row r="8" spans="1:14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56"/>
    </row>
    <row r="9" spans="1:14" ht="12" customHeight="1" x14ac:dyDescent="0.25">
      <c r="A9" s="29" t="s">
        <v>4</v>
      </c>
      <c r="C9" s="59">
        <f>GrossMargin!D10-[1]GrossMargin!D10</f>
        <v>5</v>
      </c>
      <c r="D9" s="60">
        <f>GrossMargin!E10-[1]GrossMargin!E10</f>
        <v>0</v>
      </c>
      <c r="E9" s="60">
        <f>GrossMargin!F10-[1]GrossMargin!F10</f>
        <v>0</v>
      </c>
      <c r="F9" s="60">
        <f>GrossMargin!G10-[1]GrossMargin!G10</f>
        <v>-6500</v>
      </c>
      <c r="G9" s="60">
        <f>GrossMargin!H10-[1]GrossMargin!H10</f>
        <v>0</v>
      </c>
      <c r="H9" s="128">
        <f t="shared" ref="H9:H18" si="0">SUM(C9:G9)</f>
        <v>-6495</v>
      </c>
      <c r="I9" s="59">
        <f>GrossMargin!J10-[1]GrossMargin!J10</f>
        <v>0</v>
      </c>
      <c r="J9" s="60">
        <f>GrossMargin!K10-[1]GrossMargin!K10</f>
        <v>0</v>
      </c>
      <c r="K9" s="88">
        <f t="shared" ref="K9:K18" si="1">SUM(H9:J9)</f>
        <v>-6495</v>
      </c>
    </row>
    <row r="10" spans="1:14" ht="12" customHeight="1" x14ac:dyDescent="0.25">
      <c r="A10" s="29" t="s">
        <v>138</v>
      </c>
      <c r="C10" s="41">
        <f>GrossMargin!D11-[1]GrossMargin!D11</f>
        <v>1523</v>
      </c>
      <c r="D10" s="42">
        <f>GrossMargin!E11-[1]GrossMargin!E11</f>
        <v>0</v>
      </c>
      <c r="E10" s="42">
        <f>GrossMargin!F11-[1]GrossMargin!F11</f>
        <v>0</v>
      </c>
      <c r="F10" s="42">
        <f>GrossMargin!G11-[1]GrossMargin!G11</f>
        <v>0</v>
      </c>
      <c r="G10" s="42">
        <f>GrossMargin!H11-[1]GrossMargin!H11</f>
        <v>0</v>
      </c>
      <c r="H10" s="64">
        <f t="shared" si="0"/>
        <v>1523</v>
      </c>
      <c r="I10" s="41">
        <f>GrossMargin!J11-[1]GrossMargin!J11</f>
        <v>0</v>
      </c>
      <c r="J10" s="42">
        <f>GrossMargin!K11-[1]GrossMargin!K11</f>
        <v>0</v>
      </c>
      <c r="K10" s="66">
        <f t="shared" si="1"/>
        <v>1523</v>
      </c>
    </row>
    <row r="11" spans="1:14" ht="12" customHeight="1" x14ac:dyDescent="0.25">
      <c r="A11" s="29" t="s">
        <v>200</v>
      </c>
      <c r="C11" s="41">
        <f>GrossMargin!D12-[1]GrossMargin!D12</f>
        <v>297</v>
      </c>
      <c r="D11" s="42">
        <f>GrossMargin!E12-[1]GrossMargin!E12</f>
        <v>0</v>
      </c>
      <c r="E11" s="42">
        <f>GrossMargin!F12-[1]GrossMargin!F12</f>
        <v>0</v>
      </c>
      <c r="F11" s="42">
        <f>GrossMargin!G12-[1]GrossMargin!G12</f>
        <v>0</v>
      </c>
      <c r="G11" s="42">
        <f>GrossMargin!H12-[1]GrossMargin!H12</f>
        <v>0</v>
      </c>
      <c r="H11" s="64">
        <f t="shared" si="0"/>
        <v>297</v>
      </c>
      <c r="I11" s="41">
        <f>GrossMargin!J12-[1]GrossMargin!J12</f>
        <v>0</v>
      </c>
      <c r="J11" s="42">
        <f>GrossMargin!K12-[1]GrossMargin!K12</f>
        <v>0</v>
      </c>
      <c r="K11" s="66">
        <f t="shared" si="1"/>
        <v>297</v>
      </c>
    </row>
    <row r="12" spans="1:14" ht="12" customHeight="1" x14ac:dyDescent="0.25">
      <c r="A12" s="29" t="s">
        <v>201</v>
      </c>
      <c r="C12" s="41">
        <f>GrossMargin!D13-[1]GrossMargin!D13</f>
        <v>438</v>
      </c>
      <c r="D12" s="42">
        <f>GrossMargin!E13-[1]GrossMargin!E13</f>
        <v>0</v>
      </c>
      <c r="E12" s="42">
        <f>GrossMargin!F13-[1]GrossMargin!F13</f>
        <v>0</v>
      </c>
      <c r="F12" s="42">
        <f>GrossMargin!G13-[1]GrossMargin!G13</f>
        <v>0</v>
      </c>
      <c r="G12" s="42">
        <f>GrossMargin!H13-[1]GrossMargin!H13</f>
        <v>0</v>
      </c>
      <c r="H12" s="64">
        <f>SUM(C12:G12)</f>
        <v>438</v>
      </c>
      <c r="I12" s="41">
        <f>GrossMargin!J13-[1]GrossMargin!J13</f>
        <v>0</v>
      </c>
      <c r="J12" s="42">
        <f>GrossMargin!K13-[1]GrossMargin!K13</f>
        <v>0</v>
      </c>
      <c r="K12" s="66">
        <f>SUM(H12:J12)</f>
        <v>438</v>
      </c>
    </row>
    <row r="13" spans="1:14" ht="12" customHeight="1" x14ac:dyDescent="0.25">
      <c r="A13" s="29" t="s">
        <v>154</v>
      </c>
      <c r="C13" s="41">
        <f>GrossMargin!D14-[1]GrossMargin!D14</f>
        <v>208</v>
      </c>
      <c r="D13" s="42">
        <f>GrossMargin!E14-[1]GrossMargin!E14</f>
        <v>-230</v>
      </c>
      <c r="E13" s="81">
        <f>GrossMargin!F14-[1]GrossMargin!F14</f>
        <v>0</v>
      </c>
      <c r="F13" s="42">
        <f>GrossMargin!G14-[1]GrossMargin!G14</f>
        <v>0</v>
      </c>
      <c r="G13" s="42">
        <f>GrossMargin!H14-[1]GrossMargin!H14</f>
        <v>0</v>
      </c>
      <c r="H13" s="64">
        <f t="shared" si="0"/>
        <v>-22</v>
      </c>
      <c r="I13" s="41">
        <f>GrossMargin!J14-[1]GrossMargin!J14</f>
        <v>0</v>
      </c>
      <c r="J13" s="42">
        <f>GrossMargin!K14-[1]GrossMargin!K14</f>
        <v>0</v>
      </c>
      <c r="K13" s="66">
        <f t="shared" si="1"/>
        <v>-22</v>
      </c>
    </row>
    <row r="14" spans="1:14" ht="12" customHeight="1" x14ac:dyDescent="0.25">
      <c r="A14" s="29" t="s">
        <v>8</v>
      </c>
      <c r="C14" s="41">
        <f>GrossMargin!D15-[1]GrossMargin!D15</f>
        <v>-206</v>
      </c>
      <c r="D14" s="42">
        <f>GrossMargin!E15-[1]GrossMargin!E15</f>
        <v>118</v>
      </c>
      <c r="E14" s="42">
        <f>GrossMargin!F15-[1]GrossMargin!F15</f>
        <v>-1</v>
      </c>
      <c r="F14" s="42">
        <f>GrossMargin!G15-[1]GrossMargin!G15</f>
        <v>0</v>
      </c>
      <c r="G14" s="42">
        <f>GrossMargin!H15-[1]GrossMargin!H15</f>
        <v>0</v>
      </c>
      <c r="H14" s="64">
        <f t="shared" si="0"/>
        <v>-89</v>
      </c>
      <c r="I14" s="41">
        <f>GrossMargin!J15-[1]GrossMargin!J15</f>
        <v>0</v>
      </c>
      <c r="J14" s="42">
        <f>GrossMargin!K15-[1]GrossMargin!K15</f>
        <v>0</v>
      </c>
      <c r="K14" s="66">
        <f t="shared" si="1"/>
        <v>-89</v>
      </c>
    </row>
    <row r="15" spans="1:14" ht="12" customHeight="1" x14ac:dyDescent="0.25">
      <c r="A15" s="29" t="s">
        <v>279</v>
      </c>
      <c r="C15" s="41">
        <f>GrossMargin!D16-[1]GrossMargin!D16</f>
        <v>259</v>
      </c>
      <c r="D15" s="42">
        <f>GrossMargin!E16-[1]GrossMargin!E16</f>
        <v>0</v>
      </c>
      <c r="E15" s="42">
        <f>GrossMargin!F16-[1]GrossMargin!F16</f>
        <v>0</v>
      </c>
      <c r="F15" s="42">
        <f>GrossMargin!G16-[1]GrossMargin!G16</f>
        <v>0</v>
      </c>
      <c r="G15" s="42">
        <f>GrossMargin!H16-[1]GrossMargin!H16</f>
        <v>0</v>
      </c>
      <c r="H15" s="64">
        <f t="shared" si="0"/>
        <v>259</v>
      </c>
      <c r="I15" s="41">
        <f>GrossMargin!J16-[1]GrossMargin!J16</f>
        <v>0</v>
      </c>
      <c r="J15" s="42">
        <f>GrossMargin!K16-[1]GrossMargin!K16</f>
        <v>0</v>
      </c>
      <c r="K15" s="66">
        <f t="shared" si="1"/>
        <v>259</v>
      </c>
    </row>
    <row r="16" spans="1:14" ht="12" customHeight="1" x14ac:dyDescent="0.25">
      <c r="A16" s="29" t="s">
        <v>139</v>
      </c>
      <c r="C16" s="41">
        <f>GrossMargin!D17-[1]GrossMargin!D17</f>
        <v>-444</v>
      </c>
      <c r="D16" s="42">
        <f>GrossMargin!E17-[1]GrossMargin!E17</f>
        <v>0</v>
      </c>
      <c r="E16" s="42">
        <f>GrossMargin!F17-[1]GrossMargin!F17</f>
        <v>0</v>
      </c>
      <c r="F16" s="42">
        <f>GrossMargin!G17-[1]GrossMargin!G17</f>
        <v>0</v>
      </c>
      <c r="G16" s="42">
        <f>GrossMargin!H17-[1]GrossMargin!H17</f>
        <v>0</v>
      </c>
      <c r="H16" s="64">
        <f t="shared" si="0"/>
        <v>-444</v>
      </c>
      <c r="I16" s="41">
        <f>GrossMargin!J17-[1]GrossMargin!J17</f>
        <v>0</v>
      </c>
      <c r="J16" s="42">
        <f>GrossMargin!K17-[1]GrossMargin!K17</f>
        <v>0</v>
      </c>
      <c r="K16" s="66">
        <f t="shared" si="1"/>
        <v>-444</v>
      </c>
    </row>
    <row r="17" spans="1:11" ht="12" customHeight="1" x14ac:dyDescent="0.25">
      <c r="A17" s="29" t="s">
        <v>280</v>
      </c>
      <c r="C17" s="41">
        <f>GrossMargin!D18-[1]GrossMargin!D18</f>
        <v>0</v>
      </c>
      <c r="D17" s="42">
        <f>GrossMargin!E18-[1]GrossMargin!E18</f>
        <v>0</v>
      </c>
      <c r="E17" s="42">
        <f>GrossMargin!F18-[1]GrossMargin!F18</f>
        <v>0</v>
      </c>
      <c r="F17" s="42">
        <f>GrossMargin!G18-[1]GrossMargin!G18</f>
        <v>0</v>
      </c>
      <c r="G17" s="42">
        <f>GrossMargin!H18-[1]GrossMargin!H18</f>
        <v>0</v>
      </c>
      <c r="H17" s="64">
        <f t="shared" si="0"/>
        <v>0</v>
      </c>
      <c r="I17" s="41">
        <f>GrossMargin!J18-[1]GrossMargin!J18</f>
        <v>0</v>
      </c>
      <c r="J17" s="42">
        <f>GrossMargin!K18-[1]GrossMargin!K18</f>
        <v>0</v>
      </c>
      <c r="K17" s="66">
        <f t="shared" si="1"/>
        <v>0</v>
      </c>
    </row>
    <row r="18" spans="1:11" ht="12" customHeight="1" x14ac:dyDescent="0.25">
      <c r="A18" s="29" t="s">
        <v>3</v>
      </c>
      <c r="C18" s="41">
        <f>GrossMargin!D19-[1]GrossMargin!D19</f>
        <v>-56</v>
      </c>
      <c r="D18" s="42">
        <f>GrossMargin!E19-[1]GrossMargin!E19</f>
        <v>0</v>
      </c>
      <c r="E18" s="42">
        <f>GrossMargin!F19-[1]GrossMargin!F19</f>
        <v>0</v>
      </c>
      <c r="F18" s="42">
        <f>GrossMargin!G19-[1]GrossMargin!G19</f>
        <v>0</v>
      </c>
      <c r="G18" s="42">
        <f>GrossMargin!H19-[1]GrossMargin!H19</f>
        <v>0</v>
      </c>
      <c r="H18" s="64">
        <f t="shared" si="0"/>
        <v>-56</v>
      </c>
      <c r="I18" s="41">
        <f>GrossMargin!J19-[1]GrossMargin!J19</f>
        <v>0</v>
      </c>
      <c r="J18" s="42">
        <f>GrossMargin!K19-[1]GrossMargin!K19</f>
        <v>0</v>
      </c>
      <c r="K18" s="66">
        <f t="shared" si="1"/>
        <v>-56</v>
      </c>
    </row>
    <row r="19" spans="1:11" ht="3" customHeight="1" x14ac:dyDescent="0.25">
      <c r="A19" s="29"/>
      <c r="C19" s="41"/>
      <c r="D19" s="42"/>
      <c r="E19" s="42"/>
      <c r="F19" s="42"/>
      <c r="G19" s="42"/>
      <c r="H19" s="64"/>
      <c r="I19" s="41"/>
      <c r="J19" s="42"/>
      <c r="K19" s="43"/>
    </row>
    <row r="20" spans="1:11" ht="12" customHeight="1" x14ac:dyDescent="0.25">
      <c r="A20" s="131" t="s">
        <v>9</v>
      </c>
      <c r="B20" s="116"/>
      <c r="C20" s="124">
        <f t="shared" ref="C20:K20" si="2">SUM(C9:C18)</f>
        <v>2024</v>
      </c>
      <c r="D20" s="125">
        <f t="shared" si="2"/>
        <v>-112</v>
      </c>
      <c r="E20" s="125">
        <f t="shared" si="2"/>
        <v>-1</v>
      </c>
      <c r="F20" s="125">
        <f t="shared" si="2"/>
        <v>-6500</v>
      </c>
      <c r="G20" s="125">
        <f t="shared" si="2"/>
        <v>0</v>
      </c>
      <c r="H20" s="124">
        <f t="shared" si="2"/>
        <v>-4589</v>
      </c>
      <c r="I20" s="124">
        <f t="shared" si="2"/>
        <v>0</v>
      </c>
      <c r="J20" s="125">
        <f t="shared" si="2"/>
        <v>0</v>
      </c>
      <c r="K20" s="126">
        <f t="shared" si="2"/>
        <v>-4589</v>
      </c>
    </row>
    <row r="21" spans="1:11" ht="3" customHeight="1" x14ac:dyDescent="0.25">
      <c r="A21" s="29"/>
      <c r="C21" s="41"/>
      <c r="D21" s="42"/>
      <c r="E21" s="42"/>
      <c r="F21" s="42"/>
      <c r="G21" s="42"/>
      <c r="H21" s="64"/>
      <c r="I21" s="41"/>
      <c r="J21" s="42"/>
      <c r="K21" s="43"/>
    </row>
    <row r="22" spans="1:11" ht="12" customHeight="1" x14ac:dyDescent="0.25">
      <c r="A22" s="29" t="s">
        <v>110</v>
      </c>
      <c r="C22" s="41">
        <f>GrossMargin!D23-[1]GrossMargin!D23</f>
        <v>0</v>
      </c>
      <c r="D22" s="42">
        <f>GrossMargin!E23-[1]GrossMargin!E23</f>
        <v>0</v>
      </c>
      <c r="E22" s="42">
        <f>GrossMargin!F23-[1]GrossMargin!F23</f>
        <v>0</v>
      </c>
      <c r="F22" s="42">
        <f>GrossMargin!G23-[1]GrossMargin!G23</f>
        <v>0</v>
      </c>
      <c r="G22" s="42">
        <f>GrossMargin!H23-[1]GrossMargin!H23</f>
        <v>0</v>
      </c>
      <c r="H22" s="64">
        <f t="shared" ref="H22:H27" si="3">SUM(C22:G22)</f>
        <v>0</v>
      </c>
      <c r="I22" s="41">
        <f>GrossMargin!J23-[1]GrossMargin!J23</f>
        <v>0</v>
      </c>
      <c r="J22" s="42">
        <f>GrossMargin!K23-[1]GrossMargin!K23</f>
        <v>0</v>
      </c>
      <c r="K22" s="66">
        <f t="shared" ref="K22:K27" si="4">SUM(H22:J22)</f>
        <v>0</v>
      </c>
    </row>
    <row r="23" spans="1:11" ht="12" customHeight="1" x14ac:dyDescent="0.25">
      <c r="A23" s="29" t="s">
        <v>111</v>
      </c>
      <c r="C23" s="41">
        <f>GrossMargin!D24-[1]GrossMargin!D24</f>
        <v>0</v>
      </c>
      <c r="D23" s="42">
        <f>GrossMargin!E24-[1]GrossMargin!E24</f>
        <v>0</v>
      </c>
      <c r="E23" s="42">
        <f>GrossMargin!F24-[1]GrossMargin!F24</f>
        <v>0</v>
      </c>
      <c r="F23" s="42">
        <f>GrossMargin!G24-[1]GrossMargin!G24</f>
        <v>0</v>
      </c>
      <c r="G23" s="42">
        <f>GrossMargin!H24-[1]GrossMargin!H24</f>
        <v>0</v>
      </c>
      <c r="H23" s="64">
        <f t="shared" si="3"/>
        <v>0</v>
      </c>
      <c r="I23" s="41">
        <f>GrossMargin!J24-[1]GrossMargin!J24</f>
        <v>0</v>
      </c>
      <c r="J23" s="42">
        <f>GrossMargin!K24-[1]GrossMargin!K24</f>
        <v>0</v>
      </c>
      <c r="K23" s="66">
        <f t="shared" si="4"/>
        <v>0</v>
      </c>
    </row>
    <row r="24" spans="1:11" ht="12" customHeight="1" x14ac:dyDescent="0.25">
      <c r="A24" s="29" t="s">
        <v>112</v>
      </c>
      <c r="C24" s="41">
        <f>GrossMargin!D25-[1]GrossMargin!D25</f>
        <v>-195</v>
      </c>
      <c r="D24" s="42">
        <f>GrossMargin!E25-[1]GrossMargin!E25</f>
        <v>0</v>
      </c>
      <c r="E24" s="42">
        <f>GrossMargin!F25-[1]GrossMargin!F25</f>
        <v>0</v>
      </c>
      <c r="F24" s="42">
        <f>GrossMargin!G25-[1]GrossMargin!G25</f>
        <v>0</v>
      </c>
      <c r="G24" s="42">
        <f>GrossMargin!H25-[1]GrossMargin!H25</f>
        <v>0</v>
      </c>
      <c r="H24" s="64">
        <f t="shared" si="3"/>
        <v>-195</v>
      </c>
      <c r="I24" s="41">
        <f>GrossMargin!J25-[1]GrossMargin!J25</f>
        <v>0</v>
      </c>
      <c r="J24" s="42">
        <f>GrossMargin!K25-[1]GrossMargin!K25</f>
        <v>0</v>
      </c>
      <c r="K24" s="66">
        <f t="shared" si="4"/>
        <v>-195</v>
      </c>
    </row>
    <row r="25" spans="1:11" ht="12" customHeight="1" x14ac:dyDescent="0.25">
      <c r="A25" s="29" t="s">
        <v>113</v>
      </c>
      <c r="C25" s="41">
        <f>GrossMargin!D26-[1]GrossMargin!D26</f>
        <v>0</v>
      </c>
      <c r="D25" s="42">
        <f>GrossMargin!E26-[1]GrossMargin!E26</f>
        <v>0</v>
      </c>
      <c r="E25" s="42">
        <f>GrossMargin!F26-[1]GrossMargin!F26</f>
        <v>0</v>
      </c>
      <c r="F25" s="42">
        <f>GrossMargin!G26-[1]GrossMargin!G26</f>
        <v>0</v>
      </c>
      <c r="G25" s="42">
        <f>GrossMargin!H26-[1]GrossMargin!H26</f>
        <v>0</v>
      </c>
      <c r="H25" s="64">
        <f t="shared" si="3"/>
        <v>0</v>
      </c>
      <c r="I25" s="41">
        <f>GrossMargin!J26-[1]GrossMargin!J26</f>
        <v>0</v>
      </c>
      <c r="J25" s="42">
        <f>GrossMargin!K26-[1]GrossMargin!K26</f>
        <v>0</v>
      </c>
      <c r="K25" s="66">
        <f t="shared" si="4"/>
        <v>0</v>
      </c>
    </row>
    <row r="26" spans="1:11" ht="12" customHeight="1" x14ac:dyDescent="0.25">
      <c r="A26" s="29" t="s">
        <v>134</v>
      </c>
      <c r="C26" s="41">
        <f>GrossMargin!D27-[1]GrossMargin!D27</f>
        <v>0</v>
      </c>
      <c r="D26" s="42">
        <f>GrossMargin!E27-[1]GrossMargin!E27</f>
        <v>0</v>
      </c>
      <c r="E26" s="42">
        <f>GrossMargin!F27-[1]GrossMargin!F27</f>
        <v>0</v>
      </c>
      <c r="F26" s="42">
        <f>GrossMargin!G27-[1]GrossMargin!G27</f>
        <v>0</v>
      </c>
      <c r="G26" s="42">
        <f>GrossMargin!H27-[1]GrossMargin!H27</f>
        <v>0</v>
      </c>
      <c r="H26" s="64">
        <f t="shared" si="3"/>
        <v>0</v>
      </c>
      <c r="I26" s="41">
        <f>GrossMargin!J27-[1]GrossMargin!J27</f>
        <v>0</v>
      </c>
      <c r="J26" s="42">
        <f>GrossMargin!K27-[1]GrossMargin!K27</f>
        <v>0</v>
      </c>
      <c r="K26" s="66">
        <f t="shared" si="4"/>
        <v>0</v>
      </c>
    </row>
    <row r="27" spans="1:11" ht="12" customHeight="1" x14ac:dyDescent="0.25">
      <c r="A27" s="29" t="s">
        <v>1</v>
      </c>
      <c r="C27" s="41">
        <f>GrossMargin!D28-[1]GrossMargin!D28</f>
        <v>0</v>
      </c>
      <c r="D27" s="42">
        <f>GrossMargin!E28-[1]GrossMargin!E28</f>
        <v>0</v>
      </c>
      <c r="E27" s="42">
        <f>GrossMargin!F28-[1]GrossMargin!F28</f>
        <v>0</v>
      </c>
      <c r="F27" s="42">
        <f>GrossMargin!G28-[1]GrossMargin!G28</f>
        <v>0</v>
      </c>
      <c r="G27" s="42">
        <f>GrossMargin!H28-[1]GrossMargin!H28</f>
        <v>0</v>
      </c>
      <c r="H27" s="64">
        <f t="shared" si="3"/>
        <v>0</v>
      </c>
      <c r="I27" s="41">
        <f>GrossMargin!J28-[1]GrossMargin!J28</f>
        <v>0</v>
      </c>
      <c r="J27" s="42">
        <f>GrossMargin!K28-[1]GrossMargin!K28</f>
        <v>0</v>
      </c>
      <c r="K27" s="66">
        <f t="shared" si="4"/>
        <v>0</v>
      </c>
    </row>
    <row r="28" spans="1:11" ht="3" customHeight="1" x14ac:dyDescent="0.25">
      <c r="A28" s="29"/>
      <c r="C28" s="41"/>
      <c r="D28" s="42"/>
      <c r="E28" s="42"/>
      <c r="F28" s="42"/>
      <c r="G28" s="42"/>
      <c r="H28" s="64"/>
      <c r="I28" s="41"/>
      <c r="J28" s="42"/>
      <c r="K28" s="43"/>
    </row>
    <row r="29" spans="1:11" ht="12" customHeight="1" x14ac:dyDescent="0.25">
      <c r="A29" s="131" t="s">
        <v>2</v>
      </c>
      <c r="B29" s="116"/>
      <c r="C29" s="124">
        <f t="shared" ref="C29:K29" si="5">SUM(C22:C27)</f>
        <v>-195</v>
      </c>
      <c r="D29" s="125">
        <f t="shared" si="5"/>
        <v>0</v>
      </c>
      <c r="E29" s="125">
        <f t="shared" si="5"/>
        <v>0</v>
      </c>
      <c r="F29" s="125">
        <f t="shared" si="5"/>
        <v>0</v>
      </c>
      <c r="G29" s="125">
        <f t="shared" si="5"/>
        <v>0</v>
      </c>
      <c r="H29" s="124">
        <f t="shared" si="5"/>
        <v>-195</v>
      </c>
      <c r="I29" s="124">
        <f t="shared" si="5"/>
        <v>0</v>
      </c>
      <c r="J29" s="125">
        <f t="shared" si="5"/>
        <v>0</v>
      </c>
      <c r="K29" s="126">
        <f t="shared" si="5"/>
        <v>-195</v>
      </c>
    </row>
    <row r="30" spans="1:11" ht="3" customHeight="1" x14ac:dyDescent="0.25">
      <c r="A30" s="29"/>
      <c r="C30" s="41"/>
      <c r="D30" s="42"/>
      <c r="E30" s="42"/>
      <c r="F30" s="42"/>
      <c r="G30" s="42"/>
      <c r="H30" s="64"/>
      <c r="I30" s="41"/>
      <c r="J30" s="42"/>
      <c r="K30" s="43"/>
    </row>
    <row r="31" spans="1:11" ht="12" customHeight="1" x14ac:dyDescent="0.25">
      <c r="A31" s="29" t="s">
        <v>41</v>
      </c>
      <c r="C31" s="41">
        <f>GrossMargin!D32-[1]GrossMargin!D32</f>
        <v>-29</v>
      </c>
      <c r="D31" s="42">
        <f>GrossMargin!E32-[1]GrossMargin!E32</f>
        <v>0</v>
      </c>
      <c r="E31" s="42">
        <f>GrossMargin!F32-[1]GrossMargin!F32</f>
        <v>0</v>
      </c>
      <c r="F31" s="42">
        <f>GrossMargin!G32-[1]GrossMargin!G32</f>
        <v>0</v>
      </c>
      <c r="G31" s="42">
        <f>GrossMargin!H32-[1]GrossMargin!H32</f>
        <v>0</v>
      </c>
      <c r="H31" s="64">
        <f>SUM(C31:G31)</f>
        <v>-29</v>
      </c>
      <c r="I31" s="41">
        <f>GrossMargin!J32-[1]GrossMargin!J32</f>
        <v>0</v>
      </c>
      <c r="J31" s="42">
        <f>GrossMargin!K32-[1]GrossMargin!K32</f>
        <v>0</v>
      </c>
      <c r="K31" s="66">
        <f>SUM(H31:J31)</f>
        <v>-29</v>
      </c>
    </row>
    <row r="32" spans="1:11" ht="12" customHeight="1" x14ac:dyDescent="0.25">
      <c r="A32" s="29" t="s">
        <v>88</v>
      </c>
      <c r="C32" s="41">
        <f>GrossMargin!D33-[1]GrossMargin!D33</f>
        <v>0</v>
      </c>
      <c r="D32" s="42">
        <f>GrossMargin!E33-[1]GrossMargin!E33</f>
        <v>0</v>
      </c>
      <c r="E32" s="81">
        <f>GrossMargin!F33-[1]GrossMargin!F33</f>
        <v>0</v>
      </c>
      <c r="F32" s="42">
        <f>GrossMargin!G33-[1]GrossMargin!G33</f>
        <v>0</v>
      </c>
      <c r="G32" s="42">
        <f>GrossMargin!H33-[1]GrossMargin!H33</f>
        <v>0</v>
      </c>
      <c r="H32" s="64">
        <f>SUM(C32:G32)</f>
        <v>0</v>
      </c>
      <c r="I32" s="41">
        <f>GrossMargin!J33-[1]GrossMargin!J33</f>
        <v>0</v>
      </c>
      <c r="J32" s="42">
        <f>GrossMargin!K33-[1]GrossMargin!K33</f>
        <v>0</v>
      </c>
      <c r="K32" s="66">
        <f>SUM(H32:J32)</f>
        <v>0</v>
      </c>
    </row>
    <row r="33" spans="1:11" ht="12" customHeight="1" x14ac:dyDescent="0.25">
      <c r="A33" s="29" t="s">
        <v>115</v>
      </c>
      <c r="C33" s="41">
        <f>GrossMargin!D34-[1]GrossMargin!D34</f>
        <v>0</v>
      </c>
      <c r="D33" s="42">
        <f>GrossMargin!E34-[1]GrossMargin!E34</f>
        <v>0</v>
      </c>
      <c r="E33" s="42">
        <f>GrossMargin!F34-[1]GrossMargin!F34</f>
        <v>0</v>
      </c>
      <c r="F33" s="42">
        <f>GrossMargin!G34-[1]GrossMargin!G34</f>
        <v>0</v>
      </c>
      <c r="G33" s="42">
        <f>GrossMargin!H34-[1]GrossMargin!H34</f>
        <v>0</v>
      </c>
      <c r="H33" s="64">
        <f>SUM(C33:G33)</f>
        <v>0</v>
      </c>
      <c r="I33" s="41">
        <f>GrossMargin!J34-[1]GrossMargin!J34</f>
        <v>0</v>
      </c>
      <c r="J33" s="42">
        <f>GrossMargin!K34-[1]GrossMargin!K34</f>
        <v>0</v>
      </c>
      <c r="K33" s="66">
        <f>SUM(H33:J33)</f>
        <v>0</v>
      </c>
    </row>
    <row r="34" spans="1:11" ht="12" customHeight="1" x14ac:dyDescent="0.25">
      <c r="A34" s="29" t="s">
        <v>116</v>
      </c>
      <c r="C34" s="41">
        <f>GrossMargin!D35-[1]GrossMargin!D35</f>
        <v>243</v>
      </c>
      <c r="D34" s="42">
        <f>GrossMargin!E35-[1]GrossMargin!E35</f>
        <v>0</v>
      </c>
      <c r="E34" s="42">
        <f>GrossMargin!F35-[1]GrossMargin!F35</f>
        <v>0</v>
      </c>
      <c r="F34" s="42">
        <f>GrossMargin!G35-[1]GrossMargin!G35</f>
        <v>0</v>
      </c>
      <c r="G34" s="42">
        <f>GrossMargin!H35-[1]GrossMargin!H35</f>
        <v>0</v>
      </c>
      <c r="H34" s="64">
        <f>SUM(C34:G34)</f>
        <v>243</v>
      </c>
      <c r="I34" s="41">
        <f>GrossMargin!J35-[1]GrossMargin!J35</f>
        <v>0</v>
      </c>
      <c r="J34" s="42">
        <f>GrossMargin!K35-[1]GrossMargin!K35</f>
        <v>0</v>
      </c>
      <c r="K34" s="66">
        <f>SUM(H34:J34)</f>
        <v>243</v>
      </c>
    </row>
    <row r="35" spans="1:11" ht="3" customHeight="1" x14ac:dyDescent="0.25">
      <c r="A35" s="45"/>
      <c r="C35" s="46"/>
      <c r="D35" s="47"/>
      <c r="E35" s="47"/>
      <c r="F35" s="47"/>
      <c r="G35" s="47"/>
      <c r="H35" s="46"/>
      <c r="I35" s="46"/>
      <c r="J35" s="47"/>
      <c r="K35" s="157"/>
    </row>
    <row r="36" spans="1:11" s="115" customFormat="1" ht="12" customHeight="1" x14ac:dyDescent="0.25">
      <c r="A36" s="131" t="s">
        <v>108</v>
      </c>
      <c r="B36" s="116"/>
      <c r="C36" s="124">
        <f>SUM(C31:C34)</f>
        <v>214</v>
      </c>
      <c r="D36" s="125">
        <f t="shared" ref="D36:K36" si="6">SUM(D31:D34)</f>
        <v>0</v>
      </c>
      <c r="E36" s="125">
        <f t="shared" si="6"/>
        <v>0</v>
      </c>
      <c r="F36" s="125">
        <f t="shared" si="6"/>
        <v>0</v>
      </c>
      <c r="G36" s="125">
        <f t="shared" si="6"/>
        <v>0</v>
      </c>
      <c r="H36" s="124">
        <f t="shared" si="6"/>
        <v>214</v>
      </c>
      <c r="I36" s="124">
        <f t="shared" si="6"/>
        <v>0</v>
      </c>
      <c r="J36" s="125">
        <f t="shared" si="6"/>
        <v>0</v>
      </c>
      <c r="K36" s="126">
        <f t="shared" si="6"/>
        <v>214</v>
      </c>
    </row>
    <row r="37" spans="1:11" ht="3" customHeight="1" x14ac:dyDescent="0.25">
      <c r="A37" s="29"/>
      <c r="C37" s="129"/>
      <c r="D37" s="81"/>
      <c r="E37" s="81"/>
      <c r="F37" s="81"/>
      <c r="G37" s="81"/>
      <c r="H37" s="130"/>
      <c r="I37" s="129"/>
      <c r="J37" s="81"/>
      <c r="K37" s="158"/>
    </row>
    <row r="38" spans="1:11" ht="12" customHeight="1" x14ac:dyDescent="0.25">
      <c r="A38" s="29" t="s">
        <v>12</v>
      </c>
      <c r="C38" s="41">
        <f>GrossMargin!D39-[1]GrossMargin!D39</f>
        <v>0</v>
      </c>
      <c r="D38" s="42">
        <f>GrossMargin!E39-[1]GrossMargin!E39</f>
        <v>-2127</v>
      </c>
      <c r="E38" s="81">
        <f>GrossMargin!F39-[1]GrossMargin!F39</f>
        <v>-234</v>
      </c>
      <c r="F38" s="42">
        <f>GrossMargin!G39-[1]GrossMargin!G39</f>
        <v>0</v>
      </c>
      <c r="G38" s="42">
        <f>GrossMargin!H39-[1]GrossMargin!H39</f>
        <v>0</v>
      </c>
      <c r="H38" s="64">
        <f>SUM(C38:G38)</f>
        <v>-2361</v>
      </c>
      <c r="I38" s="41">
        <f>GrossMargin!J39-[1]GrossMargin!J39</f>
        <v>0</v>
      </c>
      <c r="J38" s="42">
        <f>GrossMargin!K39-[1]GrossMargin!K39</f>
        <v>0</v>
      </c>
      <c r="K38" s="66">
        <f>SUM(H38:J38)</f>
        <v>-2361</v>
      </c>
    </row>
    <row r="39" spans="1:11" ht="12" customHeight="1" x14ac:dyDescent="0.25">
      <c r="A39" s="29" t="s">
        <v>267</v>
      </c>
      <c r="C39" s="41">
        <f>GrossMargin!D40-[1]GrossMargin!D40</f>
        <v>0</v>
      </c>
      <c r="D39" s="42">
        <f>GrossMargin!E40-[1]GrossMargin!E40</f>
        <v>631</v>
      </c>
      <c r="E39" s="81">
        <f>GrossMargin!F40-[1]GrossMargin!F40</f>
        <v>0</v>
      </c>
      <c r="F39" s="42">
        <f>GrossMargin!G40-[1]GrossMargin!G40</f>
        <v>0</v>
      </c>
      <c r="G39" s="42">
        <f>GrossMargin!H40-[1]GrossMargin!H40</f>
        <v>0</v>
      </c>
      <c r="H39" s="64">
        <f>SUM(C39:G39)</f>
        <v>631</v>
      </c>
      <c r="I39" s="41">
        <f>GrossMargin!J40-[1]GrossMargin!J40</f>
        <v>0</v>
      </c>
      <c r="J39" s="42">
        <f>GrossMargin!K40-[1]GrossMargin!K40</f>
        <v>-3000</v>
      </c>
      <c r="K39" s="66">
        <f>SUM(H39:J39)</f>
        <v>-2369</v>
      </c>
    </row>
    <row r="40" spans="1:11" ht="12" customHeight="1" x14ac:dyDescent="0.25">
      <c r="A40" s="29" t="s">
        <v>290</v>
      </c>
      <c r="C40" s="41">
        <f>GrossMargin!D41-[1]GrossMargin!D41</f>
        <v>0</v>
      </c>
      <c r="D40" s="42">
        <f>GrossMargin!E41-[1]GrossMargin!E41</f>
        <v>3002</v>
      </c>
      <c r="E40" s="81">
        <f>GrossMargin!F41-[1]GrossMargin!F41</f>
        <v>21</v>
      </c>
      <c r="F40" s="42">
        <f>GrossMargin!G41-[1]GrossMargin!G41</f>
        <v>0</v>
      </c>
      <c r="G40" s="42">
        <f>GrossMargin!H41-[1]GrossMargin!H41</f>
        <v>0</v>
      </c>
      <c r="H40" s="64">
        <f>SUM(C40:G40)</f>
        <v>3023</v>
      </c>
      <c r="I40" s="41">
        <f>GrossMargin!J41-[1]GrossMargin!J41</f>
        <v>0</v>
      </c>
      <c r="J40" s="42">
        <f>GrossMargin!K41-[1]GrossMargin!K41</f>
        <v>0</v>
      </c>
      <c r="K40" s="66">
        <f>SUM(H40:J40)</f>
        <v>3023</v>
      </c>
    </row>
    <row r="41" spans="1:11" ht="12" customHeight="1" x14ac:dyDescent="0.25">
      <c r="A41" s="29" t="s">
        <v>276</v>
      </c>
      <c r="C41" s="41">
        <f>GrossMargin!D42-[1]GrossMargin!D42</f>
        <v>0</v>
      </c>
      <c r="D41" s="42">
        <f>GrossMargin!E42-[1]GrossMargin!E42</f>
        <v>3379</v>
      </c>
      <c r="E41" s="81">
        <f>GrossMargin!F42-[1]GrossMargin!F42</f>
        <v>-54</v>
      </c>
      <c r="F41" s="42">
        <f>GrossMargin!G42-[1]GrossMargin!G42</f>
        <v>0</v>
      </c>
      <c r="G41" s="42">
        <f>GrossMargin!H42-[1]GrossMargin!H42</f>
        <v>0</v>
      </c>
      <c r="H41" s="64">
        <f>SUM(C41:G41)</f>
        <v>3325</v>
      </c>
      <c r="I41" s="41">
        <f>GrossMargin!J42-[1]GrossMargin!J42</f>
        <v>0</v>
      </c>
      <c r="J41" s="42">
        <f>GrossMargin!K42-[1]GrossMargin!K42</f>
        <v>0</v>
      </c>
      <c r="K41" s="66">
        <f>SUM(H41:J41)</f>
        <v>3325</v>
      </c>
    </row>
    <row r="42" spans="1:11" ht="3" customHeight="1" x14ac:dyDescent="0.25">
      <c r="A42" s="45"/>
      <c r="C42" s="46"/>
      <c r="D42" s="47"/>
      <c r="E42" s="47"/>
      <c r="F42" s="47"/>
      <c r="G42" s="47"/>
      <c r="H42" s="46"/>
      <c r="I42" s="46"/>
      <c r="J42" s="47"/>
      <c r="K42" s="157"/>
    </row>
    <row r="43" spans="1:11" s="115" customFormat="1" ht="12" customHeight="1" x14ac:dyDescent="0.25">
      <c r="A43" s="131" t="s">
        <v>109</v>
      </c>
      <c r="B43" s="116"/>
      <c r="C43" s="124">
        <f t="shared" ref="C43:K43" si="7">SUM(C38:C41)</f>
        <v>0</v>
      </c>
      <c r="D43" s="125">
        <f t="shared" si="7"/>
        <v>4885</v>
      </c>
      <c r="E43" s="125">
        <f t="shared" si="7"/>
        <v>-267</v>
      </c>
      <c r="F43" s="125">
        <f t="shared" si="7"/>
        <v>0</v>
      </c>
      <c r="G43" s="125">
        <f t="shared" si="7"/>
        <v>0</v>
      </c>
      <c r="H43" s="124">
        <f t="shared" si="7"/>
        <v>4618</v>
      </c>
      <c r="I43" s="124">
        <f t="shared" si="7"/>
        <v>0</v>
      </c>
      <c r="J43" s="125">
        <f t="shared" si="7"/>
        <v>-3000</v>
      </c>
      <c r="K43" s="126">
        <f t="shared" si="7"/>
        <v>1618</v>
      </c>
    </row>
    <row r="44" spans="1:11" ht="3" customHeight="1" x14ac:dyDescent="0.25">
      <c r="A44" s="29"/>
      <c r="C44" s="129"/>
      <c r="D44" s="81"/>
      <c r="E44" s="81"/>
      <c r="F44" s="81"/>
      <c r="G44" s="81"/>
      <c r="H44" s="130"/>
      <c r="I44" s="129"/>
      <c r="J44" s="81"/>
      <c r="K44" s="158"/>
    </row>
    <row r="45" spans="1:11" ht="12" customHeight="1" x14ac:dyDescent="0.25">
      <c r="A45" s="29" t="s">
        <v>11</v>
      </c>
      <c r="C45" s="41">
        <f>GrossMargin!D46-[1]GrossMargin!D46</f>
        <v>0</v>
      </c>
      <c r="D45" s="42">
        <f>GrossMargin!E46-[1]GrossMargin!E46</f>
        <v>0</v>
      </c>
      <c r="E45" s="42">
        <f>GrossMargin!F46-[1]GrossMargin!F46</f>
        <v>0</v>
      </c>
      <c r="F45" s="42">
        <f>GrossMargin!G46-[1]GrossMargin!G46</f>
        <v>0</v>
      </c>
      <c r="G45" s="42">
        <f>GrossMargin!H46-[1]GrossMargin!H46</f>
        <v>0</v>
      </c>
      <c r="H45" s="64">
        <f>SUM(C45:G45)</f>
        <v>0</v>
      </c>
      <c r="I45" s="41">
        <f>GrossMargin!J46-[1]GrossMargin!J46</f>
        <v>0</v>
      </c>
      <c r="J45" s="42">
        <f>GrossMargin!K46-[1]GrossMargin!K46</f>
        <v>0</v>
      </c>
      <c r="K45" s="66">
        <f>SUM(H45:J45)</f>
        <v>0</v>
      </c>
    </row>
    <row r="46" spans="1:11" ht="3" customHeight="1" x14ac:dyDescent="0.25">
      <c r="A46" s="29"/>
      <c r="C46" s="41"/>
      <c r="D46" s="42"/>
      <c r="E46" s="42"/>
      <c r="F46" s="42"/>
      <c r="G46" s="42"/>
      <c r="H46" s="64"/>
      <c r="I46" s="41"/>
      <c r="J46" s="42"/>
      <c r="K46" s="43"/>
    </row>
    <row r="47" spans="1:11" ht="12" customHeight="1" x14ac:dyDescent="0.25">
      <c r="A47" s="29" t="s">
        <v>10</v>
      </c>
      <c r="C47" s="41">
        <f>GrossMargin!D48-[1]GrossMargin!D48</f>
        <v>0</v>
      </c>
      <c r="D47" s="42">
        <f>GrossMargin!E48-[1]GrossMargin!E48</f>
        <v>0</v>
      </c>
      <c r="E47" s="42">
        <f>GrossMargin!F48-[1]GrossMargin!F48</f>
        <v>0</v>
      </c>
      <c r="F47" s="42">
        <f>GrossMargin!G48-[1]GrossMargin!G48</f>
        <v>0</v>
      </c>
      <c r="G47" s="42">
        <f>GrossMargin!H48-[1]GrossMargin!H48</f>
        <v>0</v>
      </c>
      <c r="H47" s="64">
        <f>SUM(C47:G47)</f>
        <v>0</v>
      </c>
      <c r="I47" s="41">
        <f>GrossMargin!J48-[1]GrossMargin!J48</f>
        <v>0</v>
      </c>
      <c r="J47" s="42">
        <f>GrossMargin!K48-[1]GrossMargin!K48</f>
        <v>0</v>
      </c>
      <c r="K47" s="66">
        <f>SUM(H47:J47)</f>
        <v>0</v>
      </c>
    </row>
    <row r="48" spans="1:11" ht="3" customHeight="1" x14ac:dyDescent="0.25">
      <c r="A48" s="76"/>
      <c r="C48" s="77"/>
      <c r="D48" s="67"/>
      <c r="E48" s="67"/>
      <c r="F48" s="67"/>
      <c r="G48" s="67"/>
      <c r="H48" s="46"/>
      <c r="I48" s="77"/>
      <c r="J48" s="67"/>
      <c r="K48" s="159"/>
    </row>
    <row r="49" spans="1:14" ht="12" customHeight="1" x14ac:dyDescent="0.25">
      <c r="A49" s="29" t="s">
        <v>23</v>
      </c>
      <c r="C49" s="41">
        <f>GrossMargin!D50-[1]GrossMargin!D50</f>
        <v>0</v>
      </c>
      <c r="D49" s="42">
        <f>GrossMargin!E50-[1]GrossMargin!E50</f>
        <v>0</v>
      </c>
      <c r="E49" s="42">
        <f>GrossMargin!F50-[1]GrossMargin!F50</f>
        <v>0</v>
      </c>
      <c r="F49" s="42">
        <f>GrossMargin!G50-[1]GrossMargin!G50</f>
        <v>0</v>
      </c>
      <c r="G49" s="42">
        <f>GrossMargin!H50-[1]GrossMargin!H50</f>
        <v>0</v>
      </c>
      <c r="H49" s="64">
        <f>SUM(C49:G49)</f>
        <v>0</v>
      </c>
      <c r="I49" s="41">
        <f>GrossMargin!J50-[1]GrossMargin!J50</f>
        <v>0</v>
      </c>
      <c r="J49" s="42">
        <f>GrossMargin!K50-[1]GrossMargin!K50</f>
        <v>0</v>
      </c>
      <c r="K49" s="66">
        <f>SUM(H49:J49)</f>
        <v>0</v>
      </c>
    </row>
    <row r="50" spans="1:14" ht="3" customHeight="1" x14ac:dyDescent="0.25">
      <c r="A50" s="76"/>
      <c r="C50" s="77"/>
      <c r="D50" s="67"/>
      <c r="E50" s="67"/>
      <c r="F50" s="67"/>
      <c r="G50" s="67"/>
      <c r="H50" s="46"/>
      <c r="I50" s="77"/>
      <c r="J50" s="67"/>
      <c r="K50" s="159"/>
    </row>
    <row r="51" spans="1:14" ht="12" customHeight="1" x14ac:dyDescent="0.25">
      <c r="A51" s="29" t="s">
        <v>24</v>
      </c>
      <c r="C51" s="41">
        <f>GrossMargin!D52-[1]GrossMargin!D52</f>
        <v>0</v>
      </c>
      <c r="D51" s="42">
        <f>GrossMargin!E52-[1]GrossMargin!E52</f>
        <v>0</v>
      </c>
      <c r="E51" s="42">
        <f>GrossMargin!F52-[1]GrossMargin!F52</f>
        <v>0</v>
      </c>
      <c r="F51" s="42">
        <f>GrossMargin!G52-[1]GrossMargin!G52</f>
        <v>0</v>
      </c>
      <c r="G51" s="42">
        <f>GrossMargin!H52-[1]GrossMargin!H52</f>
        <v>0</v>
      </c>
      <c r="H51" s="64">
        <f>SUM(C51:G51)</f>
        <v>0</v>
      </c>
      <c r="I51" s="41">
        <f>GrossMargin!J52-[1]GrossMargin!J52</f>
        <v>0</v>
      </c>
      <c r="J51" s="42">
        <f>GrossMargin!K52-[1]GrossMargin!K52</f>
        <v>0</v>
      </c>
      <c r="K51" s="66">
        <f>SUM(H51:J51)</f>
        <v>0</v>
      </c>
    </row>
    <row r="52" spans="1:14" ht="3" customHeight="1" x14ac:dyDescent="0.25">
      <c r="A52" s="29"/>
      <c r="C52" s="41"/>
      <c r="D52" s="42"/>
      <c r="E52" s="42"/>
      <c r="F52" s="42"/>
      <c r="G52" s="42"/>
      <c r="H52" s="64"/>
      <c r="I52" s="41"/>
      <c r="J52" s="42"/>
      <c r="K52" s="43"/>
    </row>
    <row r="53" spans="1:14" ht="12" customHeight="1" x14ac:dyDescent="0.25">
      <c r="A53" s="75" t="s">
        <v>18</v>
      </c>
      <c r="C53" s="120">
        <f t="shared" ref="C53:K53" si="8">SUM(C43:C51)+C20+C29+C36</f>
        <v>2043</v>
      </c>
      <c r="D53" s="121">
        <f t="shared" si="8"/>
        <v>4773</v>
      </c>
      <c r="E53" s="121">
        <f t="shared" si="8"/>
        <v>-268</v>
      </c>
      <c r="F53" s="121">
        <f t="shared" si="8"/>
        <v>-6500</v>
      </c>
      <c r="G53" s="121">
        <f t="shared" si="8"/>
        <v>0</v>
      </c>
      <c r="H53" s="120">
        <f t="shared" si="8"/>
        <v>48</v>
      </c>
      <c r="I53" s="120">
        <f t="shared" si="8"/>
        <v>0</v>
      </c>
      <c r="J53" s="121">
        <f t="shared" si="8"/>
        <v>-3000</v>
      </c>
      <c r="K53" s="122">
        <f t="shared" si="8"/>
        <v>-2952</v>
      </c>
    </row>
    <row r="54" spans="1:14" ht="3" customHeight="1" x14ac:dyDescent="0.25">
      <c r="A54" s="48"/>
      <c r="C54" s="49"/>
      <c r="D54" s="50"/>
      <c r="E54" s="50"/>
      <c r="F54" s="50"/>
      <c r="G54" s="50"/>
      <c r="H54" s="49"/>
      <c r="I54" s="49"/>
      <c r="J54" s="50"/>
      <c r="K54" s="51"/>
    </row>
    <row r="55" spans="1:14" x14ac:dyDescent="0.25">
      <c r="A55" s="27" t="s">
        <v>216</v>
      </c>
      <c r="C55" s="44"/>
      <c r="D55" s="44"/>
      <c r="E55" s="44"/>
      <c r="F55" s="44"/>
      <c r="G55" s="44"/>
      <c r="H55" s="44"/>
      <c r="I55" s="44"/>
      <c r="J55" s="44"/>
      <c r="K55" s="44"/>
    </row>
    <row r="56" spans="1:14" x14ac:dyDescent="0.25">
      <c r="C56" s="44"/>
      <c r="D56" s="74"/>
      <c r="E56" s="167" t="s">
        <v>98</v>
      </c>
      <c r="F56" s="40"/>
      <c r="G56" s="194"/>
      <c r="H56" s="194"/>
      <c r="I56" s="165"/>
      <c r="J56" s="42"/>
      <c r="K56" s="44"/>
      <c r="L56" s="38"/>
      <c r="M56" s="217"/>
      <c r="N56" s="38"/>
    </row>
    <row r="57" spans="1:14" x14ac:dyDescent="0.25">
      <c r="C57" s="44"/>
      <c r="D57" s="74"/>
      <c r="E57" s="167" t="s">
        <v>148</v>
      </c>
      <c r="F57" s="40"/>
      <c r="G57" s="194"/>
      <c r="H57" s="218"/>
      <c r="I57" s="165"/>
      <c r="J57" s="42"/>
      <c r="K57" s="44"/>
      <c r="L57" s="38"/>
      <c r="M57" s="217"/>
      <c r="N57" s="38"/>
    </row>
    <row r="58" spans="1:14" x14ac:dyDescent="0.25">
      <c r="C58" s="44"/>
      <c r="D58" s="74"/>
      <c r="E58" s="167" t="s">
        <v>97</v>
      </c>
      <c r="F58" s="227"/>
      <c r="G58" s="194"/>
      <c r="H58" s="218"/>
      <c r="I58" s="165"/>
      <c r="J58" s="42"/>
      <c r="K58" s="44"/>
      <c r="L58" s="38"/>
      <c r="M58" s="217"/>
      <c r="N58" s="38"/>
    </row>
    <row r="59" spans="1:14" x14ac:dyDescent="0.25">
      <c r="D59" s="39"/>
      <c r="E59" s="167" t="s">
        <v>99</v>
      </c>
      <c r="F59" s="40"/>
      <c r="G59" s="218"/>
      <c r="H59" s="218"/>
      <c r="I59" s="165"/>
      <c r="J59" s="38"/>
      <c r="L59" s="38"/>
      <c r="M59" s="217"/>
      <c r="N59" s="38"/>
    </row>
    <row r="60" spans="1:14" ht="4.5" customHeight="1" x14ac:dyDescent="0.25">
      <c r="D60" s="52"/>
      <c r="E60" s="54"/>
      <c r="F60" s="53"/>
      <c r="G60" s="53"/>
      <c r="H60" s="53"/>
      <c r="I60" s="51"/>
      <c r="J60" s="38"/>
      <c r="L60" s="38"/>
      <c r="M60" s="217"/>
      <c r="N60" s="38"/>
    </row>
    <row r="61" spans="1:14" ht="13.5" thickBot="1" x14ac:dyDescent="0.3">
      <c r="I61" s="166">
        <f>SUM(I58:I60)</f>
        <v>0</v>
      </c>
      <c r="J61" s="164" t="str">
        <f>IF(I61=I53,"","error")</f>
        <v/>
      </c>
      <c r="L61" s="38"/>
      <c r="M61" s="38"/>
      <c r="N61" s="38"/>
    </row>
    <row r="76" spans="1:3" x14ac:dyDescent="0.25">
      <c r="A76" s="27" t="s">
        <v>162</v>
      </c>
      <c r="C76" s="73">
        <f>C9+C13+C18+C33+C34</f>
        <v>400</v>
      </c>
    </row>
    <row r="77" spans="1:3" x14ac:dyDescent="0.25">
      <c r="A77" s="27" t="s">
        <v>163</v>
      </c>
      <c r="C77" s="44">
        <f>C10</f>
        <v>1523</v>
      </c>
    </row>
    <row r="78" spans="1:3" x14ac:dyDescent="0.25">
      <c r="A78" s="27" t="s">
        <v>41</v>
      </c>
      <c r="C78" s="44">
        <f>C31</f>
        <v>-29</v>
      </c>
    </row>
    <row r="79" spans="1:3" x14ac:dyDescent="0.25">
      <c r="A79" s="27" t="s">
        <v>215</v>
      </c>
      <c r="C79" s="44">
        <f>C11</f>
        <v>297</v>
      </c>
    </row>
    <row r="80" spans="1:3" x14ac:dyDescent="0.25">
      <c r="A80" s="27" t="s">
        <v>164</v>
      </c>
      <c r="C80" s="44">
        <f>C12</f>
        <v>438</v>
      </c>
    </row>
    <row r="81" spans="1:3" x14ac:dyDescent="0.25">
      <c r="A81" s="27" t="s">
        <v>195</v>
      </c>
      <c r="C81" s="44">
        <f>C14+C15+C16+C24</f>
        <v>-586</v>
      </c>
    </row>
    <row r="82" spans="1:3" ht="13.5" thickBot="1" x14ac:dyDescent="0.3">
      <c r="C82" s="223">
        <f>SUM(C76:C81)</f>
        <v>2043</v>
      </c>
    </row>
    <row r="83" spans="1:3" ht="13.5" thickTop="1" x14ac:dyDescent="0.25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3"/>
  <sheetViews>
    <sheetView topLeftCell="B2" workbookViewId="0">
      <selection activeCell="B6" sqref="B6"/>
    </sheetView>
  </sheetViews>
  <sheetFormatPr defaultRowHeight="12.75" x14ac:dyDescent="0.2"/>
  <cols>
    <col min="1" max="1" width="16.85546875" style="23" hidden="1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 x14ac:dyDescent="0.2">
      <c r="A1" s="23" t="s">
        <v>132</v>
      </c>
    </row>
    <row r="2" spans="1:37" ht="15.75" x14ac:dyDescent="0.25">
      <c r="A2" s="23" t="s">
        <v>64</v>
      </c>
      <c r="B2" s="255" t="s">
        <v>21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37" ht="15" x14ac:dyDescent="0.25">
      <c r="A3" s="24">
        <v>36586</v>
      </c>
      <c r="B3" s="256" t="s">
        <v>199</v>
      </c>
      <c r="C3" s="256"/>
      <c r="D3" s="256"/>
      <c r="E3" s="256"/>
      <c r="F3" s="256"/>
      <c r="G3" s="256"/>
      <c r="H3" s="256"/>
      <c r="I3" s="256"/>
      <c r="J3" s="256"/>
      <c r="K3" s="256"/>
    </row>
    <row r="4" spans="1:37" x14ac:dyDescent="0.2">
      <c r="A4" s="23" t="s">
        <v>57</v>
      </c>
      <c r="B4" s="257" t="str">
        <f>Summary!A3</f>
        <v>Results based on Activity through March 31, 2000</v>
      </c>
      <c r="C4" s="257"/>
      <c r="D4" s="257"/>
      <c r="E4" s="257"/>
      <c r="F4" s="257"/>
      <c r="G4" s="257"/>
      <c r="H4" s="257"/>
      <c r="I4" s="257"/>
      <c r="J4" s="257"/>
      <c r="K4" s="257"/>
    </row>
    <row r="5" spans="1:37" ht="3" customHeight="1" x14ac:dyDescent="0.2"/>
    <row r="6" spans="1:37" x14ac:dyDescent="0.2">
      <c r="A6" s="23" t="s">
        <v>192</v>
      </c>
      <c r="B6" s="6"/>
      <c r="D6" s="252" t="s">
        <v>61</v>
      </c>
      <c r="E6" s="253"/>
      <c r="F6" s="254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20</v>
      </c>
      <c r="D7" s="16" t="s">
        <v>17</v>
      </c>
      <c r="E7" s="17" t="s">
        <v>19</v>
      </c>
      <c r="F7" s="18" t="s">
        <v>26</v>
      </c>
      <c r="G7" s="1"/>
      <c r="H7" s="249" t="s">
        <v>91</v>
      </c>
      <c r="I7" s="250"/>
      <c r="J7" s="250"/>
      <c r="K7" s="25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33</v>
      </c>
      <c r="B9" s="7" t="s">
        <v>4</v>
      </c>
      <c r="D9" s="62" t="e">
        <f ca="1">E9+20+575</f>
        <v>#NAME?</v>
      </c>
      <c r="E9" s="63" t="e">
        <f ca="1">ROUND(_xll.HPVAL($A9,$A$1,$A$2,$A$3,$A$4,$A$6)/1000,0)</f>
        <v>#NAME?</v>
      </c>
      <c r="F9" s="147" t="e">
        <f ca="1">E9-D9</f>
        <v>#NAME?</v>
      </c>
      <c r="G9" s="5"/>
      <c r="H9" s="235" t="s">
        <v>266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">
      <c r="A10" s="23" t="s">
        <v>137</v>
      </c>
      <c r="B10" s="7" t="s">
        <v>138</v>
      </c>
      <c r="D10" s="20" t="e">
        <f ca="1">E10+1500</f>
        <v>#NAME?</v>
      </c>
      <c r="E10" s="12" t="e">
        <f ca="1">ROUND(_xll.HPVAL($A10,$A$1,$A$2,$A$3,$A$4,$A$6)/1000,0)-E29+1</f>
        <v>#NAME?</v>
      </c>
      <c r="F10" s="148" t="e">
        <f t="shared" ref="F10:F18" ca="1" si="0">E10-D10</f>
        <v>#NAME?</v>
      </c>
      <c r="G10" s="5"/>
      <c r="H10" s="4" t="s">
        <v>258</v>
      </c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34</v>
      </c>
      <c r="B11" s="7" t="s">
        <v>200</v>
      </c>
      <c r="D11" s="20">
        <v>872</v>
      </c>
      <c r="E11" s="12" t="e">
        <f ca="1">ROUND(_xll.HPVAL($A11,$A$1,$A$2,$A$3,$A$4,$A$6)*0.8577/1000,0)</f>
        <v>#NAME?</v>
      </c>
      <c r="F11" s="148" t="e">
        <f t="shared" ca="1" si="0"/>
        <v>#NAME?</v>
      </c>
      <c r="G11" s="5"/>
      <c r="H11" s="4" t="s">
        <v>259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202</v>
      </c>
      <c r="B12" s="7" t="s">
        <v>201</v>
      </c>
      <c r="D12" s="20">
        <f>1243+140+4</f>
        <v>1387</v>
      </c>
      <c r="E12" s="12" t="e">
        <f ca="1">ROUND(_xll.HPVAL($A12,$A$1,$A$2,$A$3,$A$4,$A$6)/1000,0)-E11</f>
        <v>#NAME?</v>
      </c>
      <c r="F12" s="148" t="e">
        <f ca="1">E12-D12</f>
        <v>#NAME?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53</v>
      </c>
      <c r="B13" s="7" t="s">
        <v>154</v>
      </c>
      <c r="C13" s="72"/>
      <c r="D13" s="20">
        <v>3306</v>
      </c>
      <c r="E13" s="12" t="e">
        <f ca="1">ROUND(_xll.HPVAL($A13,$A$1,$A$2,$A$3,$A$4,$A$6)/1000,0)</f>
        <v>#NAME?</v>
      </c>
      <c r="F13" s="148" t="e">
        <f ca="1">E13-D13</f>
        <v>#NAME?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35</v>
      </c>
      <c r="B14" s="7" t="s">
        <v>8</v>
      </c>
      <c r="D14" s="20">
        <v>5480</v>
      </c>
      <c r="E14" s="12" t="e">
        <f ca="1">ROUND(_xll.HPVAL($A14,$A$1,$A$2,$A$3,$A$4,$A$6)/1000,0)</f>
        <v>#NAME?</v>
      </c>
      <c r="F14" s="148" t="e">
        <f t="shared" ca="1" si="0"/>
        <v>#NAME?</v>
      </c>
      <c r="G14" s="5"/>
      <c r="H14" s="4" t="s">
        <v>217</v>
      </c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37</v>
      </c>
      <c r="B15" s="7" t="s">
        <v>279</v>
      </c>
      <c r="D15" s="20">
        <v>2233</v>
      </c>
      <c r="E15" s="12" t="e">
        <f ca="1">ROUND(_xll.HPVAL($A15,$A$1,$A$2,$A$3,$A$4,$A$6)/1000,0)</f>
        <v>#NAME?</v>
      </c>
      <c r="F15" s="148" t="e">
        <f t="shared" ca="1" si="0"/>
        <v>#NAME?</v>
      </c>
      <c r="G15" s="5"/>
      <c r="H15" s="4" t="s">
        <v>269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7</v>
      </c>
      <c r="B16" s="7" t="s">
        <v>139</v>
      </c>
      <c r="D16" s="20">
        <v>104</v>
      </c>
      <c r="E16" s="12" t="e">
        <f ca="1">ROUND(_xll.HPVAL($A16,$A$1,$A$2,$A$3,$A$4,$A$6)/1000,0)</f>
        <v>#NAME?</v>
      </c>
      <c r="F16" s="148" t="e">
        <f t="shared" ca="1" si="0"/>
        <v>#NAME?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94</v>
      </c>
      <c r="B17" s="7" t="s">
        <v>280</v>
      </c>
      <c r="D17" s="20">
        <v>1099</v>
      </c>
      <c r="E17" s="12" t="e">
        <f ca="1">ROUND(_xll.HPVAL($A17,$A$1,$A$2,$A$3,$A$4,$A$6)/1000,0)</f>
        <v>#NAME?</v>
      </c>
      <c r="F17" s="148" t="e">
        <f t="shared" ca="1" si="0"/>
        <v>#NAME?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A18" s="23" t="s">
        <v>38</v>
      </c>
      <c r="B18" s="7" t="s">
        <v>3</v>
      </c>
      <c r="D18" s="20" t="e">
        <f ca="1">E18</f>
        <v>#NAME?</v>
      </c>
      <c r="E18" s="12" t="e">
        <f ca="1">ROUND(_xll.HPVAL($A18,$A$1,$A$2,$A$3,$A$4,$A$6)/1000,0)</f>
        <v>#NAME?</v>
      </c>
      <c r="F18" s="148" t="e">
        <f t="shared" ca="1" si="0"/>
        <v>#NAME?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">
      <c r="B19" s="140" t="s">
        <v>9</v>
      </c>
      <c r="C19" s="139"/>
      <c r="D19" s="145" t="e">
        <f ca="1">SUM(D9:D18)</f>
        <v>#NAME?</v>
      </c>
      <c r="E19" s="146" t="e">
        <f ca="1">SUM(E9:E18)</f>
        <v>#NAME?</v>
      </c>
      <c r="F19" s="138" t="e">
        <f ca="1">SUM(F9:F18)</f>
        <v>#NAME?</v>
      </c>
      <c r="G19" s="141"/>
      <c r="H19" s="142"/>
      <c r="I19" s="143"/>
      <c r="J19" s="143"/>
      <c r="K19" s="14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 x14ac:dyDescent="0.2">
      <c r="B20" s="7"/>
      <c r="D20" s="20"/>
      <c r="E20" s="12"/>
      <c r="F20" s="148"/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39</v>
      </c>
      <c r="B21" s="7" t="s">
        <v>110</v>
      </c>
      <c r="D21" s="20">
        <v>2700</v>
      </c>
      <c r="E21" s="12" t="e">
        <f ca="1">ROUND(_xll.HPVAL($A21,$A$1,$A$2,$A$3,$A$4,$A$6)/1000,0)</f>
        <v>#NAME?</v>
      </c>
      <c r="F21" s="148" t="e">
        <f t="shared" ref="F21:F26" ca="1" si="1">E21-D21</f>
        <v>#NAME?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46</v>
      </c>
      <c r="B22" s="7" t="s">
        <v>111</v>
      </c>
      <c r="D22" s="20">
        <v>3000</v>
      </c>
      <c r="E22" s="12" t="e">
        <f ca="1">ROUND(_xll.HPVAL($A22,$A$1,$A$2,$A$3,$A$4,$A$6)/1000,0)</f>
        <v>#NAME?</v>
      </c>
      <c r="F22" s="148" t="e">
        <f t="shared" ca="1" si="1"/>
        <v>#NAME?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43</v>
      </c>
      <c r="B23" s="7" t="s">
        <v>112</v>
      </c>
      <c r="D23" s="20" t="e">
        <f ca="1">E23</f>
        <v>#NAME?</v>
      </c>
      <c r="E23" s="12" t="e">
        <f ca="1">ROUND(_xll.HPVAL($A23,$A$1,$A$2,$A$3,$A$4,$A$6)/1000,0)</f>
        <v>#NAME?</v>
      </c>
      <c r="F23" s="148" t="e">
        <f t="shared" ca="1" si="1"/>
        <v>#NAME?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A24" s="23" t="s">
        <v>268</v>
      </c>
      <c r="B24" s="7" t="s">
        <v>113</v>
      </c>
      <c r="D24" s="20" t="e">
        <f ca="1">E24-1000</f>
        <v>#NAME?</v>
      </c>
      <c r="E24" s="12" t="e">
        <f ca="1">ROUND(_xll.HPVAL($A24,$A$1,$A$2,$A$3,$A$4,$A$6)/1000,0)</f>
        <v>#NAME?</v>
      </c>
      <c r="F24" s="148" t="e">
        <f t="shared" ca="1" si="1"/>
        <v>#NAME?</v>
      </c>
      <c r="G24" s="5"/>
      <c r="H24" s="4" t="s">
        <v>286</v>
      </c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133</v>
      </c>
      <c r="B25" s="7" t="s">
        <v>134</v>
      </c>
      <c r="D25" s="20" t="e">
        <f ca="1">E25</f>
        <v>#NAME?</v>
      </c>
      <c r="E25" s="12" t="e">
        <f ca="1">ROUND(_xll.HPVAL($A25,$A$1,$A$2,$A$3,$A$4,$A$6)/1000,0)</f>
        <v>#NAME?</v>
      </c>
      <c r="F25" s="148" t="e">
        <f t="shared" ca="1" si="1"/>
        <v>#NAME?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3" t="s">
        <v>44</v>
      </c>
      <c r="B26" s="7" t="s">
        <v>1</v>
      </c>
      <c r="D26" s="20">
        <v>1466</v>
      </c>
      <c r="E26" s="12" t="e">
        <f ca="1">ROUND(_xll.HPVAL($A26,$A$1,$A$2,$A$3,$A$4,$A$6)/1000,0)</f>
        <v>#NAME?</v>
      </c>
      <c r="F26" s="148" t="e">
        <f t="shared" ca="1" si="1"/>
        <v>#NAME?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B27" s="140" t="s">
        <v>2</v>
      </c>
      <c r="C27" s="139"/>
      <c r="D27" s="145" t="e">
        <f ca="1">SUM(D21:D26)</f>
        <v>#NAME?</v>
      </c>
      <c r="E27" s="146" t="e">
        <f ca="1">SUM(E21:E26)</f>
        <v>#NAME?</v>
      </c>
      <c r="F27" s="138" t="e">
        <f ca="1">SUM(F21:F26)</f>
        <v>#NAME?</v>
      </c>
      <c r="G27" s="141"/>
      <c r="H27" s="142"/>
      <c r="I27" s="143"/>
      <c r="J27" s="143"/>
      <c r="K27" s="14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" customHeight="1" x14ac:dyDescent="0.2">
      <c r="B28" s="7"/>
      <c r="D28" s="20"/>
      <c r="E28" s="12"/>
      <c r="F28" s="148"/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A29" s="23" t="s">
        <v>42</v>
      </c>
      <c r="B29" s="7" t="s">
        <v>41</v>
      </c>
      <c r="D29" s="20" t="e">
        <f ca="1">E29</f>
        <v>#NAME?</v>
      </c>
      <c r="E29" s="12" t="e">
        <f ca="1">ROUND(_xll.HPVAL($A29,$A$1,$A$2,$A$3,$A$4,$A$6)/1000,0)</f>
        <v>#NAME?</v>
      </c>
      <c r="F29" s="148" t="e">
        <f ca="1">E29-D29</f>
        <v>#NAME?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A30" s="23" t="s">
        <v>45</v>
      </c>
      <c r="B30" s="7" t="s">
        <v>88</v>
      </c>
      <c r="D30" s="20">
        <v>1019</v>
      </c>
      <c r="E30" s="12" t="e">
        <f ca="1">ROUND(_xll.HPVAL($A30,$A$1,$A$2,$A$3,$A$4,$A$6)/1000,0)</f>
        <v>#NAME?</v>
      </c>
      <c r="F30" s="148" t="e">
        <f ca="1">E30-D30</f>
        <v>#NAME?</v>
      </c>
      <c r="G30" s="5"/>
      <c r="H30" s="4" t="s">
        <v>240</v>
      </c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A31" s="23" t="s">
        <v>51</v>
      </c>
      <c r="B31" s="7" t="s">
        <v>115</v>
      </c>
      <c r="C31" s="72"/>
      <c r="D31" s="20">
        <v>4176</v>
      </c>
      <c r="E31" s="12" t="e">
        <f ca="1">ROUND(_xll.HPVAL($A31,$A$1,$A$2,$A$3,$A$4,$A$6)/1000,0)</f>
        <v>#NAME?</v>
      </c>
      <c r="F31" s="148" t="e">
        <f ca="1">E31-D31</f>
        <v>#NAME?</v>
      </c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52</v>
      </c>
      <c r="B32" s="7" t="s">
        <v>116</v>
      </c>
      <c r="C32" s="72"/>
      <c r="D32" s="20">
        <v>598</v>
      </c>
      <c r="E32" s="12" t="e">
        <f ca="1">ROUND(_xll.HPVAL($A32,$A$1,$A$2,$A$3,$A$4,$A$6)/1000,0)</f>
        <v>#NAME?</v>
      </c>
      <c r="F32" s="148" t="e">
        <f ca="1">E32-D32</f>
        <v>#NAME?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B33" s="140" t="s">
        <v>108</v>
      </c>
      <c r="C33" s="139"/>
      <c r="D33" s="145" t="e">
        <f ca="1">SUM(D29:D32)</f>
        <v>#NAME?</v>
      </c>
      <c r="E33" s="146" t="e">
        <f ca="1">SUM(E29:E32)</f>
        <v>#NAME?</v>
      </c>
      <c r="F33" s="138" t="e">
        <f ca="1">SUM(F29:F32)</f>
        <v>#NAME?</v>
      </c>
      <c r="G33" s="141"/>
      <c r="H33" s="142"/>
      <c r="I33" s="143"/>
      <c r="J33" s="143"/>
      <c r="K33" s="14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3" customHeight="1" x14ac:dyDescent="0.2">
      <c r="B34" s="7"/>
      <c r="D34" s="20"/>
      <c r="E34" s="12"/>
      <c r="F34" s="148"/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">
      <c r="A35" s="23" t="s">
        <v>49</v>
      </c>
      <c r="B35" s="7" t="s">
        <v>12</v>
      </c>
      <c r="D35" s="20">
        <v>783</v>
      </c>
      <c r="E35" s="12" t="e">
        <f ca="1">ROUND(_xll.HPVAL($A35,$A$1,$A$2,$A$3,$A$4,$A$6)/1000,0)</f>
        <v>#NAME?</v>
      </c>
      <c r="F35" s="148" t="e">
        <f ca="1">E35-D35</f>
        <v>#NAME?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customHeight="1" x14ac:dyDescent="0.2">
      <c r="A36" s="23" t="s">
        <v>47</v>
      </c>
      <c r="B36" s="7" t="s">
        <v>267</v>
      </c>
      <c r="D36" s="20">
        <v>1740</v>
      </c>
      <c r="E36" s="12" t="e">
        <f ca="1">ROUND(_xll.HPVAL($A36,$A$1,$A$2,$A$3,$A$4,$A$6)/1000,0)</f>
        <v>#NAME?</v>
      </c>
      <c r="F36" s="148" t="e">
        <f ca="1">E36-D36</f>
        <v>#NAME?</v>
      </c>
      <c r="G36" s="5"/>
      <c r="H36" s="4" t="s">
        <v>244</v>
      </c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">
      <c r="A37" s="23" t="s">
        <v>275</v>
      </c>
      <c r="B37" s="7" t="s">
        <v>290</v>
      </c>
      <c r="D37" s="20">
        <f>426+391</f>
        <v>817</v>
      </c>
      <c r="E37" s="12" t="e">
        <f ca="1">ROUND(_xll.HPVAL($A37,$A$1,$A$2,$A$3,$A$4,$A$6)/1000,0)</f>
        <v>#NAME?</v>
      </c>
      <c r="F37" s="148" t="e">
        <f ca="1">E37-D37</f>
        <v>#NAME?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">
      <c r="A38" s="23" t="s">
        <v>281</v>
      </c>
      <c r="B38" s="7" t="s">
        <v>276</v>
      </c>
      <c r="D38" s="20"/>
      <c r="E38" s="12" t="e">
        <f ca="1">ROUND(_xll.HPVAL($A38,$A$1,$A$2,$A$3,$A$4,$A$6)/1000,0)</f>
        <v>#NAME?</v>
      </c>
      <c r="F38" s="148" t="e">
        <f ca="1">E38-D38</f>
        <v>#NAME?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B39" s="140" t="s">
        <v>109</v>
      </c>
      <c r="C39" s="139"/>
      <c r="D39" s="145">
        <f>SUM(D35:D38)</f>
        <v>3340</v>
      </c>
      <c r="E39" s="146" t="e">
        <f ca="1">SUM(E35:E38)</f>
        <v>#NAME?</v>
      </c>
      <c r="F39" s="138" t="e">
        <f ca="1">SUM(F35:F38)</f>
        <v>#NAME?</v>
      </c>
      <c r="G39" s="141"/>
      <c r="H39" s="142"/>
      <c r="I39" s="143"/>
      <c r="J39" s="143"/>
      <c r="K39" s="14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">
      <c r="B40" s="7"/>
      <c r="D40" s="20"/>
      <c r="E40" s="12"/>
      <c r="F40" s="148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A41" s="23" t="s">
        <v>104</v>
      </c>
      <c r="B41" s="7" t="s">
        <v>11</v>
      </c>
      <c r="C41" s="72"/>
      <c r="D41" s="20">
        <v>5988</v>
      </c>
      <c r="E41" s="12" t="e">
        <f ca="1">ROUND(_xll.HPVAL($A41,$A$1,$A$2,$A$3,$A$4,$A$6)/1000,0)</f>
        <v>#NAME?</v>
      </c>
      <c r="F41" s="148" t="e">
        <f ca="1">E41-D41</f>
        <v>#NAME?</v>
      </c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C42" s="72"/>
      <c r="D42" s="20"/>
      <c r="E42" s="12"/>
      <c r="F42" s="148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">
      <c r="A43" s="23" t="s">
        <v>54</v>
      </c>
      <c r="B43" s="7" t="s">
        <v>10</v>
      </c>
      <c r="C43" s="72"/>
      <c r="D43" s="20">
        <v>3698</v>
      </c>
      <c r="E43" s="12" t="e">
        <f ca="1">ROUND(_xll.HPVAL($A43,$A$1,$A$2,$A$3,$A$4,$A$6)/1000,0)</f>
        <v>#NAME?</v>
      </c>
      <c r="F43" s="148" t="e">
        <f ca="1">E43-D43</f>
        <v>#NAME?</v>
      </c>
      <c r="G43" s="5"/>
      <c r="H43" s="4" t="s">
        <v>282</v>
      </c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">
      <c r="B44" s="7"/>
      <c r="D44" s="20"/>
      <c r="E44" s="12"/>
      <c r="F44" s="148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s="139" customFormat="1" ht="11.25" customHeight="1" x14ac:dyDescent="0.2">
      <c r="A45" s="23"/>
      <c r="B45" s="140" t="s">
        <v>14</v>
      </c>
      <c r="D45" s="145" t="e">
        <f ca="1">SUM(D39:D43)+D19+D27+D33</f>
        <v>#NAME?</v>
      </c>
      <c r="E45" s="146" t="e">
        <f ca="1">SUM(E39:E43)+E19+E27+E33</f>
        <v>#NAME?</v>
      </c>
      <c r="F45" s="138" t="e">
        <f ca="1">SUM(F39:F43)+F19+F27+F33</f>
        <v>#NAME?</v>
      </c>
      <c r="G45" s="141"/>
      <c r="H45" s="142"/>
      <c r="I45" s="143"/>
      <c r="J45" s="143"/>
      <c r="K45" s="144"/>
    </row>
    <row r="46" spans="1:37" ht="3" customHeight="1" x14ac:dyDescent="0.2">
      <c r="B46" s="7"/>
      <c r="D46" s="20"/>
      <c r="E46" s="12"/>
      <c r="F46" s="148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">
      <c r="A47" s="23" t="s">
        <v>55</v>
      </c>
      <c r="B47" s="7" t="s">
        <v>58</v>
      </c>
      <c r="C47" s="72"/>
      <c r="D47" s="20" t="e">
        <f ca="1">E47+30000-20000-3900+5000</f>
        <v>#NAME?</v>
      </c>
      <c r="E47" s="12" t="e">
        <f ca="1">ROUND(_xll.HPVAL($A47,$A$1,$A$2,$A$3,$A$4,$A$6)/1000,0)</f>
        <v>#NAME?</v>
      </c>
      <c r="F47" s="148" t="e">
        <f ca="1">E47-D47</f>
        <v>#NAME?</v>
      </c>
      <c r="G47" s="5"/>
      <c r="H47" s="4" t="s">
        <v>260</v>
      </c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">
      <c r="B48" s="7"/>
      <c r="D48" s="20"/>
      <c r="E48" s="12"/>
      <c r="F48" s="148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">
      <c r="A49" s="23" t="s">
        <v>56</v>
      </c>
      <c r="B49" s="7" t="s">
        <v>23</v>
      </c>
      <c r="C49" s="72"/>
      <c r="D49" s="20">
        <f>23347+400-3000</f>
        <v>20747</v>
      </c>
      <c r="E49" s="12" t="e">
        <f ca="1">ROUND(_xll.HPVAL($A49,$A$1,$A$2,$A$3,$A$4,$A$6)/1000,0)</f>
        <v>#NAME?</v>
      </c>
      <c r="F49" s="148" t="e">
        <f ca="1">E49-D49</f>
        <v>#NAME?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48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139" customFormat="1" ht="11.25" customHeight="1" x14ac:dyDescent="0.2">
      <c r="B51" s="140" t="s">
        <v>18</v>
      </c>
      <c r="D51" s="133" t="e">
        <f ca="1">D45+D47+D49</f>
        <v>#NAME?</v>
      </c>
      <c r="E51" s="134" t="e">
        <f ca="1">E45+E47+E49</f>
        <v>#NAME?</v>
      </c>
      <c r="F51" s="135" t="e">
        <f ca="1">F45+F47+F49</f>
        <v>#NAME?</v>
      </c>
      <c r="G51" s="141"/>
      <c r="H51" s="142"/>
      <c r="I51" s="143"/>
      <c r="J51" s="143"/>
      <c r="K51" s="144"/>
    </row>
    <row r="52" spans="1:37" ht="3" customHeight="1" x14ac:dyDescent="0.2">
      <c r="B52" s="19"/>
      <c r="D52" s="13"/>
      <c r="E52" s="14"/>
      <c r="F52" s="22"/>
      <c r="G52" s="1"/>
      <c r="H52" s="13"/>
      <c r="I52" s="14"/>
      <c r="J52" s="14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06" customFormat="1" ht="3" customHeight="1" x14ac:dyDescent="0.2">
      <c r="A53" s="192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">
      <c r="B54" s="6"/>
      <c r="D54" s="252" t="s">
        <v>198</v>
      </c>
      <c r="E54" s="253"/>
      <c r="F54" s="254"/>
      <c r="G54" s="1"/>
      <c r="H54" s="9"/>
      <c r="I54" s="10"/>
      <c r="J54" s="10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B55" s="209" t="s">
        <v>20</v>
      </c>
      <c r="D55" s="16" t="s">
        <v>17</v>
      </c>
      <c r="E55" s="17" t="s">
        <v>19</v>
      </c>
      <c r="F55" s="18" t="s">
        <v>26</v>
      </c>
      <c r="G55" s="1"/>
      <c r="H55" s="249" t="s">
        <v>91</v>
      </c>
      <c r="I55" s="250"/>
      <c r="J55" s="250"/>
      <c r="K55" s="25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B56" s="6" t="s">
        <v>41</v>
      </c>
      <c r="D56" s="212">
        <v>6640</v>
      </c>
      <c r="E56" s="213">
        <v>6605</v>
      </c>
      <c r="F56" s="210">
        <f>E56-D56</f>
        <v>-35</v>
      </c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19" t="s">
        <v>115</v>
      </c>
      <c r="D57" s="21">
        <v>43726</v>
      </c>
      <c r="E57" s="15">
        <f>46048-10926</f>
        <v>35122</v>
      </c>
      <c r="F57" s="211">
        <f>E57-D57</f>
        <v>-8604</v>
      </c>
      <c r="G57" s="1"/>
      <c r="H57" s="13"/>
      <c r="I57" s="14"/>
      <c r="J57" s="14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</sheetData>
  <mergeCells count="7">
    <mergeCell ref="H55:K55"/>
    <mergeCell ref="D6:F6"/>
    <mergeCell ref="H7:K7"/>
    <mergeCell ref="B2:K2"/>
    <mergeCell ref="B3:K3"/>
    <mergeCell ref="B4:K4"/>
    <mergeCell ref="D54:F54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Greensheet</vt:lpstr>
      <vt:lpstr>Upside Downside</vt:lpstr>
      <vt:lpstr>Rollforward</vt:lpstr>
      <vt:lpstr>Summary</vt:lpstr>
      <vt:lpstr>Summary YTD</vt:lpstr>
      <vt:lpstr>Summary YTD-Qtr</vt:lpstr>
      <vt:lpstr>GrossMargin</vt:lpstr>
      <vt:lpstr>GM-DlyChnge</vt:lpstr>
      <vt:lpstr>Expenses</vt:lpstr>
      <vt:lpstr>CapChrg-AllocExp</vt:lpstr>
      <vt:lpstr>Headcount</vt:lpstr>
      <vt:lpstr>Whalley</vt:lpstr>
      <vt:lpstr>Shankman</vt:lpstr>
      <vt:lpstr>Fallon</vt:lpstr>
      <vt:lpstr>'CapChrg-AllocExp'!Print_Area</vt:lpstr>
      <vt:lpstr>Expenses!Print_Area</vt:lpstr>
      <vt:lpstr>Fallon!Print_Area</vt:lpstr>
      <vt:lpstr>'GM-DlyChnge'!Print_Area</vt:lpstr>
      <vt:lpstr>Greensheet!Print_Area</vt:lpstr>
      <vt:lpstr>GrossMargin!Print_Area</vt:lpstr>
      <vt:lpstr>Headcount!Print_Area</vt:lpstr>
      <vt:lpstr>Rollforward!Print_Area</vt:lpstr>
      <vt:lpstr>Shankman!Print_Area</vt:lpstr>
      <vt:lpstr>Summary!Print_Area</vt:lpstr>
      <vt:lpstr>'Summary YTD'!Print_Area</vt:lpstr>
      <vt:lpstr>'Summary YTD-Qtr'!Print_Area</vt:lpstr>
      <vt:lpstr>'Upside Downside'!Print_Area</vt:lpstr>
      <vt:lpstr>Whalley!Print_Area</vt:lpstr>
      <vt:lpstr>Greensheet!Print_Titles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Felienne</cp:lastModifiedBy>
  <cp:lastPrinted>2000-04-03T13:59:35Z</cp:lastPrinted>
  <dcterms:created xsi:type="dcterms:W3CDTF">1999-10-18T12:36:30Z</dcterms:created>
  <dcterms:modified xsi:type="dcterms:W3CDTF">2014-09-05T10:50:26Z</dcterms:modified>
</cp:coreProperties>
</file>