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85" windowWidth="8775" windowHeight="4425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152511"/>
</workbook>
</file>

<file path=xl/calcChain.xml><?xml version="1.0" encoding="utf-8"?>
<calcChain xmlns="http://schemas.openxmlformats.org/spreadsheetml/2006/main">
  <c r="E13" i="1" l="1"/>
  <c r="F13" i="1" s="1"/>
  <c r="G13" i="1"/>
  <c r="L13" i="1"/>
  <c r="M13" i="1"/>
  <c r="M25" i="1" s="1"/>
  <c r="N13" i="1"/>
  <c r="Q13" i="1" s="1"/>
  <c r="O13" i="1"/>
  <c r="E17" i="1"/>
  <c r="F17" i="1"/>
  <c r="G17" i="1"/>
  <c r="L17" i="1"/>
  <c r="L25" i="1" s="1"/>
  <c r="M17" i="1"/>
  <c r="P17" i="1" s="1"/>
  <c r="N17" i="1"/>
  <c r="Q17" i="1" s="1"/>
  <c r="O17" i="1"/>
  <c r="E21" i="1"/>
  <c r="F21" i="1" s="1"/>
  <c r="G21" i="1"/>
  <c r="L21" i="1"/>
  <c r="O21" i="1" s="1"/>
  <c r="M21" i="1"/>
  <c r="P21" i="1" s="1"/>
  <c r="N21" i="1"/>
  <c r="Q21" i="1" s="1"/>
  <c r="C25" i="1"/>
  <c r="D25" i="1"/>
  <c r="E25" i="1"/>
  <c r="F25" i="1"/>
  <c r="G25" i="1"/>
  <c r="O25" i="1" l="1"/>
  <c r="Q25" i="1"/>
  <c r="P13" i="1"/>
  <c r="P25" i="1" s="1"/>
  <c r="N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<sst xmlns="http://schemas.openxmlformats.org/spreadsheetml/2006/main" count="54" uniqueCount="43">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</sst>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18">
          <cell r="H18">
            <v>544</v>
          </cell>
          <cell r="J18">
            <v>262</v>
          </cell>
          <cell r="L18">
            <v>416</v>
          </cell>
          <cell r="N18">
            <v>581</v>
          </cell>
          <cell r="P18">
            <v>634</v>
          </cell>
          <cell r="AD18">
            <v>805</v>
          </cell>
          <cell r="AF18">
            <v>532</v>
          </cell>
          <cell r="AH18">
            <v>636</v>
          </cell>
          <cell r="AJ18">
            <v>914</v>
          </cell>
          <cell r="AL18">
            <v>872</v>
          </cell>
          <cell r="AZ18">
            <v>314</v>
          </cell>
          <cell r="BB18">
            <v>278</v>
          </cell>
          <cell r="BD18">
            <v>240</v>
          </cell>
          <cell r="BF18">
            <v>258</v>
          </cell>
          <cell r="BH18">
            <v>288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</row>
        <row r="17">
          <cell r="D17">
            <v>906</v>
          </cell>
        </row>
        <row r="21">
          <cell r="D21">
            <v>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D21" sqref="D21"/>
    </sheetView>
  </sheetViews>
  <sheetFormatPr defaultRowHeight="15" x14ac:dyDescent="0.2"/>
  <cols>
    <col min="1" max="1" width="30.21875" customWidth="1"/>
    <col min="2" max="2" width="1.77734375" customWidth="1"/>
    <col min="3" max="3" width="10" customWidth="1"/>
    <col min="4" max="4" width="7.77734375" customWidth="1"/>
    <col min="5" max="5" width="14.109375" customWidth="1"/>
    <col min="6" max="6" width="13.44140625" customWidth="1"/>
    <col min="7" max="7" width="9.109375" customWidth="1"/>
    <col min="8" max="8" width="1.33203125" customWidth="1"/>
    <col min="9" max="10" width="8.33203125" hidden="1" customWidth="1"/>
    <col min="11" max="11" width="0.6640625" hidden="1" customWidth="1"/>
    <col min="12" max="12" width="8.88671875" hidden="1" customWidth="1"/>
    <col min="13" max="13" width="7.6640625" hidden="1" customWidth="1"/>
    <col min="14" max="14" width="12.6640625" hidden="1" customWidth="1"/>
    <col min="15" max="17" width="13.21875" customWidth="1"/>
    <col min="20" max="20" width="12.21875" customWidth="1"/>
  </cols>
  <sheetData>
    <row r="1" spans="1:17" ht="18" x14ac:dyDescent="0.25">
      <c r="A1" s="2" t="s">
        <v>0</v>
      </c>
      <c r="O1" s="6" t="s">
        <v>1</v>
      </c>
    </row>
    <row r="2" spans="1:17" ht="7.5" customHeight="1" x14ac:dyDescent="0.2"/>
    <row r="3" spans="1:17" ht="18" x14ac:dyDescent="0.25">
      <c r="A3" s="2" t="s">
        <v>2</v>
      </c>
      <c r="M3" s="19"/>
      <c r="N3" s="19"/>
      <c r="P3" s="19" t="s">
        <v>42</v>
      </c>
    </row>
    <row r="4" spans="1:17" ht="3.75" customHeight="1" x14ac:dyDescent="0.2"/>
    <row r="6" spans="1:17" x14ac:dyDescent="0.2">
      <c r="A6" t="s">
        <v>3</v>
      </c>
    </row>
    <row r="7" spans="1:17" x14ac:dyDescent="0.2">
      <c r="A7" t="s">
        <v>4</v>
      </c>
      <c r="D7" s="44">
        <v>36686</v>
      </c>
      <c r="E7" s="45"/>
    </row>
    <row r="8" spans="1:17" ht="15.75" thickBot="1" x14ac:dyDescent="0.25"/>
    <row r="9" spans="1:17" ht="15.75" x14ac:dyDescent="0.25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75" x14ac:dyDescent="0.25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75" x14ac:dyDescent="0.25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">
      <c r="E12" s="25"/>
      <c r="I12" s="14"/>
      <c r="J12" s="15"/>
    </row>
    <row r="13" spans="1:17" x14ac:dyDescent="0.2">
      <c r="A13" t="s">
        <v>21</v>
      </c>
      <c r="C13" s="25">
        <v>377</v>
      </c>
      <c r="D13" s="25">
        <v>398</v>
      </c>
      <c r="E13" s="25">
        <f>+D13-C13</f>
        <v>21</v>
      </c>
      <c r="F13" s="4">
        <f>E13/C13</f>
        <v>5.5702917771883291E-2</v>
      </c>
      <c r="G13" s="4">
        <f>D13/953</f>
        <v>0.41762854144805878</v>
      </c>
      <c r="H13" s="4"/>
      <c r="I13" s="16"/>
      <c r="J13" s="17"/>
      <c r="L13" s="25">
        <f>[2]STOR951!$D$13</f>
        <v>651</v>
      </c>
      <c r="M13" s="25">
        <f>AVERAGE('[1]AGA Storage'!$L$18,'[1]AGA Storage'!$N$18,'[1]AGA Storage'!$P$18)</f>
        <v>543.66666666666663</v>
      </c>
      <c r="N13" s="25">
        <f>AVERAGE('[1]AGA Storage'!$H$18,'[1]AGA Storage'!$J$18,'[1]AGA Storage'!$L$18,'[1]AGA Storage'!$N$18,'[1]AGA Storage'!$P$18)</f>
        <v>487.4</v>
      </c>
      <c r="O13" s="25">
        <f>D13-L13</f>
        <v>-253</v>
      </c>
      <c r="P13" s="25">
        <f>D13-M13</f>
        <v>-145.66666666666663</v>
      </c>
      <c r="Q13" s="25">
        <f>D13-N13</f>
        <v>-89.399999999999977</v>
      </c>
    </row>
    <row r="14" spans="1:17" x14ac:dyDescent="0.2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">
      <c r="C15" s="25"/>
      <c r="D15" s="25"/>
      <c r="E15" s="25"/>
      <c r="F15" s="4"/>
      <c r="G15" s="4"/>
      <c r="H15" s="4"/>
      <c r="I15" s="16"/>
      <c r="J15" s="17"/>
    </row>
    <row r="16" spans="1:17" x14ac:dyDescent="0.2">
      <c r="C16" s="25"/>
      <c r="D16" s="25"/>
      <c r="E16" s="25"/>
      <c r="F16" s="4"/>
      <c r="G16" s="4"/>
      <c r="H16" s="4"/>
      <c r="I16" s="16"/>
      <c r="J16" s="17"/>
    </row>
    <row r="17" spans="1:17" x14ac:dyDescent="0.2">
      <c r="A17" t="s">
        <v>23</v>
      </c>
      <c r="C17" s="25">
        <v>653</v>
      </c>
      <c r="D17" s="25">
        <v>706</v>
      </c>
      <c r="E17" s="25">
        <f>+D17-C17</f>
        <v>53</v>
      </c>
      <c r="F17" s="4">
        <f>E17/C17</f>
        <v>8.1163859111791734E-2</v>
      </c>
      <c r="G17" s="4">
        <f>D17/1835</f>
        <v>0.38474114441416896</v>
      </c>
      <c r="H17" s="4"/>
      <c r="I17" s="16"/>
      <c r="J17" s="18"/>
      <c r="L17" s="25">
        <f>[2]STOR951!$D$17</f>
        <v>906</v>
      </c>
      <c r="M17" s="25">
        <f>AVERAGE('[1]AGA Storage'!$AH$18,'[1]AGA Storage'!$AJ$18,'[1]AGA Storage'!$AL$18)</f>
        <v>807.33333333333337</v>
      </c>
      <c r="N17" s="25">
        <f>AVERAGE('[1]AGA Storage'!$AD$18,'[1]AGA Storage'!$AF$18,'[1]AGA Storage'!$AH$18,'[1]AGA Storage'!$AJ$18,'[1]AGA Storage'!$AL$18)</f>
        <v>751.8</v>
      </c>
      <c r="O17" s="25">
        <f>D17-L17</f>
        <v>-200</v>
      </c>
      <c r="P17" s="25">
        <f>D17-M17</f>
        <v>-101.33333333333337</v>
      </c>
      <c r="Q17" s="25">
        <f>D17-N17</f>
        <v>-45.799999999999955</v>
      </c>
    </row>
    <row r="18" spans="1:17" x14ac:dyDescent="0.2">
      <c r="C18" s="25"/>
      <c r="D18" s="25"/>
      <c r="E18" s="25"/>
      <c r="F18" s="4"/>
      <c r="G18" s="4"/>
      <c r="H18" s="4"/>
      <c r="I18" s="16"/>
      <c r="J18" s="18"/>
    </row>
    <row r="19" spans="1:17" x14ac:dyDescent="0.2">
      <c r="C19" s="25"/>
      <c r="D19" s="25"/>
      <c r="E19" s="25"/>
      <c r="F19" s="4"/>
      <c r="G19" s="4"/>
      <c r="H19" s="4"/>
      <c r="I19" s="16"/>
      <c r="J19" s="18"/>
    </row>
    <row r="20" spans="1:17" x14ac:dyDescent="0.2">
      <c r="C20" s="25"/>
      <c r="D20" s="25"/>
      <c r="E20" s="25"/>
      <c r="F20" s="4"/>
      <c r="G20" s="4"/>
      <c r="H20" s="4"/>
      <c r="I20" s="16"/>
      <c r="J20" s="18"/>
    </row>
    <row r="21" spans="1:17" x14ac:dyDescent="0.2">
      <c r="A21" t="s">
        <v>24</v>
      </c>
      <c r="C21" s="25">
        <v>322</v>
      </c>
      <c r="D21" s="25">
        <v>326</v>
      </c>
      <c r="E21" s="25">
        <f>+D21-C21</f>
        <v>4</v>
      </c>
      <c r="F21" s="4">
        <f>E21/C21</f>
        <v>1.2422360248447204E-2</v>
      </c>
      <c r="G21" s="4">
        <f>D21/506</f>
        <v>0.64426877470355737</v>
      </c>
      <c r="H21" s="4"/>
      <c r="I21" s="16"/>
      <c r="J21" s="18"/>
      <c r="L21" s="25">
        <f>[2]STOR951!$D$21</f>
        <v>300</v>
      </c>
      <c r="M21" s="25">
        <f>AVERAGE('[1]AGA Storage'!$BD$18,'[1]AGA Storage'!$BF$18,'[1]AGA Storage'!$BH$18)</f>
        <v>262</v>
      </c>
      <c r="N21" s="25">
        <f>AVERAGE('[1]AGA Storage'!$AZ$18,'[1]AGA Storage'!$BB$18,'[1]AGA Storage'!$BD$18,'[1]AGA Storage'!$BF$18,'[1]AGA Storage'!$H$18)</f>
        <v>326.8</v>
      </c>
      <c r="O21" s="25">
        <f>D21-L21</f>
        <v>26</v>
      </c>
      <c r="P21" s="25">
        <f>D21-M21</f>
        <v>64</v>
      </c>
      <c r="Q21" s="25">
        <f>D21-N21</f>
        <v>-0.80000000000001137</v>
      </c>
    </row>
    <row r="22" spans="1:17" x14ac:dyDescent="0.2">
      <c r="C22" s="25"/>
      <c r="D22" s="25"/>
      <c r="E22" s="25"/>
      <c r="F22" s="4"/>
      <c r="G22" s="4"/>
      <c r="H22" s="4"/>
      <c r="I22" s="16"/>
      <c r="J22" s="17"/>
    </row>
    <row r="23" spans="1:17" x14ac:dyDescent="0.2">
      <c r="C23" s="25"/>
      <c r="D23" s="25"/>
      <c r="E23" s="25"/>
      <c r="F23" s="4"/>
      <c r="G23" s="4"/>
      <c r="H23" s="4"/>
      <c r="I23" s="16"/>
      <c r="J23" s="17"/>
    </row>
    <row r="24" spans="1:17" x14ac:dyDescent="0.2">
      <c r="C24" s="25"/>
      <c r="D24" s="25"/>
      <c r="E24" s="25"/>
      <c r="F24" s="4"/>
      <c r="G24" s="4"/>
      <c r="H24" s="4"/>
      <c r="I24" s="16"/>
      <c r="J24" s="17"/>
    </row>
    <row r="25" spans="1:17" s="25" customFormat="1" ht="16.5" thickBot="1" x14ac:dyDescent="0.3">
      <c r="A25" s="20" t="s">
        <v>25</v>
      </c>
      <c r="B25" s="20"/>
      <c r="C25" s="21">
        <f>SUM(C12:C24)</f>
        <v>1352</v>
      </c>
      <c r="D25" s="21">
        <f>SUM(D12:D24)</f>
        <v>1430</v>
      </c>
      <c r="E25" s="21">
        <f>SUM(E12:E24)</f>
        <v>78</v>
      </c>
      <c r="F25" s="4">
        <f>E25/C25</f>
        <v>5.7692307692307696E-2</v>
      </c>
      <c r="G25" s="27">
        <f>D25/3294</f>
        <v>0.43412264723740135</v>
      </c>
      <c r="H25" s="22"/>
      <c r="I25" s="23"/>
      <c r="J25" s="24"/>
      <c r="L25" s="21">
        <f t="shared" ref="L25:Q25" si="0">SUM(L12:L24)</f>
        <v>1857</v>
      </c>
      <c r="M25" s="21">
        <f t="shared" si="0"/>
        <v>1613</v>
      </c>
      <c r="N25" s="21">
        <f t="shared" si="0"/>
        <v>1565.9999999999998</v>
      </c>
      <c r="O25" s="21">
        <f t="shared" si="0"/>
        <v>-427</v>
      </c>
      <c r="P25" s="21">
        <f t="shared" si="0"/>
        <v>-183</v>
      </c>
      <c r="Q25" s="21">
        <f t="shared" si="0"/>
        <v>-135.99999999999994</v>
      </c>
    </row>
    <row r="26" spans="1:17" ht="15.75" thickTop="1" x14ac:dyDescent="0.2"/>
    <row r="27" spans="1:17" ht="16.5" hidden="1" customHeight="1" x14ac:dyDescent="0.25">
      <c r="D27" s="7"/>
      <c r="E27" s="7"/>
      <c r="F27" s="7"/>
      <c r="G27" s="7"/>
      <c r="H27" s="7"/>
      <c r="I27" s="7"/>
      <c r="J27" s="7"/>
    </row>
    <row r="28" spans="1:17" ht="16.5" hidden="1" thickBot="1" x14ac:dyDescent="0.3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">
      <c r="A29" s="28"/>
    </row>
    <row r="30" spans="1:17" hidden="1" x14ac:dyDescent="0.2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">
      <c r="A31" t="s">
        <v>29</v>
      </c>
      <c r="O31" t="s">
        <v>30</v>
      </c>
    </row>
    <row r="32" spans="1:17" hidden="1" x14ac:dyDescent="0.2">
      <c r="O32" t="s">
        <v>31</v>
      </c>
    </row>
    <row r="33" spans="1:17" s="26" customFormat="1" ht="15.75" x14ac:dyDescent="0.25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75" x14ac:dyDescent="0.25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75" x14ac:dyDescent="0.25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2000-05-17T18:01:48Z</cp:lastPrinted>
  <dcterms:created xsi:type="dcterms:W3CDTF">1997-01-20T19:39:22Z</dcterms:created>
  <dcterms:modified xsi:type="dcterms:W3CDTF">2014-09-04T07:50:25Z</dcterms:modified>
</cp:coreProperties>
</file>