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75" yWindow="150" windowWidth="7650" windowHeight="8355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Completed'!$A$1:$M$105</definedName>
    <definedName name="_xlnm.Print_Area" localSheetId="1">'Hotlist - Identified '!$A$6:$T$188</definedName>
    <definedName name="_xlnm.Print_Titles" localSheetId="2">'Hotlist - Completed'!$1:$4</definedName>
    <definedName name="_xlnm.Print_Titles" localSheetId="1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G12" i="23" l="1"/>
  <c r="G16" i="23"/>
  <c r="A2" i="22"/>
  <c r="I3" i="22"/>
  <c r="I13" i="22"/>
  <c r="K13" i="22"/>
  <c r="M13" i="22" s="1"/>
  <c r="C123" i="21" s="1"/>
  <c r="R123" i="21" s="1"/>
  <c r="E22" i="22"/>
  <c r="G22" i="22"/>
  <c r="K23" i="22"/>
  <c r="K32" i="22"/>
  <c r="M32" i="22" s="1"/>
  <c r="C129" i="21" s="1"/>
  <c r="E34" i="22"/>
  <c r="G34" i="22"/>
  <c r="C29" i="21" s="1"/>
  <c r="K36" i="22"/>
  <c r="K44" i="22" s="1"/>
  <c r="M44" i="22" s="1"/>
  <c r="C137" i="21" s="1"/>
  <c r="R137" i="21" s="1"/>
  <c r="I44" i="22"/>
  <c r="K50" i="22"/>
  <c r="M50" i="22" s="1"/>
  <c r="C150" i="21" s="1"/>
  <c r="E52" i="22"/>
  <c r="G52" i="22"/>
  <c r="C42" i="21" s="1"/>
  <c r="E57" i="22"/>
  <c r="E66" i="22" s="1"/>
  <c r="E62" i="22"/>
  <c r="K66" i="22"/>
  <c r="M66" i="22" s="1"/>
  <c r="C156" i="21" s="1"/>
  <c r="E74" i="22"/>
  <c r="G74" i="22"/>
  <c r="C67" i="21" s="1"/>
  <c r="K76" i="22"/>
  <c r="M76" i="22" s="1"/>
  <c r="C165" i="21" s="1"/>
  <c r="E82" i="22"/>
  <c r="G82" i="22"/>
  <c r="K84" i="22"/>
  <c r="M84" i="22" s="1"/>
  <c r="C171" i="21" s="1"/>
  <c r="E90" i="22"/>
  <c r="G90" i="22"/>
  <c r="K91" i="22"/>
  <c r="M91" i="22" s="1"/>
  <c r="C178" i="21" s="1"/>
  <c r="E97" i="22"/>
  <c r="G97" i="22"/>
  <c r="K97" i="22"/>
  <c r="M97" i="22" s="1"/>
  <c r="C185" i="21" s="1"/>
  <c r="E104" i="22"/>
  <c r="G104" i="22"/>
  <c r="K115" i="22"/>
  <c r="K116" i="22"/>
  <c r="K117" i="22"/>
  <c r="C121" i="22"/>
  <c r="C122" i="22"/>
  <c r="E191" i="22"/>
  <c r="O207" i="22"/>
  <c r="C208" i="22"/>
  <c r="F208" i="22"/>
  <c r="I208" i="22"/>
  <c r="L208" i="22"/>
  <c r="E6" i="21"/>
  <c r="T6" i="21" s="1"/>
  <c r="K6" i="21"/>
  <c r="N6" i="21"/>
  <c r="N188" i="21" s="1"/>
  <c r="Q6" i="21"/>
  <c r="Q188" i="21" s="1"/>
  <c r="C17" i="21"/>
  <c r="D17" i="21"/>
  <c r="E17" i="21" s="1"/>
  <c r="F17" i="21"/>
  <c r="G17" i="21"/>
  <c r="H17" i="21"/>
  <c r="I17" i="21"/>
  <c r="L17" i="21" s="1"/>
  <c r="J17" i="21"/>
  <c r="K17" i="21" s="1"/>
  <c r="M17" i="21"/>
  <c r="P17" i="21"/>
  <c r="Q17" i="21"/>
  <c r="S17" i="21"/>
  <c r="E18" i="21"/>
  <c r="H18" i="21"/>
  <c r="K18" i="21"/>
  <c r="N18" i="21"/>
  <c r="Q18" i="21"/>
  <c r="T18" i="21"/>
  <c r="D29" i="21"/>
  <c r="G29" i="21"/>
  <c r="H29" i="21"/>
  <c r="J29" i="21"/>
  <c r="K29" i="21"/>
  <c r="L29" i="21"/>
  <c r="M29" i="21"/>
  <c r="N29" i="21" s="1"/>
  <c r="P29" i="21"/>
  <c r="Q29" i="21" s="1"/>
  <c r="E30" i="21"/>
  <c r="T30" i="21" s="1"/>
  <c r="H30" i="21"/>
  <c r="K30" i="21"/>
  <c r="N30" i="21"/>
  <c r="Q30" i="21"/>
  <c r="D42" i="21"/>
  <c r="S42" i="21" s="1"/>
  <c r="G42" i="21"/>
  <c r="H42" i="21" s="1"/>
  <c r="J42" i="21"/>
  <c r="K42" i="21" s="1"/>
  <c r="L42" i="21"/>
  <c r="M42" i="21"/>
  <c r="N42" i="21"/>
  <c r="P42" i="21"/>
  <c r="P187" i="21" s="1"/>
  <c r="E43" i="21"/>
  <c r="T43" i="21" s="1"/>
  <c r="H43" i="21"/>
  <c r="K43" i="21"/>
  <c r="K188" i="21" s="1"/>
  <c r="N43" i="21"/>
  <c r="Q43" i="21"/>
  <c r="D58" i="21"/>
  <c r="F58" i="21"/>
  <c r="G58" i="21"/>
  <c r="S58" i="21" s="1"/>
  <c r="H58" i="21"/>
  <c r="I58" i="21"/>
  <c r="K58" i="21" s="1"/>
  <c r="J58" i="21"/>
  <c r="M58" i="21"/>
  <c r="P58" i="21"/>
  <c r="Q58" i="21"/>
  <c r="E59" i="21"/>
  <c r="H59" i="21"/>
  <c r="K59" i="21"/>
  <c r="N59" i="21"/>
  <c r="Q59" i="21"/>
  <c r="T59" i="21"/>
  <c r="D67" i="21"/>
  <c r="E67" i="21" s="1"/>
  <c r="F67" i="21"/>
  <c r="G67" i="21"/>
  <c r="H67" i="21" s="1"/>
  <c r="I67" i="21"/>
  <c r="L67" i="21" s="1"/>
  <c r="N67" i="21" s="1"/>
  <c r="J67" i="21"/>
  <c r="K67" i="21" s="1"/>
  <c r="M67" i="21"/>
  <c r="P67" i="21"/>
  <c r="Q67" i="21"/>
  <c r="S67" i="21"/>
  <c r="E68" i="21"/>
  <c r="H68" i="21"/>
  <c r="K68" i="21"/>
  <c r="N68" i="21"/>
  <c r="Q68" i="21"/>
  <c r="T68" i="21"/>
  <c r="C80" i="21"/>
  <c r="E80" i="21" s="1"/>
  <c r="D80" i="21"/>
  <c r="F80" i="21"/>
  <c r="G80" i="21"/>
  <c r="H80" i="21"/>
  <c r="I80" i="21"/>
  <c r="L80" i="21" s="1"/>
  <c r="O80" i="21" s="1"/>
  <c r="J80" i="21"/>
  <c r="K80" i="21"/>
  <c r="M80" i="21"/>
  <c r="P80" i="21"/>
  <c r="S80" i="21"/>
  <c r="E81" i="21"/>
  <c r="H81" i="21"/>
  <c r="K81" i="21"/>
  <c r="N81" i="21"/>
  <c r="Q81" i="21"/>
  <c r="T81" i="21"/>
  <c r="C90" i="21"/>
  <c r="E90" i="21" s="1"/>
  <c r="D90" i="21"/>
  <c r="F90" i="21"/>
  <c r="G90" i="21"/>
  <c r="H90" i="21"/>
  <c r="I90" i="21"/>
  <c r="L90" i="21" s="1"/>
  <c r="J90" i="21"/>
  <c r="S90" i="21" s="1"/>
  <c r="K90" i="21"/>
  <c r="M90" i="21"/>
  <c r="P90" i="21"/>
  <c r="Q90" i="21"/>
  <c r="E91" i="21"/>
  <c r="H91" i="21"/>
  <c r="K91" i="21"/>
  <c r="N91" i="21"/>
  <c r="Q91" i="21"/>
  <c r="T91" i="21"/>
  <c r="C100" i="21"/>
  <c r="R100" i="21" s="1"/>
  <c r="D100" i="21"/>
  <c r="E100" i="21" s="1"/>
  <c r="F100" i="21"/>
  <c r="H100" i="21" s="1"/>
  <c r="G100" i="21"/>
  <c r="I100" i="21"/>
  <c r="J100" i="21"/>
  <c r="K100" i="21"/>
  <c r="L100" i="21"/>
  <c r="N100" i="21" s="1"/>
  <c r="M100" i="21"/>
  <c r="P100" i="21"/>
  <c r="E101" i="21"/>
  <c r="H101" i="21"/>
  <c r="K101" i="21"/>
  <c r="N101" i="21"/>
  <c r="Q101" i="21"/>
  <c r="T101" i="21"/>
  <c r="C113" i="21"/>
  <c r="R113" i="21" s="1"/>
  <c r="D113" i="21"/>
  <c r="E113" i="21" s="1"/>
  <c r="F113" i="21"/>
  <c r="H113" i="21" s="1"/>
  <c r="G113" i="21"/>
  <c r="I113" i="21"/>
  <c r="J113" i="21"/>
  <c r="K113" i="21"/>
  <c r="L113" i="21"/>
  <c r="N113" i="21" s="1"/>
  <c r="M113" i="21"/>
  <c r="P113" i="21"/>
  <c r="E114" i="21"/>
  <c r="H114" i="21"/>
  <c r="K114" i="21"/>
  <c r="N114" i="21"/>
  <c r="Q114" i="21"/>
  <c r="T114" i="21"/>
  <c r="D123" i="21"/>
  <c r="F123" i="21"/>
  <c r="H123" i="21" s="1"/>
  <c r="G123" i="21"/>
  <c r="I123" i="21"/>
  <c r="J123" i="21"/>
  <c r="K123" i="21"/>
  <c r="L123" i="21"/>
  <c r="N123" i="21" s="1"/>
  <c r="M123" i="21"/>
  <c r="P123" i="21"/>
  <c r="Q123" i="21"/>
  <c r="T124" i="21"/>
  <c r="D129" i="21"/>
  <c r="E129" i="21" s="1"/>
  <c r="F129" i="21"/>
  <c r="G129" i="21"/>
  <c r="H129" i="21"/>
  <c r="I129" i="21"/>
  <c r="L129" i="21" s="1"/>
  <c r="N129" i="21" s="1"/>
  <c r="J129" i="21"/>
  <c r="K129" i="21" s="1"/>
  <c r="M129" i="21"/>
  <c r="P129" i="21"/>
  <c r="Q129" i="21"/>
  <c r="E130" i="21"/>
  <c r="H130" i="21"/>
  <c r="K130" i="21"/>
  <c r="N130" i="21"/>
  <c r="Q130" i="21"/>
  <c r="T130" i="21"/>
  <c r="D137" i="21"/>
  <c r="E137" i="21" s="1"/>
  <c r="F137" i="21"/>
  <c r="G137" i="21"/>
  <c r="H137" i="21"/>
  <c r="I137" i="21"/>
  <c r="J137" i="21"/>
  <c r="K137" i="21"/>
  <c r="L137" i="21"/>
  <c r="M137" i="21"/>
  <c r="N137" i="21" s="1"/>
  <c r="P137" i="21"/>
  <c r="Q137" i="21"/>
  <c r="E138" i="21"/>
  <c r="E188" i="21" s="1"/>
  <c r="H138" i="21"/>
  <c r="K138" i="21"/>
  <c r="N138" i="21"/>
  <c r="Q138" i="21"/>
  <c r="D150" i="21"/>
  <c r="S150" i="21" s="1"/>
  <c r="F150" i="21"/>
  <c r="H150" i="21" s="1"/>
  <c r="G150" i="21"/>
  <c r="I150" i="21"/>
  <c r="J150" i="21"/>
  <c r="K150" i="21"/>
  <c r="L150" i="21"/>
  <c r="O150" i="21" s="1"/>
  <c r="Q150" i="21" s="1"/>
  <c r="M150" i="21"/>
  <c r="N150" i="21" s="1"/>
  <c r="P150" i="21"/>
  <c r="E151" i="21"/>
  <c r="T151" i="21" s="1"/>
  <c r="K151" i="21"/>
  <c r="N151" i="21"/>
  <c r="Q151" i="21"/>
  <c r="D156" i="21"/>
  <c r="S156" i="21" s="1"/>
  <c r="F156" i="21"/>
  <c r="I156" i="21" s="1"/>
  <c r="G156" i="21"/>
  <c r="H156" i="21" s="1"/>
  <c r="J156" i="21"/>
  <c r="M156" i="21"/>
  <c r="P156" i="21"/>
  <c r="E157" i="21"/>
  <c r="T157" i="21" s="1"/>
  <c r="H157" i="21"/>
  <c r="K157" i="21"/>
  <c r="N157" i="21"/>
  <c r="Q157" i="21"/>
  <c r="D165" i="21"/>
  <c r="S165" i="21" s="1"/>
  <c r="F165" i="21"/>
  <c r="I165" i="21" s="1"/>
  <c r="G165" i="21"/>
  <c r="H165" i="21" s="1"/>
  <c r="J165" i="21"/>
  <c r="M165" i="21"/>
  <c r="P165" i="21"/>
  <c r="E166" i="21"/>
  <c r="T166" i="21" s="1"/>
  <c r="H166" i="21"/>
  <c r="K166" i="21"/>
  <c r="N166" i="21"/>
  <c r="Q166" i="21"/>
  <c r="D171" i="21"/>
  <c r="S171" i="21" s="1"/>
  <c r="F171" i="21"/>
  <c r="I171" i="21" s="1"/>
  <c r="G171" i="21"/>
  <c r="H171" i="21" s="1"/>
  <c r="J171" i="21"/>
  <c r="M171" i="21"/>
  <c r="P171" i="21"/>
  <c r="Q171" i="21" s="1"/>
  <c r="E172" i="21"/>
  <c r="T172" i="21" s="1"/>
  <c r="H172" i="21"/>
  <c r="K172" i="21"/>
  <c r="N172" i="21"/>
  <c r="Q172" i="21"/>
  <c r="D178" i="21"/>
  <c r="S178" i="21" s="1"/>
  <c r="F178" i="21"/>
  <c r="I178" i="21" s="1"/>
  <c r="G178" i="21"/>
  <c r="H178" i="21" s="1"/>
  <c r="J178" i="21"/>
  <c r="M178" i="21"/>
  <c r="P178" i="21"/>
  <c r="Q178" i="21" s="1"/>
  <c r="E179" i="21"/>
  <c r="T179" i="21" s="1"/>
  <c r="H179" i="21"/>
  <c r="K179" i="21"/>
  <c r="N179" i="21"/>
  <c r="Q179" i="21"/>
  <c r="D185" i="21"/>
  <c r="S185" i="21" s="1"/>
  <c r="F185" i="21"/>
  <c r="I185" i="21" s="1"/>
  <c r="G185" i="21"/>
  <c r="H185" i="21"/>
  <c r="J185" i="21"/>
  <c r="M185" i="21"/>
  <c r="P185" i="21"/>
  <c r="F187" i="21"/>
  <c r="H188" i="21"/>
  <c r="R150" i="21" l="1"/>
  <c r="E150" i="21"/>
  <c r="T150" i="21"/>
  <c r="R67" i="21"/>
  <c r="T67" i="21" s="1"/>
  <c r="K178" i="21"/>
  <c r="L178" i="21"/>
  <c r="N178" i="21" s="1"/>
  <c r="R178" i="21"/>
  <c r="T178" i="21" s="1"/>
  <c r="E178" i="21"/>
  <c r="Q80" i="21"/>
  <c r="R165" i="21"/>
  <c r="T165" i="21" s="1"/>
  <c r="E165" i="21"/>
  <c r="K156" i="21"/>
  <c r="L156" i="21"/>
  <c r="E123" i="21"/>
  <c r="E156" i="21"/>
  <c r="E29" i="21"/>
  <c r="R29" i="21"/>
  <c r="C187" i="21"/>
  <c r="C194" i="21" s="1"/>
  <c r="R42" i="21"/>
  <c r="T42" i="21" s="1"/>
  <c r="E42" i="21"/>
  <c r="L185" i="21"/>
  <c r="R185" i="21" s="1"/>
  <c r="T185" i="21" s="1"/>
  <c r="K185" i="21"/>
  <c r="E185" i="21"/>
  <c r="K165" i="21"/>
  <c r="L165" i="21"/>
  <c r="N17" i="21"/>
  <c r="R17" i="21"/>
  <c r="N90" i="21"/>
  <c r="K171" i="21"/>
  <c r="L171" i="21"/>
  <c r="N171" i="21" s="1"/>
  <c r="N80" i="21"/>
  <c r="E171" i="21"/>
  <c r="G66" i="22"/>
  <c r="C58" i="21" s="1"/>
  <c r="K112" i="22"/>
  <c r="K119" i="22" s="1"/>
  <c r="R129" i="21"/>
  <c r="S129" i="21"/>
  <c r="T129" i="21" s="1"/>
  <c r="Q42" i="21"/>
  <c r="D187" i="21"/>
  <c r="S29" i="21"/>
  <c r="M187" i="21"/>
  <c r="T138" i="21"/>
  <c r="T188" i="21" s="1"/>
  <c r="S113" i="21"/>
  <c r="T113" i="21" s="1"/>
  <c r="S100" i="21"/>
  <c r="T100" i="21" s="1"/>
  <c r="R80" i="21"/>
  <c r="T80" i="21" s="1"/>
  <c r="R90" i="21"/>
  <c r="T90" i="21" s="1"/>
  <c r="J187" i="21"/>
  <c r="I187" i="21"/>
  <c r="O113" i="21"/>
  <c r="Q113" i="21" s="1"/>
  <c r="O100" i="21"/>
  <c r="Q100" i="21" s="1"/>
  <c r="L58" i="21"/>
  <c r="L187" i="21" s="1"/>
  <c r="S137" i="21"/>
  <c r="T137" i="21" s="1"/>
  <c r="S123" i="21"/>
  <c r="T123" i="21" s="1"/>
  <c r="G187" i="21"/>
  <c r="H187" i="21" s="1"/>
  <c r="O156" i="21" l="1"/>
  <c r="N156" i="21"/>
  <c r="E58" i="21"/>
  <c r="R58" i="21"/>
  <c r="T58" i="21" s="1"/>
  <c r="R156" i="21"/>
  <c r="T156" i="21" s="1"/>
  <c r="O165" i="21"/>
  <c r="Q165" i="21" s="1"/>
  <c r="N165" i="21"/>
  <c r="N187" i="21"/>
  <c r="R171" i="21"/>
  <c r="T171" i="21" s="1"/>
  <c r="T29" i="21"/>
  <c r="S187" i="21"/>
  <c r="O185" i="21"/>
  <c r="Q185" i="21" s="1"/>
  <c r="N185" i="21"/>
  <c r="T17" i="21"/>
  <c r="K187" i="21"/>
  <c r="E187" i="21"/>
  <c r="N58" i="21"/>
  <c r="R187" i="21" l="1"/>
  <c r="T187" i="21"/>
  <c r="Q156" i="21"/>
  <c r="O187" i="21"/>
  <c r="Q187" i="21" s="1"/>
</calcChain>
</file>

<file path=xl/sharedStrings.xml><?xml version="1.0" encoding="utf-8"?>
<sst xmlns="http://schemas.openxmlformats.org/spreadsheetml/2006/main" count="942" uniqueCount="239">
  <si>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</si>
  <si>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</si>
  <si>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</si>
  <si>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</si>
  <si>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</si>
  <si>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</si>
  <si>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</si>
  <si>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</si>
  <si>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</si>
  <si>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</si>
  <si>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</si>
  <si>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</si>
  <si>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Pastoria</t>
  </si>
  <si>
    <t>DEALS IDENTIFIED</t>
  </si>
  <si>
    <t>Over/</t>
  </si>
  <si>
    <t>Under</t>
  </si>
  <si>
    <t>Pacificorp</t>
  </si>
  <si>
    <t>Vitro</t>
  </si>
  <si>
    <t>Office of</t>
  </si>
  <si>
    <t>the Chairman</t>
  </si>
  <si>
    <t>Unrealized Budget</t>
  </si>
  <si>
    <t>Tenaska - Cleeborne</t>
  </si>
  <si>
    <t>ANP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</si>
  <si>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</si>
  <si>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</si>
  <si>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</si>
  <si>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</si>
  <si>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</si>
  <si>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</si>
  <si>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</si>
  <si>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</si>
  <si>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</si>
  <si>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</si>
  <si>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</si>
  <si>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</si>
  <si>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</si>
  <si>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</si>
  <si>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Brazos</t>
  </si>
  <si>
    <t>Third Quarter 2001</t>
  </si>
  <si>
    <t>2001 Totals</t>
  </si>
  <si>
    <t>BNY</t>
  </si>
  <si>
    <t>Motown</t>
  </si>
  <si>
    <t>Fourth Quarter 2001</t>
  </si>
  <si>
    <t>Delta Power</t>
  </si>
  <si>
    <t>Storage</t>
  </si>
  <si>
    <t>HPL &amp; Bridgeline</t>
  </si>
  <si>
    <t xml:space="preserve"> Offshore</t>
  </si>
  <si>
    <t>Offshore</t>
  </si>
  <si>
    <t>Compression Services</t>
  </si>
  <si>
    <t>Upstream Executive</t>
  </si>
  <si>
    <t>Energy Capital Services</t>
  </si>
  <si>
    <t>Capital Services</t>
  </si>
  <si>
    <t>Suncor PGT (Gas)</t>
  </si>
  <si>
    <t>Dynegy</t>
  </si>
  <si>
    <t>Restructuring</t>
  </si>
  <si>
    <t xml:space="preserve"> Wellhead Desk</t>
  </si>
  <si>
    <t>Corporate</t>
  </si>
  <si>
    <t>Development</t>
  </si>
  <si>
    <t>Corporate Development</t>
  </si>
  <si>
    <t xml:space="preserve">East </t>
  </si>
  <si>
    <t>Power</t>
  </si>
  <si>
    <t xml:space="preserve">West </t>
  </si>
  <si>
    <t>Canada</t>
  </si>
  <si>
    <t>Producer Services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</si>
  <si>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</si>
  <si>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</si>
  <si>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</si>
  <si>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</si>
  <si>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</si>
  <si>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</si>
  <si>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Gas Alberta (Gas)</t>
  </si>
  <si>
    <t>British Energy (Ontario)</t>
  </si>
  <si>
    <t>ENERconnect (Ontario)</t>
  </si>
  <si>
    <t>TCPL PPA (BE) (Ontario)</t>
  </si>
  <si>
    <t>Sunoco PPA (BE) (Ontario)</t>
  </si>
  <si>
    <t>Ivaco PPA (BE) (Ontario)</t>
  </si>
  <si>
    <t>Centra Gas Manitoba (Gas)</t>
  </si>
  <si>
    <t>AMPS (Finance)</t>
  </si>
  <si>
    <t>Longview - Oregon</t>
  </si>
  <si>
    <t>UAMPS</t>
  </si>
  <si>
    <t>Las Vegas</t>
  </si>
  <si>
    <t>TECO</t>
  </si>
  <si>
    <t>Originations</t>
  </si>
  <si>
    <t>Total</t>
  </si>
  <si>
    <t>Variance</t>
  </si>
  <si>
    <t>CNR (Exec/Finance)</t>
  </si>
  <si>
    <t>Blue Dog turbine sale</t>
  </si>
  <si>
    <t>Fapsa</t>
  </si>
  <si>
    <t>Alamac (Southeast)</t>
  </si>
  <si>
    <t>Project Silver Oak (Northeast)</t>
  </si>
  <si>
    <t>AES (Development)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</si>
  <si>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</si>
  <si>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</si>
  <si>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</si>
  <si>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</si>
  <si>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</si>
  <si>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</si>
  <si>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</si>
  <si>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</si>
  <si>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</si>
  <si>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PSCo.</t>
  </si>
  <si>
    <t>Lodi</t>
  </si>
  <si>
    <t>E N R O N   N O R T H  A M E R I C A - H O T  L I S T</t>
  </si>
  <si>
    <t>KCS VPP Syndication</t>
  </si>
  <si>
    <t>Preston Exploration (Equity)</t>
  </si>
  <si>
    <t>Tarpon (Equity)</t>
  </si>
  <si>
    <t>Calvert City (Development)</t>
  </si>
  <si>
    <t>Steam Turbine Sale (Development)</t>
  </si>
  <si>
    <t>City of Long Beach (West)</t>
  </si>
  <si>
    <t>Tuscon Electric (West)</t>
  </si>
  <si>
    <t>CIG (West)</t>
  </si>
  <si>
    <t>North American Geo Power</t>
  </si>
  <si>
    <t>Edison Mission Energy</t>
  </si>
  <si>
    <t>NUG Contract Mgmt. (Ontario)</t>
  </si>
  <si>
    <t>.</t>
  </si>
  <si>
    <t>Casco MSA 3-yr (Gas)</t>
  </si>
  <si>
    <t>Suncor Alliance (Gas)</t>
  </si>
  <si>
    <t>Project Mapleleaf (Ontario)</t>
  </si>
  <si>
    <t>PML Services (Ontario)</t>
  </si>
  <si>
    <t>Dreyfus</t>
  </si>
  <si>
    <t>EEX Exploration</t>
  </si>
  <si>
    <t>Goldston Oil</t>
  </si>
  <si>
    <t>Deals &lt; $50K</t>
  </si>
  <si>
    <t>Lamosa</t>
  </si>
  <si>
    <t>Sanitarios</t>
  </si>
  <si>
    <t>Fersinsa</t>
  </si>
  <si>
    <t>JM Huber Corp</t>
  </si>
  <si>
    <t>Southern Trails (Questar Corp)</t>
  </si>
  <si>
    <t>Andex (VPP)</t>
  </si>
  <si>
    <t>Las Vegas Turbines (Development)</t>
  </si>
  <si>
    <t>Trans Alta Energy (West)</t>
  </si>
  <si>
    <t>Mid Market (West)</t>
  </si>
  <si>
    <t>Mid Market (East)</t>
  </si>
  <si>
    <t>Mid Market (Central)</t>
  </si>
  <si>
    <t>Derivatives - Origination</t>
  </si>
  <si>
    <t>Psco.</t>
  </si>
  <si>
    <t>2Q01 DEALS COMPLETED</t>
  </si>
  <si>
    <t>BlueDog Turbines-Northwestern (Development)</t>
  </si>
  <si>
    <t>CRRA (Northeast)</t>
  </si>
  <si>
    <t>Structuring Fees (Development)</t>
  </si>
  <si>
    <t>Star VPP</t>
  </si>
  <si>
    <t>Southern Company (East)</t>
  </si>
  <si>
    <t>TBD</t>
  </si>
  <si>
    <t xml:space="preserve">  Palo Alto</t>
  </si>
  <si>
    <t xml:space="preserve"> BPA</t>
  </si>
  <si>
    <t>N1 Turbine Sale (Finance)</t>
  </si>
  <si>
    <t>Calgary Co-op</t>
  </si>
  <si>
    <t>ARC</t>
  </si>
  <si>
    <t>Cogentrix</t>
  </si>
  <si>
    <t>Tenaska</t>
  </si>
  <si>
    <t>Indeck</t>
  </si>
  <si>
    <t>UAE</t>
  </si>
  <si>
    <t>AES</t>
  </si>
  <si>
    <t>Chile (ENAP)</t>
  </si>
  <si>
    <t>Seabreeze II B</t>
  </si>
  <si>
    <t>Seabreeze II (El Paso/Duke Svcs)</t>
  </si>
  <si>
    <t>Kern River Transport (West)</t>
  </si>
  <si>
    <t>DWR</t>
  </si>
  <si>
    <t>Structuring fees</t>
  </si>
  <si>
    <t xml:space="preserve">HPL and </t>
  </si>
  <si>
    <t>Bridgeline</t>
  </si>
  <si>
    <t>First Quarter 2002</t>
  </si>
  <si>
    <t>TexMex (ERCOT)</t>
  </si>
  <si>
    <t>BP Energy (ERCOT)</t>
  </si>
  <si>
    <t>ET&amp;S (East LA)</t>
  </si>
  <si>
    <t>HPL Texas City (AEP)</t>
  </si>
  <si>
    <t>Iroquois Gas Pipeline (Eastchester Phase II)</t>
  </si>
  <si>
    <t>Oakhill (Oakhill Pipeline)</t>
  </si>
  <si>
    <t>NICOR (Nicor)</t>
  </si>
  <si>
    <t>Project Seabreeze Phase III</t>
  </si>
  <si>
    <t>Unocal (Unocal)</t>
  </si>
  <si>
    <t>Cross Timbers (Cross Timbers)</t>
  </si>
  <si>
    <t>Enron Clean Fuels (Enron Methanol)</t>
  </si>
  <si>
    <t>Golden Bear (Western Hub Ppts)</t>
  </si>
  <si>
    <t>The Big Easy (E Corp)</t>
  </si>
  <si>
    <t>Big Bird I (Falcon Gas Storage)</t>
  </si>
  <si>
    <t>Blowfish (Enron Storage)</t>
  </si>
  <si>
    <t>Big Red I (Halliburton)</t>
  </si>
  <si>
    <t>Big Red II (Halliburton)</t>
  </si>
  <si>
    <t>Liberty (ETS)</t>
  </si>
  <si>
    <t>Aspen (Western Hub Ppts)</t>
  </si>
  <si>
    <t>Red Bed (PNM Energy)</t>
  </si>
  <si>
    <t>Andex (Andex)</t>
  </si>
  <si>
    <t>Project Hoover (Applied Terravision)</t>
  </si>
  <si>
    <t>CNR (Columbia Natural Resources)</t>
  </si>
  <si>
    <t>Gather Co (Gather Co)</t>
  </si>
  <si>
    <t>Oilman (EOTT)</t>
  </si>
  <si>
    <t>CGT (Columbia Gas Tr.)</t>
  </si>
  <si>
    <t>Greenway (Occidental Petro)</t>
  </si>
  <si>
    <t>Peoples (Peoples Prod Co)</t>
  </si>
  <si>
    <t>Running Man (Marathon)</t>
  </si>
  <si>
    <t>GW Pure (Pure Resources)</t>
  </si>
  <si>
    <t>Mariner (Mariner)</t>
  </si>
  <si>
    <t>Deep Blue Sea (Ocean Energy)</t>
  </si>
  <si>
    <t>Apache (Apache)</t>
  </si>
  <si>
    <t>CL&amp;F I (Contin. Land &amp; Fur)</t>
  </si>
  <si>
    <t>AR (Aspect Resources)</t>
  </si>
  <si>
    <t>Shallow Water (Van Kirk &amp; Riles)</t>
  </si>
  <si>
    <t>Bridge (Callon Petroleum)</t>
  </si>
  <si>
    <t>King Kong (Mariner)</t>
  </si>
  <si>
    <t>Front Runner (Murphy/Dominion)</t>
  </si>
  <si>
    <t>Llano (EEX)</t>
  </si>
  <si>
    <t>Gunnison (Kerr McGee)</t>
  </si>
  <si>
    <t>Marco Polo (Anadarko Petroleum)</t>
  </si>
  <si>
    <t>Medusa (Murphy Exploration)</t>
  </si>
  <si>
    <t>Project Tex Mex</t>
  </si>
  <si>
    <t>Facility Costs</t>
  </si>
  <si>
    <t>Accural Value</t>
  </si>
  <si>
    <t>Roseville</t>
  </si>
  <si>
    <t>Bighorn</t>
  </si>
  <si>
    <t>Saguaro</t>
  </si>
  <si>
    <t>Structuring Fees</t>
  </si>
  <si>
    <t>Deals &lt; $1M Each (Midwest)</t>
  </si>
  <si>
    <t>Deals &lt; $1M Each (Southeast)</t>
  </si>
  <si>
    <t>Deals &lt; $1M Each (ERCOT)</t>
  </si>
  <si>
    <t>Sold Peakers</t>
  </si>
  <si>
    <t>Mid Mkt Deals</t>
  </si>
  <si>
    <t>Geneva Steel</t>
  </si>
  <si>
    <t>Palo Alto</t>
  </si>
  <si>
    <t>Results based on Activity through May 11, 2001</t>
  </si>
  <si>
    <t>Project Buffalo (Finance)</t>
  </si>
  <si>
    <t>Sunoco Transport (Gas)</t>
  </si>
  <si>
    <t>Barrington/Burlington T/P swap (Gas)</t>
  </si>
  <si>
    <t xml:space="preserve"> Petro Canada Alliance (Gas)</t>
  </si>
  <si>
    <t>Misc. Natural Gas Origination</t>
  </si>
  <si>
    <t>Kern Capacity (Gas)</t>
  </si>
  <si>
    <t>ARC MSA (Gas)</t>
  </si>
  <si>
    <t>Misc. Power Origination</t>
  </si>
  <si>
    <t>Bay Gas (Bay Gas Storage Co.)</t>
  </si>
  <si>
    <t>Equilon (Capline)</t>
  </si>
  <si>
    <t>La Gloria (Duke Energy Fld Svcs)</t>
  </si>
  <si>
    <t>Seabreeze I (Duke Svcs/Formosa)</t>
  </si>
  <si>
    <t>Lewis Energy (Lewis Energy)</t>
  </si>
  <si>
    <t>Stagecoach (Tennessee Gas Pipeline)</t>
  </si>
  <si>
    <t>Puget Sound Energy</t>
  </si>
  <si>
    <t>KN Interstate</t>
  </si>
  <si>
    <t xml:space="preserve"> Cypress</t>
  </si>
  <si>
    <t>Deals &lt; $1M Each (Northeast)</t>
  </si>
  <si>
    <t>Deals &lt;100k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</si>
</sst>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21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165" fontId="23" fillId="0" borderId="0" xfId="1" applyNumberFormat="1" applyFont="1" applyBorder="1" applyAlignment="1">
      <alignment horizontal="left"/>
    </xf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5" fontId="23" fillId="0" borderId="1" xfId="1" applyNumberFormat="1" applyFont="1" applyBorder="1" applyAlignment="1"/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177" fontId="23" fillId="0" borderId="0" xfId="1" applyNumberFormat="1" applyFont="1" applyFill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/>
    <xf numFmtId="37" fontId="27" fillId="0" borderId="0" xfId="1" applyNumberFormat="1" applyFont="1" applyFill="1"/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5" fontId="2" fillId="0" borderId="2" xfId="4" applyNumberFormat="1" applyFont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41" fontId="15" fillId="2" borderId="13" xfId="2" applyNumberFormat="1" applyFont="1" applyFill="1" applyBorder="1"/>
    <xf numFmtId="165" fontId="2" fillId="0" borderId="0" xfId="4" applyNumberFormat="1" applyFont="1"/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6" xfId="4" applyFont="1" applyBorder="1"/>
    <xf numFmtId="0" fontId="2" fillId="0" borderId="15" xfId="4" applyFont="1" applyBorder="1"/>
    <xf numFmtId="0" fontId="2" fillId="0" borderId="1" xfId="4" applyFont="1" applyBorder="1"/>
    <xf numFmtId="0" fontId="2" fillId="0" borderId="2" xfId="4" applyFont="1" applyBorder="1"/>
    <xf numFmtId="0" fontId="2" fillId="0" borderId="16" xfId="4" applyFont="1" applyBorder="1"/>
    <xf numFmtId="0" fontId="2" fillId="0" borderId="1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37" fontId="23" fillId="0" borderId="0" xfId="1" applyNumberFormat="1" applyFont="1" applyFill="1" applyBorder="1" applyAlignment="1">
      <alignment horizontal="right"/>
    </xf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165" fontId="2" fillId="0" borderId="17" xfId="1" applyNumberFormat="1" applyFont="1" applyBorder="1"/>
    <xf numFmtId="0" fontId="2" fillId="0" borderId="18" xfId="3" applyFont="1" applyBorder="1"/>
    <xf numFmtId="0" fontId="2" fillId="0" borderId="2" xfId="3" applyFont="1" applyBorder="1"/>
    <xf numFmtId="0" fontId="2" fillId="0" borderId="17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37" fontId="34" fillId="0" borderId="8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165" fontId="2" fillId="0" borderId="0" xfId="1" quotePrefix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right"/>
    </xf>
    <xf numFmtId="0" fontId="2" fillId="0" borderId="0" xfId="3" applyFont="1"/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165" fontId="2" fillId="0" borderId="0" xfId="1" applyNumberFormat="1" applyFont="1"/>
    <xf numFmtId="37" fontId="19" fillId="0" borderId="19" xfId="1" applyNumberFormat="1" applyFont="1" applyBorder="1" applyAlignment="1">
      <alignment horizontal="right"/>
    </xf>
    <xf numFmtId="165" fontId="2" fillId="0" borderId="20" xfId="1" applyNumberFormat="1" applyFont="1" applyBorder="1"/>
    <xf numFmtId="3" fontId="2" fillId="0" borderId="0" xfId="0" applyNumberFormat="1" applyFont="1"/>
    <xf numFmtId="0" fontId="23" fillId="0" borderId="1" xfId="0" applyFont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6" fontId="10" fillId="0" borderId="0" xfId="4" applyNumberFormat="1" applyFont="1" applyFill="1" applyAlignment="1">
      <alignment horizontal="right" vertical="top"/>
    </xf>
    <xf numFmtId="0" fontId="13" fillId="0" borderId="0" xfId="4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4</xdr:col>
      <xdr:colOff>0</xdr:colOff>
      <xdr:row>0</xdr:row>
      <xdr:rowOff>47625</xdr:rowOff>
    </xdr:to>
    <xdr:sp macro="" textlink="">
      <xdr:nvSpPr>
        <xdr:cNvPr id="31745" name="Line 1"/>
        <xdr:cNvSpPr>
          <a:spLocks noChangeShapeType="1"/>
        </xdr:cNvSpPr>
      </xdr:nvSpPr>
      <xdr:spPr bwMode="auto">
        <a:xfrm flipH="1">
          <a:off x="0" y="476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85725</xdr:rowOff>
    </xdr:from>
    <xdr:to>
      <xdr:col>8</xdr:col>
      <xdr:colOff>0</xdr:colOff>
      <xdr:row>3</xdr:row>
      <xdr:rowOff>85725</xdr:rowOff>
    </xdr:to>
    <xdr:sp macro="" textlink="">
      <xdr:nvSpPr>
        <xdr:cNvPr id="31746" name="Line 2"/>
        <xdr:cNvSpPr>
          <a:spLocks noChangeShapeType="1"/>
        </xdr:cNvSpPr>
      </xdr:nvSpPr>
      <xdr:spPr bwMode="auto">
        <a:xfrm flipH="1">
          <a:off x="3286125" y="72390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1647825</xdr:colOff>
      <xdr:row>3</xdr:row>
      <xdr:rowOff>104775</xdr:rowOff>
    </xdr:from>
    <xdr:to>
      <xdr:col>19</xdr:col>
      <xdr:colOff>638175</xdr:colOff>
      <xdr:row>3</xdr:row>
      <xdr:rowOff>104775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009775" y="742950"/>
          <a:ext cx="13373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196</xdr:row>
          <xdr:rowOff>95250</xdr:rowOff>
        </xdr:from>
        <xdr:to>
          <xdr:col>7</xdr:col>
          <xdr:colOff>190500</xdr:colOff>
          <xdr:row>199</xdr:row>
          <xdr:rowOff>28575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76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9525</xdr:rowOff>
    </xdr:from>
    <xdr:to>
      <xdr:col>11</xdr:col>
      <xdr:colOff>28575</xdr:colOff>
      <xdr:row>0</xdr:row>
      <xdr:rowOff>9525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28575" y="95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200525" y="819150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sheetDataSet>
      <sheetData sheetId="0"/>
      <sheetData sheetId="1"/>
      <sheetData sheetId="2"/>
      <sheetData sheetId="3"/>
      <sheetData sheetId="4">
        <row r="16">
          <cell r="H16">
            <v>2025</v>
          </cell>
        </row>
        <row r="17">
          <cell r="H17">
            <v>-250</v>
          </cell>
        </row>
        <row r="27">
          <cell r="H27">
            <v>-1000</v>
          </cell>
        </row>
        <row r="71">
          <cell r="D71">
            <v>58411</v>
          </cell>
          <cell r="E71">
            <v>497457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16" sqref="E16"/>
    </sheetView>
  </sheetViews>
  <sheetFormatPr defaultRowHeight="12.75" x14ac:dyDescent="0.2"/>
  <cols>
    <col min="1" max="1" width="21.85546875" customWidth="1"/>
  </cols>
  <sheetData>
    <row r="1" spans="1:19" s="1" customFormat="1" ht="9.75" customHeight="1" x14ac:dyDescent="0.25">
      <c r="A1" s="11"/>
      <c r="B1" s="13"/>
      <c r="C1" s="13"/>
      <c r="D1" s="13"/>
    </row>
    <row r="2" spans="1:19" s="17" customFormat="1" ht="27" customHeight="1" x14ac:dyDescent="0.4">
      <c r="A2" s="14" t="s">
        <v>5</v>
      </c>
      <c r="B2" s="14"/>
      <c r="C2" s="14"/>
      <c r="D2" s="14"/>
      <c r="E2" s="16"/>
      <c r="F2" s="16"/>
      <c r="G2" s="16"/>
      <c r="H2" s="29"/>
    </row>
    <row r="3" spans="1:19" s="18" customFormat="1" ht="13.5" customHeight="1" x14ac:dyDescent="0.2">
      <c r="B3" s="50"/>
      <c r="C3" s="50"/>
      <c r="D3" s="50"/>
      <c r="E3" s="203"/>
      <c r="F3" s="203"/>
      <c r="G3" s="203"/>
      <c r="H3" s="203"/>
    </row>
    <row r="4" spans="1:19" s="18" customFormat="1" ht="15" customHeight="1" x14ac:dyDescent="0.2">
      <c r="B4" s="50"/>
      <c r="C4" s="50"/>
      <c r="D4" s="50"/>
      <c r="E4" s="20"/>
      <c r="F4" s="20"/>
      <c r="G4" s="20"/>
      <c r="H4" s="20"/>
    </row>
    <row r="6" spans="1:19" x14ac:dyDescent="0.2">
      <c r="A6" s="135"/>
    </row>
    <row r="7" spans="1:19" s="116" customFormat="1" ht="15.75" x14ac:dyDescent="0.2">
      <c r="A7" s="122" t="s">
        <v>32</v>
      </c>
    </row>
    <row r="8" spans="1:19" s="116" customFormat="1" ht="15.75" x14ac:dyDescent="0.2">
      <c r="A8" s="117" t="s">
        <v>31</v>
      </c>
      <c r="B8" s="117"/>
      <c r="C8" s="117" t="s">
        <v>30</v>
      </c>
      <c r="F8" s="117"/>
      <c r="G8" s="118" t="s">
        <v>8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</row>
    <row r="9" spans="1:19" s="116" customFormat="1" ht="15.75" x14ac:dyDescent="0.2">
      <c r="A9" s="119" t="s">
        <v>29</v>
      </c>
      <c r="B9" s="119"/>
      <c r="C9" s="119" t="s">
        <v>3</v>
      </c>
      <c r="F9" s="119"/>
      <c r="G9" s="120">
        <v>3000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</row>
    <row r="10" spans="1:19" s="116" customFormat="1" ht="15.75" x14ac:dyDescent="0.2">
      <c r="A10" s="119" t="s">
        <v>21</v>
      </c>
      <c r="B10" s="119"/>
      <c r="C10" s="119" t="s">
        <v>33</v>
      </c>
      <c r="F10" s="119"/>
      <c r="G10" s="120">
        <v>19216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</row>
    <row r="11" spans="1:19" s="116" customFormat="1" ht="15.75" x14ac:dyDescent="0.2">
      <c r="A11" s="119" t="s">
        <v>24</v>
      </c>
      <c r="B11" s="119"/>
      <c r="C11" s="119" t="s">
        <v>4</v>
      </c>
      <c r="F11" s="119"/>
      <c r="G11" s="120">
        <v>9100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</row>
    <row r="12" spans="1:19" s="116" customFormat="1" ht="15.75" x14ac:dyDescent="0.2">
      <c r="A12" s="119" t="s">
        <v>26</v>
      </c>
      <c r="B12" s="119"/>
      <c r="C12" s="119"/>
      <c r="F12" s="119"/>
      <c r="G12" s="120">
        <f>SUM(G13:G15)</f>
        <v>1390.2329999999999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19" s="116" customFormat="1" ht="15.75" hidden="1" x14ac:dyDescent="0.2">
      <c r="A13" s="119" t="s">
        <v>28</v>
      </c>
      <c r="B13" s="119"/>
      <c r="C13" s="119" t="s">
        <v>3</v>
      </c>
      <c r="F13" s="119"/>
      <c r="G13" s="120">
        <v>727.23299999999995</v>
      </c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</row>
    <row r="14" spans="1:19" s="116" customFormat="1" ht="15.75" hidden="1" x14ac:dyDescent="0.2">
      <c r="A14" s="119" t="s">
        <v>25</v>
      </c>
      <c r="B14" s="119"/>
      <c r="C14" s="119" t="s">
        <v>4</v>
      </c>
      <c r="F14" s="119"/>
      <c r="G14" s="120">
        <v>580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</row>
    <row r="15" spans="1:19" s="116" customFormat="1" ht="15.75" hidden="1" x14ac:dyDescent="0.2">
      <c r="A15" s="119" t="s">
        <v>34</v>
      </c>
      <c r="B15" s="119"/>
      <c r="C15" s="119" t="s">
        <v>3</v>
      </c>
      <c r="F15" s="119"/>
      <c r="G15" s="120">
        <v>83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s="116" customFormat="1" ht="16.5" thickBot="1" x14ac:dyDescent="0.3">
      <c r="A16" s="92"/>
      <c r="B16" s="3"/>
      <c r="C16" s="119"/>
      <c r="D16" s="119"/>
      <c r="F16" s="119"/>
      <c r="G16" s="121">
        <f>+G9+G10+G11+G12</f>
        <v>32706.233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</row>
    <row r="17" spans="1:19" ht="17.25" thickTop="1" x14ac:dyDescent="0.2">
      <c r="A17" s="119"/>
      <c r="B17" s="119"/>
      <c r="C17" s="119"/>
      <c r="D17" s="116"/>
      <c r="E17" s="116"/>
      <c r="F17" s="119"/>
      <c r="G17" s="120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 ht="16.5" x14ac:dyDescent="0.2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1:19" ht="16.5" x14ac:dyDescent="0.2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</row>
    <row r="20" spans="1:19" ht="16.5" x14ac:dyDescent="0.2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6.5" x14ac:dyDescent="0.2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ht="16.5" x14ac:dyDescent="0.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6.5" x14ac:dyDescent="0.2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ht="16.5" x14ac:dyDescent="0.2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ht="16.5" x14ac:dyDescent="0.2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1:19" ht="16.5" x14ac:dyDescent="0.2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</row>
    <row r="27" spans="1:19" ht="16.5" x14ac:dyDescent="0.2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 spans="1:19" ht="16.5" x14ac:dyDescent="0.2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1:19" ht="16.5" x14ac:dyDescent="0.2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 spans="1:19" ht="16.5" x14ac:dyDescent="0.2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 spans="1:19" ht="16.5" x14ac:dyDescent="0.2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 spans="1:19" ht="16.5" x14ac:dyDescent="0.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 spans="1:19" ht="16.5" x14ac:dyDescent="0.2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 spans="1:19" ht="16.5" x14ac:dyDescent="0.2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 spans="1:19" ht="16.5" x14ac:dyDescent="0.2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 spans="1:19" ht="16.5" x14ac:dyDescent="0.2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 spans="1:19" ht="16.5" x14ac:dyDescent="0.2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 spans="1:19" ht="16.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 spans="1:19" ht="16.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 spans="1:19" ht="16.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 spans="1:19" ht="16.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 spans="1:19" ht="16.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r="43" spans="1:19" ht="16.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 spans="1:19" ht="16.5" x14ac:dyDescent="0.2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 spans="1:19" ht="16.5" x14ac:dyDescent="0.2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</row>
    <row r="46" spans="1:19" ht="16.5" x14ac:dyDescent="0.2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1:19" ht="16.5" x14ac:dyDescent="0.2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 spans="1:19" ht="16.5" x14ac:dyDescent="0.2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r="49" spans="1:19" ht="16.5" x14ac:dyDescent="0.2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r="50" spans="1:19" ht="16.5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 spans="1:19" ht="16.5" x14ac:dyDescent="0.2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 spans="1:19" ht="16.5" x14ac:dyDescent="0.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 spans="1:19" ht="16.5" x14ac:dyDescent="0.2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 spans="1:19" ht="16.5" x14ac:dyDescent="0.2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 spans="1:19" ht="16.5" x14ac:dyDescent="0.2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19" ht="16.5" x14ac:dyDescent="0.2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19" ht="16.5" x14ac:dyDescent="0.2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19" ht="16.5" x14ac:dyDescent="0.2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19" ht="16.5" x14ac:dyDescent="0.2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19" ht="16.5" x14ac:dyDescent="0.2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 spans="1:19" ht="16.5" x14ac:dyDescent="0.2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 spans="1:19" ht="16.5" x14ac:dyDescent="0.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 spans="1:19" ht="16.5" x14ac:dyDescent="0.2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 spans="1:19" ht="16.5" x14ac:dyDescent="0.2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19" ht="16.5" x14ac:dyDescent="0.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 spans="1:19" ht="16.5" x14ac:dyDescent="0.2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 spans="1:19" ht="16.5" x14ac:dyDescent="0.2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 spans="1:19" ht="16.5" x14ac:dyDescent="0.2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 spans="1:19" ht="16.5" x14ac:dyDescent="0.2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 spans="1:19" ht="16.5" x14ac:dyDescent="0.2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 spans="1:19" ht="16.5" x14ac:dyDescent="0.2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 spans="1:19" ht="16.5" x14ac:dyDescent="0.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 spans="1:19" ht="16.5" x14ac:dyDescent="0.2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 spans="1:19" ht="16.5" x14ac:dyDescent="0.2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 spans="1:19" ht="16.5" x14ac:dyDescent="0.2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 spans="1:19" ht="16.5" x14ac:dyDescent="0.2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 spans="1:19" ht="16.5" x14ac:dyDescent="0.2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 spans="1:19" ht="16.5" x14ac:dyDescent="0.2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</row>
    <row r="79" spans="1:19" ht="16.5" x14ac:dyDescent="0.2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</row>
    <row r="80" spans="1:19" ht="16.5" x14ac:dyDescent="0.2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</row>
    <row r="81" spans="1:19" ht="16.5" x14ac:dyDescent="0.2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</row>
    <row r="82" spans="1:19" ht="16.5" x14ac:dyDescent="0.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</row>
    <row r="83" spans="1:19" ht="16.5" x14ac:dyDescent="0.2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</row>
    <row r="84" spans="1:19" ht="16.5" x14ac:dyDescent="0.2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</row>
    <row r="85" spans="1:19" ht="16.5" x14ac:dyDescent="0.2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</row>
    <row r="86" spans="1:19" ht="16.5" x14ac:dyDescent="0.2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</row>
    <row r="87" spans="1:19" ht="16.5" x14ac:dyDescent="0.2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 spans="1:19" ht="16.5" x14ac:dyDescent="0.2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</row>
    <row r="89" spans="1:19" ht="16.5" x14ac:dyDescent="0.2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 spans="1:19" ht="16.5" x14ac:dyDescent="0.2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</row>
    <row r="91" spans="1:19" ht="16.5" x14ac:dyDescent="0.2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</row>
    <row r="92" spans="1:19" ht="16.5" x14ac:dyDescent="0.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</row>
    <row r="93" spans="1:19" ht="16.5" x14ac:dyDescent="0.2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</row>
    <row r="94" spans="1:19" ht="16.5" x14ac:dyDescent="0.2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</row>
    <row r="95" spans="1:19" ht="16.5" x14ac:dyDescent="0.2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</row>
    <row r="96" spans="1:19" ht="16.5" x14ac:dyDescent="0.2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</row>
    <row r="97" spans="1:19" ht="16.5" x14ac:dyDescent="0.2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</row>
    <row r="98" spans="1:19" ht="16.5" x14ac:dyDescent="0.2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</row>
    <row r="99" spans="1:19" ht="16.5" x14ac:dyDescent="0.2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  <row r="100" spans="1:19" ht="16.5" x14ac:dyDescent="0.2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</row>
    <row r="101" spans="1:19" ht="16.5" x14ac:dyDescent="0.2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</row>
    <row r="102" spans="1:19" ht="16.5" x14ac:dyDescent="0.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</row>
    <row r="103" spans="1:19" ht="16.5" x14ac:dyDescent="0.2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</row>
    <row r="104" spans="1:19" ht="16.5" x14ac:dyDescent="0.2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</row>
    <row r="105" spans="1:19" ht="16.5" x14ac:dyDescent="0.2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</row>
    <row r="106" spans="1:19" ht="16.5" x14ac:dyDescent="0.2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</row>
    <row r="107" spans="1:19" ht="16.5" x14ac:dyDescent="0.2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19" ht="16.5" x14ac:dyDescent="0.2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198"/>
  <sheetViews>
    <sheetView tabSelected="1" zoomScale="80" zoomScaleNormal="80" zoomScaleSheetLayoutView="100" workbookViewId="0">
      <pane xSplit="2" ySplit="5" topLeftCell="C35" activePane="bottomRight" state="frozen"/>
      <selection activeCell="E15" sqref="E15"/>
      <selection pane="topRight" activeCell="E15" sqref="E15"/>
      <selection pane="bottomLeft" activeCell="E15" sqref="E15"/>
      <selection pane="bottomRight" activeCell="A3" sqref="A3"/>
    </sheetView>
  </sheetViews>
  <sheetFormatPr defaultRowHeight="12.75" x14ac:dyDescent="0.25"/>
  <cols>
    <col min="1" max="2" width="2.7109375" style="11" customWidth="1"/>
    <col min="3" max="3" width="26.140625" style="1" hidden="1" customWidth="1"/>
    <col min="4" max="4" width="10.85546875" style="1" hidden="1" customWidth="1"/>
    <col min="5" max="5" width="11" style="1" hidden="1" customWidth="1"/>
    <col min="6" max="6" width="31.7109375" style="1" bestFit="1" customWidth="1"/>
    <col min="7" max="7" width="11.42578125" style="1" bestFit="1" customWidth="1"/>
    <col min="8" max="8" width="11.140625" style="1" customWidth="1"/>
    <col min="9" max="9" width="26.85546875" style="1" customWidth="1"/>
    <col min="10" max="10" width="10.85546875" style="1" bestFit="1" customWidth="1"/>
    <col min="11" max="11" width="11" style="1" customWidth="1"/>
    <col min="12" max="12" width="23.42578125" style="1" customWidth="1"/>
    <col min="13" max="13" width="10.42578125" style="1" customWidth="1"/>
    <col min="14" max="14" width="11.28515625" style="1" customWidth="1"/>
    <col min="15" max="15" width="23.42578125" style="1" customWidth="1"/>
    <col min="16" max="16" width="10.42578125" style="1" customWidth="1"/>
    <col min="17" max="18" width="11.28515625" style="1" customWidth="1"/>
    <col min="19" max="19" width="11.140625" style="1" customWidth="1"/>
    <col min="20" max="20" width="11.5703125" style="1" customWidth="1"/>
    <col min="21" max="16384" width="9.140625" style="1"/>
  </cols>
  <sheetData>
    <row r="1" spans="1:20" ht="9.75" customHeight="1" x14ac:dyDescent="0.25">
      <c r="B1" s="13"/>
      <c r="L1" s="13"/>
      <c r="M1" s="13"/>
      <c r="N1" s="11"/>
      <c r="O1" s="13"/>
      <c r="P1" s="13"/>
      <c r="Q1" s="11"/>
    </row>
    <row r="2" spans="1:20" s="17" customFormat="1" ht="27" customHeight="1" x14ac:dyDescent="0.4">
      <c r="A2" s="143" t="s">
        <v>102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9"/>
      <c r="O2" s="15"/>
      <c r="P2" s="15"/>
      <c r="Q2" s="29"/>
      <c r="R2" s="106"/>
      <c r="S2" s="16"/>
      <c r="T2" s="29" t="s">
        <v>13</v>
      </c>
    </row>
    <row r="3" spans="1:20" s="18" customFormat="1" ht="13.5" customHeight="1" x14ac:dyDescent="0.2">
      <c r="B3" s="50"/>
      <c r="C3" s="20"/>
      <c r="D3" s="20"/>
      <c r="E3" s="20"/>
      <c r="F3" s="20"/>
      <c r="G3" s="20"/>
      <c r="H3" s="20"/>
      <c r="I3" s="136"/>
      <c r="J3" s="136"/>
      <c r="K3" s="136"/>
      <c r="M3" s="19"/>
      <c r="N3" s="203" t="s">
        <v>219</v>
      </c>
      <c r="O3" s="203"/>
      <c r="P3" s="203"/>
      <c r="Q3" s="203"/>
      <c r="R3" s="203"/>
      <c r="S3" s="203"/>
      <c r="T3" s="203"/>
    </row>
    <row r="4" spans="1:20" s="18" customFormat="1" ht="15" customHeight="1" x14ac:dyDescent="0.2">
      <c r="B4" s="50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20"/>
      <c r="S4" s="20"/>
      <c r="T4" s="20"/>
    </row>
    <row r="5" spans="1:20" ht="16.5" x14ac:dyDescent="0.25">
      <c r="C5" s="137" t="s">
        <v>6</v>
      </c>
      <c r="D5" s="138"/>
      <c r="E5" s="139"/>
      <c r="F5" s="137" t="s">
        <v>35</v>
      </c>
      <c r="G5" s="138"/>
      <c r="H5" s="139"/>
      <c r="I5" s="137" t="s">
        <v>38</v>
      </c>
      <c r="J5" s="138"/>
      <c r="K5" s="139"/>
      <c r="L5" s="137" t="s">
        <v>42</v>
      </c>
      <c r="M5" s="138"/>
      <c r="N5" s="139"/>
      <c r="O5" s="137" t="s">
        <v>161</v>
      </c>
      <c r="P5" s="138"/>
      <c r="Q5" s="139"/>
      <c r="R5" s="137" t="s">
        <v>39</v>
      </c>
      <c r="S5" s="138"/>
      <c r="T5" s="139"/>
    </row>
    <row r="6" spans="1:20" ht="16.5" thickBot="1" x14ac:dyDescent="0.45">
      <c r="A6" s="204" t="s">
        <v>59</v>
      </c>
      <c r="B6" s="207" t="s">
        <v>60</v>
      </c>
      <c r="C6" s="40" t="s">
        <v>7</v>
      </c>
      <c r="D6" s="41" t="s">
        <v>8</v>
      </c>
      <c r="E6" s="199">
        <f>COUNTA(C7:C14)</f>
        <v>0</v>
      </c>
      <c r="F6" s="40" t="s">
        <v>7</v>
      </c>
      <c r="G6" s="41" t="s">
        <v>8</v>
      </c>
      <c r="H6" s="186">
        <v>13</v>
      </c>
      <c r="I6" s="40" t="s">
        <v>7</v>
      </c>
      <c r="J6" s="41" t="s">
        <v>8</v>
      </c>
      <c r="K6" s="186">
        <f>COUNTA(I7:I14)</f>
        <v>4</v>
      </c>
      <c r="L6" s="40" t="s">
        <v>7</v>
      </c>
      <c r="M6" s="41" t="s">
        <v>8</v>
      </c>
      <c r="N6" s="186">
        <f>COUNTA(L7:L14)</f>
        <v>2</v>
      </c>
      <c r="O6" s="40" t="s">
        <v>7</v>
      </c>
      <c r="P6" s="41" t="s">
        <v>8</v>
      </c>
      <c r="Q6" s="186">
        <f>COUNTA(O7:O14)</f>
        <v>0</v>
      </c>
      <c r="R6" s="40"/>
      <c r="S6" s="41"/>
      <c r="T6" s="186">
        <f>E6+H6+K6+N6</f>
        <v>19</v>
      </c>
    </row>
    <row r="7" spans="1:20" x14ac:dyDescent="0.25">
      <c r="A7" s="205"/>
      <c r="B7" s="208"/>
      <c r="C7" s="7"/>
      <c r="D7" s="28"/>
      <c r="E7" s="3"/>
      <c r="F7" s="200" t="s">
        <v>162</v>
      </c>
      <c r="G7" s="3">
        <v>3000</v>
      </c>
      <c r="H7" s="4"/>
      <c r="I7" s="1" t="s">
        <v>137</v>
      </c>
      <c r="J7" s="3">
        <v>3500</v>
      </c>
      <c r="K7" s="147"/>
      <c r="L7" s="2" t="s">
        <v>89</v>
      </c>
      <c r="M7" s="26">
        <v>9000</v>
      </c>
      <c r="N7" s="4"/>
      <c r="O7" s="2"/>
      <c r="P7" s="3"/>
      <c r="Q7" s="4"/>
      <c r="R7" s="2"/>
      <c r="S7" s="3"/>
      <c r="T7" s="4"/>
    </row>
    <row r="8" spans="1:20" x14ac:dyDescent="0.25">
      <c r="A8" s="205"/>
      <c r="B8" s="208"/>
      <c r="C8" s="28"/>
      <c r="D8" s="28"/>
      <c r="E8" s="3"/>
      <c r="F8" s="3" t="s">
        <v>90</v>
      </c>
      <c r="G8" s="26">
        <v>2500</v>
      </c>
      <c r="H8" s="4"/>
      <c r="I8" s="1" t="s">
        <v>92</v>
      </c>
      <c r="J8" s="3">
        <v>3000</v>
      </c>
      <c r="K8" s="147"/>
      <c r="L8" s="2" t="s">
        <v>88</v>
      </c>
      <c r="M8" s="3">
        <v>0</v>
      </c>
      <c r="N8" s="4"/>
      <c r="Q8" s="4"/>
      <c r="R8" s="2"/>
      <c r="S8" s="3"/>
      <c r="T8" s="4"/>
    </row>
    <row r="9" spans="1:20" x14ac:dyDescent="0.25">
      <c r="A9" s="205"/>
      <c r="B9" s="208"/>
      <c r="C9" s="28"/>
      <c r="D9" s="28"/>
      <c r="E9" s="3"/>
      <c r="F9" s="1" t="s">
        <v>163</v>
      </c>
      <c r="G9" s="3">
        <v>2000</v>
      </c>
      <c r="H9" s="4"/>
      <c r="I9" s="190" t="s">
        <v>91</v>
      </c>
      <c r="J9" s="3">
        <v>2000</v>
      </c>
      <c r="K9" s="147"/>
      <c r="L9" s="2"/>
      <c r="M9" s="3"/>
      <c r="N9" s="4"/>
      <c r="Q9" s="4"/>
      <c r="R9" s="2"/>
      <c r="S9" s="3"/>
      <c r="T9" s="4"/>
    </row>
    <row r="10" spans="1:20" x14ac:dyDescent="0.25">
      <c r="A10" s="205"/>
      <c r="B10" s="208"/>
      <c r="C10" s="28"/>
      <c r="D10" s="28"/>
      <c r="E10" s="3"/>
      <c r="F10" s="1" t="s">
        <v>107</v>
      </c>
      <c r="G10" s="3">
        <v>250</v>
      </c>
      <c r="H10" s="4"/>
      <c r="I10" s="1" t="s">
        <v>106</v>
      </c>
      <c r="J10" s="3">
        <v>1000</v>
      </c>
      <c r="K10" s="4"/>
      <c r="L10" s="2"/>
      <c r="M10" s="3"/>
      <c r="N10" s="4"/>
      <c r="O10" s="2"/>
      <c r="P10" s="3"/>
      <c r="Q10" s="4"/>
      <c r="R10" s="2"/>
      <c r="S10" s="3"/>
      <c r="T10" s="4"/>
    </row>
    <row r="11" spans="1:20" x14ac:dyDescent="0.25">
      <c r="A11" s="205"/>
      <c r="B11" s="208"/>
      <c r="C11" s="7"/>
      <c r="D11" s="28"/>
      <c r="E11" s="3"/>
      <c r="F11" s="2"/>
      <c r="G11" s="83"/>
      <c r="H11" s="4"/>
      <c r="J11" s="3"/>
      <c r="K11" s="4"/>
      <c r="L11" s="2"/>
      <c r="M11" s="26"/>
      <c r="N11" s="4"/>
      <c r="O11" s="2"/>
      <c r="P11" s="26"/>
      <c r="Q11" s="4"/>
      <c r="R11" s="2"/>
      <c r="S11" s="3"/>
      <c r="T11" s="4"/>
    </row>
    <row r="12" spans="1:20" x14ac:dyDescent="0.25">
      <c r="A12" s="205"/>
      <c r="B12" s="208"/>
      <c r="C12" s="7"/>
      <c r="D12" s="3"/>
      <c r="E12" s="3"/>
      <c r="F12" s="2"/>
      <c r="G12" s="83"/>
      <c r="H12" s="4"/>
      <c r="J12" s="3"/>
      <c r="K12" s="4"/>
      <c r="L12" s="2"/>
      <c r="M12" s="3"/>
      <c r="N12" s="4"/>
      <c r="O12" s="2"/>
      <c r="P12" s="3"/>
      <c r="Q12" s="4"/>
      <c r="R12" s="2"/>
      <c r="S12" s="3"/>
      <c r="T12" s="4"/>
    </row>
    <row r="13" spans="1:20" x14ac:dyDescent="0.25">
      <c r="A13" s="205"/>
      <c r="B13" s="208"/>
      <c r="C13" s="7"/>
      <c r="D13" s="3"/>
      <c r="E13" s="3"/>
      <c r="F13" s="2"/>
      <c r="G13" s="83"/>
      <c r="H13" s="4"/>
      <c r="I13" s="2"/>
      <c r="J13" s="3"/>
      <c r="K13" s="4"/>
      <c r="L13" s="2"/>
      <c r="M13" s="3"/>
      <c r="N13" s="4"/>
      <c r="O13" s="2"/>
      <c r="P13" s="3"/>
      <c r="Q13" s="4"/>
      <c r="R13" s="2"/>
      <c r="S13" s="3"/>
      <c r="T13" s="4"/>
    </row>
    <row r="14" spans="1:20" x14ac:dyDescent="0.25">
      <c r="A14" s="205"/>
      <c r="B14" s="208"/>
      <c r="C14" s="7"/>
      <c r="D14" s="3"/>
      <c r="E14" s="3"/>
      <c r="F14" s="2"/>
      <c r="G14" s="3"/>
      <c r="H14" s="4"/>
      <c r="I14" s="2"/>
      <c r="J14" s="3"/>
      <c r="K14" s="4"/>
      <c r="L14" s="2"/>
      <c r="M14" s="26"/>
      <c r="N14" s="4"/>
      <c r="O14" s="2"/>
      <c r="P14" s="26"/>
      <c r="Q14" s="4"/>
      <c r="R14" s="2"/>
      <c r="S14" s="3"/>
      <c r="T14" s="4"/>
    </row>
    <row r="15" spans="1:20" x14ac:dyDescent="0.25">
      <c r="A15" s="205"/>
      <c r="B15" s="208"/>
      <c r="C15" s="108" t="s">
        <v>27</v>
      </c>
      <c r="D15" s="3"/>
      <c r="E15" s="32" t="s">
        <v>14</v>
      </c>
      <c r="F15" s="108" t="s">
        <v>27</v>
      </c>
      <c r="G15" s="3"/>
      <c r="H15" s="34" t="s">
        <v>14</v>
      </c>
      <c r="I15" s="108" t="s">
        <v>27</v>
      </c>
      <c r="J15" s="3"/>
      <c r="K15" s="34" t="s">
        <v>14</v>
      </c>
      <c r="L15" s="108" t="s">
        <v>27</v>
      </c>
      <c r="M15" s="3"/>
      <c r="N15" s="34" t="s">
        <v>14</v>
      </c>
      <c r="O15" s="108" t="s">
        <v>27</v>
      </c>
      <c r="P15" s="3"/>
      <c r="Q15" s="34" t="s">
        <v>14</v>
      </c>
      <c r="R15" s="108" t="s">
        <v>27</v>
      </c>
      <c r="S15" s="32"/>
      <c r="T15" s="34" t="s">
        <v>14</v>
      </c>
    </row>
    <row r="16" spans="1:20" ht="15" x14ac:dyDescent="0.4">
      <c r="A16" s="205"/>
      <c r="B16" s="208"/>
      <c r="C16" s="109" t="s">
        <v>23</v>
      </c>
      <c r="D16" s="22"/>
      <c r="E16" s="22" t="s">
        <v>15</v>
      </c>
      <c r="F16" s="177" t="s">
        <v>23</v>
      </c>
      <c r="G16" s="33"/>
      <c r="H16" s="82" t="s">
        <v>15</v>
      </c>
      <c r="I16" s="109" t="s">
        <v>23</v>
      </c>
      <c r="J16" s="22"/>
      <c r="K16" s="23" t="s">
        <v>15</v>
      </c>
      <c r="L16" s="109" t="s">
        <v>23</v>
      </c>
      <c r="M16" s="22"/>
      <c r="N16" s="23" t="s">
        <v>15</v>
      </c>
      <c r="O16" s="109" t="s">
        <v>23</v>
      </c>
      <c r="P16" s="22"/>
      <c r="Q16" s="23" t="s">
        <v>15</v>
      </c>
      <c r="R16" s="109" t="s">
        <v>23</v>
      </c>
      <c r="S16" s="33" t="s">
        <v>8</v>
      </c>
      <c r="T16" s="23" t="s">
        <v>15</v>
      </c>
    </row>
    <row r="17" spans="1:20" x14ac:dyDescent="0.25">
      <c r="A17" s="206"/>
      <c r="B17" s="209"/>
      <c r="C17" s="39">
        <f>'Hotlist - Completed'!G22</f>
        <v>28318</v>
      </c>
      <c r="D17" s="24">
        <f>SUM(D7:D16)</f>
        <v>0</v>
      </c>
      <c r="E17" s="30">
        <f>+D17-C17</f>
        <v>-28318</v>
      </c>
      <c r="F17" s="39">
        <f>'Hotlist - Completed'!C22*-1</f>
        <v>-32625</v>
      </c>
      <c r="G17" s="24">
        <f>SUM(G7:G16)</f>
        <v>7750</v>
      </c>
      <c r="H17" s="30">
        <f>+G17-F17</f>
        <v>40375</v>
      </c>
      <c r="I17" s="39">
        <f>F17</f>
        <v>-32625</v>
      </c>
      <c r="J17" s="24">
        <f>SUM(J7:J16)</f>
        <v>9500</v>
      </c>
      <c r="K17" s="30">
        <f>+J17-I17</f>
        <v>42125</v>
      </c>
      <c r="L17" s="39">
        <f>I17</f>
        <v>-32625</v>
      </c>
      <c r="M17" s="24">
        <f>SUM(M7:M16)</f>
        <v>9000</v>
      </c>
      <c r="N17" s="30">
        <f>+M17-L17</f>
        <v>41625</v>
      </c>
      <c r="O17" s="39">
        <v>0</v>
      </c>
      <c r="P17" s="24">
        <f>SUM(P7:P16)</f>
        <v>0</v>
      </c>
      <c r="Q17" s="30">
        <f>+P17-O17</f>
        <v>0</v>
      </c>
      <c r="R17" s="24">
        <f>C17+F17+I17+L17</f>
        <v>-69557</v>
      </c>
      <c r="S17" s="24">
        <f>D17+G17+J17+M17</f>
        <v>26250</v>
      </c>
      <c r="T17" s="30">
        <f>+S17-R17</f>
        <v>95807</v>
      </c>
    </row>
    <row r="18" spans="1:20" ht="16.5" thickBot="1" x14ac:dyDescent="0.45">
      <c r="A18" s="204" t="s">
        <v>61</v>
      </c>
      <c r="B18" s="207" t="s">
        <v>60</v>
      </c>
      <c r="C18" s="40" t="s">
        <v>7</v>
      </c>
      <c r="D18" s="41" t="s">
        <v>8</v>
      </c>
      <c r="E18" s="42">
        <f>COUNTA(D19:D26)</f>
        <v>0</v>
      </c>
      <c r="F18" s="40" t="s">
        <v>7</v>
      </c>
      <c r="G18" s="41" t="s">
        <v>8</v>
      </c>
      <c r="H18" s="186">
        <f>COUNTA(G19:G26)</f>
        <v>5</v>
      </c>
      <c r="I18" s="40" t="s">
        <v>7</v>
      </c>
      <c r="J18" s="41" t="s">
        <v>8</v>
      </c>
      <c r="K18" s="186">
        <f>COUNTA(J19:J26)</f>
        <v>6</v>
      </c>
      <c r="L18" s="40" t="s">
        <v>7</v>
      </c>
      <c r="M18" s="41" t="s">
        <v>8</v>
      </c>
      <c r="N18" s="186">
        <f>COUNTA(M19:M26)</f>
        <v>5</v>
      </c>
      <c r="O18" s="40" t="s">
        <v>7</v>
      </c>
      <c r="P18" s="41" t="s">
        <v>8</v>
      </c>
      <c r="Q18" s="186">
        <f>COUNTA(P19:P26)</f>
        <v>0</v>
      </c>
      <c r="R18" s="40"/>
      <c r="S18" s="41"/>
      <c r="T18" s="186">
        <f>E18+H18+K18+N18</f>
        <v>16</v>
      </c>
    </row>
    <row r="19" spans="1:20" x14ac:dyDescent="0.25">
      <c r="A19" s="205"/>
      <c r="B19" s="208"/>
      <c r="C19" s="7"/>
      <c r="D19" s="28"/>
      <c r="E19" s="4"/>
      <c r="F19" s="1" t="s">
        <v>208</v>
      </c>
      <c r="G19" s="3">
        <v>500</v>
      </c>
      <c r="H19" s="4"/>
      <c r="I19" s="2" t="s">
        <v>100</v>
      </c>
      <c r="J19" s="3">
        <v>12000</v>
      </c>
      <c r="K19" s="147"/>
      <c r="L19" s="2" t="s">
        <v>80</v>
      </c>
      <c r="M19" s="3">
        <v>20000</v>
      </c>
      <c r="N19" s="4"/>
      <c r="O19" s="2"/>
      <c r="P19" s="3"/>
      <c r="Q19" s="4"/>
      <c r="R19" s="2"/>
      <c r="S19" s="3"/>
      <c r="T19" s="4"/>
    </row>
    <row r="20" spans="1:20" x14ac:dyDescent="0.25">
      <c r="A20" s="205"/>
      <c r="B20" s="208"/>
      <c r="C20" s="2"/>
      <c r="D20" s="28"/>
      <c r="E20" s="4"/>
      <c r="F20" s="1" t="s">
        <v>218</v>
      </c>
      <c r="G20" s="3">
        <v>250</v>
      </c>
      <c r="H20" s="4"/>
      <c r="I20" s="1" t="s">
        <v>144</v>
      </c>
      <c r="J20" s="173">
        <v>2000</v>
      </c>
      <c r="K20" s="4"/>
      <c r="L20" s="1" t="s">
        <v>143</v>
      </c>
      <c r="M20" s="173">
        <v>2000</v>
      </c>
      <c r="N20" s="4"/>
      <c r="Q20" s="4"/>
      <c r="R20" s="2"/>
      <c r="S20" s="3"/>
      <c r="T20" s="4"/>
    </row>
    <row r="21" spans="1:20" x14ac:dyDescent="0.25">
      <c r="A21" s="205"/>
      <c r="B21" s="208"/>
      <c r="C21" s="28"/>
      <c r="D21" s="28"/>
      <c r="E21" s="4"/>
      <c r="F21" s="1" t="s">
        <v>217</v>
      </c>
      <c r="G21" s="198">
        <v>1000</v>
      </c>
      <c r="H21" s="4"/>
      <c r="I21" s="2" t="s">
        <v>79</v>
      </c>
      <c r="J21" s="3">
        <v>2000</v>
      </c>
      <c r="K21" s="4"/>
      <c r="L21" s="2" t="s">
        <v>101</v>
      </c>
      <c r="M21" s="3">
        <v>2000</v>
      </c>
      <c r="N21" s="4"/>
      <c r="O21" s="2"/>
      <c r="P21" s="3"/>
      <c r="Q21" s="4"/>
      <c r="R21" s="2"/>
      <c r="S21" s="3"/>
      <c r="T21" s="4"/>
    </row>
    <row r="22" spans="1:20" x14ac:dyDescent="0.25">
      <c r="A22" s="205"/>
      <c r="B22" s="208"/>
      <c r="C22" s="7"/>
      <c r="D22" s="3"/>
      <c r="E22" s="4"/>
      <c r="F22" s="1" t="s">
        <v>157</v>
      </c>
      <c r="G22" s="198">
        <v>10000</v>
      </c>
      <c r="H22" s="4"/>
      <c r="I22" s="2" t="s">
        <v>86</v>
      </c>
      <c r="J22" s="3">
        <v>3500</v>
      </c>
      <c r="K22" s="4"/>
      <c r="L22" s="2" t="s">
        <v>78</v>
      </c>
      <c r="M22" s="3">
        <v>15000</v>
      </c>
      <c r="N22" s="4"/>
      <c r="O22" s="2"/>
      <c r="P22" s="3"/>
      <c r="Q22" s="4"/>
      <c r="R22" s="2"/>
      <c r="S22" s="3"/>
      <c r="T22" s="4"/>
    </row>
    <row r="23" spans="1:20" x14ac:dyDescent="0.25">
      <c r="A23" s="205"/>
      <c r="B23" s="208"/>
      <c r="C23" s="7"/>
      <c r="D23" s="28"/>
      <c r="E23" s="4"/>
      <c r="F23" s="2" t="s">
        <v>158</v>
      </c>
      <c r="G23" s="26">
        <v>-1000</v>
      </c>
      <c r="H23" s="4"/>
      <c r="I23" s="1" t="s">
        <v>16</v>
      </c>
      <c r="J23" s="3">
        <v>5000</v>
      </c>
      <c r="K23" s="4"/>
      <c r="L23" s="2" t="s">
        <v>209</v>
      </c>
      <c r="M23" s="26">
        <v>1000</v>
      </c>
      <c r="N23" s="4"/>
      <c r="O23" s="2"/>
      <c r="P23" s="26"/>
      <c r="Q23" s="4"/>
      <c r="R23" s="2"/>
      <c r="S23" s="3"/>
      <c r="T23" s="4"/>
    </row>
    <row r="24" spans="1:20" x14ac:dyDescent="0.25">
      <c r="A24" s="205"/>
      <c r="B24" s="208"/>
      <c r="C24" s="7"/>
      <c r="D24" s="3"/>
      <c r="E24" s="4"/>
      <c r="H24" s="4"/>
      <c r="I24" s="1" t="s">
        <v>210</v>
      </c>
      <c r="J24" s="3">
        <v>5000</v>
      </c>
      <c r="K24" s="4"/>
      <c r="L24" s="2"/>
      <c r="M24" s="26"/>
      <c r="N24" s="4"/>
      <c r="O24" s="2"/>
      <c r="P24" s="3"/>
      <c r="Q24" s="4"/>
      <c r="R24" s="2"/>
      <c r="S24" s="3"/>
      <c r="T24" s="4"/>
    </row>
    <row r="25" spans="1:20" x14ac:dyDescent="0.25">
      <c r="A25" s="205"/>
      <c r="B25" s="208"/>
      <c r="C25" s="7"/>
      <c r="D25" s="3"/>
      <c r="E25" s="4"/>
      <c r="H25" s="4"/>
      <c r="I25" s="2"/>
      <c r="J25" s="3"/>
      <c r="K25" s="4"/>
      <c r="L25" s="2"/>
      <c r="M25" s="26"/>
      <c r="N25" s="4"/>
      <c r="O25" s="2"/>
      <c r="P25" s="26"/>
      <c r="Q25" s="4"/>
      <c r="R25" s="31"/>
      <c r="S25" s="32"/>
      <c r="T25" s="34"/>
    </row>
    <row r="26" spans="1:20" x14ac:dyDescent="0.25">
      <c r="A26" s="205"/>
      <c r="B26" s="208"/>
      <c r="C26" s="3"/>
      <c r="D26" s="26"/>
      <c r="E26" s="4"/>
      <c r="F26" s="2"/>
      <c r="G26" s="3"/>
      <c r="H26" s="4"/>
      <c r="I26" s="2"/>
      <c r="J26" s="3"/>
      <c r="K26" s="4"/>
      <c r="L26" s="2"/>
      <c r="M26" s="26"/>
      <c r="N26" s="4"/>
      <c r="O26" s="2"/>
      <c r="P26" s="26"/>
      <c r="Q26" s="4"/>
      <c r="R26" s="31"/>
      <c r="S26" s="32"/>
      <c r="T26" s="34"/>
    </row>
    <row r="27" spans="1:20" x14ac:dyDescent="0.25">
      <c r="A27" s="205"/>
      <c r="B27" s="208"/>
      <c r="C27" s="108" t="s">
        <v>27</v>
      </c>
      <c r="D27" s="3"/>
      <c r="E27" s="34" t="s">
        <v>14</v>
      </c>
      <c r="F27" s="108" t="s">
        <v>27</v>
      </c>
      <c r="G27" s="3"/>
      <c r="H27" s="34" t="s">
        <v>14</v>
      </c>
      <c r="I27" s="108" t="s">
        <v>27</v>
      </c>
      <c r="J27" s="3"/>
      <c r="K27" s="34" t="s">
        <v>14</v>
      </c>
      <c r="L27" s="108" t="s">
        <v>27</v>
      </c>
      <c r="M27" s="3"/>
      <c r="N27" s="34" t="s">
        <v>14</v>
      </c>
      <c r="O27" s="108" t="s">
        <v>27</v>
      </c>
      <c r="P27" s="3"/>
      <c r="Q27" s="34" t="s">
        <v>14</v>
      </c>
      <c r="R27" s="108" t="s">
        <v>27</v>
      </c>
      <c r="S27" s="32"/>
      <c r="T27" s="34" t="s">
        <v>14</v>
      </c>
    </row>
    <row r="28" spans="1:20" ht="15" x14ac:dyDescent="0.4">
      <c r="A28" s="205"/>
      <c r="B28" s="208"/>
      <c r="C28" s="109" t="s">
        <v>23</v>
      </c>
      <c r="D28" s="22"/>
      <c r="E28" s="23" t="s">
        <v>15</v>
      </c>
      <c r="F28" s="109" t="s">
        <v>23</v>
      </c>
      <c r="G28" s="22"/>
      <c r="H28" s="23" t="s">
        <v>15</v>
      </c>
      <c r="I28" s="109" t="s">
        <v>23</v>
      </c>
      <c r="J28" s="22"/>
      <c r="K28" s="23" t="s">
        <v>15</v>
      </c>
      <c r="L28" s="109" t="s">
        <v>23</v>
      </c>
      <c r="M28" s="22"/>
      <c r="N28" s="23" t="s">
        <v>15</v>
      </c>
      <c r="O28" s="109" t="s">
        <v>23</v>
      </c>
      <c r="P28" s="22"/>
      <c r="Q28" s="23" t="s">
        <v>15</v>
      </c>
      <c r="R28" s="109" t="s">
        <v>23</v>
      </c>
      <c r="S28" s="33" t="s">
        <v>8</v>
      </c>
      <c r="T28" s="23" t="s">
        <v>15</v>
      </c>
    </row>
    <row r="29" spans="1:20" x14ac:dyDescent="0.25">
      <c r="A29" s="206"/>
      <c r="B29" s="209"/>
      <c r="C29" s="39">
        <f>'Hotlist - Completed'!G34</f>
        <v>4530</v>
      </c>
      <c r="D29" s="24">
        <f>SUM(D19:D28)</f>
        <v>0</v>
      </c>
      <c r="E29" s="30">
        <f>+D29-C29</f>
        <v>-4530</v>
      </c>
      <c r="F29" s="39">
        <v>-36000</v>
      </c>
      <c r="G29" s="24">
        <f>SUM(G19:G28)</f>
        <v>10750</v>
      </c>
      <c r="H29" s="30">
        <f>+G29-F29</f>
        <v>46750</v>
      </c>
      <c r="I29" s="39">
        <v>-36000</v>
      </c>
      <c r="J29" s="24">
        <f>SUM(J19:J28)</f>
        <v>29500</v>
      </c>
      <c r="K29" s="30">
        <f>+J29-I29</f>
        <v>65500</v>
      </c>
      <c r="L29" s="39">
        <f>I29</f>
        <v>-36000</v>
      </c>
      <c r="M29" s="24">
        <f>SUM(M19:M28)</f>
        <v>40000</v>
      </c>
      <c r="N29" s="30">
        <f>+M29-L29</f>
        <v>76000</v>
      </c>
      <c r="O29" s="39">
        <v>0</v>
      </c>
      <c r="P29" s="24">
        <f>SUM(P19:P28)</f>
        <v>0</v>
      </c>
      <c r="Q29" s="30">
        <f>+P29-O29</f>
        <v>0</v>
      </c>
      <c r="R29" s="24">
        <f>C29+F29+I29+L29</f>
        <v>-103470</v>
      </c>
      <c r="S29" s="24">
        <f>D29+G29+J29+M29</f>
        <v>80250</v>
      </c>
      <c r="T29" s="30">
        <f>+S29-R29</f>
        <v>183720</v>
      </c>
    </row>
    <row r="30" spans="1:20" ht="16.5" thickBot="1" x14ac:dyDescent="0.45">
      <c r="A30" s="204" t="s">
        <v>68</v>
      </c>
      <c r="B30" s="207" t="s">
        <v>69</v>
      </c>
      <c r="C30" s="41" t="s">
        <v>7</v>
      </c>
      <c r="D30" s="41" t="s">
        <v>8</v>
      </c>
      <c r="E30" s="42">
        <f>COUNTA(C31:C37)</f>
        <v>0</v>
      </c>
      <c r="F30" s="40" t="s">
        <v>7</v>
      </c>
      <c r="G30" s="41" t="s">
        <v>8</v>
      </c>
      <c r="H30" s="186">
        <f>COUNTA(F31:F37)</f>
        <v>5</v>
      </c>
      <c r="I30" s="40" t="s">
        <v>7</v>
      </c>
      <c r="J30" s="41" t="s">
        <v>8</v>
      </c>
      <c r="K30" s="186">
        <f>COUNTA(I31:I37)</f>
        <v>0</v>
      </c>
      <c r="L30" s="40" t="s">
        <v>7</v>
      </c>
      <c r="M30" s="41" t="s">
        <v>8</v>
      </c>
      <c r="N30" s="186">
        <f>COUNTA(L31:L37)</f>
        <v>5</v>
      </c>
      <c r="O30" s="40" t="s">
        <v>7</v>
      </c>
      <c r="P30" s="41" t="s">
        <v>8</v>
      </c>
      <c r="Q30" s="186">
        <f>COUNTA(O31:O37)</f>
        <v>0</v>
      </c>
      <c r="R30" s="40"/>
      <c r="S30" s="41"/>
      <c r="T30" s="186">
        <f>E30+H30+K30+N30</f>
        <v>10</v>
      </c>
    </row>
    <row r="31" spans="1:20" ht="12.75" customHeight="1" x14ac:dyDescent="0.25">
      <c r="A31" s="205"/>
      <c r="B31" s="208"/>
      <c r="C31" s="7"/>
      <c r="D31" s="3"/>
      <c r="E31" s="4"/>
      <c r="F31" s="2" t="s">
        <v>109</v>
      </c>
      <c r="G31" s="3">
        <v>2000</v>
      </c>
      <c r="H31" s="4"/>
      <c r="I31" s="2"/>
      <c r="J31" s="3"/>
      <c r="K31" s="147"/>
      <c r="L31" s="2" t="s">
        <v>93</v>
      </c>
      <c r="M31" s="3">
        <v>5000</v>
      </c>
      <c r="N31" s="4"/>
      <c r="O31" s="2"/>
      <c r="P31" s="3"/>
      <c r="Q31" s="4"/>
      <c r="R31" s="2"/>
      <c r="S31" s="3"/>
      <c r="T31" s="4"/>
    </row>
    <row r="32" spans="1:20" ht="12.75" customHeight="1" x14ac:dyDescent="0.25">
      <c r="A32" s="205"/>
      <c r="B32" s="208"/>
      <c r="C32" s="7"/>
      <c r="D32" s="28"/>
      <c r="E32" s="4"/>
      <c r="F32" s="2" t="s">
        <v>108</v>
      </c>
      <c r="G32" s="26">
        <v>1000</v>
      </c>
      <c r="H32" s="4"/>
      <c r="I32" s="2"/>
      <c r="J32" s="3"/>
      <c r="K32" s="147"/>
      <c r="L32" s="1" t="s">
        <v>95</v>
      </c>
      <c r="M32" s="3">
        <v>5000</v>
      </c>
      <c r="N32" s="4"/>
      <c r="P32" s="3"/>
      <c r="Q32" s="4"/>
      <c r="R32" s="2"/>
      <c r="S32" s="3"/>
      <c r="T32" s="4"/>
    </row>
    <row r="33" spans="1:20" ht="12.75" customHeight="1" x14ac:dyDescent="0.25">
      <c r="A33" s="205"/>
      <c r="B33" s="208"/>
      <c r="C33" s="28"/>
      <c r="D33" s="28"/>
      <c r="E33" s="4"/>
      <c r="F33" s="2" t="s">
        <v>110</v>
      </c>
      <c r="G33" s="26">
        <v>1000</v>
      </c>
      <c r="H33" s="4"/>
      <c r="I33" s="3"/>
      <c r="J33" s="3"/>
      <c r="K33" s="147"/>
      <c r="L33" s="1" t="s">
        <v>97</v>
      </c>
      <c r="M33" s="173">
        <v>2000</v>
      </c>
      <c r="N33" s="4"/>
      <c r="P33" s="173"/>
      <c r="Q33" s="4"/>
      <c r="R33" s="2"/>
      <c r="S33" s="3"/>
      <c r="T33" s="4"/>
    </row>
    <row r="34" spans="1:20" ht="12.75" customHeight="1" x14ac:dyDescent="0.25">
      <c r="A34" s="205"/>
      <c r="B34" s="208"/>
      <c r="C34" s="28"/>
      <c r="D34" s="28"/>
      <c r="E34" s="4"/>
      <c r="F34" s="2" t="s">
        <v>94</v>
      </c>
      <c r="G34" s="3">
        <v>750</v>
      </c>
      <c r="H34" s="4"/>
      <c r="K34" s="4"/>
      <c r="L34" s="2" t="s">
        <v>96</v>
      </c>
      <c r="M34" s="3">
        <v>2000</v>
      </c>
      <c r="N34" s="4"/>
      <c r="O34" s="2"/>
      <c r="P34" s="3"/>
      <c r="Q34" s="4"/>
      <c r="R34" s="2"/>
      <c r="S34" s="3"/>
      <c r="T34" s="4"/>
    </row>
    <row r="35" spans="1:20" ht="12.75" customHeight="1" x14ac:dyDescent="0.25">
      <c r="A35" s="205"/>
      <c r="B35" s="208"/>
      <c r="C35" s="7"/>
      <c r="D35" s="3"/>
      <c r="E35" s="4"/>
      <c r="F35" s="2" t="s">
        <v>98</v>
      </c>
      <c r="G35" s="26">
        <v>100</v>
      </c>
      <c r="H35" s="4"/>
      <c r="I35" s="2"/>
      <c r="J35" s="3"/>
      <c r="K35" s="4"/>
      <c r="L35" s="2" t="s">
        <v>141</v>
      </c>
      <c r="M35" s="193" t="s">
        <v>142</v>
      </c>
      <c r="N35" s="4"/>
      <c r="O35" s="2"/>
      <c r="P35" s="3"/>
      <c r="Q35" s="4"/>
      <c r="R35" s="2"/>
      <c r="S35" s="3"/>
      <c r="T35" s="4"/>
    </row>
    <row r="36" spans="1:20" ht="12.75" customHeight="1" x14ac:dyDescent="0.25">
      <c r="A36" s="205"/>
      <c r="B36" s="208"/>
      <c r="C36" s="7"/>
      <c r="D36" s="28"/>
      <c r="E36" s="4"/>
      <c r="F36" s="2"/>
      <c r="G36" s="26"/>
      <c r="H36" s="4"/>
      <c r="I36" s="2"/>
      <c r="J36" s="3"/>
      <c r="K36" s="4"/>
      <c r="L36" s="2"/>
      <c r="M36" s="3"/>
      <c r="O36" s="2"/>
      <c r="P36" s="3"/>
      <c r="R36" s="2"/>
      <c r="S36" s="3"/>
      <c r="T36" s="4"/>
    </row>
    <row r="37" spans="1:20" ht="12.75" customHeight="1" x14ac:dyDescent="0.25">
      <c r="A37" s="205"/>
      <c r="B37" s="208"/>
      <c r="C37" s="7"/>
      <c r="D37" s="3"/>
      <c r="E37" s="4"/>
      <c r="F37" s="2"/>
      <c r="G37" s="173"/>
      <c r="H37" s="4"/>
      <c r="I37" s="2"/>
      <c r="J37" s="3"/>
      <c r="K37" s="4"/>
      <c r="L37" s="2"/>
      <c r="M37" s="3"/>
      <c r="O37" s="2"/>
      <c r="P37" s="3"/>
      <c r="R37" s="2"/>
      <c r="S37" s="3"/>
      <c r="T37" s="4"/>
    </row>
    <row r="38" spans="1:20" ht="13.5" customHeight="1" x14ac:dyDescent="0.25">
      <c r="A38" s="205"/>
      <c r="B38" s="208"/>
      <c r="C38" s="108" t="s">
        <v>27</v>
      </c>
      <c r="D38" s="3"/>
      <c r="E38" s="34" t="s">
        <v>14</v>
      </c>
      <c r="F38" s="2"/>
      <c r="G38" s="173"/>
      <c r="H38" s="4"/>
      <c r="I38" s="2"/>
      <c r="J38" s="3"/>
      <c r="K38" s="4"/>
      <c r="L38" s="2"/>
      <c r="M38" s="26"/>
      <c r="N38" s="34"/>
      <c r="O38" s="108"/>
      <c r="P38" s="3"/>
      <c r="Q38" s="34" t="s">
        <v>14</v>
      </c>
      <c r="R38" s="108" t="s">
        <v>27</v>
      </c>
      <c r="S38" s="32"/>
      <c r="T38" s="34" t="s">
        <v>14</v>
      </c>
    </row>
    <row r="39" spans="1:20" ht="13.5" customHeight="1" x14ac:dyDescent="0.25">
      <c r="A39" s="205"/>
      <c r="B39" s="208"/>
      <c r="C39" s="108"/>
      <c r="D39" s="3"/>
      <c r="E39" s="34"/>
      <c r="F39" s="2"/>
      <c r="G39" s="3"/>
      <c r="H39" s="4"/>
      <c r="I39" s="2"/>
      <c r="J39" s="3"/>
      <c r="K39" s="4"/>
      <c r="L39" s="2"/>
      <c r="M39" s="26"/>
      <c r="N39" s="34"/>
      <c r="O39" s="108"/>
      <c r="P39" s="3"/>
      <c r="Q39" s="34"/>
      <c r="R39" s="108"/>
      <c r="S39" s="32"/>
      <c r="T39" s="34"/>
    </row>
    <row r="40" spans="1:20" ht="13.5" customHeight="1" x14ac:dyDescent="0.25">
      <c r="A40" s="205"/>
      <c r="B40" s="208"/>
      <c r="C40" s="108"/>
      <c r="D40" s="3"/>
      <c r="E40" s="34"/>
      <c r="F40" s="108" t="s">
        <v>27</v>
      </c>
      <c r="G40" s="3"/>
      <c r="H40" s="4"/>
      <c r="I40" s="2"/>
      <c r="J40" s="3"/>
      <c r="K40" s="4"/>
      <c r="L40" s="2"/>
      <c r="M40" s="26"/>
      <c r="N40" s="34" t="s">
        <v>14</v>
      </c>
      <c r="O40" s="108" t="s">
        <v>27</v>
      </c>
      <c r="P40" s="3"/>
      <c r="Q40" s="34"/>
      <c r="R40" s="108"/>
      <c r="S40" s="32"/>
      <c r="T40" s="34"/>
    </row>
    <row r="41" spans="1:20" ht="15.75" customHeight="1" x14ac:dyDescent="0.4">
      <c r="A41" s="205"/>
      <c r="B41" s="208"/>
      <c r="C41" s="109" t="s">
        <v>23</v>
      </c>
      <c r="D41" s="22"/>
      <c r="E41" s="23" t="s">
        <v>15</v>
      </c>
      <c r="F41" s="109" t="s">
        <v>23</v>
      </c>
      <c r="G41" s="3"/>
      <c r="H41" s="4"/>
      <c r="I41" s="2"/>
      <c r="J41" s="3"/>
      <c r="K41" s="4"/>
      <c r="L41" s="2"/>
      <c r="M41" s="3"/>
      <c r="N41" s="23" t="s">
        <v>15</v>
      </c>
      <c r="O41" s="109" t="s">
        <v>23</v>
      </c>
      <c r="P41" s="22"/>
      <c r="Q41" s="23" t="s">
        <v>15</v>
      </c>
      <c r="R41" s="109" t="s">
        <v>23</v>
      </c>
      <c r="S41" s="33" t="s">
        <v>8</v>
      </c>
      <c r="T41" s="23" t="s">
        <v>15</v>
      </c>
    </row>
    <row r="42" spans="1:20" x14ac:dyDescent="0.25">
      <c r="A42" s="206"/>
      <c r="B42" s="209"/>
      <c r="C42" s="153">
        <f>'Hotlist - Completed'!G52</f>
        <v>-25109</v>
      </c>
      <c r="D42" s="24">
        <f>SUM(D30:D41)</f>
        <v>0</v>
      </c>
      <c r="E42" s="30">
        <f>+D42-C42</f>
        <v>25109</v>
      </c>
      <c r="F42" s="153">
        <v>-20250</v>
      </c>
      <c r="G42" s="24">
        <f>SUM(G30:G41)</f>
        <v>4850</v>
      </c>
      <c r="H42" s="30">
        <f>+G42-F42</f>
        <v>25100</v>
      </c>
      <c r="I42" s="39">
        <v>-23250</v>
      </c>
      <c r="J42" s="24">
        <f>SUM(J30:J41)</f>
        <v>0</v>
      </c>
      <c r="K42" s="30">
        <f>+J42-I42</f>
        <v>23250</v>
      </c>
      <c r="L42" s="39">
        <f>I42</f>
        <v>-23250</v>
      </c>
      <c r="M42" s="24">
        <f>SUM(M30:M41)</f>
        <v>14000</v>
      </c>
      <c r="N42" s="30">
        <f>+M42-L42</f>
        <v>37250</v>
      </c>
      <c r="O42" s="39">
        <v>0</v>
      </c>
      <c r="P42" s="24">
        <f>SUM(P30:P41)</f>
        <v>0</v>
      </c>
      <c r="Q42" s="30">
        <f>+P42-O42</f>
        <v>0</v>
      </c>
      <c r="R42" s="24">
        <f>C42+F42+I42+L42</f>
        <v>-91859</v>
      </c>
      <c r="S42" s="24">
        <f>D42+G42+J42+M42</f>
        <v>18850</v>
      </c>
      <c r="T42" s="30">
        <f>+S42-R42</f>
        <v>110709</v>
      </c>
    </row>
    <row r="43" spans="1:20" ht="16.5" customHeight="1" thickBot="1" x14ac:dyDescent="0.45">
      <c r="A43" s="204"/>
      <c r="B43" s="207" t="s">
        <v>62</v>
      </c>
      <c r="C43" s="41" t="s">
        <v>7</v>
      </c>
      <c r="D43" s="41" t="s">
        <v>8</v>
      </c>
      <c r="E43" s="42">
        <f>COUNTA(C44:C55)</f>
        <v>0</v>
      </c>
      <c r="F43" s="40" t="s">
        <v>7</v>
      </c>
      <c r="G43" s="41" t="s">
        <v>8</v>
      </c>
      <c r="H43" s="186">
        <f>COUNTA(F44:F55)</f>
        <v>11</v>
      </c>
      <c r="I43" s="40" t="s">
        <v>7</v>
      </c>
      <c r="J43" s="41" t="s">
        <v>8</v>
      </c>
      <c r="K43" s="186">
        <f>COUNTA(I44:I55)</f>
        <v>2</v>
      </c>
      <c r="L43" s="40" t="s">
        <v>7</v>
      </c>
      <c r="M43" s="41" t="s">
        <v>8</v>
      </c>
      <c r="N43" s="186">
        <f>COUNTA(L44:L55)</f>
        <v>7</v>
      </c>
      <c r="O43" s="40" t="s">
        <v>7</v>
      </c>
      <c r="P43" s="41" t="s">
        <v>8</v>
      </c>
      <c r="Q43" s="186">
        <f>COUNTA(O44:O55)</f>
        <v>0</v>
      </c>
      <c r="R43" s="40"/>
      <c r="S43" s="41"/>
      <c r="T43" s="186">
        <f>E43+H43+K43+N43</f>
        <v>20</v>
      </c>
    </row>
    <row r="44" spans="1:20" ht="12.75" customHeight="1" x14ac:dyDescent="0.25">
      <c r="A44" s="205"/>
      <c r="B44" s="208"/>
      <c r="C44" s="2"/>
      <c r="D44" s="3"/>
      <c r="E44" s="4"/>
      <c r="F44" s="190" t="s">
        <v>220</v>
      </c>
      <c r="G44" s="201">
        <v>3500</v>
      </c>
      <c r="H44" s="196"/>
      <c r="I44" s="2" t="s">
        <v>76</v>
      </c>
      <c r="J44" s="3">
        <v>2000</v>
      </c>
      <c r="K44" s="196"/>
      <c r="L44" s="2" t="s">
        <v>77</v>
      </c>
      <c r="M44" s="3">
        <v>5000</v>
      </c>
      <c r="N44" s="196"/>
      <c r="O44" s="2"/>
      <c r="P44" s="3"/>
      <c r="Q44" s="4"/>
      <c r="R44" s="2"/>
      <c r="S44" s="3"/>
      <c r="T44" s="4"/>
    </row>
    <row r="45" spans="1:20" ht="12.75" customHeight="1" x14ac:dyDescent="0.25">
      <c r="A45" s="205"/>
      <c r="B45" s="208"/>
      <c r="C45" s="2"/>
      <c r="D45" s="26"/>
      <c r="E45" s="4"/>
      <c r="F45" s="2" t="s">
        <v>113</v>
      </c>
      <c r="G45" s="3">
        <v>2500</v>
      </c>
      <c r="H45" s="4"/>
      <c r="I45" s="2" t="s">
        <v>116</v>
      </c>
      <c r="J45" s="3">
        <v>500</v>
      </c>
      <c r="K45" s="4"/>
      <c r="L45" s="2" t="s">
        <v>71</v>
      </c>
      <c r="M45" s="3">
        <v>60000</v>
      </c>
      <c r="N45" s="4"/>
      <c r="O45" s="2"/>
      <c r="P45" s="3"/>
      <c r="Q45" s="4"/>
      <c r="R45" s="2"/>
      <c r="S45" s="3"/>
      <c r="T45" s="4"/>
    </row>
    <row r="46" spans="1:20" ht="12.75" customHeight="1" x14ac:dyDescent="0.25">
      <c r="A46" s="205"/>
      <c r="B46" s="208"/>
      <c r="C46" s="2"/>
      <c r="D46" s="26"/>
      <c r="E46" s="4"/>
      <c r="F46" s="3" t="s">
        <v>85</v>
      </c>
      <c r="G46" s="3">
        <v>1500</v>
      </c>
      <c r="H46" s="4"/>
      <c r="K46" s="4"/>
      <c r="L46" s="2" t="s">
        <v>72</v>
      </c>
      <c r="M46" s="3">
        <v>8000</v>
      </c>
      <c r="N46" s="4"/>
      <c r="O46" s="2"/>
      <c r="P46" s="3"/>
      <c r="Q46" s="4"/>
      <c r="R46" s="2"/>
      <c r="S46" s="3"/>
      <c r="T46" s="4"/>
    </row>
    <row r="47" spans="1:20" ht="12.75" customHeight="1" x14ac:dyDescent="0.25">
      <c r="A47" s="205"/>
      <c r="B47" s="208"/>
      <c r="C47" s="2"/>
      <c r="D47" s="3"/>
      <c r="E47" s="4"/>
      <c r="F47" s="2" t="s">
        <v>52</v>
      </c>
      <c r="G47" s="3">
        <v>1000</v>
      </c>
      <c r="H47" s="4"/>
      <c r="I47" s="2"/>
      <c r="J47" s="3"/>
      <c r="K47" s="4"/>
      <c r="L47" s="2" t="s">
        <v>73</v>
      </c>
      <c r="M47" s="3">
        <v>2900</v>
      </c>
      <c r="N47" s="4"/>
      <c r="O47" s="2"/>
      <c r="P47" s="3"/>
      <c r="Q47" s="4"/>
      <c r="R47" s="2"/>
      <c r="S47" s="3"/>
      <c r="T47" s="4"/>
    </row>
    <row r="48" spans="1:20" ht="12.75" customHeight="1" x14ac:dyDescent="0.25">
      <c r="A48" s="205"/>
      <c r="B48" s="208"/>
      <c r="E48" s="4"/>
      <c r="F48" s="2" t="s">
        <v>117</v>
      </c>
      <c r="G48" s="3">
        <v>1000</v>
      </c>
      <c r="H48" s="4"/>
      <c r="I48" s="2"/>
      <c r="J48" s="3"/>
      <c r="K48" s="4"/>
      <c r="L48" s="2" t="s">
        <v>74</v>
      </c>
      <c r="M48" s="3">
        <v>2500</v>
      </c>
      <c r="N48" s="4"/>
      <c r="O48" s="2"/>
      <c r="P48" s="3"/>
      <c r="Q48" s="4"/>
      <c r="R48" s="2"/>
      <c r="S48" s="3"/>
      <c r="T48" s="4"/>
    </row>
    <row r="49" spans="1:20" ht="12.75" customHeight="1" x14ac:dyDescent="0.25">
      <c r="A49" s="205"/>
      <c r="B49" s="208"/>
      <c r="E49" s="4"/>
      <c r="F49" s="2" t="s">
        <v>145</v>
      </c>
      <c r="G49" s="26">
        <v>1000</v>
      </c>
      <c r="H49" s="4"/>
      <c r="I49" s="2"/>
      <c r="J49" s="3"/>
      <c r="K49" s="4"/>
      <c r="L49" s="2" t="s">
        <v>75</v>
      </c>
      <c r="M49" s="3">
        <v>500</v>
      </c>
      <c r="N49" s="4"/>
      <c r="O49" s="2"/>
      <c r="P49" s="26"/>
      <c r="Q49" s="4"/>
      <c r="R49" s="2"/>
      <c r="S49" s="3"/>
      <c r="T49" s="4"/>
    </row>
    <row r="50" spans="1:20" ht="12.75" customHeight="1" x14ac:dyDescent="0.25">
      <c r="A50" s="205"/>
      <c r="B50" s="208"/>
      <c r="E50" s="4"/>
      <c r="F50" s="2" t="s">
        <v>222</v>
      </c>
      <c r="G50" s="26">
        <v>750</v>
      </c>
      <c r="H50" s="4"/>
      <c r="I50" s="2"/>
      <c r="J50" s="26"/>
      <c r="K50" s="4"/>
      <c r="L50" s="2"/>
      <c r="M50" s="26"/>
      <c r="N50" s="4"/>
      <c r="O50" s="2"/>
      <c r="P50" s="26"/>
      <c r="Q50" s="4"/>
      <c r="R50" s="2"/>
      <c r="S50" s="3"/>
      <c r="T50" s="4"/>
    </row>
    <row r="51" spans="1:20" ht="12.75" customHeight="1" x14ac:dyDescent="0.25">
      <c r="A51" s="205"/>
      <c r="B51" s="208"/>
      <c r="E51" s="4"/>
      <c r="F51" s="2" t="s">
        <v>118</v>
      </c>
      <c r="G51" s="26">
        <v>500</v>
      </c>
      <c r="H51" s="4"/>
      <c r="I51" s="2"/>
      <c r="J51" s="3"/>
      <c r="K51" s="4"/>
      <c r="L51" s="2"/>
      <c r="M51" s="3"/>
      <c r="N51" s="4"/>
      <c r="O51" s="2"/>
      <c r="P51" s="26"/>
      <c r="Q51" s="4"/>
      <c r="R51" s="2"/>
      <c r="S51" s="3"/>
      <c r="T51" s="4"/>
    </row>
    <row r="52" spans="1:20" ht="12.75" customHeight="1" x14ac:dyDescent="0.25">
      <c r="A52" s="205"/>
      <c r="B52" s="208"/>
      <c r="E52" s="4"/>
      <c r="F52" s="1" t="s">
        <v>70</v>
      </c>
      <c r="G52" s="26">
        <v>300</v>
      </c>
      <c r="H52" s="4"/>
      <c r="I52" s="2"/>
      <c r="J52" s="26"/>
      <c r="K52" s="4"/>
      <c r="L52" s="2" t="s">
        <v>114</v>
      </c>
      <c r="M52" s="26"/>
      <c r="N52" s="4"/>
      <c r="O52" s="2"/>
      <c r="P52" s="26"/>
      <c r="Q52" s="4"/>
      <c r="R52" s="2"/>
      <c r="S52" s="3"/>
      <c r="T52" s="4"/>
    </row>
    <row r="53" spans="1:20" ht="12.75" customHeight="1" x14ac:dyDescent="0.25">
      <c r="A53" s="205"/>
      <c r="B53" s="208"/>
      <c r="E53" s="4"/>
      <c r="F53" s="2" t="s">
        <v>221</v>
      </c>
      <c r="G53" s="26">
        <v>250</v>
      </c>
      <c r="H53" s="4"/>
      <c r="I53" s="2"/>
      <c r="J53" s="26"/>
      <c r="K53" s="4"/>
      <c r="L53" s="2"/>
      <c r="M53" s="26"/>
      <c r="N53" s="4"/>
      <c r="O53" s="2"/>
      <c r="P53" s="26"/>
      <c r="Q53" s="4"/>
      <c r="R53" s="2"/>
      <c r="S53" s="3"/>
      <c r="T53" s="4"/>
    </row>
    <row r="54" spans="1:20" ht="12.75" customHeight="1" x14ac:dyDescent="0.25">
      <c r="A54" s="205"/>
      <c r="B54" s="208"/>
      <c r="E54" s="4"/>
      <c r="F54" s="2" t="s">
        <v>115</v>
      </c>
      <c r="G54" s="26">
        <v>200</v>
      </c>
      <c r="H54" s="4"/>
      <c r="I54" s="2"/>
      <c r="J54" s="26"/>
      <c r="K54" s="4"/>
      <c r="L54" s="2"/>
      <c r="M54" s="26"/>
      <c r="N54" s="4"/>
      <c r="O54" s="2"/>
      <c r="P54" s="3"/>
      <c r="Q54" s="4"/>
      <c r="R54" s="2"/>
      <c r="S54" s="3"/>
      <c r="T54" s="4"/>
    </row>
    <row r="55" spans="1:20" ht="12.75" customHeight="1" x14ac:dyDescent="0.25">
      <c r="A55" s="205"/>
      <c r="B55" s="208"/>
      <c r="C55" s="2"/>
      <c r="D55" s="26"/>
      <c r="E55" s="4"/>
      <c r="F55" s="2"/>
      <c r="G55" s="3"/>
      <c r="H55" s="4"/>
      <c r="I55" s="2"/>
      <c r="J55" s="26"/>
      <c r="K55" s="4"/>
      <c r="L55" s="2"/>
      <c r="M55" s="26"/>
      <c r="N55" s="4"/>
      <c r="O55" s="2"/>
      <c r="P55" s="26"/>
      <c r="Q55" s="4"/>
      <c r="R55" s="2"/>
      <c r="S55" s="3"/>
      <c r="T55" s="4"/>
    </row>
    <row r="56" spans="1:20" ht="15" customHeight="1" x14ac:dyDescent="0.25">
      <c r="A56" s="205"/>
      <c r="B56" s="208"/>
      <c r="C56" s="154" t="s">
        <v>27</v>
      </c>
      <c r="D56" s="26"/>
      <c r="E56" s="34" t="s">
        <v>14</v>
      </c>
      <c r="F56" s="154" t="s">
        <v>27</v>
      </c>
      <c r="H56" s="34" t="s">
        <v>14</v>
      </c>
      <c r="I56" s="154" t="s">
        <v>27</v>
      </c>
      <c r="J56" s="3"/>
      <c r="K56" s="34" t="s">
        <v>14</v>
      </c>
      <c r="L56" s="154" t="s">
        <v>27</v>
      </c>
      <c r="M56" s="3"/>
      <c r="N56" s="34" t="s">
        <v>14</v>
      </c>
      <c r="O56" s="154" t="s">
        <v>27</v>
      </c>
      <c r="P56" s="3"/>
      <c r="Q56" s="34" t="s">
        <v>14</v>
      </c>
      <c r="R56" s="108" t="s">
        <v>27</v>
      </c>
      <c r="S56" s="32"/>
      <c r="T56" s="34" t="s">
        <v>14</v>
      </c>
    </row>
    <row r="57" spans="1:20" ht="12.75" customHeight="1" x14ac:dyDescent="0.4">
      <c r="A57" s="205"/>
      <c r="B57" s="208"/>
      <c r="C57" s="152" t="s">
        <v>23</v>
      </c>
      <c r="D57" s="22"/>
      <c r="E57" s="23" t="s">
        <v>15</v>
      </c>
      <c r="F57" s="152" t="s">
        <v>23</v>
      </c>
      <c r="G57" s="22"/>
      <c r="H57" s="23" t="s">
        <v>15</v>
      </c>
      <c r="I57" s="152" t="s">
        <v>23</v>
      </c>
      <c r="J57" s="22"/>
      <c r="K57" s="23" t="s">
        <v>15</v>
      </c>
      <c r="L57" s="152" t="s">
        <v>23</v>
      </c>
      <c r="M57" s="22"/>
      <c r="N57" s="23" t="s">
        <v>15</v>
      </c>
      <c r="O57" s="152" t="s">
        <v>23</v>
      </c>
      <c r="P57" s="22"/>
      <c r="Q57" s="23" t="s">
        <v>15</v>
      </c>
      <c r="R57" s="109" t="s">
        <v>23</v>
      </c>
      <c r="S57" s="33" t="s">
        <v>8</v>
      </c>
      <c r="T57" s="23" t="s">
        <v>15</v>
      </c>
    </row>
    <row r="58" spans="1:20" x14ac:dyDescent="0.25">
      <c r="A58" s="206"/>
      <c r="B58" s="209"/>
      <c r="C58" s="153">
        <f>'Hotlist - Completed'!G66</f>
        <v>34710</v>
      </c>
      <c r="D58" s="24">
        <f>SUM(D44:D57)</f>
        <v>0</v>
      </c>
      <c r="E58" s="30">
        <f>+D58-C58</f>
        <v>-34710</v>
      </c>
      <c r="F58" s="153">
        <f>'Hotlist - Completed'!C66*-1</f>
        <v>-40625</v>
      </c>
      <c r="G58" s="24">
        <f>SUM(G44:G57)</f>
        <v>12500</v>
      </c>
      <c r="H58" s="30">
        <f>+G58-F58</f>
        <v>53125</v>
      </c>
      <c r="I58" s="39">
        <f>F58</f>
        <v>-40625</v>
      </c>
      <c r="J58" s="24">
        <f>SUM(J44:J57)</f>
        <v>2500</v>
      </c>
      <c r="K58" s="30">
        <f>+J58-I58</f>
        <v>43125</v>
      </c>
      <c r="L58" s="39">
        <f>I58</f>
        <v>-40625</v>
      </c>
      <c r="M58" s="24">
        <f>SUM(M44:M57)</f>
        <v>78900</v>
      </c>
      <c r="N58" s="30">
        <f>+M58-L58</f>
        <v>119525</v>
      </c>
      <c r="O58" s="39">
        <v>0</v>
      </c>
      <c r="P58" s="24">
        <f>SUM(P44:P57)</f>
        <v>0</v>
      </c>
      <c r="Q58" s="30">
        <f>+P58-O58</f>
        <v>0</v>
      </c>
      <c r="R58" s="24">
        <f>C58+F58+I58+L58</f>
        <v>-87165</v>
      </c>
      <c r="S58" s="24">
        <f>D58+G58+J58+M58</f>
        <v>93900</v>
      </c>
      <c r="T58" s="24">
        <f>+S58-R58</f>
        <v>181065</v>
      </c>
    </row>
    <row r="59" spans="1:20" s="11" customFormat="1" ht="16.5" thickBot="1" x14ac:dyDescent="0.45">
      <c r="A59" s="210"/>
      <c r="B59" s="207" t="s">
        <v>49</v>
      </c>
      <c r="C59" s="41" t="s">
        <v>7</v>
      </c>
      <c r="D59" s="41" t="s">
        <v>8</v>
      </c>
      <c r="E59" s="42">
        <f>COUNTA(C60:C64)</f>
        <v>0</v>
      </c>
      <c r="F59" s="40" t="s">
        <v>7</v>
      </c>
      <c r="G59" s="41" t="s">
        <v>8</v>
      </c>
      <c r="H59" s="186">
        <f>COUNTA(F60:F64)</f>
        <v>0</v>
      </c>
      <c r="I59" s="40" t="s">
        <v>7</v>
      </c>
      <c r="J59" s="41" t="s">
        <v>8</v>
      </c>
      <c r="K59" s="186">
        <f>COUNTA(I60:I64)</f>
        <v>1</v>
      </c>
      <c r="L59" s="40" t="s">
        <v>7</v>
      </c>
      <c r="M59" s="41" t="s">
        <v>8</v>
      </c>
      <c r="N59" s="186">
        <f>COUNTA(L60:L64)</f>
        <v>0</v>
      </c>
      <c r="O59" s="40" t="s">
        <v>7</v>
      </c>
      <c r="P59" s="41" t="s">
        <v>8</v>
      </c>
      <c r="Q59" s="186">
        <f>COUNTA(O60:O64)</f>
        <v>0</v>
      </c>
      <c r="R59" s="40"/>
      <c r="S59" s="41"/>
      <c r="T59" s="186">
        <f>E59+H59+K59+N59</f>
        <v>1</v>
      </c>
    </row>
    <row r="60" spans="1:20" s="11" customFormat="1" ht="13.5" customHeight="1" x14ac:dyDescent="0.25">
      <c r="A60" s="211"/>
      <c r="B60" s="208"/>
      <c r="C60" s="7"/>
      <c r="D60" s="7"/>
      <c r="E60" s="9"/>
      <c r="H60" s="4"/>
      <c r="I60" s="3" t="s">
        <v>126</v>
      </c>
      <c r="J60" s="3">
        <v>5800</v>
      </c>
      <c r="K60" s="9"/>
      <c r="L60" s="8"/>
      <c r="M60" s="7"/>
      <c r="N60" s="1"/>
      <c r="O60" s="8"/>
      <c r="P60" s="7"/>
      <c r="Q60" s="1"/>
      <c r="R60" s="2"/>
      <c r="S60" s="3"/>
      <c r="T60" s="4"/>
    </row>
    <row r="61" spans="1:20" s="11" customFormat="1" ht="13.5" customHeight="1" x14ac:dyDescent="0.25">
      <c r="A61" s="211"/>
      <c r="B61" s="208"/>
      <c r="C61" s="7"/>
      <c r="D61" s="3"/>
      <c r="E61" s="9"/>
      <c r="F61" s="8"/>
      <c r="G61" s="7"/>
      <c r="H61" s="4"/>
      <c r="I61" s="8"/>
      <c r="J61" s="7"/>
      <c r="K61" s="9"/>
      <c r="L61" s="8"/>
      <c r="M61" s="7"/>
      <c r="N61" s="1"/>
      <c r="O61" s="8"/>
      <c r="P61" s="7"/>
      <c r="Q61" s="1"/>
      <c r="R61" s="2"/>
      <c r="S61" s="3"/>
      <c r="T61" s="4"/>
    </row>
    <row r="62" spans="1:20" s="11" customFormat="1" ht="13.5" customHeight="1" x14ac:dyDescent="0.25">
      <c r="A62" s="211"/>
      <c r="B62" s="208"/>
      <c r="C62" s="7"/>
      <c r="D62" s="7"/>
      <c r="E62" s="9"/>
      <c r="F62" s="8"/>
      <c r="G62" s="7"/>
      <c r="H62" s="4"/>
      <c r="I62" s="8"/>
      <c r="J62" s="7"/>
      <c r="K62" s="9"/>
      <c r="L62" s="8"/>
      <c r="M62" s="7"/>
      <c r="N62" s="1"/>
      <c r="O62" s="8"/>
      <c r="P62" s="7"/>
      <c r="Q62" s="1"/>
      <c r="R62" s="2"/>
      <c r="S62" s="3"/>
      <c r="T62" s="4"/>
    </row>
    <row r="63" spans="1:20" s="11" customFormat="1" ht="13.5" customHeight="1" x14ac:dyDescent="0.25">
      <c r="A63" s="211"/>
      <c r="B63" s="208"/>
      <c r="C63" s="7"/>
      <c r="D63" s="7"/>
      <c r="E63" s="9"/>
      <c r="F63" s="8"/>
      <c r="G63" s="7"/>
      <c r="H63" s="4"/>
      <c r="I63" s="8"/>
      <c r="J63" s="7"/>
      <c r="K63" s="9"/>
      <c r="L63" s="8"/>
      <c r="M63" s="7"/>
      <c r="N63" s="1"/>
      <c r="O63" s="8"/>
      <c r="P63" s="7"/>
      <c r="Q63" s="1"/>
      <c r="R63" s="2"/>
      <c r="S63" s="3"/>
      <c r="T63" s="4"/>
    </row>
    <row r="64" spans="1:20" s="11" customFormat="1" ht="13.5" customHeight="1" x14ac:dyDescent="0.25">
      <c r="A64" s="211"/>
      <c r="B64" s="208"/>
      <c r="C64" s="7"/>
      <c r="D64" s="7"/>
      <c r="E64" s="9"/>
      <c r="F64" s="8"/>
      <c r="G64" s="7"/>
      <c r="H64" s="4"/>
      <c r="I64" s="1"/>
      <c r="J64" s="1"/>
      <c r="K64" s="9"/>
      <c r="L64" s="1"/>
      <c r="M64" s="1"/>
      <c r="N64" s="1"/>
      <c r="O64" s="1"/>
      <c r="P64" s="1"/>
      <c r="Q64" s="1"/>
      <c r="R64" s="2"/>
      <c r="S64" s="3"/>
      <c r="T64" s="4"/>
    </row>
    <row r="65" spans="1:20" s="11" customFormat="1" ht="15.75" customHeight="1" x14ac:dyDescent="0.4">
      <c r="A65" s="211"/>
      <c r="B65" s="208"/>
      <c r="C65" s="154" t="s">
        <v>27</v>
      </c>
      <c r="D65" s="22"/>
      <c r="E65" s="34" t="s">
        <v>14</v>
      </c>
      <c r="F65" s="154" t="s">
        <v>27</v>
      </c>
      <c r="G65" s="22"/>
      <c r="H65" s="34" t="s">
        <v>14</v>
      </c>
      <c r="I65" s="154" t="s">
        <v>27</v>
      </c>
      <c r="J65" s="22"/>
      <c r="K65" s="34" t="s">
        <v>14</v>
      </c>
      <c r="L65" s="154" t="s">
        <v>27</v>
      </c>
      <c r="M65" s="22"/>
      <c r="N65" s="34" t="s">
        <v>14</v>
      </c>
      <c r="O65" s="154" t="s">
        <v>27</v>
      </c>
      <c r="P65" s="22"/>
      <c r="Q65" s="34" t="s">
        <v>14</v>
      </c>
      <c r="R65" s="108" t="s">
        <v>27</v>
      </c>
      <c r="S65" s="32"/>
      <c r="T65" s="34" t="s">
        <v>14</v>
      </c>
    </row>
    <row r="66" spans="1:20" s="11" customFormat="1" ht="15.75" customHeight="1" x14ac:dyDescent="0.4">
      <c r="A66" s="211"/>
      <c r="B66" s="208"/>
      <c r="C66" s="152" t="s">
        <v>23</v>
      </c>
      <c r="D66" s="83"/>
      <c r="E66" s="23" t="s">
        <v>15</v>
      </c>
      <c r="F66" s="152" t="s">
        <v>23</v>
      </c>
      <c r="G66" s="83"/>
      <c r="H66" s="23" t="s">
        <v>15</v>
      </c>
      <c r="I66" s="152" t="s">
        <v>23</v>
      </c>
      <c r="J66" s="83"/>
      <c r="K66" s="82" t="s">
        <v>15</v>
      </c>
      <c r="L66" s="152" t="s">
        <v>23</v>
      </c>
      <c r="M66" s="83"/>
      <c r="N66" s="23" t="s">
        <v>15</v>
      </c>
      <c r="O66" s="152" t="s">
        <v>23</v>
      </c>
      <c r="P66" s="83"/>
      <c r="Q66" s="23" t="s">
        <v>15</v>
      </c>
      <c r="R66" s="109" t="s">
        <v>23</v>
      </c>
      <c r="S66" s="83"/>
      <c r="T66" s="23" t="s">
        <v>15</v>
      </c>
    </row>
    <row r="67" spans="1:20" x14ac:dyDescent="0.25">
      <c r="A67" s="212"/>
      <c r="B67" s="209"/>
      <c r="C67" s="153">
        <f>'Hotlist - Completed'!G74</f>
        <v>11196</v>
      </c>
      <c r="D67" s="24">
        <f>SUM(D60:D66)</f>
        <v>0</v>
      </c>
      <c r="E67" s="24">
        <f>+D67-C67</f>
        <v>-11196</v>
      </c>
      <c r="F67" s="153">
        <f>'Hotlist - Completed'!C74*-1</f>
        <v>-11196</v>
      </c>
      <c r="G67" s="24">
        <f>SUM(G60:G64)</f>
        <v>0</v>
      </c>
      <c r="H67" s="24">
        <f>+G67-F67</f>
        <v>11196</v>
      </c>
      <c r="I67" s="39">
        <f>F67</f>
        <v>-11196</v>
      </c>
      <c r="J67" s="24">
        <f>SUM(J60:J66)</f>
        <v>5800</v>
      </c>
      <c r="K67" s="24">
        <f>+J67-I67</f>
        <v>16996</v>
      </c>
      <c r="L67" s="39">
        <f>I67</f>
        <v>-11196</v>
      </c>
      <c r="M67" s="24">
        <f>SUM(M60:M66)</f>
        <v>0</v>
      </c>
      <c r="N67" s="30">
        <f>+M67-L67</f>
        <v>11196</v>
      </c>
      <c r="O67" s="39">
        <v>0</v>
      </c>
      <c r="P67" s="24">
        <f>SUM(P60:P66)</f>
        <v>0</v>
      </c>
      <c r="Q67" s="30">
        <f>+P67-O67</f>
        <v>0</v>
      </c>
      <c r="R67" s="24">
        <f>C67+F67+I67+L67</f>
        <v>-22392</v>
      </c>
      <c r="S67" s="24">
        <f>D67+G67+J67+M67</f>
        <v>5800</v>
      </c>
      <c r="T67" s="30">
        <f>+S67-R67</f>
        <v>28192</v>
      </c>
    </row>
    <row r="68" spans="1:20" ht="16.5" thickBot="1" x14ac:dyDescent="0.45">
      <c r="A68" s="210"/>
      <c r="B68" s="207" t="s">
        <v>48</v>
      </c>
      <c r="C68" s="41" t="s">
        <v>7</v>
      </c>
      <c r="D68" s="41" t="s">
        <v>8</v>
      </c>
      <c r="E68" s="42">
        <f>COUNTA(C69:C74)</f>
        <v>0</v>
      </c>
      <c r="F68" s="40" t="s">
        <v>7</v>
      </c>
      <c r="G68" s="41" t="s">
        <v>8</v>
      </c>
      <c r="H68" s="186">
        <f>COUNTA(F69:F75)</f>
        <v>6</v>
      </c>
      <c r="I68" s="40" t="s">
        <v>7</v>
      </c>
      <c r="J68" s="41" t="s">
        <v>8</v>
      </c>
      <c r="K68" s="186">
        <f>COUNTA(I69:I75)</f>
        <v>7</v>
      </c>
      <c r="L68" s="40" t="s">
        <v>7</v>
      </c>
      <c r="M68" s="41" t="s">
        <v>8</v>
      </c>
      <c r="N68" s="186">
        <f>COUNTA(L69:L75)</f>
        <v>4</v>
      </c>
      <c r="O68" s="41" t="s">
        <v>7</v>
      </c>
      <c r="P68" s="41" t="s">
        <v>8</v>
      </c>
      <c r="Q68" s="186">
        <f>COUNTA(O69:O75)</f>
        <v>0</v>
      </c>
      <c r="R68" s="40"/>
      <c r="S68" s="41"/>
      <c r="T68" s="186">
        <f>E68+H68+K68+N68</f>
        <v>17</v>
      </c>
    </row>
    <row r="69" spans="1:20" x14ac:dyDescent="0.25">
      <c r="A69" s="211"/>
      <c r="B69" s="208"/>
      <c r="C69" s="7"/>
      <c r="D69" s="7"/>
      <c r="E69" s="9"/>
      <c r="F69" s="3" t="s">
        <v>228</v>
      </c>
      <c r="G69" s="3">
        <v>2400</v>
      </c>
      <c r="H69" s="182"/>
      <c r="I69" s="3" t="s">
        <v>153</v>
      </c>
      <c r="J69" s="3">
        <v>10000</v>
      </c>
      <c r="K69" s="183"/>
      <c r="L69" s="2" t="s">
        <v>229</v>
      </c>
      <c r="M69" s="3">
        <v>500</v>
      </c>
      <c r="N69" s="147"/>
      <c r="O69" s="3"/>
      <c r="P69" s="7"/>
      <c r="R69" s="2"/>
      <c r="S69" s="3"/>
      <c r="T69" s="4"/>
    </row>
    <row r="70" spans="1:20" ht="13.5" customHeight="1" x14ac:dyDescent="0.25">
      <c r="A70" s="211"/>
      <c r="B70" s="208"/>
      <c r="C70" s="7"/>
      <c r="D70" s="7"/>
      <c r="E70" s="9"/>
      <c r="F70" s="3" t="s">
        <v>230</v>
      </c>
      <c r="G70" s="3">
        <v>1350</v>
      </c>
      <c r="H70" s="4"/>
      <c r="I70" s="3" t="s">
        <v>171</v>
      </c>
      <c r="J70" s="3">
        <v>500</v>
      </c>
      <c r="K70" s="184"/>
      <c r="L70" s="2" t="s">
        <v>164</v>
      </c>
      <c r="M70" s="3">
        <v>1500</v>
      </c>
      <c r="N70" s="147"/>
      <c r="O70" s="3"/>
      <c r="P70" s="7"/>
      <c r="R70" s="2"/>
      <c r="S70" s="3"/>
      <c r="T70" s="4"/>
    </row>
    <row r="71" spans="1:20" ht="13.5" customHeight="1" x14ac:dyDescent="0.25">
      <c r="A71" s="211"/>
      <c r="B71" s="208"/>
      <c r="E71" s="9"/>
      <c r="F71" s="3" t="s">
        <v>167</v>
      </c>
      <c r="G71" s="3">
        <v>1880</v>
      </c>
      <c r="H71" s="4"/>
      <c r="I71" s="3" t="s">
        <v>172</v>
      </c>
      <c r="J71" s="3">
        <v>500</v>
      </c>
      <c r="K71" s="184"/>
      <c r="L71" s="2" t="s">
        <v>166</v>
      </c>
      <c r="M71" s="3">
        <v>2000</v>
      </c>
      <c r="N71" s="147"/>
      <c r="O71" s="3"/>
      <c r="P71" s="7"/>
      <c r="R71" s="2"/>
      <c r="S71" s="3"/>
      <c r="T71" s="4"/>
    </row>
    <row r="72" spans="1:20" ht="13.5" customHeight="1" x14ac:dyDescent="0.25">
      <c r="A72" s="211"/>
      <c r="B72" s="208"/>
      <c r="E72" s="9"/>
      <c r="F72" s="3" t="s">
        <v>231</v>
      </c>
      <c r="G72" s="3">
        <v>1250</v>
      </c>
      <c r="H72" s="4"/>
      <c r="I72" s="3" t="s">
        <v>165</v>
      </c>
      <c r="J72" s="3">
        <v>1100</v>
      </c>
      <c r="K72" s="4"/>
      <c r="L72" s="2" t="s">
        <v>169</v>
      </c>
      <c r="M72" s="3">
        <v>3000</v>
      </c>
      <c r="N72" s="147"/>
      <c r="O72" s="3"/>
      <c r="P72" s="7"/>
      <c r="R72" s="2"/>
      <c r="S72" s="3"/>
      <c r="T72" s="4"/>
    </row>
    <row r="73" spans="1:20" ht="13.5" customHeight="1" x14ac:dyDescent="0.25">
      <c r="A73" s="211"/>
      <c r="B73" s="208"/>
      <c r="E73" s="9"/>
      <c r="F73" s="3" t="s">
        <v>155</v>
      </c>
      <c r="G73" s="3">
        <v>1000</v>
      </c>
      <c r="H73" s="4"/>
      <c r="I73" s="3" t="s">
        <v>232</v>
      </c>
      <c r="J73" s="3">
        <v>500</v>
      </c>
      <c r="K73" s="4"/>
      <c r="L73" s="2"/>
      <c r="M73" s="3"/>
      <c r="N73" s="147"/>
      <c r="O73" s="3"/>
      <c r="R73" s="2"/>
      <c r="S73" s="3"/>
      <c r="T73" s="4"/>
    </row>
    <row r="74" spans="1:20" ht="13.5" customHeight="1" x14ac:dyDescent="0.25">
      <c r="A74" s="211"/>
      <c r="B74" s="208"/>
      <c r="C74" s="7"/>
      <c r="D74" s="3"/>
      <c r="E74" s="9"/>
      <c r="F74" s="3" t="s">
        <v>233</v>
      </c>
      <c r="G74" s="3">
        <v>1300</v>
      </c>
      <c r="H74" s="4"/>
      <c r="I74" s="3" t="s">
        <v>168</v>
      </c>
      <c r="J74" s="3">
        <v>500</v>
      </c>
      <c r="K74" s="4"/>
      <c r="L74" s="2"/>
      <c r="M74" s="3"/>
      <c r="N74" s="147"/>
      <c r="R74" s="2"/>
      <c r="S74" s="3"/>
      <c r="T74" s="4"/>
    </row>
    <row r="75" spans="1:20" ht="13.5" customHeight="1" x14ac:dyDescent="0.25">
      <c r="A75" s="211"/>
      <c r="B75" s="208"/>
      <c r="C75" s="7"/>
      <c r="D75" s="3"/>
      <c r="E75" s="9"/>
      <c r="F75" s="3"/>
      <c r="G75" s="3"/>
      <c r="H75" s="4"/>
      <c r="I75" s="3" t="s">
        <v>154</v>
      </c>
      <c r="J75" s="3">
        <v>3000</v>
      </c>
      <c r="K75" s="4"/>
      <c r="L75" s="2"/>
      <c r="M75" s="3"/>
      <c r="N75" s="147"/>
      <c r="R75" s="2"/>
      <c r="S75" s="3"/>
      <c r="T75" s="4"/>
    </row>
    <row r="76" spans="1:20" ht="13.5" customHeight="1" x14ac:dyDescent="0.25">
      <c r="A76" s="211"/>
      <c r="B76" s="208"/>
      <c r="C76" s="7"/>
      <c r="D76" s="3"/>
      <c r="E76" s="9"/>
      <c r="F76" s="3"/>
      <c r="G76" s="3"/>
      <c r="H76" s="4"/>
      <c r="I76" s="3" t="s">
        <v>127</v>
      </c>
      <c r="J76" s="3">
        <v>1000</v>
      </c>
      <c r="K76" s="4"/>
      <c r="L76" s="2"/>
      <c r="M76" s="3"/>
      <c r="N76" s="147"/>
      <c r="R76" s="2"/>
      <c r="S76" s="3"/>
      <c r="T76" s="4"/>
    </row>
    <row r="77" spans="1:20" ht="15.75" customHeight="1" x14ac:dyDescent="0.4">
      <c r="A77" s="211"/>
      <c r="B77" s="208"/>
      <c r="C77" s="154" t="s">
        <v>27</v>
      </c>
      <c r="D77" s="22"/>
      <c r="E77" s="34" t="s">
        <v>14</v>
      </c>
      <c r="F77" s="3"/>
      <c r="G77" s="3"/>
      <c r="H77" s="4"/>
      <c r="I77" s="3" t="s">
        <v>170</v>
      </c>
      <c r="J77" s="3">
        <v>1250</v>
      </c>
      <c r="K77" s="4"/>
      <c r="L77" s="2"/>
      <c r="M77" s="3"/>
      <c r="N77" s="34"/>
      <c r="O77" s="154"/>
      <c r="P77" s="22"/>
      <c r="Q77" s="34"/>
      <c r="R77" s="108"/>
      <c r="S77" s="32"/>
      <c r="T77" s="34"/>
    </row>
    <row r="78" spans="1:20" ht="15.75" customHeight="1" x14ac:dyDescent="0.4">
      <c r="A78" s="211"/>
      <c r="B78" s="208"/>
      <c r="C78" s="154"/>
      <c r="D78" s="22"/>
      <c r="E78" s="34"/>
      <c r="F78" s="154" t="s">
        <v>27</v>
      </c>
      <c r="G78" s="22"/>
      <c r="H78" s="34" t="s">
        <v>14</v>
      </c>
      <c r="I78" s="154" t="s">
        <v>27</v>
      </c>
      <c r="J78" s="22"/>
      <c r="K78" s="34" t="s">
        <v>14</v>
      </c>
      <c r="L78" s="154" t="s">
        <v>27</v>
      </c>
      <c r="M78" s="22"/>
      <c r="N78" s="34" t="s">
        <v>14</v>
      </c>
      <c r="O78" s="154" t="s">
        <v>27</v>
      </c>
      <c r="P78" s="22"/>
      <c r="Q78" s="34" t="s">
        <v>14</v>
      </c>
      <c r="R78" s="108" t="s">
        <v>27</v>
      </c>
      <c r="S78" s="32"/>
      <c r="T78" s="34" t="s">
        <v>14</v>
      </c>
    </row>
    <row r="79" spans="1:20" ht="15.75" customHeight="1" x14ac:dyDescent="0.4">
      <c r="A79" s="211"/>
      <c r="B79" s="208"/>
      <c r="C79" s="152" t="s">
        <v>23</v>
      </c>
      <c r="D79" s="83"/>
      <c r="E79" s="23" t="s">
        <v>15</v>
      </c>
      <c r="F79" s="152" t="s">
        <v>23</v>
      </c>
      <c r="G79" s="83"/>
      <c r="H79" s="23" t="s">
        <v>15</v>
      </c>
      <c r="I79" s="152" t="s">
        <v>23</v>
      </c>
      <c r="J79" s="83"/>
      <c r="K79" s="82" t="s">
        <v>15</v>
      </c>
      <c r="L79" s="152" t="s">
        <v>23</v>
      </c>
      <c r="M79" s="83"/>
      <c r="N79" s="23" t="s">
        <v>15</v>
      </c>
      <c r="O79" s="152" t="s">
        <v>23</v>
      </c>
      <c r="P79" s="83"/>
      <c r="Q79" s="23" t="s">
        <v>15</v>
      </c>
      <c r="R79" s="109" t="s">
        <v>23</v>
      </c>
      <c r="S79" s="83"/>
      <c r="T79" s="23" t="s">
        <v>15</v>
      </c>
    </row>
    <row r="80" spans="1:20" x14ac:dyDescent="0.25">
      <c r="A80" s="212"/>
      <c r="B80" s="209"/>
      <c r="C80" s="153">
        <f>'Hotlist - Completed'!G82</f>
        <v>0</v>
      </c>
      <c r="D80" s="24">
        <f>SUM(D69:D79)</f>
        <v>0</v>
      </c>
      <c r="E80" s="24">
        <f>+D80-C80</f>
        <v>0</v>
      </c>
      <c r="F80" s="153">
        <f>'Hotlist - Completed'!C82*-1</f>
        <v>0</v>
      </c>
      <c r="G80" s="24">
        <f>SUM(G69:G75)</f>
        <v>9180</v>
      </c>
      <c r="H80" s="24">
        <f>+G80-F80</f>
        <v>9180</v>
      </c>
      <c r="I80" s="39">
        <f>F80</f>
        <v>0</v>
      </c>
      <c r="J80" s="24">
        <f>SUM(J69:J79)</f>
        <v>18350</v>
      </c>
      <c r="K80" s="24">
        <f>+J80-I80</f>
        <v>18350</v>
      </c>
      <c r="L80" s="39">
        <f>I80</f>
        <v>0</v>
      </c>
      <c r="M80" s="24">
        <f>SUM(M69:M79)</f>
        <v>7000</v>
      </c>
      <c r="N80" s="30">
        <f>+M80-L80</f>
        <v>7000</v>
      </c>
      <c r="O80" s="39">
        <f>L80</f>
        <v>0</v>
      </c>
      <c r="P80" s="24">
        <f>SUM(P69:P79)</f>
        <v>0</v>
      </c>
      <c r="Q80" s="30">
        <f>+P80-O80</f>
        <v>0</v>
      </c>
      <c r="R80" s="24">
        <f>C80+F80+I80+L80</f>
        <v>0</v>
      </c>
      <c r="S80" s="24">
        <f>D80+G80+J80+M80</f>
        <v>34530</v>
      </c>
      <c r="T80" s="30">
        <f>+S80-R80</f>
        <v>34530</v>
      </c>
    </row>
    <row r="81" spans="1:20" ht="16.5" thickBot="1" x14ac:dyDescent="0.45">
      <c r="A81" s="210"/>
      <c r="B81" s="207" t="s">
        <v>46</v>
      </c>
      <c r="C81" s="41" t="s">
        <v>7</v>
      </c>
      <c r="D81" s="41" t="s">
        <v>8</v>
      </c>
      <c r="E81" s="42">
        <f>COUNTA(C82:C86)</f>
        <v>0</v>
      </c>
      <c r="F81" s="40" t="s">
        <v>7</v>
      </c>
      <c r="G81" s="41" t="s">
        <v>8</v>
      </c>
      <c r="H81" s="186">
        <f>COUNTA(F82:F86)</f>
        <v>1</v>
      </c>
      <c r="I81" s="40" t="s">
        <v>7</v>
      </c>
      <c r="J81" s="41" t="s">
        <v>8</v>
      </c>
      <c r="K81" s="186">
        <f>COUNTA(I82:I86)</f>
        <v>5</v>
      </c>
      <c r="L81" s="40" t="s">
        <v>7</v>
      </c>
      <c r="M81" s="41" t="s">
        <v>8</v>
      </c>
      <c r="N81" s="186">
        <f>COUNTA(L82:L86)</f>
        <v>2</v>
      </c>
      <c r="O81" s="40" t="s">
        <v>7</v>
      </c>
      <c r="P81" s="41" t="s">
        <v>8</v>
      </c>
      <c r="Q81" s="186">
        <f>COUNTA(O82:O86)</f>
        <v>0</v>
      </c>
      <c r="R81" s="40"/>
      <c r="S81" s="41"/>
      <c r="T81" s="186">
        <f>E81+H81+K81+N81</f>
        <v>8</v>
      </c>
    </row>
    <row r="82" spans="1:20" x14ac:dyDescent="0.25">
      <c r="A82" s="211"/>
      <c r="B82" s="208"/>
      <c r="C82" s="7"/>
      <c r="D82" s="7"/>
      <c r="E82" s="9"/>
      <c r="F82" s="3" t="s">
        <v>197</v>
      </c>
      <c r="G82" s="3">
        <v>500</v>
      </c>
      <c r="H82" s="4"/>
      <c r="I82" s="2" t="s">
        <v>204</v>
      </c>
      <c r="J82" s="3">
        <v>5000</v>
      </c>
      <c r="K82" s="185"/>
      <c r="L82" s="2" t="s">
        <v>199</v>
      </c>
      <c r="M82" s="3">
        <v>500</v>
      </c>
      <c r="N82" s="184"/>
      <c r="O82" s="3"/>
      <c r="P82" s="3"/>
      <c r="R82" s="2"/>
      <c r="S82" s="3"/>
      <c r="T82" s="4"/>
    </row>
    <row r="83" spans="1:20" ht="13.5" customHeight="1" x14ac:dyDescent="0.25">
      <c r="A83" s="211"/>
      <c r="B83" s="208"/>
      <c r="C83" s="7"/>
      <c r="D83" s="3"/>
      <c r="E83" s="9"/>
      <c r="F83" s="3"/>
      <c r="G83" s="3"/>
      <c r="H83" s="4"/>
      <c r="I83" s="2" t="s">
        <v>203</v>
      </c>
      <c r="J83" s="3">
        <v>5000</v>
      </c>
      <c r="K83" s="184"/>
      <c r="L83" s="2" t="s">
        <v>200</v>
      </c>
      <c r="M83" s="3">
        <v>5000</v>
      </c>
      <c r="N83" s="184"/>
      <c r="O83" s="3"/>
      <c r="P83" s="3"/>
      <c r="R83" s="2"/>
      <c r="S83" s="3"/>
      <c r="T83" s="4"/>
    </row>
    <row r="84" spans="1:20" ht="13.5" customHeight="1" x14ac:dyDescent="0.25">
      <c r="A84" s="211"/>
      <c r="B84" s="208"/>
      <c r="C84" s="7"/>
      <c r="D84" s="7"/>
      <c r="E84" s="9"/>
      <c r="F84" s="3"/>
      <c r="G84" s="3"/>
      <c r="H84" s="4"/>
      <c r="I84" s="2" t="s">
        <v>201</v>
      </c>
      <c r="J84" s="3">
        <v>5000</v>
      </c>
      <c r="K84" s="184"/>
      <c r="L84" s="3"/>
      <c r="M84" s="3"/>
      <c r="N84" s="4"/>
      <c r="O84" s="3"/>
      <c r="P84" s="3"/>
      <c r="R84" s="2"/>
      <c r="S84" s="3"/>
      <c r="T84" s="4"/>
    </row>
    <row r="85" spans="1:20" ht="13.5" customHeight="1" x14ac:dyDescent="0.25">
      <c r="A85" s="211"/>
      <c r="B85" s="208"/>
      <c r="C85" s="7"/>
      <c r="D85" s="7"/>
      <c r="E85" s="9"/>
      <c r="F85" s="3"/>
      <c r="G85" s="3"/>
      <c r="H85" s="4"/>
      <c r="I85" s="2" t="s">
        <v>202</v>
      </c>
      <c r="J85" s="3">
        <v>5000</v>
      </c>
      <c r="K85" s="4"/>
      <c r="L85" s="3"/>
      <c r="M85" s="3"/>
      <c r="N85" s="9"/>
      <c r="O85" s="3"/>
      <c r="P85" s="3"/>
      <c r="R85" s="2"/>
      <c r="S85" s="3"/>
      <c r="T85" s="4"/>
    </row>
    <row r="86" spans="1:20" ht="13.5" customHeight="1" x14ac:dyDescent="0.25">
      <c r="A86" s="211"/>
      <c r="B86" s="208"/>
      <c r="C86" s="7"/>
      <c r="D86" s="7"/>
      <c r="E86" s="9"/>
      <c r="F86" s="3"/>
      <c r="G86" s="3"/>
      <c r="H86" s="4"/>
      <c r="I86" s="3" t="s">
        <v>198</v>
      </c>
      <c r="J86" s="3">
        <v>500</v>
      </c>
      <c r="K86" s="4"/>
      <c r="L86" s="3"/>
      <c r="M86" s="3"/>
      <c r="N86" s="184"/>
      <c r="O86" s="7"/>
      <c r="P86" s="7"/>
      <c r="R86" s="2"/>
      <c r="S86" s="3"/>
      <c r="T86" s="4"/>
    </row>
    <row r="87" spans="1:20" ht="15.75" customHeight="1" x14ac:dyDescent="0.4">
      <c r="A87" s="211"/>
      <c r="B87" s="208"/>
      <c r="C87" s="154" t="s">
        <v>27</v>
      </c>
      <c r="D87" s="22"/>
      <c r="E87" s="34" t="s">
        <v>14</v>
      </c>
      <c r="F87" s="3"/>
      <c r="G87" s="3"/>
      <c r="H87" s="4"/>
      <c r="I87" s="195"/>
      <c r="J87" s="3"/>
      <c r="K87" s="4"/>
      <c r="L87" s="3"/>
      <c r="M87" s="22"/>
      <c r="N87" s="34"/>
      <c r="O87" s="154"/>
      <c r="P87" s="22"/>
      <c r="Q87" s="34"/>
      <c r="R87" s="108"/>
      <c r="S87" s="32"/>
      <c r="T87" s="34"/>
    </row>
    <row r="88" spans="1:20" ht="15.75" customHeight="1" x14ac:dyDescent="0.4">
      <c r="A88" s="211"/>
      <c r="B88" s="208"/>
      <c r="C88" s="154"/>
      <c r="D88" s="22"/>
      <c r="E88" s="34"/>
      <c r="F88" s="154" t="s">
        <v>27</v>
      </c>
      <c r="G88" s="22"/>
      <c r="H88" s="34" t="s">
        <v>14</v>
      </c>
      <c r="I88" s="154" t="s">
        <v>27</v>
      </c>
      <c r="J88" s="22"/>
      <c r="K88" s="34" t="s">
        <v>14</v>
      </c>
      <c r="L88" s="154" t="s">
        <v>27</v>
      </c>
      <c r="M88" s="22"/>
      <c r="N88" s="34" t="s">
        <v>14</v>
      </c>
      <c r="O88" s="154" t="s">
        <v>27</v>
      </c>
      <c r="P88" s="22"/>
      <c r="Q88" s="34" t="s">
        <v>14</v>
      </c>
      <c r="R88" s="108" t="s">
        <v>27</v>
      </c>
      <c r="S88" s="32"/>
      <c r="T88" s="34" t="s">
        <v>14</v>
      </c>
    </row>
    <row r="89" spans="1:20" ht="15.75" customHeight="1" x14ac:dyDescent="0.4">
      <c r="A89" s="211"/>
      <c r="B89" s="208"/>
      <c r="C89" s="152" t="s">
        <v>23</v>
      </c>
      <c r="D89" s="83"/>
      <c r="E89" s="23" t="s">
        <v>15</v>
      </c>
      <c r="F89" s="152" t="s">
        <v>23</v>
      </c>
      <c r="G89" s="83"/>
      <c r="H89" s="23" t="s">
        <v>15</v>
      </c>
      <c r="I89" s="152" t="s">
        <v>23</v>
      </c>
      <c r="J89" s="83"/>
      <c r="K89" s="82" t="s">
        <v>15</v>
      </c>
      <c r="L89" s="152" t="s">
        <v>23</v>
      </c>
      <c r="M89" s="83"/>
      <c r="N89" s="23" t="s">
        <v>15</v>
      </c>
      <c r="O89" s="152" t="s">
        <v>23</v>
      </c>
      <c r="P89" s="83"/>
      <c r="Q89" s="23" t="s">
        <v>15</v>
      </c>
      <c r="R89" s="109" t="s">
        <v>23</v>
      </c>
      <c r="S89" s="83"/>
      <c r="T89" s="23" t="s">
        <v>15</v>
      </c>
    </row>
    <row r="90" spans="1:20" x14ac:dyDescent="0.25">
      <c r="A90" s="212"/>
      <c r="B90" s="209"/>
      <c r="C90" s="153">
        <f>'Hotlist - Completed'!G90</f>
        <v>0</v>
      </c>
      <c r="D90" s="24">
        <f>SUM(D82:D89)</f>
        <v>0</v>
      </c>
      <c r="E90" s="24">
        <f>+D90-C90</f>
        <v>0</v>
      </c>
      <c r="F90" s="153">
        <f>'Hotlist - Completed'!C90*-1</f>
        <v>0</v>
      </c>
      <c r="G90" s="24">
        <f>SUM(G82:G86)</f>
        <v>500</v>
      </c>
      <c r="H90" s="24">
        <f>+G90-F90</f>
        <v>500</v>
      </c>
      <c r="I90" s="39">
        <f>F90</f>
        <v>0</v>
      </c>
      <c r="J90" s="24">
        <f>SUM(J82:J89)</f>
        <v>20500</v>
      </c>
      <c r="K90" s="24">
        <f>+J90-I90</f>
        <v>20500</v>
      </c>
      <c r="L90" s="39">
        <f>I90</f>
        <v>0</v>
      </c>
      <c r="M90" s="24">
        <f>SUM(M82:M89)</f>
        <v>5500</v>
      </c>
      <c r="N90" s="30">
        <f>+M90-L90</f>
        <v>5500</v>
      </c>
      <c r="O90" s="39"/>
      <c r="P90" s="24">
        <f>SUM(P82:P89)</f>
        <v>0</v>
      </c>
      <c r="Q90" s="30">
        <f>+P90-O90</f>
        <v>0</v>
      </c>
      <c r="R90" s="24">
        <f>C90+F90+I90+L90</f>
        <v>0</v>
      </c>
      <c r="S90" s="24">
        <f>D90+G90+J90+M90</f>
        <v>26500</v>
      </c>
      <c r="T90" s="30">
        <f>+S90-R90</f>
        <v>26500</v>
      </c>
    </row>
    <row r="91" spans="1:20" ht="16.5" thickBot="1" x14ac:dyDescent="0.45">
      <c r="A91" s="210"/>
      <c r="B91" s="207" t="s">
        <v>44</v>
      </c>
      <c r="C91" s="41" t="s">
        <v>7</v>
      </c>
      <c r="D91" s="41" t="s">
        <v>8</v>
      </c>
      <c r="E91" s="42">
        <f>COUNTA(C92:C97)</f>
        <v>0</v>
      </c>
      <c r="F91" s="40" t="s">
        <v>7</v>
      </c>
      <c r="G91" s="41" t="s">
        <v>8</v>
      </c>
      <c r="H91" s="186">
        <f>COUNTA(F92:F97)</f>
        <v>1</v>
      </c>
      <c r="I91" s="40" t="s">
        <v>7</v>
      </c>
      <c r="J91" s="41" t="s">
        <v>8</v>
      </c>
      <c r="K91" s="186">
        <f>COUNTA(I92:I97)</f>
        <v>4</v>
      </c>
      <c r="L91" s="40" t="s">
        <v>7</v>
      </c>
      <c r="M91" s="41" t="s">
        <v>8</v>
      </c>
      <c r="N91" s="186">
        <f>COUNTA(L92:L97)</f>
        <v>6</v>
      </c>
      <c r="O91" s="40" t="s">
        <v>7</v>
      </c>
      <c r="P91" s="41" t="s">
        <v>8</v>
      </c>
      <c r="Q91" s="186">
        <f>COUNTA(O92:O97)</f>
        <v>0</v>
      </c>
      <c r="R91" s="40"/>
      <c r="S91" s="41"/>
      <c r="T91" s="186">
        <f>E91+H91+K91+N91</f>
        <v>11</v>
      </c>
    </row>
    <row r="92" spans="1:20" ht="13.5" customHeight="1" x14ac:dyDescent="0.25">
      <c r="A92" s="211"/>
      <c r="B92" s="208"/>
      <c r="C92" s="7"/>
      <c r="D92" s="7"/>
      <c r="E92" s="9"/>
      <c r="F92" s="192" t="s">
        <v>173</v>
      </c>
      <c r="G92" s="3">
        <v>1000</v>
      </c>
      <c r="H92" s="4"/>
      <c r="I92" s="2" t="s">
        <v>174</v>
      </c>
      <c r="J92" s="3">
        <v>500</v>
      </c>
      <c r="K92" s="185"/>
      <c r="L92" s="3" t="s">
        <v>181</v>
      </c>
      <c r="M92" s="3">
        <v>500</v>
      </c>
      <c r="N92" s="4"/>
      <c r="O92" s="3"/>
      <c r="P92" s="3"/>
      <c r="R92" s="2"/>
      <c r="S92" s="3"/>
      <c r="T92" s="4"/>
    </row>
    <row r="93" spans="1:20" ht="13.5" customHeight="1" x14ac:dyDescent="0.25">
      <c r="A93" s="211"/>
      <c r="B93" s="208"/>
      <c r="C93" s="7"/>
      <c r="D93" s="7"/>
      <c r="E93" s="9"/>
      <c r="F93" s="3"/>
      <c r="G93" s="3"/>
      <c r="H93" s="4"/>
      <c r="I93" s="2" t="s">
        <v>176</v>
      </c>
      <c r="J93" s="3">
        <v>7500</v>
      </c>
      <c r="K93" s="184"/>
      <c r="L93" s="3" t="s">
        <v>234</v>
      </c>
      <c r="M93" s="3">
        <v>1000</v>
      </c>
      <c r="N93" s="4"/>
      <c r="O93" s="3"/>
      <c r="P93" s="3"/>
      <c r="R93" s="2"/>
      <c r="S93" s="3"/>
      <c r="T93" s="4"/>
    </row>
    <row r="94" spans="1:20" ht="13.5" customHeight="1" x14ac:dyDescent="0.25">
      <c r="A94" s="211"/>
      <c r="B94" s="208"/>
      <c r="C94" s="7"/>
      <c r="D94" s="7"/>
      <c r="E94" s="9"/>
      <c r="F94" s="3"/>
      <c r="G94" s="3"/>
      <c r="H94" s="4"/>
      <c r="I94" s="2" t="s">
        <v>178</v>
      </c>
      <c r="J94" s="3">
        <v>500</v>
      </c>
      <c r="K94" s="184"/>
      <c r="L94" s="3" t="s">
        <v>179</v>
      </c>
      <c r="M94" s="3">
        <v>1000</v>
      </c>
      <c r="N94" s="4"/>
      <c r="O94" s="3"/>
      <c r="P94" s="3"/>
      <c r="R94" s="2"/>
      <c r="S94" s="3"/>
      <c r="T94" s="4"/>
    </row>
    <row r="95" spans="1:20" ht="13.5" customHeight="1" x14ac:dyDescent="0.25">
      <c r="A95" s="211"/>
      <c r="B95" s="208"/>
      <c r="C95" s="7"/>
      <c r="D95" s="3"/>
      <c r="E95" s="9"/>
      <c r="F95" s="3"/>
      <c r="G95" s="3"/>
      <c r="H95" s="4"/>
      <c r="I95" s="2" t="s">
        <v>180</v>
      </c>
      <c r="J95" s="3">
        <v>750</v>
      </c>
      <c r="K95" s="184"/>
      <c r="L95" s="3" t="s">
        <v>235</v>
      </c>
      <c r="M95" s="3">
        <v>1000</v>
      </c>
      <c r="N95" s="4"/>
      <c r="O95" s="3"/>
      <c r="P95" s="3"/>
      <c r="R95" s="2"/>
      <c r="S95" s="3"/>
      <c r="T95" s="4"/>
    </row>
    <row r="96" spans="1:20" ht="13.5" customHeight="1" x14ac:dyDescent="0.25">
      <c r="A96" s="211"/>
      <c r="B96" s="208"/>
      <c r="C96" s="7"/>
      <c r="D96" s="3"/>
      <c r="E96" s="9"/>
      <c r="F96" s="3"/>
      <c r="G96" s="3"/>
      <c r="H96" s="4"/>
      <c r="I96" s="2"/>
      <c r="J96" s="3"/>
      <c r="K96" s="184"/>
      <c r="L96" s="3" t="s">
        <v>177</v>
      </c>
      <c r="M96" s="3">
        <v>75</v>
      </c>
      <c r="N96" s="4"/>
      <c r="O96" s="3"/>
      <c r="P96" s="3"/>
      <c r="R96" s="2"/>
      <c r="S96" s="3"/>
      <c r="T96" s="4"/>
    </row>
    <row r="97" spans="1:20" ht="13.5" customHeight="1" x14ac:dyDescent="0.25">
      <c r="A97" s="211"/>
      <c r="B97" s="208"/>
      <c r="C97" s="7"/>
      <c r="D97" s="7"/>
      <c r="E97" s="9"/>
      <c r="F97" s="3"/>
      <c r="G97" s="3"/>
      <c r="H97" s="4"/>
      <c r="I97" s="2"/>
      <c r="J97" s="3"/>
      <c r="K97" s="184"/>
      <c r="L97" s="3" t="s">
        <v>175</v>
      </c>
      <c r="M97" s="3">
        <v>1500</v>
      </c>
      <c r="N97" s="4"/>
      <c r="O97" s="8"/>
      <c r="P97" s="7"/>
      <c r="R97" s="2"/>
      <c r="S97" s="3"/>
      <c r="T97" s="4"/>
    </row>
    <row r="98" spans="1:20" ht="15.75" customHeight="1" x14ac:dyDescent="0.4">
      <c r="A98" s="211"/>
      <c r="B98" s="208"/>
      <c r="C98" s="154" t="s">
        <v>27</v>
      </c>
      <c r="D98" s="22"/>
      <c r="E98" s="34" t="s">
        <v>14</v>
      </c>
      <c r="F98" s="154" t="s">
        <v>27</v>
      </c>
      <c r="G98" s="22"/>
      <c r="H98" s="34" t="s">
        <v>14</v>
      </c>
      <c r="I98" s="154" t="s">
        <v>27</v>
      </c>
      <c r="J98" s="22"/>
      <c r="K98" s="34" t="s">
        <v>14</v>
      </c>
      <c r="L98" s="154" t="s">
        <v>27</v>
      </c>
      <c r="M98" s="22"/>
      <c r="N98" s="34" t="s">
        <v>14</v>
      </c>
      <c r="O98" s="154" t="s">
        <v>27</v>
      </c>
      <c r="P98" s="22"/>
      <c r="Q98" s="34" t="s">
        <v>14</v>
      </c>
      <c r="R98" s="108" t="s">
        <v>27</v>
      </c>
      <c r="S98" s="32"/>
      <c r="T98" s="34" t="s">
        <v>14</v>
      </c>
    </row>
    <row r="99" spans="1:20" ht="15.75" customHeight="1" x14ac:dyDescent="0.4">
      <c r="A99" s="211"/>
      <c r="B99" s="208"/>
      <c r="C99" s="152" t="s">
        <v>23</v>
      </c>
      <c r="D99" s="83"/>
      <c r="E99" s="23" t="s">
        <v>15</v>
      </c>
      <c r="F99" s="152" t="s">
        <v>23</v>
      </c>
      <c r="G99" s="83"/>
      <c r="H99" s="23" t="s">
        <v>15</v>
      </c>
      <c r="I99" s="152" t="s">
        <v>23</v>
      </c>
      <c r="J99" s="83"/>
      <c r="K99" s="82" t="s">
        <v>15</v>
      </c>
      <c r="L99" s="152" t="s">
        <v>23</v>
      </c>
      <c r="M99" s="83"/>
      <c r="N99" s="23" t="s">
        <v>15</v>
      </c>
      <c r="O99" s="152" t="s">
        <v>23</v>
      </c>
      <c r="P99" s="83"/>
      <c r="Q99" s="23" t="s">
        <v>15</v>
      </c>
      <c r="R99" s="109" t="s">
        <v>23</v>
      </c>
      <c r="S99" s="83"/>
      <c r="T99" s="23" t="s">
        <v>15</v>
      </c>
    </row>
    <row r="100" spans="1:20" x14ac:dyDescent="0.25">
      <c r="A100" s="212"/>
      <c r="B100" s="209"/>
      <c r="C100" s="153">
        <f>'Hotlist - Completed'!G97</f>
        <v>0</v>
      </c>
      <c r="D100" s="24">
        <f>SUM(D92:D99)</f>
        <v>0</v>
      </c>
      <c r="E100" s="24">
        <f>+D100-C100</f>
        <v>0</v>
      </c>
      <c r="F100" s="153">
        <f>'Hotlist - Completed'!C97*-1</f>
        <v>0</v>
      </c>
      <c r="G100" s="24">
        <f>SUM(G92:G97)</f>
        <v>1000</v>
      </c>
      <c r="H100" s="24">
        <f>+G100-F100</f>
        <v>1000</v>
      </c>
      <c r="I100" s="39">
        <f>F100</f>
        <v>0</v>
      </c>
      <c r="J100" s="24">
        <f>SUM(J92:J99)</f>
        <v>9250</v>
      </c>
      <c r="K100" s="24">
        <f>+J100-I100</f>
        <v>9250</v>
      </c>
      <c r="L100" s="39">
        <f>I100</f>
        <v>0</v>
      </c>
      <c r="M100" s="24">
        <f>SUM(M92:M99)</f>
        <v>5075</v>
      </c>
      <c r="N100" s="30">
        <f>+M100-L100</f>
        <v>5075</v>
      </c>
      <c r="O100" s="39">
        <f>L100</f>
        <v>0</v>
      </c>
      <c r="P100" s="24">
        <f>SUM(P92:P99)</f>
        <v>0</v>
      </c>
      <c r="Q100" s="30">
        <f>+P100-O100</f>
        <v>0</v>
      </c>
      <c r="R100" s="24">
        <f>C100+F100+I100+L100</f>
        <v>0</v>
      </c>
      <c r="S100" s="24">
        <f>D100+G100+J100+M100</f>
        <v>15325</v>
      </c>
      <c r="T100" s="30">
        <f>+S100-R100</f>
        <v>15325</v>
      </c>
    </row>
    <row r="101" spans="1:20" ht="16.5" thickBot="1" x14ac:dyDescent="0.45">
      <c r="A101" s="210"/>
      <c r="B101" s="207" t="s">
        <v>63</v>
      </c>
      <c r="C101" s="41" t="s">
        <v>7</v>
      </c>
      <c r="D101" s="41" t="s">
        <v>8</v>
      </c>
      <c r="E101" s="42">
        <f>COUNTA(C102:C110)</f>
        <v>0</v>
      </c>
      <c r="F101" s="40" t="s">
        <v>7</v>
      </c>
      <c r="G101" s="41" t="s">
        <v>8</v>
      </c>
      <c r="H101" s="186">
        <f>COUNTA(F102:F110)</f>
        <v>4</v>
      </c>
      <c r="I101" s="40" t="s">
        <v>7</v>
      </c>
      <c r="J101" s="41" t="s">
        <v>8</v>
      </c>
      <c r="K101" s="186">
        <f>COUNTA(I102:I110)</f>
        <v>6</v>
      </c>
      <c r="L101" s="40" t="s">
        <v>7</v>
      </c>
      <c r="M101" s="41" t="s">
        <v>8</v>
      </c>
      <c r="N101" s="186">
        <f>COUNTA(L102:L110)</f>
        <v>4</v>
      </c>
      <c r="O101" s="40" t="s">
        <v>7</v>
      </c>
      <c r="P101" s="41" t="s">
        <v>8</v>
      </c>
      <c r="Q101" s="186">
        <f>COUNTA(O102:O110)</f>
        <v>0</v>
      </c>
      <c r="R101" s="40"/>
      <c r="S101" s="41"/>
      <c r="T101" s="186">
        <f>E101+H101+K101+N101</f>
        <v>14</v>
      </c>
    </row>
    <row r="102" spans="1:20" ht="13.5" customHeight="1" x14ac:dyDescent="0.25">
      <c r="A102" s="211"/>
      <c r="B102" s="208"/>
      <c r="C102" s="7"/>
      <c r="D102" s="3"/>
      <c r="E102" s="9"/>
      <c r="F102" s="3" t="s">
        <v>183</v>
      </c>
      <c r="G102" s="3">
        <v>194</v>
      </c>
      <c r="H102" s="4"/>
      <c r="I102" s="2" t="s">
        <v>190</v>
      </c>
      <c r="J102" s="3">
        <v>1000</v>
      </c>
      <c r="K102" s="185"/>
      <c r="L102" s="3" t="s">
        <v>183</v>
      </c>
      <c r="M102" s="3">
        <v>194</v>
      </c>
      <c r="N102" s="184"/>
      <c r="O102" s="3"/>
      <c r="P102" s="3"/>
      <c r="R102" s="2"/>
      <c r="S102" s="3"/>
      <c r="T102" s="4"/>
    </row>
    <row r="103" spans="1:20" ht="13.5" customHeight="1" x14ac:dyDescent="0.25">
      <c r="A103" s="211"/>
      <c r="B103" s="208"/>
      <c r="E103" s="9"/>
      <c r="F103" s="3" t="s">
        <v>189</v>
      </c>
      <c r="G103" s="3">
        <v>50</v>
      </c>
      <c r="H103" s="4"/>
      <c r="I103" s="2" t="s">
        <v>183</v>
      </c>
      <c r="J103" s="3">
        <v>194</v>
      </c>
      <c r="K103" s="184"/>
      <c r="L103" s="3" t="s">
        <v>191</v>
      </c>
      <c r="M103" s="3">
        <v>250</v>
      </c>
      <c r="N103" s="184"/>
      <c r="O103" s="3"/>
      <c r="P103" s="3"/>
      <c r="R103" s="2"/>
      <c r="S103" s="3"/>
      <c r="T103" s="4"/>
    </row>
    <row r="104" spans="1:20" ht="13.5" customHeight="1" x14ac:dyDescent="0.25">
      <c r="A104" s="211"/>
      <c r="B104" s="208"/>
      <c r="C104" s="7"/>
      <c r="D104" s="3"/>
      <c r="E104" s="9"/>
      <c r="F104" s="3" t="s">
        <v>186</v>
      </c>
      <c r="G104" s="3">
        <v>500</v>
      </c>
      <c r="H104" s="4"/>
      <c r="I104" s="2" t="s">
        <v>192</v>
      </c>
      <c r="J104" s="3">
        <v>100</v>
      </c>
      <c r="K104" s="184"/>
      <c r="L104" s="3" t="s">
        <v>188</v>
      </c>
      <c r="M104" s="3">
        <v>2000</v>
      </c>
      <c r="N104" s="4"/>
      <c r="O104" s="3"/>
      <c r="P104" s="3"/>
      <c r="R104" s="2"/>
      <c r="S104" s="3"/>
      <c r="T104" s="4"/>
    </row>
    <row r="105" spans="1:20" ht="13.5" customHeight="1" x14ac:dyDescent="0.25">
      <c r="A105" s="211"/>
      <c r="B105" s="208"/>
      <c r="C105" s="7"/>
      <c r="D105" s="3"/>
      <c r="E105" s="9"/>
      <c r="F105" s="3" t="s">
        <v>182</v>
      </c>
      <c r="G105" s="3">
        <v>50</v>
      </c>
      <c r="H105" s="4"/>
      <c r="I105" s="2" t="s">
        <v>193</v>
      </c>
      <c r="J105" s="3">
        <v>500</v>
      </c>
      <c r="K105" s="184"/>
      <c r="L105" s="3" t="s">
        <v>185</v>
      </c>
      <c r="M105" s="3">
        <v>100</v>
      </c>
      <c r="N105" s="4"/>
      <c r="O105" s="3"/>
      <c r="P105" s="3"/>
      <c r="R105" s="2"/>
      <c r="S105" s="3"/>
      <c r="T105" s="4"/>
    </row>
    <row r="106" spans="1:20" ht="13.5" customHeight="1" x14ac:dyDescent="0.25">
      <c r="A106" s="211"/>
      <c r="B106" s="208"/>
      <c r="C106" s="7"/>
      <c r="D106" s="3"/>
      <c r="E106" s="9"/>
      <c r="F106" s="3"/>
      <c r="G106" s="3"/>
      <c r="H106" s="4"/>
      <c r="I106" s="2" t="s">
        <v>184</v>
      </c>
      <c r="J106" s="3">
        <v>250</v>
      </c>
      <c r="K106" s="184"/>
      <c r="L106" s="3"/>
      <c r="M106" s="3"/>
      <c r="N106" s="184"/>
      <c r="O106" s="3"/>
      <c r="P106" s="3"/>
      <c r="R106" s="2"/>
      <c r="S106" s="3"/>
      <c r="T106" s="4"/>
    </row>
    <row r="107" spans="1:20" ht="13.5" customHeight="1" x14ac:dyDescent="0.25">
      <c r="A107" s="211"/>
      <c r="B107" s="208"/>
      <c r="C107" s="7"/>
      <c r="D107" s="7"/>
      <c r="E107" s="9"/>
      <c r="F107" s="3"/>
      <c r="G107" s="3"/>
      <c r="H107" s="4"/>
      <c r="I107" s="2" t="s">
        <v>187</v>
      </c>
      <c r="J107" s="3">
        <v>500</v>
      </c>
      <c r="K107" s="184"/>
      <c r="L107" s="3"/>
      <c r="M107" s="3"/>
      <c r="N107" s="184"/>
      <c r="O107" s="3"/>
      <c r="P107" s="3"/>
      <c r="R107" s="2"/>
      <c r="S107" s="3"/>
      <c r="T107" s="4"/>
    </row>
    <row r="108" spans="1:20" ht="13.5" customHeight="1" x14ac:dyDescent="0.25">
      <c r="A108" s="211"/>
      <c r="B108" s="208"/>
      <c r="C108" s="7"/>
      <c r="D108" s="7"/>
      <c r="E108" s="9"/>
      <c r="F108" s="8"/>
      <c r="G108" s="7"/>
      <c r="H108" s="4"/>
      <c r="K108" s="9"/>
      <c r="N108" s="4"/>
      <c r="R108" s="2"/>
      <c r="S108" s="3"/>
      <c r="T108" s="4"/>
    </row>
    <row r="109" spans="1:20" ht="13.5" customHeight="1" x14ac:dyDescent="0.25">
      <c r="A109" s="211"/>
      <c r="B109" s="208"/>
      <c r="C109" s="7"/>
      <c r="D109" s="7"/>
      <c r="E109" s="9"/>
      <c r="H109" s="4"/>
      <c r="K109" s="9"/>
      <c r="N109" s="4"/>
      <c r="R109" s="2"/>
      <c r="S109" s="3"/>
      <c r="T109" s="4"/>
    </row>
    <row r="110" spans="1:20" ht="13.5" customHeight="1" x14ac:dyDescent="0.25">
      <c r="A110" s="211"/>
      <c r="B110" s="208"/>
      <c r="C110" s="7"/>
      <c r="D110" s="7"/>
      <c r="E110" s="9"/>
      <c r="F110" s="8"/>
      <c r="G110" s="7"/>
      <c r="H110" s="4"/>
      <c r="K110" s="9"/>
      <c r="N110" s="184"/>
      <c r="R110" s="2"/>
      <c r="S110" s="3"/>
      <c r="T110" s="4"/>
    </row>
    <row r="111" spans="1:20" ht="15.75" customHeight="1" x14ac:dyDescent="0.4">
      <c r="A111" s="211"/>
      <c r="B111" s="208"/>
      <c r="C111" s="154" t="s">
        <v>27</v>
      </c>
      <c r="D111" s="22"/>
      <c r="E111" s="34" t="s">
        <v>14</v>
      </c>
      <c r="F111" s="154" t="s">
        <v>27</v>
      </c>
      <c r="G111" s="22"/>
      <c r="H111" s="34" t="s">
        <v>14</v>
      </c>
      <c r="I111" s="154" t="s">
        <v>27</v>
      </c>
      <c r="J111" s="22"/>
      <c r="K111" s="34" t="s">
        <v>14</v>
      </c>
      <c r="L111" s="154" t="s">
        <v>27</v>
      </c>
      <c r="M111" s="22"/>
      <c r="N111" s="34" t="s">
        <v>14</v>
      </c>
      <c r="O111" s="154" t="s">
        <v>27</v>
      </c>
      <c r="P111" s="22"/>
      <c r="Q111" s="34" t="s">
        <v>14</v>
      </c>
      <c r="R111" s="108" t="s">
        <v>27</v>
      </c>
      <c r="S111" s="32"/>
      <c r="T111" s="34" t="s">
        <v>14</v>
      </c>
    </row>
    <row r="112" spans="1:20" ht="15.75" customHeight="1" x14ac:dyDescent="0.4">
      <c r="A112" s="211"/>
      <c r="B112" s="208"/>
      <c r="C112" s="152" t="s">
        <v>23</v>
      </c>
      <c r="D112" s="83"/>
      <c r="E112" s="23" t="s">
        <v>15</v>
      </c>
      <c r="F112" s="152" t="s">
        <v>23</v>
      </c>
      <c r="G112" s="83"/>
      <c r="H112" s="23" t="s">
        <v>15</v>
      </c>
      <c r="I112" s="152" t="s">
        <v>23</v>
      </c>
      <c r="J112" s="83"/>
      <c r="K112" s="82" t="s">
        <v>15</v>
      </c>
      <c r="L112" s="152" t="s">
        <v>23</v>
      </c>
      <c r="M112" s="83"/>
      <c r="N112" s="23" t="s">
        <v>15</v>
      </c>
      <c r="O112" s="152" t="s">
        <v>23</v>
      </c>
      <c r="P112" s="83"/>
      <c r="Q112" s="23" t="s">
        <v>15</v>
      </c>
      <c r="R112" s="109" t="s">
        <v>23</v>
      </c>
      <c r="S112" s="83"/>
      <c r="T112" s="23" t="s">
        <v>15</v>
      </c>
    </row>
    <row r="113" spans="1:20" x14ac:dyDescent="0.25">
      <c r="A113" s="212"/>
      <c r="B113" s="209"/>
      <c r="C113" s="153">
        <f>'Hotlist - Completed'!G104</f>
        <v>0</v>
      </c>
      <c r="D113" s="24">
        <f>SUM(D102:D112)</f>
        <v>0</v>
      </c>
      <c r="E113" s="24">
        <f>+D113-C113</f>
        <v>0</v>
      </c>
      <c r="F113" s="153">
        <f>'Hotlist - Completed'!C104*-1</f>
        <v>0</v>
      </c>
      <c r="G113" s="24">
        <f>SUM(G102:G110)</f>
        <v>794</v>
      </c>
      <c r="H113" s="24">
        <f>+G113-F113</f>
        <v>794</v>
      </c>
      <c r="I113" s="39">
        <f>F113</f>
        <v>0</v>
      </c>
      <c r="J113" s="24">
        <f>SUM(J102:J112)</f>
        <v>2544</v>
      </c>
      <c r="K113" s="24">
        <f>+J113-I113</f>
        <v>2544</v>
      </c>
      <c r="L113" s="39">
        <f>I113</f>
        <v>0</v>
      </c>
      <c r="M113" s="24">
        <f>SUM(M102:M112)</f>
        <v>2544</v>
      </c>
      <c r="N113" s="30">
        <f>+M113-L113</f>
        <v>2544</v>
      </c>
      <c r="O113" s="39">
        <f>L113</f>
        <v>0</v>
      </c>
      <c r="P113" s="24">
        <f>SUM(P102:P112)</f>
        <v>0</v>
      </c>
      <c r="Q113" s="30">
        <f>+P113-O113</f>
        <v>0</v>
      </c>
      <c r="R113" s="24">
        <f>C113+F113+I113+L113</f>
        <v>0</v>
      </c>
      <c r="S113" s="24">
        <f>D113+G113+J113+M113</f>
        <v>5882</v>
      </c>
      <c r="T113" s="30">
        <f>+S113-R113</f>
        <v>5882</v>
      </c>
    </row>
    <row r="114" spans="1:20" ht="16.5" thickBot="1" x14ac:dyDescent="0.45">
      <c r="A114" s="210"/>
      <c r="B114" s="207" t="s">
        <v>55</v>
      </c>
      <c r="C114" s="41" t="s">
        <v>7</v>
      </c>
      <c r="D114" s="41" t="s">
        <v>8</v>
      </c>
      <c r="E114" s="42">
        <f>COUNTA(C115:C120)</f>
        <v>0</v>
      </c>
      <c r="F114" s="40" t="s">
        <v>7</v>
      </c>
      <c r="G114" s="41" t="s">
        <v>8</v>
      </c>
      <c r="H114" s="186">
        <f>COUNTA(F115:F120)</f>
        <v>3</v>
      </c>
      <c r="I114" s="40" t="s">
        <v>7</v>
      </c>
      <c r="J114" s="41" t="s">
        <v>8</v>
      </c>
      <c r="K114" s="186">
        <f>COUNTA(I115:I120)</f>
        <v>2</v>
      </c>
      <c r="L114" s="40" t="s">
        <v>7</v>
      </c>
      <c r="M114" s="41" t="s">
        <v>8</v>
      </c>
      <c r="N114" s="186">
        <f>COUNTA(L115:L120)</f>
        <v>0</v>
      </c>
      <c r="O114" s="41" t="s">
        <v>7</v>
      </c>
      <c r="P114" s="41" t="s">
        <v>8</v>
      </c>
      <c r="Q114" s="186">
        <f>COUNTA(O115:O120)</f>
        <v>0</v>
      </c>
      <c r="R114" s="40"/>
      <c r="S114" s="41"/>
      <c r="T114" s="186">
        <f>E114+H114+K114+N114</f>
        <v>5</v>
      </c>
    </row>
    <row r="115" spans="1:20" ht="13.5" customHeight="1" x14ac:dyDescent="0.25">
      <c r="A115" s="211"/>
      <c r="B115" s="208"/>
      <c r="C115" s="7"/>
      <c r="D115" s="7"/>
      <c r="E115" s="9"/>
      <c r="F115" s="3" t="s">
        <v>194</v>
      </c>
      <c r="G115" s="3">
        <v>750</v>
      </c>
      <c r="H115" s="4"/>
      <c r="I115" s="2" t="s">
        <v>195</v>
      </c>
      <c r="J115" s="3">
        <v>50</v>
      </c>
      <c r="K115" s="185"/>
      <c r="L115" s="2"/>
      <c r="M115" s="7"/>
      <c r="N115" s="147"/>
      <c r="O115" s="3"/>
      <c r="P115" s="7"/>
      <c r="R115" s="2"/>
      <c r="S115" s="3"/>
      <c r="T115" s="4"/>
    </row>
    <row r="116" spans="1:20" ht="13.5" customHeight="1" x14ac:dyDescent="0.25">
      <c r="A116" s="211"/>
      <c r="B116" s="208"/>
      <c r="E116" s="9"/>
      <c r="F116" s="2" t="s">
        <v>196</v>
      </c>
      <c r="G116" s="3">
        <v>50</v>
      </c>
      <c r="H116" s="4"/>
      <c r="I116" s="3" t="s">
        <v>171</v>
      </c>
      <c r="J116" s="3">
        <v>125</v>
      </c>
      <c r="K116" s="184"/>
      <c r="L116" s="2"/>
      <c r="M116" s="7"/>
      <c r="N116" s="147"/>
      <c r="O116" s="3"/>
      <c r="P116" s="7"/>
      <c r="R116" s="2"/>
      <c r="S116" s="3"/>
      <c r="T116" s="4"/>
    </row>
    <row r="117" spans="1:20" ht="13.5" customHeight="1" x14ac:dyDescent="0.25">
      <c r="A117" s="211"/>
      <c r="B117" s="208"/>
      <c r="C117" s="7"/>
      <c r="D117" s="7"/>
      <c r="E117" s="9"/>
      <c r="F117" s="2" t="s">
        <v>195</v>
      </c>
      <c r="G117" s="3">
        <v>10</v>
      </c>
      <c r="H117" s="4"/>
      <c r="I117" s="195"/>
      <c r="J117" s="195"/>
      <c r="K117" s="184"/>
      <c r="L117" s="2"/>
      <c r="M117" s="7"/>
      <c r="N117" s="147"/>
      <c r="O117" s="3"/>
      <c r="P117" s="7"/>
      <c r="R117" s="2"/>
      <c r="S117" s="3"/>
      <c r="T117" s="4"/>
    </row>
    <row r="118" spans="1:20" ht="13.5" customHeight="1" x14ac:dyDescent="0.25">
      <c r="A118" s="211"/>
      <c r="B118" s="208"/>
      <c r="C118" s="7"/>
      <c r="D118" s="7"/>
      <c r="E118" s="9"/>
      <c r="F118" s="3"/>
      <c r="G118" s="3"/>
      <c r="H118" s="4"/>
      <c r="I118" s="2"/>
      <c r="J118" s="3"/>
      <c r="K118" s="4"/>
      <c r="L118" s="2"/>
      <c r="M118" s="7"/>
      <c r="N118" s="147"/>
      <c r="O118" s="3"/>
      <c r="P118" s="7"/>
      <c r="R118" s="2"/>
      <c r="S118" s="3"/>
      <c r="T118" s="4"/>
    </row>
    <row r="119" spans="1:20" ht="13.5" customHeight="1" x14ac:dyDescent="0.25">
      <c r="A119" s="211"/>
      <c r="B119" s="208"/>
      <c r="C119" s="7"/>
      <c r="D119" s="7"/>
      <c r="E119" s="9"/>
      <c r="F119" s="8"/>
      <c r="G119" s="7"/>
      <c r="H119" s="4"/>
      <c r="K119" s="9"/>
      <c r="L119" s="190"/>
      <c r="M119" s="83"/>
      <c r="N119" s="147"/>
      <c r="R119" s="2"/>
      <c r="S119" s="3"/>
      <c r="T119" s="4"/>
    </row>
    <row r="120" spans="1:20" ht="13.5" customHeight="1" x14ac:dyDescent="0.25">
      <c r="A120" s="211"/>
      <c r="B120" s="208"/>
      <c r="C120" s="7"/>
      <c r="D120" s="7"/>
      <c r="E120" s="9"/>
      <c r="F120" s="8"/>
      <c r="G120" s="7"/>
      <c r="H120" s="4"/>
      <c r="K120" s="9"/>
      <c r="L120" s="190"/>
      <c r="M120" s="83"/>
      <c r="N120" s="147"/>
      <c r="R120" s="2"/>
      <c r="S120" s="3"/>
      <c r="T120" s="4"/>
    </row>
    <row r="121" spans="1:20" ht="15.75" customHeight="1" x14ac:dyDescent="0.4">
      <c r="A121" s="211"/>
      <c r="B121" s="208"/>
      <c r="C121" s="154" t="s">
        <v>27</v>
      </c>
      <c r="D121" s="22"/>
      <c r="E121" s="34" t="s">
        <v>14</v>
      </c>
      <c r="F121" s="154" t="s">
        <v>27</v>
      </c>
      <c r="G121" s="22"/>
      <c r="H121" s="34" t="s">
        <v>14</v>
      </c>
      <c r="I121" s="154" t="s">
        <v>27</v>
      </c>
      <c r="J121" s="22"/>
      <c r="K121" s="34" t="s">
        <v>14</v>
      </c>
      <c r="L121" s="108" t="s">
        <v>27</v>
      </c>
      <c r="M121" s="22"/>
      <c r="N121" s="34" t="s">
        <v>14</v>
      </c>
      <c r="O121" s="154" t="s">
        <v>27</v>
      </c>
      <c r="P121" s="22"/>
      <c r="Q121" s="34" t="s">
        <v>14</v>
      </c>
      <c r="R121" s="108" t="s">
        <v>27</v>
      </c>
      <c r="S121" s="32"/>
      <c r="T121" s="34" t="s">
        <v>14</v>
      </c>
    </row>
    <row r="122" spans="1:20" ht="15.75" customHeight="1" x14ac:dyDescent="0.4">
      <c r="A122" s="211"/>
      <c r="B122" s="208"/>
      <c r="C122" s="152" t="s">
        <v>23</v>
      </c>
      <c r="D122" s="83"/>
      <c r="E122" s="23" t="s">
        <v>15</v>
      </c>
      <c r="F122" s="152" t="s">
        <v>23</v>
      </c>
      <c r="G122" s="83"/>
      <c r="H122" s="23" t="s">
        <v>15</v>
      </c>
      <c r="I122" s="152" t="s">
        <v>23</v>
      </c>
      <c r="J122" s="83"/>
      <c r="K122" s="82" t="s">
        <v>15</v>
      </c>
      <c r="L122" s="177" t="s">
        <v>23</v>
      </c>
      <c r="M122" s="191"/>
      <c r="N122" s="82" t="s">
        <v>15</v>
      </c>
      <c r="O122" s="152" t="s">
        <v>23</v>
      </c>
      <c r="P122" s="83"/>
      <c r="Q122" s="23" t="s">
        <v>15</v>
      </c>
      <c r="R122" s="109" t="s">
        <v>23</v>
      </c>
      <c r="S122" s="83"/>
      <c r="T122" s="23" t="s">
        <v>15</v>
      </c>
    </row>
    <row r="123" spans="1:20" x14ac:dyDescent="0.25">
      <c r="A123" s="211"/>
      <c r="B123" s="208"/>
      <c r="C123" s="153">
        <f>'Hotlist - Completed'!M13</f>
        <v>500</v>
      </c>
      <c r="D123" s="24">
        <f>SUM(D115:D122)</f>
        <v>0</v>
      </c>
      <c r="E123" s="24">
        <f>+D123-C123</f>
        <v>-500</v>
      </c>
      <c r="F123" s="153">
        <f>'Hotlist - Completed'!I13*-1</f>
        <v>-500</v>
      </c>
      <c r="G123" s="24">
        <f>SUM(G115:G120)</f>
        <v>810</v>
      </c>
      <c r="H123" s="24">
        <f>+G123-F123</f>
        <v>1310</v>
      </c>
      <c r="I123" s="39">
        <f>F123</f>
        <v>-500</v>
      </c>
      <c r="J123" s="24">
        <f>SUM(J115:J122)</f>
        <v>175</v>
      </c>
      <c r="K123" s="24">
        <f>+J123-I123</f>
        <v>675</v>
      </c>
      <c r="L123" s="39">
        <f>I123</f>
        <v>-500</v>
      </c>
      <c r="M123" s="24">
        <f>SUM(M115:M122)</f>
        <v>0</v>
      </c>
      <c r="N123" s="30">
        <f>+M123-L123</f>
        <v>500</v>
      </c>
      <c r="O123" s="39">
        <v>0</v>
      </c>
      <c r="P123" s="24">
        <f>SUM(P115:P122)</f>
        <v>0</v>
      </c>
      <c r="Q123" s="30">
        <f>+P123-O123</f>
        <v>0</v>
      </c>
      <c r="R123" s="24">
        <f>C123+F123+I123+L123</f>
        <v>-1000</v>
      </c>
      <c r="S123" s="24">
        <f>D123+G123+J123+M123</f>
        <v>985</v>
      </c>
      <c r="T123" s="30">
        <f>+S123-R123</f>
        <v>1985</v>
      </c>
    </row>
    <row r="124" spans="1:20" ht="16.5" customHeight="1" thickBot="1" x14ac:dyDescent="0.45">
      <c r="A124" s="204" t="s">
        <v>159</v>
      </c>
      <c r="B124" s="207" t="s">
        <v>160</v>
      </c>
      <c r="C124" s="41" t="s">
        <v>7</v>
      </c>
      <c r="D124" s="41" t="s">
        <v>8</v>
      </c>
      <c r="E124" s="144">
        <v>4</v>
      </c>
      <c r="F124" s="40" t="s">
        <v>7</v>
      </c>
      <c r="G124" s="41" t="s">
        <v>8</v>
      </c>
      <c r="H124" s="186">
        <v>80</v>
      </c>
      <c r="I124" s="40" t="s">
        <v>7</v>
      </c>
      <c r="J124" s="41" t="s">
        <v>8</v>
      </c>
      <c r="K124" s="189">
        <v>11</v>
      </c>
      <c r="L124" s="40" t="s">
        <v>7</v>
      </c>
      <c r="M124" s="41" t="s">
        <v>8</v>
      </c>
      <c r="N124" s="186">
        <v>3</v>
      </c>
      <c r="O124" s="40" t="s">
        <v>7</v>
      </c>
      <c r="P124" s="41" t="s">
        <v>8</v>
      </c>
      <c r="Q124" s="186">
        <v>3</v>
      </c>
      <c r="R124" s="40"/>
      <c r="S124" s="41"/>
      <c r="T124" s="186">
        <f>E124+H124+K124+N124</f>
        <v>98</v>
      </c>
    </row>
    <row r="125" spans="1:20" x14ac:dyDescent="0.25">
      <c r="A125" s="205"/>
      <c r="B125" s="208"/>
      <c r="E125" s="9"/>
      <c r="F125" s="8"/>
      <c r="G125" s="7"/>
      <c r="H125" s="9"/>
      <c r="I125" s="8"/>
      <c r="J125" s="7"/>
      <c r="K125" s="4"/>
      <c r="L125" s="8"/>
      <c r="M125" s="7"/>
      <c r="N125" s="9"/>
      <c r="O125" s="8"/>
      <c r="P125" s="7"/>
      <c r="Q125" s="9"/>
      <c r="R125" s="2"/>
      <c r="S125" s="3"/>
      <c r="T125" s="4"/>
    </row>
    <row r="126" spans="1:20" x14ac:dyDescent="0.25">
      <c r="A126" s="205"/>
      <c r="B126" s="208"/>
      <c r="C126" s="7"/>
      <c r="D126" s="7"/>
      <c r="E126" s="9"/>
      <c r="F126" s="8"/>
      <c r="G126" s="7"/>
      <c r="H126" s="9"/>
      <c r="I126" s="2"/>
      <c r="J126" s="3"/>
      <c r="K126" s="4"/>
      <c r="L126" s="8"/>
      <c r="M126" s="7"/>
      <c r="N126" s="9"/>
      <c r="O126" s="8"/>
      <c r="P126" s="7"/>
      <c r="Q126" s="9"/>
      <c r="R126" s="2"/>
      <c r="S126" s="3"/>
      <c r="T126" s="4"/>
    </row>
    <row r="127" spans="1:20" ht="15" x14ac:dyDescent="0.4">
      <c r="A127" s="205"/>
      <c r="B127" s="208"/>
      <c r="C127" s="154" t="s">
        <v>27</v>
      </c>
      <c r="D127" s="22"/>
      <c r="E127" s="34" t="s">
        <v>14</v>
      </c>
      <c r="F127" s="154" t="s">
        <v>27</v>
      </c>
      <c r="G127" s="22"/>
      <c r="H127" s="34" t="s">
        <v>14</v>
      </c>
      <c r="I127" s="154" t="s">
        <v>27</v>
      </c>
      <c r="J127" s="22"/>
      <c r="K127" s="34" t="s">
        <v>14</v>
      </c>
      <c r="L127" s="154" t="s">
        <v>27</v>
      </c>
      <c r="M127" s="22"/>
      <c r="N127" s="34" t="s">
        <v>14</v>
      </c>
      <c r="O127" s="154" t="s">
        <v>27</v>
      </c>
      <c r="P127" s="22"/>
      <c r="Q127" s="34" t="s">
        <v>14</v>
      </c>
      <c r="R127" s="108" t="s">
        <v>27</v>
      </c>
      <c r="S127" s="32"/>
      <c r="T127" s="34" t="s">
        <v>14</v>
      </c>
    </row>
    <row r="128" spans="1:20" ht="15" x14ac:dyDescent="0.4">
      <c r="A128" s="205"/>
      <c r="B128" s="208"/>
      <c r="C128" s="152" t="s">
        <v>23</v>
      </c>
      <c r="D128" s="83"/>
      <c r="E128" s="23" t="s">
        <v>15</v>
      </c>
      <c r="F128" s="152" t="s">
        <v>23</v>
      </c>
      <c r="G128" s="83"/>
      <c r="H128" s="23" t="s">
        <v>15</v>
      </c>
      <c r="I128" s="152" t="s">
        <v>23</v>
      </c>
      <c r="J128" s="83"/>
      <c r="K128" s="82" t="s">
        <v>15</v>
      </c>
      <c r="L128" s="152" t="s">
        <v>23</v>
      </c>
      <c r="M128" s="83"/>
      <c r="N128" s="23" t="s">
        <v>15</v>
      </c>
      <c r="O128" s="152" t="s">
        <v>23</v>
      </c>
      <c r="P128" s="83"/>
      <c r="Q128" s="23" t="s">
        <v>15</v>
      </c>
      <c r="R128" s="109" t="s">
        <v>23</v>
      </c>
      <c r="S128" s="83"/>
      <c r="T128" s="23" t="s">
        <v>15</v>
      </c>
    </row>
    <row r="129" spans="1:20" s="11" customFormat="1" ht="15" customHeight="1" x14ac:dyDescent="0.25">
      <c r="A129" s="206"/>
      <c r="B129" s="209"/>
      <c r="C129" s="153">
        <f>'Hotlist - Completed'!M32</f>
        <v>-343</v>
      </c>
      <c r="D129" s="24">
        <f>SUM(D125:D128)</f>
        <v>0</v>
      </c>
      <c r="E129" s="24">
        <f>+D129-C129</f>
        <v>343</v>
      </c>
      <c r="F129" s="155">
        <f>'Hotlist - Completed'!I32*-1</f>
        <v>-223</v>
      </c>
      <c r="G129" s="24">
        <f>SUM(G125:G128)</f>
        <v>0</v>
      </c>
      <c r="H129" s="24">
        <f>+G129-F129</f>
        <v>223</v>
      </c>
      <c r="I129" s="39">
        <f>F129</f>
        <v>-223</v>
      </c>
      <c r="J129" s="24">
        <f>SUM(J125:J128)</f>
        <v>0</v>
      </c>
      <c r="K129" s="24">
        <f>+J129-I129</f>
        <v>223</v>
      </c>
      <c r="L129" s="39">
        <f>I129</f>
        <v>-223</v>
      </c>
      <c r="M129" s="24">
        <f>SUM(M125:M128)</f>
        <v>0</v>
      </c>
      <c r="N129" s="30">
        <f>+M129-L129</f>
        <v>223</v>
      </c>
      <c r="O129" s="39">
        <v>0</v>
      </c>
      <c r="P129" s="24">
        <f>SUM(P125:P128)</f>
        <v>0</v>
      </c>
      <c r="Q129" s="30">
        <f>+P129-O129</f>
        <v>0</v>
      </c>
      <c r="R129" s="24">
        <f>C129+F129+I129+L129</f>
        <v>-1012</v>
      </c>
      <c r="S129" s="24">
        <f>D129+G129+J129+M129</f>
        <v>0</v>
      </c>
      <c r="T129" s="30">
        <f>+S129-R129</f>
        <v>1012</v>
      </c>
    </row>
    <row r="130" spans="1:20" ht="16.5" customHeight="1" thickBot="1" x14ac:dyDescent="0.45">
      <c r="A130" s="205"/>
      <c r="B130" s="208" t="s">
        <v>0</v>
      </c>
      <c r="C130" s="41" t="s">
        <v>7</v>
      </c>
      <c r="D130" s="41" t="s">
        <v>8</v>
      </c>
      <c r="E130" s="42">
        <f>COUNTA(C131:C134)</f>
        <v>0</v>
      </c>
      <c r="F130" s="40" t="s">
        <v>7</v>
      </c>
      <c r="G130" s="41" t="s">
        <v>8</v>
      </c>
      <c r="H130" s="186">
        <f>COUNTA(F131:F134)</f>
        <v>1</v>
      </c>
      <c r="I130" s="40" t="s">
        <v>7</v>
      </c>
      <c r="J130" s="41" t="s">
        <v>8</v>
      </c>
      <c r="K130" s="186">
        <f>COUNTA(I131:I134)</f>
        <v>3</v>
      </c>
      <c r="L130" s="40" t="s">
        <v>7</v>
      </c>
      <c r="M130" s="41" t="s">
        <v>8</v>
      </c>
      <c r="N130" s="186">
        <f>COUNTA(L131:L134)</f>
        <v>0</v>
      </c>
      <c r="O130" s="40" t="s">
        <v>7</v>
      </c>
      <c r="P130" s="41" t="s">
        <v>8</v>
      </c>
      <c r="Q130" s="186">
        <f>COUNTA(O131:O134)</f>
        <v>0</v>
      </c>
      <c r="R130" s="40"/>
      <c r="S130" s="41"/>
      <c r="T130" s="186">
        <f>E130+H130+K130+N130</f>
        <v>4</v>
      </c>
    </row>
    <row r="131" spans="1:20" x14ac:dyDescent="0.25">
      <c r="A131" s="205"/>
      <c r="B131" s="208"/>
      <c r="C131" s="7"/>
      <c r="D131" s="3"/>
      <c r="E131" s="4"/>
      <c r="F131" s="2" t="s">
        <v>205</v>
      </c>
      <c r="G131" s="3">
        <v>3000</v>
      </c>
      <c r="H131" s="4"/>
      <c r="I131" s="2" t="s">
        <v>87</v>
      </c>
      <c r="J131" s="3">
        <v>2000</v>
      </c>
      <c r="K131" s="146"/>
      <c r="L131" s="2"/>
      <c r="M131" s="3"/>
      <c r="N131" s="4"/>
      <c r="O131" s="2"/>
      <c r="P131" s="3"/>
      <c r="Q131" s="4"/>
      <c r="R131" s="2"/>
      <c r="S131" s="3"/>
      <c r="T131" s="4"/>
    </row>
    <row r="132" spans="1:20" x14ac:dyDescent="0.25">
      <c r="A132" s="205"/>
      <c r="B132" s="208"/>
      <c r="C132" s="7"/>
      <c r="D132" s="28"/>
      <c r="E132" s="4"/>
      <c r="F132" s="2"/>
      <c r="G132" s="3"/>
      <c r="H132" s="4"/>
      <c r="I132" s="2" t="s">
        <v>125</v>
      </c>
      <c r="J132" s="26">
        <v>2000</v>
      </c>
      <c r="K132" s="147"/>
      <c r="L132" s="2"/>
      <c r="M132" s="3"/>
      <c r="N132" s="4"/>
      <c r="O132" s="2"/>
      <c r="P132" s="3"/>
      <c r="Q132" s="4"/>
      <c r="R132" s="2"/>
      <c r="S132" s="3"/>
      <c r="T132" s="4"/>
    </row>
    <row r="133" spans="1:20" x14ac:dyDescent="0.25">
      <c r="A133" s="205"/>
      <c r="B133" s="208"/>
      <c r="C133" s="3"/>
      <c r="D133" s="3"/>
      <c r="E133" s="4"/>
      <c r="F133" s="2"/>
      <c r="G133" s="3"/>
      <c r="H133" s="4"/>
      <c r="I133" s="2" t="s">
        <v>17</v>
      </c>
      <c r="J133" s="3">
        <v>15000</v>
      </c>
      <c r="K133" s="4"/>
      <c r="L133" s="2"/>
      <c r="M133" s="3"/>
      <c r="N133" s="4"/>
      <c r="O133" s="2"/>
      <c r="P133" s="3"/>
      <c r="Q133" s="4"/>
      <c r="R133" s="2"/>
      <c r="S133" s="3"/>
      <c r="T133" s="4"/>
    </row>
    <row r="134" spans="1:20" x14ac:dyDescent="0.25">
      <c r="A134" s="205"/>
      <c r="B134" s="208"/>
      <c r="C134" s="3"/>
      <c r="D134" s="3"/>
      <c r="E134" s="4"/>
      <c r="H134" s="4"/>
      <c r="I134" s="2"/>
      <c r="J134" s="3"/>
      <c r="K134" s="4"/>
      <c r="L134" s="2"/>
      <c r="M134" s="3"/>
      <c r="N134" s="4"/>
      <c r="O134" s="2"/>
      <c r="P134" s="3"/>
      <c r="Q134" s="4"/>
      <c r="R134" s="2"/>
      <c r="S134" s="3"/>
      <c r="T134" s="4"/>
    </row>
    <row r="135" spans="1:20" x14ac:dyDescent="0.25">
      <c r="A135" s="205"/>
      <c r="B135" s="208"/>
      <c r="C135" s="154" t="s">
        <v>27</v>
      </c>
      <c r="D135" s="3"/>
      <c r="E135" s="34" t="s">
        <v>14</v>
      </c>
      <c r="F135" s="154" t="s">
        <v>27</v>
      </c>
      <c r="H135" s="34" t="s">
        <v>14</v>
      </c>
      <c r="I135" s="154" t="s">
        <v>27</v>
      </c>
      <c r="J135" s="3"/>
      <c r="K135" s="34" t="s">
        <v>14</v>
      </c>
      <c r="L135" s="154" t="s">
        <v>27</v>
      </c>
      <c r="M135" s="3"/>
      <c r="N135" s="34" t="s">
        <v>14</v>
      </c>
      <c r="O135" s="154" t="s">
        <v>27</v>
      </c>
      <c r="P135" s="3"/>
      <c r="Q135" s="34" t="s">
        <v>14</v>
      </c>
      <c r="R135" s="108" t="s">
        <v>27</v>
      </c>
      <c r="S135" s="32"/>
      <c r="T135" s="34" t="s">
        <v>14</v>
      </c>
    </row>
    <row r="136" spans="1:20" ht="15" x14ac:dyDescent="0.4">
      <c r="A136" s="205"/>
      <c r="B136" s="208"/>
      <c r="C136" s="152" t="s">
        <v>23</v>
      </c>
      <c r="D136" s="22"/>
      <c r="E136" s="23" t="s">
        <v>15</v>
      </c>
      <c r="F136" s="152" t="s">
        <v>23</v>
      </c>
      <c r="G136" s="22"/>
      <c r="H136" s="23" t="s">
        <v>15</v>
      </c>
      <c r="I136" s="152" t="s">
        <v>23</v>
      </c>
      <c r="J136" s="22"/>
      <c r="K136" s="23" t="s">
        <v>15</v>
      </c>
      <c r="L136" s="152" t="s">
        <v>23</v>
      </c>
      <c r="M136" s="22"/>
      <c r="N136" s="23" t="s">
        <v>15</v>
      </c>
      <c r="O136" s="152" t="s">
        <v>23</v>
      </c>
      <c r="P136" s="22"/>
      <c r="Q136" s="23" t="s">
        <v>15</v>
      </c>
      <c r="R136" s="109" t="s">
        <v>23</v>
      </c>
      <c r="S136" s="33" t="s">
        <v>8</v>
      </c>
      <c r="T136" s="23" t="s">
        <v>15</v>
      </c>
    </row>
    <row r="137" spans="1:20" s="11" customFormat="1" x14ac:dyDescent="0.25">
      <c r="A137" s="206"/>
      <c r="B137" s="209"/>
      <c r="C137" s="153">
        <f>'Hotlist - Completed'!M44</f>
        <v>14567</v>
      </c>
      <c r="D137" s="24">
        <f>SUM(D131:D136)</f>
        <v>0</v>
      </c>
      <c r="E137" s="30">
        <f>+D137-C137</f>
        <v>-14567</v>
      </c>
      <c r="F137" s="153">
        <f>'Hotlist - Completed'!I44*-1</f>
        <v>-15000</v>
      </c>
      <c r="G137" s="24">
        <f>SUM(G131:G136)</f>
        <v>3000</v>
      </c>
      <c r="H137" s="30">
        <f>+G137-F137</f>
        <v>18000</v>
      </c>
      <c r="I137" s="39">
        <f>F137</f>
        <v>-15000</v>
      </c>
      <c r="J137" s="24">
        <f>SUM(J131:J136)</f>
        <v>19000</v>
      </c>
      <c r="K137" s="30">
        <f>+J137-I137</f>
        <v>34000</v>
      </c>
      <c r="L137" s="39">
        <f>I137</f>
        <v>-15000</v>
      </c>
      <c r="M137" s="24">
        <f>SUM(M131:M136)</f>
        <v>0</v>
      </c>
      <c r="N137" s="30">
        <f>+M137-L137</f>
        <v>15000</v>
      </c>
      <c r="O137" s="39">
        <v>0</v>
      </c>
      <c r="P137" s="24">
        <f>SUM(P131:P136)</f>
        <v>0</v>
      </c>
      <c r="Q137" s="30">
        <f>+P137-O137</f>
        <v>0</v>
      </c>
      <c r="R137" s="24">
        <f>C137+F137+I137+L137</f>
        <v>-30433</v>
      </c>
      <c r="S137" s="24">
        <f>D137+G137+J137+M137</f>
        <v>22000</v>
      </c>
      <c r="T137" s="30">
        <f>+S137-R137</f>
        <v>52433</v>
      </c>
    </row>
    <row r="138" spans="1:20" ht="16.5" thickBot="1" x14ac:dyDescent="0.45">
      <c r="A138" s="204"/>
      <c r="B138" s="207" t="s">
        <v>33</v>
      </c>
      <c r="C138" s="41" t="s">
        <v>7</v>
      </c>
      <c r="D138" s="41" t="s">
        <v>8</v>
      </c>
      <c r="E138" s="42">
        <f>COUNTA(C139:C145)</f>
        <v>0</v>
      </c>
      <c r="F138" s="40" t="s">
        <v>7</v>
      </c>
      <c r="G138" s="41" t="s">
        <v>8</v>
      </c>
      <c r="H138" s="186">
        <f>COUNTA(F139:F146)</f>
        <v>2</v>
      </c>
      <c r="I138" s="40" t="s">
        <v>7</v>
      </c>
      <c r="J138" s="41" t="s">
        <v>8</v>
      </c>
      <c r="K138" s="186">
        <f>COUNTA(I139:I145)</f>
        <v>6</v>
      </c>
      <c r="L138" s="40" t="s">
        <v>7</v>
      </c>
      <c r="M138" s="41" t="s">
        <v>8</v>
      </c>
      <c r="N138" s="186">
        <f>COUNTA(L139:L145)</f>
        <v>6</v>
      </c>
      <c r="O138" s="40" t="s">
        <v>7</v>
      </c>
      <c r="P138" s="41" t="s">
        <v>8</v>
      </c>
      <c r="Q138" s="186">
        <f>COUNTA(O139:O145)</f>
        <v>0</v>
      </c>
      <c r="R138" s="40"/>
      <c r="S138" s="41"/>
      <c r="T138" s="186">
        <f>E138+H138+K138+N138</f>
        <v>14</v>
      </c>
    </row>
    <row r="139" spans="1:20" ht="12.75" customHeight="1" x14ac:dyDescent="0.4">
      <c r="A139" s="205"/>
      <c r="B139" s="208"/>
      <c r="C139" s="7"/>
      <c r="D139" s="3"/>
      <c r="E139" s="4"/>
      <c r="F139" s="2" t="s">
        <v>40</v>
      </c>
      <c r="G139" s="3">
        <v>10000</v>
      </c>
      <c r="H139" s="4"/>
      <c r="I139" s="2" t="s">
        <v>81</v>
      </c>
      <c r="J139" s="3">
        <v>10000</v>
      </c>
      <c r="K139" s="147"/>
      <c r="L139" s="83" t="s">
        <v>148</v>
      </c>
      <c r="M139" s="3">
        <v>5000</v>
      </c>
      <c r="N139" s="23"/>
      <c r="O139" s="27"/>
      <c r="P139" s="28"/>
      <c r="Q139" s="23"/>
      <c r="R139" s="21"/>
      <c r="S139" s="22"/>
      <c r="T139" s="23"/>
    </row>
    <row r="140" spans="1:20" ht="12.75" customHeight="1" x14ac:dyDescent="0.4">
      <c r="A140" s="205"/>
      <c r="B140" s="208"/>
      <c r="C140" s="7"/>
      <c r="D140" s="28"/>
      <c r="E140" s="4"/>
      <c r="F140" s="2" t="s">
        <v>41</v>
      </c>
      <c r="G140" s="3">
        <v>5000</v>
      </c>
      <c r="H140" s="4"/>
      <c r="I140" s="1" t="s">
        <v>111</v>
      </c>
      <c r="J140" s="3">
        <v>5000</v>
      </c>
      <c r="K140" s="147"/>
      <c r="L140" s="83" t="s">
        <v>149</v>
      </c>
      <c r="M140" s="3">
        <v>5000</v>
      </c>
      <c r="N140" s="23"/>
      <c r="O140" s="87"/>
      <c r="P140" s="28"/>
      <c r="Q140" s="23"/>
      <c r="R140" s="21"/>
      <c r="S140" s="22"/>
      <c r="T140" s="23"/>
    </row>
    <row r="141" spans="1:20" ht="12.75" customHeight="1" x14ac:dyDescent="0.4">
      <c r="A141" s="205"/>
      <c r="B141" s="208"/>
      <c r="C141" s="28"/>
      <c r="D141" s="28"/>
      <c r="E141" s="4"/>
      <c r="F141" s="2"/>
      <c r="G141" s="3"/>
      <c r="H141" s="4"/>
      <c r="I141" s="2" t="s">
        <v>112</v>
      </c>
      <c r="J141" s="3">
        <v>5000</v>
      </c>
      <c r="K141" s="4"/>
      <c r="L141" s="2" t="s">
        <v>150</v>
      </c>
      <c r="M141" s="3">
        <v>5000</v>
      </c>
      <c r="N141" s="23"/>
      <c r="O141" s="2"/>
      <c r="P141" s="3"/>
      <c r="Q141" s="23"/>
      <c r="R141" s="21"/>
      <c r="S141" s="22"/>
      <c r="T141" s="23"/>
    </row>
    <row r="142" spans="1:20" ht="12.75" customHeight="1" x14ac:dyDescent="0.4">
      <c r="A142" s="205"/>
      <c r="B142" s="208"/>
      <c r="C142" s="28"/>
      <c r="D142" s="28"/>
      <c r="E142" s="4"/>
      <c r="G142" s="3"/>
      <c r="H142" s="4"/>
      <c r="I142" s="2" t="s">
        <v>22</v>
      </c>
      <c r="J142" s="26">
        <v>5000</v>
      </c>
      <c r="K142" s="4"/>
      <c r="L142" s="2" t="s">
        <v>151</v>
      </c>
      <c r="M142" s="3">
        <v>5000</v>
      </c>
      <c r="N142" s="23"/>
      <c r="O142" s="2"/>
      <c r="P142" s="3"/>
      <c r="Q142" s="23"/>
      <c r="R142" s="21"/>
      <c r="S142" s="22"/>
      <c r="T142" s="23"/>
    </row>
    <row r="143" spans="1:20" ht="12.75" customHeight="1" x14ac:dyDescent="0.4">
      <c r="A143" s="205"/>
      <c r="B143" s="208"/>
      <c r="C143" s="7"/>
      <c r="D143" s="3"/>
      <c r="E143" s="4"/>
      <c r="F143" s="2"/>
      <c r="G143" s="3"/>
      <c r="H143" s="4"/>
      <c r="I143" s="2" t="s">
        <v>53</v>
      </c>
      <c r="J143" s="26">
        <v>5000</v>
      </c>
      <c r="K143" s="4"/>
      <c r="L143" s="2" t="s">
        <v>152</v>
      </c>
      <c r="M143" s="3">
        <v>5000</v>
      </c>
      <c r="N143" s="23"/>
      <c r="O143" s="2"/>
      <c r="P143" s="3"/>
      <c r="Q143" s="23"/>
      <c r="R143" s="21"/>
      <c r="S143" s="22"/>
      <c r="T143" s="23"/>
    </row>
    <row r="144" spans="1:20" ht="12.75" customHeight="1" x14ac:dyDescent="0.4">
      <c r="A144" s="205"/>
      <c r="B144" s="208"/>
      <c r="C144" s="7"/>
      <c r="D144" s="28"/>
      <c r="E144" s="4"/>
      <c r="G144" s="3"/>
      <c r="H144" s="4"/>
      <c r="I144" s="1" t="s">
        <v>43</v>
      </c>
      <c r="J144" s="3">
        <v>7000</v>
      </c>
      <c r="K144" s="4"/>
      <c r="L144" s="2" t="s">
        <v>37</v>
      </c>
      <c r="M144" s="3">
        <v>10000</v>
      </c>
      <c r="N144" s="23"/>
      <c r="O144" s="2"/>
      <c r="P144" s="3"/>
      <c r="Q144" s="23"/>
      <c r="R144" s="21"/>
      <c r="S144" s="22"/>
      <c r="T144" s="23"/>
    </row>
    <row r="145" spans="1:20" ht="13.5" customHeight="1" x14ac:dyDescent="0.25">
      <c r="A145" s="205"/>
      <c r="B145" s="208"/>
      <c r="C145" s="7"/>
      <c r="D145" s="3"/>
      <c r="E145" s="4"/>
      <c r="G145" s="3"/>
      <c r="H145" s="4"/>
      <c r="I145" s="2"/>
      <c r="J145" s="3"/>
      <c r="K145" s="4"/>
      <c r="L145" s="27"/>
      <c r="M145" s="28"/>
      <c r="N145" s="4"/>
      <c r="O145" s="27"/>
      <c r="P145" s="28"/>
      <c r="Q145" s="4"/>
      <c r="R145" s="2"/>
      <c r="S145" s="3"/>
      <c r="T145" s="4"/>
    </row>
    <row r="146" spans="1:20" x14ac:dyDescent="0.25">
      <c r="A146" s="205"/>
      <c r="B146" s="208"/>
      <c r="C146" s="3"/>
      <c r="D146" s="26"/>
      <c r="E146" s="4"/>
      <c r="F146" s="2"/>
      <c r="G146" s="3"/>
      <c r="H146" s="4"/>
      <c r="I146" s="2"/>
      <c r="J146" s="3"/>
      <c r="K146" s="4"/>
      <c r="L146" s="27"/>
      <c r="M146" s="28"/>
      <c r="N146" s="4"/>
      <c r="O146" s="27"/>
      <c r="P146" s="28"/>
      <c r="Q146" s="4"/>
      <c r="R146" s="2"/>
      <c r="S146" s="3"/>
      <c r="T146" s="4"/>
    </row>
    <row r="147" spans="1:20" x14ac:dyDescent="0.25">
      <c r="A147" s="205"/>
      <c r="B147" s="208"/>
      <c r="C147" s="3"/>
      <c r="D147" s="26"/>
      <c r="E147" s="4"/>
      <c r="F147" s="2"/>
      <c r="G147" s="3"/>
      <c r="H147" s="4"/>
      <c r="I147" s="2"/>
      <c r="J147" s="3"/>
      <c r="K147" s="4"/>
      <c r="L147" s="108"/>
      <c r="M147" s="3"/>
      <c r="N147" s="34"/>
      <c r="O147" s="108"/>
      <c r="P147" s="3"/>
      <c r="Q147" s="34"/>
      <c r="R147" s="108"/>
      <c r="S147" s="32"/>
      <c r="T147" s="34"/>
    </row>
    <row r="148" spans="1:20" x14ac:dyDescent="0.25">
      <c r="A148" s="205"/>
      <c r="B148" s="208"/>
      <c r="C148" s="154" t="s">
        <v>27</v>
      </c>
      <c r="D148" s="3"/>
      <c r="E148" s="34" t="s">
        <v>14</v>
      </c>
      <c r="F148" s="154" t="s">
        <v>27</v>
      </c>
      <c r="H148" s="34" t="s">
        <v>14</v>
      </c>
      <c r="I148" s="154" t="s">
        <v>27</v>
      </c>
      <c r="J148" s="3"/>
      <c r="K148" s="34" t="s">
        <v>14</v>
      </c>
      <c r="L148" s="154" t="s">
        <v>27</v>
      </c>
      <c r="M148" s="3"/>
      <c r="N148" s="34" t="s">
        <v>14</v>
      </c>
      <c r="O148" s="154" t="s">
        <v>27</v>
      </c>
      <c r="P148" s="3"/>
      <c r="Q148" s="34" t="s">
        <v>14</v>
      </c>
      <c r="R148" s="108" t="s">
        <v>27</v>
      </c>
      <c r="S148" s="32"/>
      <c r="T148" s="34" t="s">
        <v>14</v>
      </c>
    </row>
    <row r="149" spans="1:20" ht="15" x14ac:dyDescent="0.4">
      <c r="A149" s="205"/>
      <c r="B149" s="208"/>
      <c r="C149" s="152" t="s">
        <v>23</v>
      </c>
      <c r="D149" s="22"/>
      <c r="E149" s="23" t="s">
        <v>15</v>
      </c>
      <c r="F149" s="152" t="s">
        <v>23</v>
      </c>
      <c r="G149" s="22"/>
      <c r="H149" s="23" t="s">
        <v>15</v>
      </c>
      <c r="I149" s="152" t="s">
        <v>23</v>
      </c>
      <c r="J149" s="22"/>
      <c r="K149" s="23" t="s">
        <v>15</v>
      </c>
      <c r="L149" s="152" t="s">
        <v>23</v>
      </c>
      <c r="M149" s="22"/>
      <c r="N149" s="23" t="s">
        <v>15</v>
      </c>
      <c r="O149" s="152" t="s">
        <v>23</v>
      </c>
      <c r="P149" s="22"/>
      <c r="Q149" s="23" t="s">
        <v>15</v>
      </c>
      <c r="R149" s="109" t="s">
        <v>23</v>
      </c>
      <c r="S149" s="33" t="s">
        <v>8</v>
      </c>
      <c r="T149" s="23" t="s">
        <v>15</v>
      </c>
    </row>
    <row r="150" spans="1:20" ht="15" customHeight="1" x14ac:dyDescent="0.25">
      <c r="A150" s="206"/>
      <c r="B150" s="209"/>
      <c r="C150" s="153">
        <f>'Hotlist - Completed'!M50</f>
        <v>0</v>
      </c>
      <c r="D150" s="24">
        <f>SUM(D139:D149)</f>
        <v>0</v>
      </c>
      <c r="E150" s="30">
        <f>+D150-C150</f>
        <v>0</v>
      </c>
      <c r="F150" s="153">
        <f>'Hotlist - Completed'!I50*-1</f>
        <v>0</v>
      </c>
      <c r="G150" s="24">
        <f>SUM(G139:G149)</f>
        <v>15000</v>
      </c>
      <c r="H150" s="30">
        <f>+G150-F150</f>
        <v>15000</v>
      </c>
      <c r="I150" s="39">
        <f>F150</f>
        <v>0</v>
      </c>
      <c r="J150" s="24">
        <f>SUM(J139:J149)</f>
        <v>37000</v>
      </c>
      <c r="K150" s="30">
        <f>+J150-I150</f>
        <v>37000</v>
      </c>
      <c r="L150" s="39">
        <f>I150</f>
        <v>0</v>
      </c>
      <c r="M150" s="24">
        <f>SUM(M139:M149)</f>
        <v>35000</v>
      </c>
      <c r="N150" s="30">
        <f>+M150-L150</f>
        <v>35000</v>
      </c>
      <c r="O150" s="39">
        <f>L150</f>
        <v>0</v>
      </c>
      <c r="P150" s="24">
        <f>SUM(P139:P149)</f>
        <v>0</v>
      </c>
      <c r="Q150" s="30">
        <f>+P150-O150</f>
        <v>0</v>
      </c>
      <c r="R150" s="24">
        <f>C150+F150+I150+L150</f>
        <v>0</v>
      </c>
      <c r="S150" s="24">
        <f>D150+G150+J150+M150</f>
        <v>87000</v>
      </c>
      <c r="T150" s="24">
        <f>+S150-R150</f>
        <v>87000</v>
      </c>
    </row>
    <row r="151" spans="1:20" s="11" customFormat="1" ht="16.5" thickBot="1" x14ac:dyDescent="0.45">
      <c r="A151" s="204" t="s">
        <v>9</v>
      </c>
      <c r="B151" s="207" t="s">
        <v>10</v>
      </c>
      <c r="C151" s="41" t="s">
        <v>7</v>
      </c>
      <c r="D151" s="41" t="s">
        <v>8</v>
      </c>
      <c r="E151" s="42">
        <f>COUNTA(C152:C153)</f>
        <v>0</v>
      </c>
      <c r="F151" s="40" t="s">
        <v>7</v>
      </c>
      <c r="G151" s="41" t="s">
        <v>8</v>
      </c>
      <c r="H151" s="186">
        <v>0</v>
      </c>
      <c r="I151" s="40" t="s">
        <v>7</v>
      </c>
      <c r="J151" s="41" t="s">
        <v>8</v>
      </c>
      <c r="K151" s="186">
        <f>COUNTA(I152:I153)</f>
        <v>0</v>
      </c>
      <c r="L151" s="40" t="s">
        <v>7</v>
      </c>
      <c r="M151" s="41" t="s">
        <v>8</v>
      </c>
      <c r="N151" s="186">
        <f>COUNTA(L152:L153)</f>
        <v>0</v>
      </c>
      <c r="O151" s="40" t="s">
        <v>7</v>
      </c>
      <c r="P151" s="41" t="s">
        <v>8</v>
      </c>
      <c r="Q151" s="186">
        <f>COUNTA(O152:O153)</f>
        <v>0</v>
      </c>
      <c r="R151" s="40"/>
      <c r="S151" s="41"/>
      <c r="T151" s="186">
        <f>E151+H151+K151+N151</f>
        <v>0</v>
      </c>
    </row>
    <row r="152" spans="1:20" s="11" customFormat="1" ht="12" customHeight="1" x14ac:dyDescent="0.25">
      <c r="A152" s="205"/>
      <c r="B152" s="208"/>
      <c r="C152" s="3"/>
      <c r="D152" s="3"/>
      <c r="E152" s="4"/>
      <c r="F152" s="2"/>
      <c r="G152" s="3"/>
      <c r="H152" s="148"/>
      <c r="K152" s="4"/>
      <c r="L152" s="2"/>
      <c r="M152" s="3"/>
      <c r="N152" s="4"/>
      <c r="O152" s="2"/>
      <c r="P152" s="3"/>
      <c r="Q152" s="4"/>
      <c r="R152" s="2"/>
      <c r="S152" s="3"/>
      <c r="T152" s="4"/>
    </row>
    <row r="153" spans="1:20" s="11" customFormat="1" ht="12" customHeight="1" x14ac:dyDescent="0.25">
      <c r="A153" s="205"/>
      <c r="B153" s="208"/>
      <c r="C153" s="154"/>
      <c r="D153" s="1"/>
      <c r="E153" s="4"/>
      <c r="F153" s="5"/>
      <c r="G153" s="3"/>
      <c r="H153" s="148"/>
      <c r="K153" s="4"/>
      <c r="L153" s="5"/>
      <c r="M153" s="3"/>
      <c r="N153" s="4"/>
      <c r="O153" s="5"/>
      <c r="P153" s="3"/>
      <c r="Q153" s="4"/>
      <c r="R153" s="2"/>
      <c r="S153" s="3"/>
      <c r="T153" s="4"/>
    </row>
    <row r="154" spans="1:20" s="11" customFormat="1" ht="15" customHeight="1" x14ac:dyDescent="0.25">
      <c r="A154" s="205"/>
      <c r="B154" s="208"/>
      <c r="C154" s="154" t="s">
        <v>27</v>
      </c>
      <c r="D154" s="3"/>
      <c r="E154" s="34" t="s">
        <v>14</v>
      </c>
      <c r="F154" s="154" t="s">
        <v>27</v>
      </c>
      <c r="G154" s="1"/>
      <c r="H154" s="34" t="s">
        <v>14</v>
      </c>
      <c r="I154" s="154" t="s">
        <v>27</v>
      </c>
      <c r="J154" s="3"/>
      <c r="K154" s="34" t="s">
        <v>14</v>
      </c>
      <c r="L154" s="154" t="s">
        <v>27</v>
      </c>
      <c r="M154" s="3"/>
      <c r="N154" s="34" t="s">
        <v>14</v>
      </c>
      <c r="O154" s="154" t="s">
        <v>27</v>
      </c>
      <c r="P154" s="3"/>
      <c r="Q154" s="34" t="s">
        <v>14</v>
      </c>
      <c r="R154" s="108" t="s">
        <v>27</v>
      </c>
      <c r="S154" s="32"/>
      <c r="T154" s="34" t="s">
        <v>14</v>
      </c>
    </row>
    <row r="155" spans="1:20" s="11" customFormat="1" ht="12" customHeight="1" x14ac:dyDescent="0.4">
      <c r="A155" s="205"/>
      <c r="B155" s="208"/>
      <c r="C155" s="152" t="s">
        <v>23</v>
      </c>
      <c r="D155" s="22"/>
      <c r="E155" s="23" t="s">
        <v>15</v>
      </c>
      <c r="F155" s="152" t="s">
        <v>23</v>
      </c>
      <c r="G155" s="22"/>
      <c r="H155" s="23" t="s">
        <v>15</v>
      </c>
      <c r="I155" s="152" t="s">
        <v>23</v>
      </c>
      <c r="J155" s="22"/>
      <c r="K155" s="23" t="s">
        <v>15</v>
      </c>
      <c r="L155" s="152" t="s">
        <v>23</v>
      </c>
      <c r="M155" s="22"/>
      <c r="N155" s="23" t="s">
        <v>15</v>
      </c>
      <c r="O155" s="152" t="s">
        <v>23</v>
      </c>
      <c r="P155" s="22"/>
      <c r="Q155" s="23" t="s">
        <v>15</v>
      </c>
      <c r="R155" s="109" t="s">
        <v>23</v>
      </c>
      <c r="S155" s="33" t="s">
        <v>8</v>
      </c>
      <c r="T155" s="23" t="s">
        <v>15</v>
      </c>
    </row>
    <row r="156" spans="1:20" s="11" customFormat="1" ht="15" customHeight="1" x14ac:dyDescent="0.25">
      <c r="A156" s="206"/>
      <c r="B156" s="209"/>
      <c r="C156" s="153">
        <f>'Hotlist - Completed'!M66</f>
        <v>0</v>
      </c>
      <c r="D156" s="24">
        <f>SUM(D152:D155)</f>
        <v>0</v>
      </c>
      <c r="E156" s="30">
        <f>+D156-C156</f>
        <v>0</v>
      </c>
      <c r="F156" s="153">
        <f>'Hotlist - Completed'!I66*-1</f>
        <v>0</v>
      </c>
      <c r="G156" s="24">
        <f>SUM(G152:G155)</f>
        <v>0</v>
      </c>
      <c r="H156" s="30">
        <f>+G156-F156</f>
        <v>0</v>
      </c>
      <c r="I156" s="39">
        <f>F156</f>
        <v>0</v>
      </c>
      <c r="J156" s="24">
        <f>SUM(J152:J155)</f>
        <v>0</v>
      </c>
      <c r="K156" s="30">
        <f>+J156-I156</f>
        <v>0</v>
      </c>
      <c r="L156" s="39">
        <f>I156</f>
        <v>0</v>
      </c>
      <c r="M156" s="24">
        <f>SUM(M152:M155)</f>
        <v>0</v>
      </c>
      <c r="N156" s="30">
        <f>+M156-L156</f>
        <v>0</v>
      </c>
      <c r="O156" s="39">
        <f>L156</f>
        <v>0</v>
      </c>
      <c r="P156" s="24">
        <f>SUM(P152:P155)</f>
        <v>0</v>
      </c>
      <c r="Q156" s="30">
        <f>+P156-O156</f>
        <v>0</v>
      </c>
      <c r="R156" s="24">
        <f>C156+F156+I156+L156</f>
        <v>0</v>
      </c>
      <c r="S156" s="24">
        <f>D156+G156+J156+M156</f>
        <v>0</v>
      </c>
      <c r="T156" s="30">
        <f>+S156-R156</f>
        <v>0</v>
      </c>
    </row>
    <row r="157" spans="1:20" s="11" customFormat="1" ht="16.5" thickBot="1" x14ac:dyDescent="0.45">
      <c r="A157" s="204" t="s">
        <v>11</v>
      </c>
      <c r="B157" s="207" t="s">
        <v>51</v>
      </c>
      <c r="C157" s="41" t="s">
        <v>7</v>
      </c>
      <c r="D157" s="41" t="s">
        <v>8</v>
      </c>
      <c r="E157" s="42">
        <f>COUNTA(C158:C162)</f>
        <v>0</v>
      </c>
      <c r="F157" s="40" t="s">
        <v>7</v>
      </c>
      <c r="G157" s="41" t="s">
        <v>8</v>
      </c>
      <c r="H157" s="186">
        <f>COUNTA(F158:F162)</f>
        <v>5</v>
      </c>
      <c r="I157" s="40" t="s">
        <v>7</v>
      </c>
      <c r="J157" s="41" t="s">
        <v>8</v>
      </c>
      <c r="K157" s="186">
        <f>COUNTA(I158:I162)</f>
        <v>0</v>
      </c>
      <c r="L157" s="40" t="s">
        <v>7</v>
      </c>
      <c r="M157" s="41" t="s">
        <v>8</v>
      </c>
      <c r="N157" s="186">
        <f>COUNTA(L158:L162)</f>
        <v>0</v>
      </c>
      <c r="O157" s="40" t="s">
        <v>7</v>
      </c>
      <c r="P157" s="41" t="s">
        <v>8</v>
      </c>
      <c r="Q157" s="186">
        <f>COUNTA(O158:O162)</f>
        <v>0</v>
      </c>
      <c r="R157" s="40"/>
      <c r="S157" s="41"/>
      <c r="T157" s="186">
        <f>E157+H157+K157+N157</f>
        <v>5</v>
      </c>
    </row>
    <row r="158" spans="1:20" s="11" customFormat="1" ht="12.75" customHeight="1" x14ac:dyDescent="0.25">
      <c r="A158" s="205"/>
      <c r="B158" s="208"/>
      <c r="C158" s="35"/>
      <c r="D158" s="35"/>
      <c r="E158" s="37"/>
      <c r="F158" s="8" t="s">
        <v>103</v>
      </c>
      <c r="G158" s="194">
        <v>9000</v>
      </c>
      <c r="H158" s="4"/>
      <c r="I158" s="2"/>
      <c r="J158" s="3"/>
      <c r="K158" s="147"/>
      <c r="L158" s="2"/>
      <c r="M158" s="3"/>
      <c r="N158" s="36"/>
      <c r="O158" s="2"/>
      <c r="P158" s="3"/>
      <c r="Q158" s="36"/>
      <c r="R158" s="2"/>
      <c r="S158" s="3"/>
      <c r="T158" s="4"/>
    </row>
    <row r="159" spans="1:20" s="11" customFormat="1" ht="12.75" customHeight="1" x14ac:dyDescent="0.25">
      <c r="A159" s="205"/>
      <c r="B159" s="208"/>
      <c r="C159" s="35"/>
      <c r="D159" s="35"/>
      <c r="E159" s="37"/>
      <c r="F159" s="8" t="s">
        <v>104</v>
      </c>
      <c r="G159" s="7">
        <v>0</v>
      </c>
      <c r="H159" s="4"/>
      <c r="I159" s="2"/>
      <c r="J159" s="3"/>
      <c r="K159" s="147"/>
      <c r="L159" s="1"/>
      <c r="M159" s="1"/>
      <c r="N159" s="36"/>
      <c r="O159" s="1"/>
      <c r="P159" s="1"/>
      <c r="Q159" s="36"/>
      <c r="R159" s="2"/>
      <c r="S159" s="3"/>
      <c r="T159" s="4"/>
    </row>
    <row r="160" spans="1:20" s="11" customFormat="1" ht="12.75" customHeight="1" x14ac:dyDescent="0.25">
      <c r="A160" s="205"/>
      <c r="B160" s="208"/>
      <c r="E160" s="37"/>
      <c r="F160" s="8" t="s">
        <v>105</v>
      </c>
      <c r="G160" s="194">
        <v>0</v>
      </c>
      <c r="H160" s="4"/>
      <c r="I160" s="1"/>
      <c r="J160" s="1"/>
      <c r="K160" s="4"/>
      <c r="L160" s="2"/>
      <c r="M160" s="3"/>
      <c r="N160" s="36"/>
      <c r="O160" s="2"/>
      <c r="P160" s="3"/>
      <c r="Q160" s="36"/>
      <c r="R160" s="2"/>
      <c r="S160" s="3"/>
      <c r="T160" s="4"/>
    </row>
    <row r="161" spans="1:20" s="11" customFormat="1" ht="12.75" customHeight="1" x14ac:dyDescent="0.25">
      <c r="A161" s="205"/>
      <c r="B161" s="208"/>
      <c r="E161" s="37"/>
      <c r="F161" s="11" t="s">
        <v>236</v>
      </c>
      <c r="G161" s="7">
        <v>0</v>
      </c>
      <c r="H161" s="4"/>
      <c r="I161" s="2"/>
      <c r="J161" s="3"/>
      <c r="K161" s="4"/>
      <c r="L161" s="2"/>
      <c r="M161" s="3"/>
      <c r="N161" s="36"/>
      <c r="O161" s="2"/>
      <c r="P161" s="3"/>
      <c r="Q161" s="36"/>
      <c r="R161" s="2"/>
      <c r="S161" s="3"/>
      <c r="T161" s="4"/>
    </row>
    <row r="162" spans="1:20" s="11" customFormat="1" ht="12.75" customHeight="1" x14ac:dyDescent="0.25">
      <c r="A162" s="205"/>
      <c r="B162" s="208"/>
      <c r="E162" s="37"/>
      <c r="F162" s="8" t="s">
        <v>128</v>
      </c>
      <c r="G162" s="7">
        <v>2500</v>
      </c>
      <c r="H162" s="4"/>
      <c r="I162" s="2"/>
      <c r="J162" s="3"/>
      <c r="K162" s="4"/>
      <c r="L162" s="2"/>
      <c r="M162" s="3"/>
      <c r="N162" s="36"/>
      <c r="O162" s="2"/>
      <c r="P162" s="3"/>
      <c r="Q162" s="36"/>
      <c r="R162" s="2"/>
      <c r="S162" s="3"/>
      <c r="T162" s="4"/>
    </row>
    <row r="163" spans="1:20" s="11" customFormat="1" ht="15" customHeight="1" x14ac:dyDescent="0.25">
      <c r="A163" s="205"/>
      <c r="B163" s="208"/>
      <c r="C163" s="154" t="s">
        <v>27</v>
      </c>
      <c r="D163" s="3"/>
      <c r="E163" s="34" t="s">
        <v>14</v>
      </c>
      <c r="F163" s="154" t="s">
        <v>27</v>
      </c>
      <c r="G163" s="3"/>
      <c r="H163" s="34" t="s">
        <v>14</v>
      </c>
      <c r="I163" s="154" t="s">
        <v>27</v>
      </c>
      <c r="J163" s="3"/>
      <c r="K163" s="34" t="s">
        <v>14</v>
      </c>
      <c r="L163" s="154" t="s">
        <v>27</v>
      </c>
      <c r="M163" s="3"/>
      <c r="N163" s="34" t="s">
        <v>14</v>
      </c>
      <c r="O163" s="154" t="s">
        <v>27</v>
      </c>
      <c r="P163" s="3"/>
      <c r="Q163" s="34" t="s">
        <v>14</v>
      </c>
      <c r="R163" s="108" t="s">
        <v>27</v>
      </c>
      <c r="S163" s="32"/>
      <c r="T163" s="34" t="s">
        <v>14</v>
      </c>
    </row>
    <row r="164" spans="1:20" s="11" customFormat="1" ht="12" customHeight="1" x14ac:dyDescent="0.4">
      <c r="A164" s="205"/>
      <c r="B164" s="208"/>
      <c r="C164" s="152" t="s">
        <v>23</v>
      </c>
      <c r="D164" s="22"/>
      <c r="E164" s="23" t="s">
        <v>15</v>
      </c>
      <c r="F164" s="152" t="s">
        <v>23</v>
      </c>
      <c r="G164" s="22"/>
      <c r="H164" s="23" t="s">
        <v>15</v>
      </c>
      <c r="I164" s="152" t="s">
        <v>23</v>
      </c>
      <c r="J164" s="22"/>
      <c r="K164" s="23" t="s">
        <v>15</v>
      </c>
      <c r="L164" s="152" t="s">
        <v>23</v>
      </c>
      <c r="M164" s="22"/>
      <c r="N164" s="23" t="s">
        <v>15</v>
      </c>
      <c r="O164" s="152" t="s">
        <v>23</v>
      </c>
      <c r="P164" s="22"/>
      <c r="Q164" s="23" t="s">
        <v>15</v>
      </c>
      <c r="R164" s="109" t="s">
        <v>23</v>
      </c>
      <c r="S164" s="33" t="s">
        <v>8</v>
      </c>
      <c r="T164" s="23" t="s">
        <v>15</v>
      </c>
    </row>
    <row r="165" spans="1:20" x14ac:dyDescent="0.25">
      <c r="A165" s="206"/>
      <c r="B165" s="209"/>
      <c r="C165" s="153">
        <f>'Hotlist - Completed'!M76</f>
        <v>-393</v>
      </c>
      <c r="D165" s="24">
        <f>SUM(D158:D164)</f>
        <v>0</v>
      </c>
      <c r="E165" s="30">
        <f>+D165-C165</f>
        <v>393</v>
      </c>
      <c r="F165" s="153">
        <f>'Hotlist - Completed'!I76*-1</f>
        <v>0</v>
      </c>
      <c r="G165" s="24">
        <f>SUM(G158:G164)</f>
        <v>11500</v>
      </c>
      <c r="H165" s="30">
        <f>+G165-F165</f>
        <v>11500</v>
      </c>
      <c r="I165" s="39">
        <f>F165</f>
        <v>0</v>
      </c>
      <c r="J165" s="24">
        <f>SUM(J158:J164)</f>
        <v>0</v>
      </c>
      <c r="K165" s="30">
        <f>+J165-I165</f>
        <v>0</v>
      </c>
      <c r="L165" s="39">
        <f>I165</f>
        <v>0</v>
      </c>
      <c r="M165" s="24">
        <f>SUM(M158:M164)</f>
        <v>0</v>
      </c>
      <c r="N165" s="30">
        <f>+M165-L165</f>
        <v>0</v>
      </c>
      <c r="O165" s="39">
        <f>L165</f>
        <v>0</v>
      </c>
      <c r="P165" s="24">
        <f>SUM(P158:P164)</f>
        <v>0</v>
      </c>
      <c r="Q165" s="30">
        <f>+P165-O165</f>
        <v>0</v>
      </c>
      <c r="R165" s="24">
        <f>C165+F165+I165+L165</f>
        <v>-393</v>
      </c>
      <c r="S165" s="24">
        <f>D165+G165+J165+M165</f>
        <v>11500</v>
      </c>
      <c r="T165" s="30">
        <f>+S165-R165</f>
        <v>11893</v>
      </c>
    </row>
    <row r="166" spans="1:20" ht="16.5" thickBot="1" x14ac:dyDescent="0.45">
      <c r="A166" s="213"/>
      <c r="B166" s="207" t="s">
        <v>54</v>
      </c>
      <c r="C166" s="41" t="s">
        <v>7</v>
      </c>
      <c r="D166" s="41" t="s">
        <v>8</v>
      </c>
      <c r="E166" s="42">
        <f>COUNTA(C167:C168)</f>
        <v>0</v>
      </c>
      <c r="F166" s="40" t="s">
        <v>7</v>
      </c>
      <c r="G166" s="41" t="s">
        <v>8</v>
      </c>
      <c r="H166" s="186">
        <f>COUNTA(F167:F168)</f>
        <v>0</v>
      </c>
      <c r="I166" s="41" t="s">
        <v>7</v>
      </c>
      <c r="J166" s="41" t="s">
        <v>8</v>
      </c>
      <c r="K166" s="186">
        <f>COUNTA(I167:I168)</f>
        <v>0</v>
      </c>
      <c r="L166" s="40" t="s">
        <v>7</v>
      </c>
      <c r="M166" s="41" t="s">
        <v>8</v>
      </c>
      <c r="N166" s="186">
        <f>COUNTA(L167:L168)</f>
        <v>0</v>
      </c>
      <c r="O166" s="40" t="s">
        <v>7</v>
      </c>
      <c r="P166" s="41" t="s">
        <v>8</v>
      </c>
      <c r="Q166" s="186">
        <f>COUNTA(O167:O168)</f>
        <v>0</v>
      </c>
      <c r="R166" s="40"/>
      <c r="S166" s="41"/>
      <c r="T166" s="186">
        <f>E166+H166+K166+N166</f>
        <v>0</v>
      </c>
    </row>
    <row r="167" spans="1:20" ht="14.25" customHeight="1" x14ac:dyDescent="0.4">
      <c r="A167" s="214"/>
      <c r="B167" s="208"/>
      <c r="C167" s="28"/>
      <c r="D167" s="28"/>
      <c r="E167" s="23"/>
      <c r="F167" s="2"/>
      <c r="G167" s="3"/>
      <c r="H167" s="4"/>
      <c r="I167" s="3"/>
      <c r="J167" s="3"/>
      <c r="K167" s="4"/>
      <c r="L167" s="2"/>
      <c r="M167" s="3"/>
      <c r="O167" s="2"/>
      <c r="P167" s="3"/>
      <c r="R167" s="2"/>
      <c r="S167" s="3"/>
      <c r="T167" s="4"/>
    </row>
    <row r="168" spans="1:20" ht="12.75" customHeight="1" x14ac:dyDescent="0.4">
      <c r="A168" s="214"/>
      <c r="B168" s="208"/>
      <c r="C168" s="3"/>
      <c r="D168" s="3"/>
      <c r="E168" s="23"/>
      <c r="F168" s="2"/>
      <c r="G168" s="3"/>
      <c r="H168" s="4"/>
      <c r="I168" s="3"/>
      <c r="J168" s="3"/>
      <c r="K168" s="4"/>
      <c r="R168" s="2"/>
      <c r="S168" s="3"/>
      <c r="T168" s="4"/>
    </row>
    <row r="169" spans="1:20" ht="13.5" customHeight="1" x14ac:dyDescent="0.25">
      <c r="A169" s="214"/>
      <c r="B169" s="208"/>
      <c r="C169" s="154" t="s">
        <v>27</v>
      </c>
      <c r="D169" s="3"/>
      <c r="E169" s="34" t="s">
        <v>14</v>
      </c>
      <c r="F169" s="108" t="s">
        <v>27</v>
      </c>
      <c r="G169" s="83"/>
      <c r="H169" s="34" t="s">
        <v>14</v>
      </c>
      <c r="I169" s="154" t="s">
        <v>27</v>
      </c>
      <c r="J169" s="3"/>
      <c r="K169" s="34" t="s">
        <v>14</v>
      </c>
      <c r="L169" s="154" t="s">
        <v>27</v>
      </c>
      <c r="M169" s="3"/>
      <c r="N169" s="34" t="s">
        <v>14</v>
      </c>
      <c r="O169" s="154" t="s">
        <v>27</v>
      </c>
      <c r="P169" s="3"/>
      <c r="Q169" s="34" t="s">
        <v>14</v>
      </c>
      <c r="R169" s="108" t="s">
        <v>27</v>
      </c>
      <c r="S169" s="32"/>
      <c r="T169" s="34" t="s">
        <v>14</v>
      </c>
    </row>
    <row r="170" spans="1:20" ht="15.75" customHeight="1" x14ac:dyDescent="0.4">
      <c r="A170" s="214"/>
      <c r="B170" s="208"/>
      <c r="C170" s="152" t="s">
        <v>23</v>
      </c>
      <c r="D170" s="22"/>
      <c r="E170" s="23" t="s">
        <v>15</v>
      </c>
      <c r="F170" s="177" t="s">
        <v>23</v>
      </c>
      <c r="G170" s="33"/>
      <c r="H170" s="82" t="s">
        <v>15</v>
      </c>
      <c r="I170" s="152" t="s">
        <v>23</v>
      </c>
      <c r="J170" s="22"/>
      <c r="K170" s="23" t="s">
        <v>15</v>
      </c>
      <c r="L170" s="152" t="s">
        <v>23</v>
      </c>
      <c r="M170" s="22"/>
      <c r="N170" s="23" t="s">
        <v>15</v>
      </c>
      <c r="O170" s="152" t="s">
        <v>23</v>
      </c>
      <c r="P170" s="22"/>
      <c r="Q170" s="23" t="s">
        <v>15</v>
      </c>
      <c r="R170" s="109" t="s">
        <v>23</v>
      </c>
      <c r="S170" s="33" t="s">
        <v>8</v>
      </c>
      <c r="T170" s="23" t="s">
        <v>15</v>
      </c>
    </row>
    <row r="171" spans="1:20" s="11" customFormat="1" ht="15" customHeight="1" x14ac:dyDescent="0.25">
      <c r="A171" s="215"/>
      <c r="B171" s="209"/>
      <c r="C171" s="153">
        <f>'Hotlist - Completed'!M84</f>
        <v>2500</v>
      </c>
      <c r="D171" s="24">
        <f>SUM(D167:D168)</f>
        <v>0</v>
      </c>
      <c r="E171" s="30">
        <f>+D171-C171</f>
        <v>-2500</v>
      </c>
      <c r="F171" s="153">
        <f>'Hotlist - Completed'!I84*-1</f>
        <v>-2500</v>
      </c>
      <c r="G171" s="24">
        <f>SUM(G167:G168)</f>
        <v>0</v>
      </c>
      <c r="H171" s="30">
        <f>+G171-F171</f>
        <v>2500</v>
      </c>
      <c r="I171" s="39">
        <f>F171</f>
        <v>-2500</v>
      </c>
      <c r="J171" s="24">
        <f>SUM(J167:J168)</f>
        <v>0</v>
      </c>
      <c r="K171" s="30">
        <f>+J171-I171</f>
        <v>2500</v>
      </c>
      <c r="L171" s="39">
        <f>I171</f>
        <v>-2500</v>
      </c>
      <c r="M171" s="24">
        <f>SUM(M167:M168)</f>
        <v>0</v>
      </c>
      <c r="N171" s="30">
        <f>+M171-L171</f>
        <v>2500</v>
      </c>
      <c r="O171" s="39">
        <v>0</v>
      </c>
      <c r="P171" s="24">
        <f>SUM(P167:P168)</f>
        <v>0</v>
      </c>
      <c r="Q171" s="30">
        <f>+P171-O171</f>
        <v>0</v>
      </c>
      <c r="R171" s="24">
        <f>C171+F171+I171+L171</f>
        <v>-5000</v>
      </c>
      <c r="S171" s="24">
        <f>D171+G171+J171+M171</f>
        <v>0</v>
      </c>
      <c r="T171" s="24">
        <f>+S171-R171</f>
        <v>5000</v>
      </c>
    </row>
    <row r="172" spans="1:20" s="11" customFormat="1" ht="16.5" thickBot="1" x14ac:dyDescent="0.45">
      <c r="A172" s="204" t="s">
        <v>56</v>
      </c>
      <c r="B172" s="207" t="s">
        <v>57</v>
      </c>
      <c r="C172" s="41" t="s">
        <v>7</v>
      </c>
      <c r="D172" s="41" t="s">
        <v>8</v>
      </c>
      <c r="E172" s="42">
        <f>COUNTA(C173:C175)</f>
        <v>0</v>
      </c>
      <c r="F172" s="40" t="s">
        <v>7</v>
      </c>
      <c r="G172" s="41" t="s">
        <v>8</v>
      </c>
      <c r="H172" s="186">
        <f>COUNTA(F173:F175)</f>
        <v>0</v>
      </c>
      <c r="I172" s="40" t="s">
        <v>7</v>
      </c>
      <c r="J172" s="41" t="s">
        <v>8</v>
      </c>
      <c r="K172" s="186">
        <f>COUNTA(I173:I175)</f>
        <v>0</v>
      </c>
      <c r="L172" s="40" t="s">
        <v>7</v>
      </c>
      <c r="M172" s="41" t="s">
        <v>8</v>
      </c>
      <c r="N172" s="186">
        <f>COUNTA(L173:L175)</f>
        <v>0</v>
      </c>
      <c r="O172" s="40" t="s">
        <v>7</v>
      </c>
      <c r="P172" s="41" t="s">
        <v>8</v>
      </c>
      <c r="Q172" s="186">
        <f>COUNTA(O173:O175)</f>
        <v>0</v>
      </c>
      <c r="R172" s="40"/>
      <c r="S172" s="41"/>
      <c r="T172" s="186">
        <f>E172+H172+K172+N172</f>
        <v>0</v>
      </c>
    </row>
    <row r="173" spans="1:20" s="11" customFormat="1" ht="12" customHeight="1" x14ac:dyDescent="0.25">
      <c r="A173" s="205"/>
      <c r="B173" s="208"/>
      <c r="C173" s="3"/>
      <c r="D173" s="3"/>
      <c r="E173" s="4"/>
      <c r="F173" s="2"/>
      <c r="G173" s="3"/>
      <c r="H173" s="4"/>
      <c r="I173" s="2"/>
      <c r="J173" s="3"/>
      <c r="K173" s="4"/>
      <c r="L173" s="2"/>
      <c r="M173" s="3"/>
      <c r="N173" s="4"/>
      <c r="O173" s="2"/>
      <c r="P173" s="3"/>
      <c r="Q173" s="4"/>
      <c r="R173" s="2"/>
      <c r="S173" s="3"/>
      <c r="T173" s="4"/>
    </row>
    <row r="174" spans="1:20" s="11" customFormat="1" ht="12" customHeight="1" x14ac:dyDescent="0.25">
      <c r="A174" s="205"/>
      <c r="B174" s="208"/>
      <c r="C174" s="3"/>
      <c r="D174" s="3"/>
      <c r="E174" s="4"/>
      <c r="F174" s="3"/>
      <c r="G174" s="3"/>
      <c r="H174" s="4"/>
      <c r="I174" s="2"/>
      <c r="J174" s="3"/>
      <c r="K174" s="4"/>
      <c r="L174" s="2"/>
      <c r="M174" s="3"/>
      <c r="N174" s="4"/>
      <c r="O174" s="2"/>
      <c r="P174" s="3"/>
      <c r="Q174" s="4"/>
      <c r="R174" s="2"/>
      <c r="S174" s="3"/>
      <c r="T174" s="4"/>
    </row>
    <row r="175" spans="1:20" s="11" customFormat="1" ht="12" customHeight="1" x14ac:dyDescent="0.25">
      <c r="A175" s="205"/>
      <c r="B175" s="208"/>
      <c r="C175" s="3"/>
      <c r="D175" s="3"/>
      <c r="E175" s="4"/>
      <c r="F175" s="3"/>
      <c r="G175" s="3"/>
      <c r="H175" s="4"/>
      <c r="I175" s="2"/>
      <c r="J175" s="3"/>
      <c r="K175" s="4"/>
      <c r="L175" s="2"/>
      <c r="M175" s="3"/>
      <c r="N175" s="4"/>
      <c r="O175" s="2"/>
      <c r="P175" s="3"/>
      <c r="Q175" s="4"/>
      <c r="R175" s="2"/>
      <c r="S175" s="3"/>
      <c r="T175" s="4"/>
    </row>
    <row r="176" spans="1:20" s="11" customFormat="1" ht="15" customHeight="1" x14ac:dyDescent="0.25">
      <c r="A176" s="205"/>
      <c r="B176" s="208"/>
      <c r="C176" s="154" t="s">
        <v>27</v>
      </c>
      <c r="D176" s="6"/>
      <c r="E176" s="34" t="s">
        <v>14</v>
      </c>
      <c r="F176" s="154" t="s">
        <v>27</v>
      </c>
      <c r="G176" s="12"/>
      <c r="H176" s="34" t="s">
        <v>14</v>
      </c>
      <c r="I176" s="154" t="s">
        <v>27</v>
      </c>
      <c r="J176" s="6"/>
      <c r="K176" s="34" t="s">
        <v>14</v>
      </c>
      <c r="L176" s="108" t="s">
        <v>27</v>
      </c>
      <c r="M176" s="6"/>
      <c r="N176" s="34" t="s">
        <v>14</v>
      </c>
      <c r="O176" s="108" t="s">
        <v>27</v>
      </c>
      <c r="P176" s="6"/>
      <c r="Q176" s="34" t="s">
        <v>14</v>
      </c>
      <c r="R176" s="108" t="s">
        <v>27</v>
      </c>
      <c r="S176" s="32"/>
      <c r="T176" s="34" t="s">
        <v>14</v>
      </c>
    </row>
    <row r="177" spans="1:20" s="11" customFormat="1" ht="12" customHeight="1" x14ac:dyDescent="0.4">
      <c r="A177" s="205"/>
      <c r="B177" s="208"/>
      <c r="C177" s="152" t="s">
        <v>23</v>
      </c>
      <c r="D177" s="22"/>
      <c r="E177" s="23" t="s">
        <v>15</v>
      </c>
      <c r="F177" s="152" t="s">
        <v>23</v>
      </c>
      <c r="G177" s="22"/>
      <c r="H177" s="23" t="s">
        <v>15</v>
      </c>
      <c r="I177" s="152" t="s">
        <v>23</v>
      </c>
      <c r="J177" s="22"/>
      <c r="K177" s="23" t="s">
        <v>15</v>
      </c>
      <c r="L177" s="109" t="s">
        <v>23</v>
      </c>
      <c r="M177" s="22"/>
      <c r="N177" s="23" t="s">
        <v>15</v>
      </c>
      <c r="O177" s="109" t="s">
        <v>23</v>
      </c>
      <c r="P177" s="22"/>
      <c r="Q177" s="23" t="s">
        <v>15</v>
      </c>
      <c r="R177" s="109" t="s">
        <v>23</v>
      </c>
      <c r="S177" s="33" t="s">
        <v>8</v>
      </c>
      <c r="T177" s="23" t="s">
        <v>15</v>
      </c>
    </row>
    <row r="178" spans="1:20" s="11" customFormat="1" x14ac:dyDescent="0.25">
      <c r="A178" s="206"/>
      <c r="B178" s="209"/>
      <c r="C178" s="153">
        <f>'Hotlist - Completed'!M91</f>
        <v>5000</v>
      </c>
      <c r="D178" s="24">
        <f>SUM(D173:D177)</f>
        <v>0</v>
      </c>
      <c r="E178" s="43">
        <f>+D178-C178</f>
        <v>-5000</v>
      </c>
      <c r="F178" s="153">
        <f>'Hotlist - Completed'!I91*-1</f>
        <v>-5000</v>
      </c>
      <c r="G178" s="24">
        <f>SUM(G173:G177)</f>
        <v>0</v>
      </c>
      <c r="H178" s="24">
        <f>+G178-F178</f>
        <v>5000</v>
      </c>
      <c r="I178" s="39">
        <f>F178</f>
        <v>-5000</v>
      </c>
      <c r="J178" s="24">
        <f>SUM(J173:J177)</f>
        <v>0</v>
      </c>
      <c r="K178" s="24">
        <f>+J178-I178</f>
        <v>5000</v>
      </c>
      <c r="L178" s="39">
        <f>I178</f>
        <v>-5000</v>
      </c>
      <c r="M178" s="24">
        <f>SUM(M173:M177)</f>
        <v>0</v>
      </c>
      <c r="N178" s="43">
        <f>+M178-L178</f>
        <v>5000</v>
      </c>
      <c r="O178" s="39">
        <v>0</v>
      </c>
      <c r="P178" s="24">
        <f>SUM(P173:P177)</f>
        <v>0</v>
      </c>
      <c r="Q178" s="43">
        <f>+P178-O178</f>
        <v>0</v>
      </c>
      <c r="R178" s="24">
        <f>C178+F178+I178+L178</f>
        <v>-10000</v>
      </c>
      <c r="S178" s="24">
        <f>D178+G178+J178+M178</f>
        <v>0</v>
      </c>
      <c r="T178" s="24">
        <f>+S178-R178</f>
        <v>10000</v>
      </c>
    </row>
    <row r="179" spans="1:20" s="11" customFormat="1" ht="16.5" thickBot="1" x14ac:dyDescent="0.45">
      <c r="A179" s="204" t="s">
        <v>18</v>
      </c>
      <c r="B179" s="207" t="s">
        <v>19</v>
      </c>
      <c r="C179" s="40" t="s">
        <v>7</v>
      </c>
      <c r="D179" s="41" t="s">
        <v>8</v>
      </c>
      <c r="E179" s="42">
        <f>COUNTA(C180:C182)</f>
        <v>0</v>
      </c>
      <c r="F179" s="40" t="s">
        <v>7</v>
      </c>
      <c r="G179" s="41" t="s">
        <v>8</v>
      </c>
      <c r="H179" s="186">
        <f>COUNTA(F180:F182)</f>
        <v>0</v>
      </c>
      <c r="I179" s="40" t="s">
        <v>7</v>
      </c>
      <c r="J179" s="41" t="s">
        <v>8</v>
      </c>
      <c r="K179" s="186">
        <f>COUNTA(I180:I182)</f>
        <v>0</v>
      </c>
      <c r="L179" s="40" t="s">
        <v>7</v>
      </c>
      <c r="M179" s="41" t="s">
        <v>8</v>
      </c>
      <c r="N179" s="186">
        <f>COUNTA(L180:L182)</f>
        <v>0</v>
      </c>
      <c r="O179" s="40" t="s">
        <v>7</v>
      </c>
      <c r="P179" s="41" t="s">
        <v>8</v>
      </c>
      <c r="Q179" s="186">
        <f>COUNTA(O180:O182)</f>
        <v>0</v>
      </c>
      <c r="R179" s="40"/>
      <c r="S179" s="41"/>
      <c r="T179" s="186">
        <f>E179+H179+K179+N179</f>
        <v>0</v>
      </c>
    </row>
    <row r="180" spans="1:20" s="11" customFormat="1" ht="12" customHeight="1" x14ac:dyDescent="0.25">
      <c r="A180" s="205"/>
      <c r="B180" s="208"/>
      <c r="C180" s="2"/>
      <c r="D180" s="3"/>
      <c r="E180" s="4"/>
      <c r="F180" s="2"/>
      <c r="G180" s="3"/>
      <c r="H180" s="4"/>
      <c r="I180" s="2"/>
      <c r="J180" s="3"/>
      <c r="K180" s="4"/>
      <c r="L180" s="2"/>
      <c r="M180" s="3"/>
      <c r="N180" s="4"/>
      <c r="O180" s="2"/>
      <c r="P180" s="3"/>
      <c r="Q180" s="4"/>
      <c r="R180" s="2"/>
      <c r="S180" s="3"/>
      <c r="T180" s="4"/>
    </row>
    <row r="181" spans="1:20" s="11" customFormat="1" ht="12" customHeight="1" x14ac:dyDescent="0.25">
      <c r="A181" s="205"/>
      <c r="B181" s="208"/>
      <c r="C181" s="2"/>
      <c r="D181" s="3"/>
      <c r="E181" s="4"/>
      <c r="F181" s="3"/>
      <c r="G181" s="3"/>
      <c r="H181" s="4"/>
      <c r="I181" s="2"/>
      <c r="J181" s="3"/>
      <c r="K181" s="4"/>
      <c r="L181" s="2"/>
      <c r="M181" s="3"/>
      <c r="N181" s="4"/>
      <c r="O181" s="2"/>
      <c r="P181" s="3"/>
      <c r="Q181" s="4"/>
      <c r="R181" s="2"/>
      <c r="S181" s="3"/>
      <c r="T181" s="4"/>
    </row>
    <row r="182" spans="1:20" s="11" customFormat="1" ht="12" customHeight="1" x14ac:dyDescent="0.25">
      <c r="A182" s="205"/>
      <c r="B182" s="208"/>
      <c r="C182" s="2"/>
      <c r="D182" s="3"/>
      <c r="E182" s="4"/>
      <c r="F182" s="3"/>
      <c r="G182" s="3"/>
      <c r="H182" s="4"/>
      <c r="I182" s="2"/>
      <c r="J182" s="3"/>
      <c r="K182" s="4"/>
      <c r="L182" s="2"/>
      <c r="M182" s="3"/>
      <c r="N182" s="4"/>
      <c r="O182" s="2"/>
      <c r="P182" s="3"/>
      <c r="Q182" s="4"/>
      <c r="R182" s="2"/>
      <c r="S182" s="3"/>
      <c r="T182" s="4"/>
    </row>
    <row r="183" spans="1:20" s="11" customFormat="1" ht="15" customHeight="1" x14ac:dyDescent="0.25">
      <c r="A183" s="205"/>
      <c r="B183" s="208"/>
      <c r="C183" s="108" t="s">
        <v>27</v>
      </c>
      <c r="D183" s="6"/>
      <c r="E183" s="34" t="s">
        <v>14</v>
      </c>
      <c r="F183" s="154" t="s">
        <v>27</v>
      </c>
      <c r="G183" s="12"/>
      <c r="H183" s="34" t="s">
        <v>14</v>
      </c>
      <c r="I183" s="154" t="s">
        <v>27</v>
      </c>
      <c r="J183" s="6"/>
      <c r="K183" s="34" t="s">
        <v>14</v>
      </c>
      <c r="L183" s="108" t="s">
        <v>27</v>
      </c>
      <c r="M183" s="6"/>
      <c r="N183" s="34" t="s">
        <v>14</v>
      </c>
      <c r="O183" s="108" t="s">
        <v>27</v>
      </c>
      <c r="P183" s="6"/>
      <c r="Q183" s="34" t="s">
        <v>14</v>
      </c>
      <c r="R183" s="108" t="s">
        <v>27</v>
      </c>
      <c r="S183" s="32"/>
      <c r="T183" s="34" t="s">
        <v>14</v>
      </c>
    </row>
    <row r="184" spans="1:20" s="11" customFormat="1" ht="12" customHeight="1" x14ac:dyDescent="0.4">
      <c r="A184" s="205"/>
      <c r="B184" s="208"/>
      <c r="C184" s="109" t="s">
        <v>23</v>
      </c>
      <c r="D184" s="22"/>
      <c r="E184" s="23" t="s">
        <v>15</v>
      </c>
      <c r="F184" s="152" t="s">
        <v>23</v>
      </c>
      <c r="G184" s="22"/>
      <c r="H184" s="23" t="s">
        <v>15</v>
      </c>
      <c r="I184" s="152" t="s">
        <v>23</v>
      </c>
      <c r="J184" s="22"/>
      <c r="K184" s="23" t="s">
        <v>15</v>
      </c>
      <c r="L184" s="109" t="s">
        <v>23</v>
      </c>
      <c r="M184" s="22"/>
      <c r="N184" s="23" t="s">
        <v>15</v>
      </c>
      <c r="O184" s="109" t="s">
        <v>23</v>
      </c>
      <c r="P184" s="22"/>
      <c r="Q184" s="23" t="s">
        <v>15</v>
      </c>
      <c r="R184" s="109" t="s">
        <v>23</v>
      </c>
      <c r="S184" s="33" t="s">
        <v>8</v>
      </c>
      <c r="T184" s="23" t="s">
        <v>15</v>
      </c>
    </row>
    <row r="185" spans="1:20" s="11" customFormat="1" ht="13.5" customHeight="1" x14ac:dyDescent="0.25">
      <c r="A185" s="206"/>
      <c r="B185" s="209"/>
      <c r="C185" s="153">
        <f>'Hotlist - Completed'!M97</f>
        <v>-435200</v>
      </c>
      <c r="D185" s="24">
        <f>SUM(D180:D184)</f>
        <v>0</v>
      </c>
      <c r="E185" s="43">
        <f>+D185-C185</f>
        <v>435200</v>
      </c>
      <c r="F185" s="153">
        <f>'Hotlist - Completed'!I97*-1</f>
        <v>0</v>
      </c>
      <c r="G185" s="24">
        <f>SUM(G180:G184)</f>
        <v>0</v>
      </c>
      <c r="H185" s="24">
        <f>+G185-F185</f>
        <v>0</v>
      </c>
      <c r="I185" s="39">
        <f>F185</f>
        <v>0</v>
      </c>
      <c r="J185" s="24">
        <f>SUM(J180:J184)</f>
        <v>0</v>
      </c>
      <c r="K185" s="24">
        <f>+J185-I185</f>
        <v>0</v>
      </c>
      <c r="L185" s="39">
        <f>I185</f>
        <v>0</v>
      </c>
      <c r="M185" s="24">
        <f>SUM(M180:M184)</f>
        <v>0</v>
      </c>
      <c r="N185" s="43">
        <f>+M185-L185</f>
        <v>0</v>
      </c>
      <c r="O185" s="39">
        <f>L185</f>
        <v>0</v>
      </c>
      <c r="P185" s="24">
        <f>SUM(P180:P184)</f>
        <v>0</v>
      </c>
      <c r="Q185" s="43">
        <f>+P185-O185</f>
        <v>0</v>
      </c>
      <c r="R185" s="24">
        <f>C185+F185+I185+L185</f>
        <v>-435200</v>
      </c>
      <c r="S185" s="24">
        <f>D185+G185+J185+M185</f>
        <v>0</v>
      </c>
      <c r="T185" s="24">
        <f>+S185-R185</f>
        <v>435200</v>
      </c>
    </row>
    <row r="186" spans="1:20" x14ac:dyDescent="0.25">
      <c r="A186" s="51"/>
      <c r="B186" s="49"/>
      <c r="C186" s="38"/>
      <c r="D186" s="44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</row>
    <row r="187" spans="1:20" s="10" customFormat="1" ht="14.25" thickBot="1" x14ac:dyDescent="0.3">
      <c r="A187" s="46"/>
      <c r="B187" s="46"/>
      <c r="C187" s="39">
        <f>C17+C29+C42+C58+C67+C80+C90+C100+C113+C123+C129+C137+C150+C156+C165+C171+C178+C185</f>
        <v>-359724</v>
      </c>
      <c r="D187" s="24">
        <f>D17+D29+D42+D58+D67+D80+D90+D100+D113+D123+D129+D137+D150+D156+D165+D171+D178+D185</f>
        <v>0</v>
      </c>
      <c r="E187" s="30">
        <f>+D187-C187</f>
        <v>359724</v>
      </c>
      <c r="F187" s="39">
        <f>F17+F29+F42+F58+F67+F80+F90+F100+F113+F123+F129+F137+F150+F156+F165+F171+F178+F185</f>
        <v>-163919</v>
      </c>
      <c r="G187" s="24">
        <f>G17+G29+G42+G58+G67+G80+G90+G100+G113+G123+G129+G137+G150+G156+G165+G171+G178+G185</f>
        <v>77634</v>
      </c>
      <c r="H187" s="30">
        <f>+G187-F187</f>
        <v>241553</v>
      </c>
      <c r="I187" s="39">
        <f>I17+I29+I42+I58+I67+I80+I90+I100+I113+I123+I129+I137+I150+I156+I165+I171+I178+I185</f>
        <v>-166919</v>
      </c>
      <c r="J187" s="24">
        <f>J17+J29+J42+J58+J67+J80+J90+J100+J113+J123+J129+J137+J150+J156+J165+J171+J178+J185</f>
        <v>154119</v>
      </c>
      <c r="K187" s="30">
        <f>+J187-I187</f>
        <v>321038</v>
      </c>
      <c r="L187" s="39">
        <f>L17+L29+L42+L58+L67+L80+L90+L100+L113+L123+L129+L137+L150+L156+L165+L171+L178+L185</f>
        <v>-166919</v>
      </c>
      <c r="M187" s="24">
        <f>M17+M29+M42+M58+M67+M80+M90+M100+M113+M123+M129+M137+M150+M156+M165+M171+M178+M185</f>
        <v>197019</v>
      </c>
      <c r="N187" s="30">
        <f>+M187-L187</f>
        <v>363938</v>
      </c>
      <c r="O187" s="39">
        <f>O17+O29+O42+O58+O67+O80+O90+O100+O113+O123+O129+O137+O150+O156+O165+O171+O178+O185</f>
        <v>0</v>
      </c>
      <c r="P187" s="24">
        <f>P17+P29+P42+P58+P67+P80+P90+P100+P113+P123+P129+P137+P150+P156+P165+P171+P178+P185</f>
        <v>0</v>
      </c>
      <c r="Q187" s="30">
        <f>+P187-O187</f>
        <v>0</v>
      </c>
      <c r="R187" s="39">
        <f>R17+R29+R42+R58+R67+R80+R90+R100+R113+R123+R129+R137+R150+R156+R165+R171+R178+R185</f>
        <v>-857481</v>
      </c>
      <c r="S187" s="24">
        <f>S17+S29+S42+S58+S67+S80+S90+S100+S113+S123+S129+S137+S150+S156+S165+S171+S178+S185</f>
        <v>428772</v>
      </c>
      <c r="T187" s="24">
        <f>+S187-R187</f>
        <v>1286253</v>
      </c>
    </row>
    <row r="188" spans="1:20" s="25" customFormat="1" ht="14.25" thickBot="1" x14ac:dyDescent="0.3">
      <c r="A188" s="11"/>
      <c r="B188" s="11"/>
      <c r="C188" s="10"/>
      <c r="D188" s="47"/>
      <c r="E188" s="48">
        <f>E6+E18+E30+E43+E59+E68+E81+E91+E101+E114+E124+E130+E138+E151+E157+E166+E172+E179</f>
        <v>4</v>
      </c>
      <c r="F188" s="45"/>
      <c r="G188" s="47"/>
      <c r="H188" s="187">
        <f>H6+H18+H30+H43+H59+H68+H81+H91+H101+H114+H124+H130+H138+H151+H157+H166+H172+H179</f>
        <v>137</v>
      </c>
      <c r="I188" s="45"/>
      <c r="J188" s="47"/>
      <c r="K188" s="187">
        <f>K6+K18+K30+K43+K59+K68+K81+K91+K101+K114+K124+K130+K138+K151+K157+K166+K172+K179</f>
        <v>57</v>
      </c>
      <c r="L188" s="45"/>
      <c r="M188" s="45"/>
      <c r="N188" s="187">
        <f>N6+N18+N30+N43+N59+N68+N81+N91+N101+N114+N124+N130+N138+N151+N157+N166+N172+N179</f>
        <v>44</v>
      </c>
      <c r="O188" s="45"/>
      <c r="P188" s="45"/>
      <c r="Q188" s="187">
        <f>Q6+Q18+Q30+Q43+Q59+Q68+Q81+Q91+Q101+Q114+Q124+Q130+Q138+Q151+Q157+Q166+Q172+Q179</f>
        <v>3</v>
      </c>
      <c r="R188" s="45"/>
      <c r="S188" s="47"/>
      <c r="T188" s="187">
        <f>T6+T18+T30+T43+T59+T68+T81+T91+T101+T114+T124+T130+T138+T151+T157+T166+T172+T179</f>
        <v>242</v>
      </c>
    </row>
    <row r="189" spans="1:20" s="25" customFormat="1" ht="13.5" x14ac:dyDescent="0.25">
      <c r="A189" s="11"/>
      <c r="B189" s="11"/>
      <c r="C189" s="10"/>
      <c r="D189" s="47"/>
      <c r="E189" s="45"/>
      <c r="F189" s="45"/>
      <c r="G189" s="47"/>
      <c r="H189" s="45"/>
      <c r="I189" s="45"/>
      <c r="J189" s="47"/>
      <c r="K189" s="45"/>
      <c r="L189" s="45"/>
      <c r="M189" s="45"/>
      <c r="N189" s="188"/>
      <c r="O189" s="45"/>
      <c r="P189" s="45"/>
      <c r="Q189" s="45"/>
      <c r="R189" s="45"/>
      <c r="S189" s="47"/>
      <c r="T189" s="45"/>
    </row>
    <row r="190" spans="1:20" s="25" customFormat="1" ht="13.5" x14ac:dyDescent="0.25">
      <c r="A190" s="11"/>
      <c r="B190" s="11"/>
      <c r="C190" s="10"/>
      <c r="D190" s="47"/>
      <c r="E190" s="45"/>
      <c r="F190" s="45"/>
      <c r="G190" s="47"/>
      <c r="H190" s="45"/>
      <c r="I190" s="45"/>
      <c r="J190" s="47"/>
      <c r="K190" s="45"/>
      <c r="L190" s="45"/>
      <c r="M190" s="45"/>
      <c r="N190" s="45"/>
      <c r="O190" s="45"/>
      <c r="P190" s="45"/>
      <c r="Q190" s="45"/>
      <c r="R190" s="45"/>
      <c r="S190" s="47"/>
      <c r="T190" s="45"/>
    </row>
    <row r="192" spans="1:20" x14ac:dyDescent="0.25">
      <c r="C192" s="12" t="s">
        <v>36</v>
      </c>
    </row>
    <row r="193" spans="3:4" x14ac:dyDescent="0.25">
      <c r="C193" s="150"/>
    </row>
    <row r="194" spans="3:4" x14ac:dyDescent="0.25">
      <c r="C194" s="140">
        <f>+C187-C193</f>
        <v>-359724</v>
      </c>
    </row>
    <row r="195" spans="3:4" x14ac:dyDescent="0.25">
      <c r="D195" s="159"/>
    </row>
    <row r="196" spans="3:4" x14ac:dyDescent="0.25">
      <c r="C196" s="151"/>
      <c r="D196" s="160"/>
    </row>
    <row r="197" spans="3:4" x14ac:dyDescent="0.25">
      <c r="D197" s="160"/>
    </row>
    <row r="198" spans="3:4" x14ac:dyDescent="0.25">
      <c r="D198" s="160"/>
    </row>
  </sheetData>
  <mergeCells count="37">
    <mergeCell ref="A114:A123"/>
    <mergeCell ref="B114:B123"/>
    <mergeCell ref="A172:A178"/>
    <mergeCell ref="B172:B178"/>
    <mergeCell ref="A138:A150"/>
    <mergeCell ref="B138:B150"/>
    <mergeCell ref="A166:A171"/>
    <mergeCell ref="B166:B171"/>
    <mergeCell ref="A151:A156"/>
    <mergeCell ref="B151:B156"/>
    <mergeCell ref="A157:A165"/>
    <mergeCell ref="B157:B165"/>
    <mergeCell ref="A30:A42"/>
    <mergeCell ref="B30:B42"/>
    <mergeCell ref="A124:A129"/>
    <mergeCell ref="B124:B129"/>
    <mergeCell ref="A81:A90"/>
    <mergeCell ref="B81:B90"/>
    <mergeCell ref="B130:B137"/>
    <mergeCell ref="A130:A137"/>
    <mergeCell ref="B59:B67"/>
    <mergeCell ref="A68:A80"/>
    <mergeCell ref="B68:B80"/>
    <mergeCell ref="A101:A113"/>
    <mergeCell ref="B101:B113"/>
    <mergeCell ref="A91:A100"/>
    <mergeCell ref="B91:B100"/>
    <mergeCell ref="N3:T3"/>
    <mergeCell ref="A179:A185"/>
    <mergeCell ref="B179:B185"/>
    <mergeCell ref="A6:A17"/>
    <mergeCell ref="B6:B17"/>
    <mergeCell ref="A18:A29"/>
    <mergeCell ref="B18:B29"/>
    <mergeCell ref="A43:A58"/>
    <mergeCell ref="B43:B58"/>
    <mergeCell ref="A59:A67"/>
  </mergeCells>
  <phoneticPr fontId="0" type="noConversion"/>
  <printOptions horizontalCentered="1"/>
  <pageMargins left="0" right="0" top="0.22" bottom="0.16" header="0.27" footer="0.27"/>
  <pageSetup scale="49" fitToHeight="3" orientation="landscape" r:id="rId1"/>
  <headerFooter alignWithMargins="0"/>
  <rowBreaks count="2" manualBreakCount="2">
    <brk id="80" max="16" man="1"/>
    <brk id="137" max="1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647700</xdr:colOff>
                    <xdr:row>196</xdr:row>
                    <xdr:rowOff>95250</xdr:rowOff>
                  </from>
                  <to>
                    <xdr:col>7</xdr:col>
                    <xdr:colOff>190500</xdr:colOff>
                    <xdr:row>199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8"/>
  <sheetViews>
    <sheetView zoomScale="80" zoomScaleNormal="80" workbookViewId="0">
      <selection activeCell="A3" sqref="A3"/>
    </sheetView>
  </sheetViews>
  <sheetFormatPr defaultRowHeight="12.75" x14ac:dyDescent="0.25"/>
  <cols>
    <col min="1" max="1" width="2.7109375" style="52" customWidth="1"/>
    <col min="2" max="2" width="0.7109375" style="52" customWidth="1"/>
    <col min="3" max="3" width="25.7109375" style="73" customWidth="1"/>
    <col min="4" max="4" width="8.7109375" style="52" customWidth="1"/>
    <col min="5" max="5" width="11.5703125" style="73" bestFit="1" customWidth="1"/>
    <col min="6" max="6" width="7.7109375" style="52" customWidth="1"/>
    <col min="7" max="7" width="11.7109375" style="73" customWidth="1"/>
    <col min="8" max="8" width="9.85546875" style="52" customWidth="1"/>
    <col min="9" max="9" width="25.28515625" style="52" customWidth="1"/>
    <col min="10" max="10" width="8.7109375" style="52" customWidth="1"/>
    <col min="11" max="11" width="11.85546875" style="52" bestFit="1" customWidth="1"/>
    <col min="12" max="12" width="7.7109375" style="52" customWidth="1"/>
    <col min="13" max="13" width="18.28515625" style="52" customWidth="1"/>
    <col min="14" max="14" width="11.28515625" style="52" customWidth="1"/>
    <col min="15" max="15" width="13.7109375" style="52" customWidth="1"/>
    <col min="16" max="17" width="7.7109375" style="52" customWidth="1"/>
    <col min="18" max="18" width="13.7109375" style="52" customWidth="1"/>
    <col min="19" max="20" width="7.7109375" style="52" customWidth="1"/>
    <col min="21" max="16384" width="9.140625" style="52"/>
  </cols>
  <sheetData>
    <row r="1" spans="1:20" ht="9.75" customHeight="1" x14ac:dyDescent="0.25">
      <c r="B1" s="53"/>
      <c r="C1" s="54"/>
      <c r="D1" s="53"/>
      <c r="E1" s="54"/>
      <c r="F1" s="53"/>
      <c r="G1" s="55"/>
    </row>
    <row r="2" spans="1:20" s="63" customFormat="1" ht="27" customHeight="1" x14ac:dyDescent="0.4">
      <c r="A2" s="56" t="str">
        <f>'Hotlist - Identified '!A2</f>
        <v>E N R O N   N O R T H  A M E R I C A - H O T  L I S T</v>
      </c>
      <c r="B2" s="56"/>
      <c r="C2" s="57"/>
      <c r="D2" s="58"/>
      <c r="E2" s="57"/>
      <c r="F2" s="58"/>
      <c r="G2" s="59"/>
      <c r="H2" s="60"/>
      <c r="I2" s="60"/>
      <c r="J2" s="60"/>
      <c r="K2" s="60"/>
      <c r="L2" s="60"/>
      <c r="M2" s="61" t="s">
        <v>136</v>
      </c>
      <c r="O2" s="60"/>
      <c r="P2" s="60"/>
      <c r="Q2" s="62"/>
    </row>
    <row r="3" spans="1:20" s="64" customFormat="1" ht="13.5" customHeight="1" x14ac:dyDescent="0.25">
      <c r="B3" s="65"/>
      <c r="C3" s="66"/>
      <c r="E3" s="67"/>
      <c r="F3" s="68"/>
      <c r="G3" s="69"/>
      <c r="H3" s="70"/>
      <c r="I3" s="219" t="str">
        <f>+'Hotlist - Identified '!N3</f>
        <v>Results based on Activity through May 11, 2001</v>
      </c>
      <c r="J3" s="219"/>
      <c r="K3" s="219"/>
      <c r="L3" s="219"/>
      <c r="M3" s="219"/>
      <c r="O3" s="70"/>
      <c r="P3" s="70"/>
      <c r="Q3" s="141"/>
      <c r="T3" s="71"/>
    </row>
    <row r="4" spans="1:20" s="64" customFormat="1" ht="15" customHeight="1" x14ac:dyDescent="0.2">
      <c r="B4" s="65"/>
      <c r="C4" s="67"/>
      <c r="D4" s="68"/>
      <c r="E4" s="67"/>
      <c r="F4" s="68"/>
      <c r="G4" s="69"/>
      <c r="H4" s="70"/>
      <c r="I4" s="70"/>
      <c r="J4" s="70"/>
      <c r="K4" s="70"/>
      <c r="L4" s="70"/>
      <c r="M4" s="70"/>
      <c r="N4" s="70"/>
      <c r="O4" s="70"/>
      <c r="P4" s="70"/>
    </row>
    <row r="5" spans="1:20" ht="15" customHeight="1" x14ac:dyDescent="0.25">
      <c r="A5" s="72"/>
      <c r="B5" s="72"/>
      <c r="R5" s="74"/>
    </row>
    <row r="6" spans="1:20" ht="15" customHeight="1" x14ac:dyDescent="0.3">
      <c r="A6" s="157"/>
      <c r="B6" s="157"/>
      <c r="C6" s="216" t="s">
        <v>64</v>
      </c>
      <c r="D6" s="217"/>
      <c r="E6" s="217"/>
      <c r="F6" s="217"/>
      <c r="G6" s="218"/>
      <c r="I6" s="216" t="s">
        <v>55</v>
      </c>
      <c r="J6" s="217"/>
      <c r="K6" s="217"/>
      <c r="L6" s="217"/>
      <c r="M6" s="218"/>
      <c r="R6" s="74"/>
    </row>
    <row r="7" spans="1:20" ht="15" customHeight="1" x14ac:dyDescent="0.4">
      <c r="A7" s="72"/>
      <c r="B7" s="72"/>
      <c r="C7" s="96" t="s">
        <v>7</v>
      </c>
      <c r="D7" s="88"/>
      <c r="E7" s="97" t="s">
        <v>8</v>
      </c>
      <c r="F7" s="88"/>
      <c r="G7" s="89"/>
      <c r="H7" s="90"/>
      <c r="I7" s="96" t="s">
        <v>7</v>
      </c>
      <c r="J7" s="88"/>
      <c r="K7" s="97" t="s">
        <v>8</v>
      </c>
      <c r="L7" s="88"/>
      <c r="M7" s="89"/>
    </row>
    <row r="8" spans="1:20" ht="15" customHeight="1" x14ac:dyDescent="0.4">
      <c r="A8" s="72"/>
      <c r="B8" s="72"/>
      <c r="C8" s="91" t="s">
        <v>213</v>
      </c>
      <c r="D8" s="92"/>
      <c r="E8" s="114">
        <v>222</v>
      </c>
      <c r="F8" s="88"/>
      <c r="G8" s="89"/>
      <c r="H8" s="90"/>
      <c r="I8" s="107"/>
      <c r="J8" s="95"/>
      <c r="K8" s="110"/>
      <c r="L8" s="93"/>
      <c r="M8" s="94"/>
    </row>
    <row r="9" spans="1:20" ht="15" customHeight="1" x14ac:dyDescent="0.4">
      <c r="A9" s="72"/>
      <c r="B9" s="72"/>
      <c r="C9" s="91" t="s">
        <v>212</v>
      </c>
      <c r="D9" s="92"/>
      <c r="E9" s="114">
        <v>800</v>
      </c>
      <c r="F9" s="88"/>
      <c r="G9" s="89"/>
      <c r="H9" s="90"/>
      <c r="I9" s="107"/>
      <c r="J9" s="95"/>
      <c r="K9" s="110"/>
      <c r="L9" s="93"/>
      <c r="M9" s="94"/>
    </row>
    <row r="10" spans="1:20" ht="15" customHeight="1" x14ac:dyDescent="0.4">
      <c r="A10" s="72"/>
      <c r="B10" s="72"/>
      <c r="C10" s="91" t="s">
        <v>214</v>
      </c>
      <c r="E10" s="114">
        <v>2012</v>
      </c>
      <c r="F10" s="88"/>
      <c r="G10" s="89"/>
      <c r="H10" s="90"/>
      <c r="I10" s="107"/>
      <c r="J10" s="104"/>
      <c r="K10" s="111"/>
      <c r="L10" s="88"/>
      <c r="M10" s="89"/>
    </row>
    <row r="11" spans="1:20" ht="15" customHeight="1" x14ac:dyDescent="0.4">
      <c r="A11" s="72"/>
      <c r="B11" s="72"/>
      <c r="C11" s="91" t="s">
        <v>237</v>
      </c>
      <c r="E11" s="114">
        <v>199</v>
      </c>
      <c r="F11" s="88"/>
      <c r="G11" s="89"/>
      <c r="H11" s="90"/>
      <c r="I11" s="107"/>
      <c r="J11" s="104"/>
      <c r="K11" s="111"/>
      <c r="L11" s="88"/>
      <c r="M11" s="89"/>
    </row>
    <row r="12" spans="1:20" ht="15" customHeight="1" x14ac:dyDescent="0.4">
      <c r="A12" s="72"/>
      <c r="B12" s="72"/>
      <c r="C12" s="91" t="s">
        <v>138</v>
      </c>
      <c r="E12" s="114">
        <v>-701</v>
      </c>
      <c r="F12" s="88"/>
      <c r="G12" s="89"/>
      <c r="H12" s="90"/>
      <c r="I12" s="96" t="s">
        <v>23</v>
      </c>
      <c r="J12" s="88"/>
      <c r="K12" s="97"/>
      <c r="L12" s="88"/>
      <c r="M12" s="98" t="s">
        <v>20</v>
      </c>
    </row>
    <row r="13" spans="1:20" ht="15" customHeight="1" x14ac:dyDescent="0.4">
      <c r="A13" s="72"/>
      <c r="B13" s="72"/>
      <c r="C13" s="91" t="s">
        <v>139</v>
      </c>
      <c r="E13" s="114">
        <v>-250</v>
      </c>
      <c r="F13" s="88"/>
      <c r="G13" s="89"/>
      <c r="H13" s="90"/>
      <c r="I13" s="39">
        <f>2000/4</f>
        <v>500</v>
      </c>
      <c r="J13" s="100"/>
      <c r="K13" s="101">
        <f>SUM(K8:K10)</f>
        <v>0</v>
      </c>
      <c r="L13" s="100"/>
      <c r="M13" s="102">
        <f>I13-K13</f>
        <v>500</v>
      </c>
    </row>
    <row r="14" spans="1:20" ht="15" customHeight="1" x14ac:dyDescent="0.4">
      <c r="A14" s="72"/>
      <c r="B14" s="72"/>
      <c r="C14" s="190" t="s">
        <v>129</v>
      </c>
      <c r="D14"/>
      <c r="E14" s="3">
        <v>2025</v>
      </c>
      <c r="F14" s="88"/>
      <c r="G14" s="89"/>
      <c r="H14" s="90"/>
    </row>
    <row r="15" spans="1:20" ht="15" customHeight="1" x14ac:dyDescent="0.4">
      <c r="A15" s="72"/>
      <c r="B15" s="72"/>
      <c r="C15" s="8"/>
      <c r="D15" s="74"/>
      <c r="E15" s="3"/>
      <c r="F15" s="88"/>
      <c r="G15" s="89"/>
      <c r="H15" s="90"/>
      <c r="I15" s="84" t="s">
        <v>45</v>
      </c>
      <c r="J15" s="85"/>
      <c r="K15" s="85"/>
      <c r="L15" s="85"/>
      <c r="M15" s="86"/>
    </row>
    <row r="16" spans="1:20" ht="15" customHeight="1" x14ac:dyDescent="0.4">
      <c r="A16" s="72"/>
      <c r="B16" s="72"/>
      <c r="C16" s="8"/>
      <c r="D16" s="74"/>
      <c r="E16" s="3"/>
      <c r="F16" s="88"/>
      <c r="G16" s="89"/>
      <c r="H16" s="90"/>
      <c r="I16" s="179"/>
      <c r="J16" s="170"/>
      <c r="K16" s="170"/>
      <c r="L16" s="170"/>
      <c r="M16" s="180"/>
    </row>
    <row r="17" spans="1:14" ht="15" customHeight="1" x14ac:dyDescent="0.4">
      <c r="A17" s="72"/>
      <c r="B17" s="72"/>
      <c r="C17" s="91"/>
      <c r="D17" s="92"/>
      <c r="E17" s="114"/>
      <c r="F17" s="88"/>
      <c r="G17" s="89"/>
      <c r="H17" s="90"/>
      <c r="I17" s="96" t="s">
        <v>7</v>
      </c>
      <c r="J17" s="88"/>
      <c r="K17" s="97" t="s">
        <v>8</v>
      </c>
      <c r="L17" s="75"/>
      <c r="M17" s="76"/>
    </row>
    <row r="18" spans="1:14" ht="15" customHeight="1" x14ac:dyDescent="0.4">
      <c r="A18" s="72"/>
      <c r="B18" s="72"/>
      <c r="C18" s="8"/>
      <c r="D18" s="74"/>
      <c r="E18" s="3"/>
      <c r="F18" s="171"/>
      <c r="G18" s="181"/>
      <c r="H18" s="90"/>
      <c r="I18" s="91" t="s">
        <v>119</v>
      </c>
      <c r="J18" s="92"/>
      <c r="K18" s="114">
        <v>74</v>
      </c>
      <c r="L18" s="114"/>
      <c r="M18" s="76"/>
    </row>
    <row r="19" spans="1:14" ht="15" customHeight="1" x14ac:dyDescent="0.4">
      <c r="A19" s="72"/>
      <c r="B19" s="72"/>
      <c r="C19" s="8"/>
      <c r="D19" s="74"/>
      <c r="E19" s="3"/>
      <c r="F19" s="171"/>
      <c r="G19" s="181"/>
      <c r="H19" s="90"/>
      <c r="I19" s="2" t="s">
        <v>120</v>
      </c>
      <c r="J19" s="26"/>
      <c r="K19" s="114">
        <v>13</v>
      </c>
      <c r="L19" s="114"/>
      <c r="M19" s="76"/>
    </row>
    <row r="20" spans="1:14" ht="15" customHeight="1" x14ac:dyDescent="0.4">
      <c r="A20" s="72"/>
      <c r="B20" s="72"/>
      <c r="C20" s="8"/>
      <c r="D20" s="74"/>
      <c r="E20" s="3"/>
      <c r="F20" s="171"/>
      <c r="G20" s="181"/>
      <c r="H20" s="90"/>
      <c r="I20" s="91" t="s">
        <v>121</v>
      </c>
      <c r="J20" s="92"/>
      <c r="K20" s="114">
        <v>21</v>
      </c>
      <c r="L20" s="114"/>
      <c r="M20" s="76"/>
    </row>
    <row r="21" spans="1:14" ht="15" customHeight="1" x14ac:dyDescent="0.4">
      <c r="A21" s="72"/>
      <c r="B21" s="72"/>
      <c r="C21" s="131" t="s">
        <v>23</v>
      </c>
      <c r="D21" s="132"/>
      <c r="E21" s="134"/>
      <c r="F21" s="132"/>
      <c r="G21" s="133" t="s">
        <v>20</v>
      </c>
      <c r="H21" s="90"/>
      <c r="I21" s="91" t="s">
        <v>206</v>
      </c>
      <c r="J21" s="74"/>
      <c r="K21" s="74">
        <v>330</v>
      </c>
      <c r="L21" s="114"/>
      <c r="M21" s="76"/>
    </row>
    <row r="22" spans="1:14" ht="15" customHeight="1" x14ac:dyDescent="0.4">
      <c r="A22" s="77"/>
      <c r="B22" s="77"/>
      <c r="C22" s="39">
        <v>32625</v>
      </c>
      <c r="D22" s="100"/>
      <c r="E22" s="101">
        <f>SUM(E8:E20)</f>
        <v>4307</v>
      </c>
      <c r="F22" s="100"/>
      <c r="G22" s="102">
        <f>C22-E22</f>
        <v>28318</v>
      </c>
      <c r="H22" s="90"/>
      <c r="I22" s="91" t="s">
        <v>207</v>
      </c>
      <c r="J22" s="92"/>
      <c r="K22" s="114">
        <v>40</v>
      </c>
      <c r="L22" s="114"/>
      <c r="M22" s="76"/>
    </row>
    <row r="23" spans="1:14" ht="15" customHeight="1" x14ac:dyDescent="0.4">
      <c r="A23" s="77"/>
      <c r="B23" s="77"/>
      <c r="C23" s="79"/>
      <c r="D23" s="80"/>
      <c r="E23" s="79"/>
      <c r="F23" s="80"/>
      <c r="G23" s="79"/>
      <c r="H23" s="90"/>
      <c r="I23" s="91" t="s">
        <v>122</v>
      </c>
      <c r="J23" s="92"/>
      <c r="K23" s="114">
        <f>27+61</f>
        <v>88</v>
      </c>
      <c r="L23" s="114"/>
      <c r="M23" s="76"/>
    </row>
    <row r="24" spans="1:14" ht="15" customHeight="1" x14ac:dyDescent="0.4">
      <c r="A24" s="77"/>
      <c r="B24" s="77"/>
      <c r="C24" s="216" t="s">
        <v>65</v>
      </c>
      <c r="D24" s="217"/>
      <c r="E24" s="217"/>
      <c r="F24" s="217"/>
      <c r="G24" s="218"/>
      <c r="H24" s="90"/>
      <c r="I24" s="8"/>
      <c r="J24" s="74"/>
      <c r="K24" s="3"/>
      <c r="L24" s="114"/>
      <c r="M24" s="76"/>
    </row>
    <row r="25" spans="1:14" ht="15" customHeight="1" x14ac:dyDescent="0.4">
      <c r="A25" s="77"/>
      <c r="B25" s="77"/>
      <c r="C25" s="126" t="s">
        <v>7</v>
      </c>
      <c r="D25" s="127"/>
      <c r="E25" s="128" t="s">
        <v>8</v>
      </c>
      <c r="F25" s="127"/>
      <c r="G25" s="129"/>
      <c r="I25" s="8"/>
      <c r="J25" s="74"/>
      <c r="K25" s="3"/>
      <c r="L25" s="114"/>
      <c r="M25" s="76"/>
      <c r="N25" s="73"/>
    </row>
    <row r="26" spans="1:14" ht="15" customHeight="1" x14ac:dyDescent="0.4">
      <c r="A26" s="77"/>
      <c r="B26" s="77"/>
      <c r="C26" s="91" t="s">
        <v>12</v>
      </c>
      <c r="D26" s="92"/>
      <c r="E26" s="114">
        <v>43986</v>
      </c>
      <c r="F26" s="88"/>
      <c r="G26" s="89"/>
      <c r="I26" s="8"/>
      <c r="J26" s="74"/>
      <c r="K26" s="3"/>
      <c r="L26" s="114"/>
      <c r="M26" s="76"/>
    </row>
    <row r="27" spans="1:14" ht="15" customHeight="1" x14ac:dyDescent="0.4">
      <c r="A27" s="77"/>
      <c r="B27" s="77"/>
      <c r="C27" s="91" t="s">
        <v>135</v>
      </c>
      <c r="D27" s="92"/>
      <c r="E27" s="114">
        <v>5000</v>
      </c>
      <c r="F27" s="88"/>
      <c r="G27" s="89"/>
      <c r="I27" s="8"/>
      <c r="J27" s="74"/>
      <c r="K27" s="3"/>
      <c r="L27" s="93"/>
      <c r="M27" s="94"/>
    </row>
    <row r="28" spans="1:14" ht="15" customHeight="1" x14ac:dyDescent="0.4">
      <c r="A28" s="77"/>
      <c r="B28" s="77"/>
      <c r="C28" s="91" t="s">
        <v>157</v>
      </c>
      <c r="D28" s="92"/>
      <c r="E28" s="114">
        <v>7000</v>
      </c>
      <c r="F28" s="88"/>
      <c r="G28" s="89"/>
      <c r="I28" s="96" t="s">
        <v>23</v>
      </c>
      <c r="J28" s="88"/>
      <c r="K28" s="97"/>
      <c r="L28" s="88"/>
      <c r="M28" s="98" t="s">
        <v>20</v>
      </c>
    </row>
    <row r="29" spans="1:14" ht="15" customHeight="1" x14ac:dyDescent="0.4">
      <c r="A29" s="77"/>
      <c r="B29" s="77"/>
      <c r="C29" s="107" t="s">
        <v>216</v>
      </c>
      <c r="D29" s="93"/>
      <c r="E29" s="114">
        <v>16400</v>
      </c>
      <c r="F29" s="88"/>
      <c r="G29" s="89"/>
      <c r="I29" s="96"/>
      <c r="J29" s="88"/>
      <c r="K29" s="97"/>
      <c r="L29" s="88"/>
      <c r="M29" s="98"/>
    </row>
    <row r="30" spans="1:14" ht="15" customHeight="1" x14ac:dyDescent="0.4">
      <c r="A30" s="77"/>
      <c r="B30" s="77"/>
      <c r="C30" s="107" t="s">
        <v>238</v>
      </c>
      <c r="D30" s="93"/>
      <c r="E30" s="114">
        <v>84</v>
      </c>
      <c r="F30" s="88"/>
      <c r="G30" s="89"/>
      <c r="I30" s="96"/>
      <c r="J30" s="88"/>
      <c r="K30" s="97"/>
      <c r="L30" s="88"/>
      <c r="M30" s="98"/>
    </row>
    <row r="31" spans="1:14" ht="15" customHeight="1" x14ac:dyDescent="0.4">
      <c r="A31" s="77"/>
      <c r="B31" s="77"/>
      <c r="C31" s="107" t="s">
        <v>211</v>
      </c>
      <c r="D31" s="93"/>
      <c r="E31" s="114">
        <v>-1000</v>
      </c>
      <c r="F31" s="88"/>
      <c r="G31" s="89"/>
      <c r="I31" s="96"/>
      <c r="J31" s="88"/>
      <c r="K31" s="97"/>
      <c r="L31" s="88"/>
      <c r="M31" s="98"/>
    </row>
    <row r="32" spans="1:14" ht="15" customHeight="1" x14ac:dyDescent="0.4">
      <c r="A32" s="77"/>
      <c r="B32" s="77"/>
      <c r="C32" s="91"/>
      <c r="D32" s="88"/>
      <c r="E32" s="130"/>
      <c r="F32" s="88"/>
      <c r="G32" s="89"/>
      <c r="I32" s="39">
        <v>223</v>
      </c>
      <c r="J32" s="100"/>
      <c r="K32" s="101">
        <f>SUM(K18:K27)</f>
        <v>566</v>
      </c>
      <c r="L32" s="100"/>
      <c r="M32" s="102">
        <f>I32-K32</f>
        <v>-343</v>
      </c>
    </row>
    <row r="33" spans="1:14" ht="15" customHeight="1" x14ac:dyDescent="0.4">
      <c r="A33" s="77"/>
      <c r="B33" s="77"/>
      <c r="C33" s="131" t="s">
        <v>23</v>
      </c>
      <c r="D33" s="132"/>
      <c r="E33" s="134"/>
      <c r="F33" s="132"/>
      <c r="G33" s="133" t="s">
        <v>20</v>
      </c>
      <c r="I33" s="79"/>
      <c r="J33" s="168"/>
      <c r="K33" s="169"/>
      <c r="L33" s="168"/>
      <c r="M33" s="169"/>
    </row>
    <row r="34" spans="1:14" ht="15" customHeight="1" x14ac:dyDescent="0.25">
      <c r="A34" s="77"/>
      <c r="B34" s="77"/>
      <c r="C34" s="39">
        <v>76000</v>
      </c>
      <c r="D34" s="78"/>
      <c r="E34" s="101">
        <f>SUM(E26:E32)</f>
        <v>71470</v>
      </c>
      <c r="F34" s="78"/>
      <c r="G34" s="102">
        <f>C34-E34</f>
        <v>4530</v>
      </c>
      <c r="I34" s="84" t="s">
        <v>0</v>
      </c>
      <c r="J34" s="85"/>
      <c r="K34" s="85"/>
      <c r="L34" s="85"/>
      <c r="M34" s="86"/>
    </row>
    <row r="35" spans="1:14" ht="15" customHeight="1" x14ac:dyDescent="0.4">
      <c r="A35" s="77"/>
      <c r="B35" s="77"/>
      <c r="C35" s="79"/>
      <c r="D35" s="80"/>
      <c r="E35" s="79"/>
      <c r="F35" s="80"/>
      <c r="G35" s="79"/>
      <c r="I35" s="96" t="s">
        <v>7</v>
      </c>
      <c r="J35" s="88"/>
      <c r="K35" s="97" t="s">
        <v>8</v>
      </c>
      <c r="L35" s="88"/>
      <c r="M35" s="89"/>
    </row>
    <row r="36" spans="1:14" ht="15" customHeight="1" x14ac:dyDescent="0.4">
      <c r="A36" s="72"/>
      <c r="B36" s="72"/>
      <c r="C36" s="84" t="s">
        <v>66</v>
      </c>
      <c r="D36" s="85"/>
      <c r="E36" s="85"/>
      <c r="F36" s="85"/>
      <c r="G36" s="86"/>
      <c r="I36" s="91" t="s">
        <v>17</v>
      </c>
      <c r="J36" s="92"/>
      <c r="K36" s="110">
        <f>339+63</f>
        <v>402</v>
      </c>
      <c r="L36" s="88"/>
      <c r="M36" s="89"/>
    </row>
    <row r="37" spans="1:14" ht="15" customHeight="1" x14ac:dyDescent="0.4">
      <c r="A37" s="77"/>
      <c r="B37" s="77"/>
      <c r="C37" s="96" t="s">
        <v>7</v>
      </c>
      <c r="D37" s="88"/>
      <c r="E37" s="97" t="s">
        <v>8</v>
      </c>
      <c r="F37" s="88"/>
      <c r="G37" s="89"/>
      <c r="I37" s="91" t="s">
        <v>123</v>
      </c>
      <c r="J37" s="92"/>
      <c r="K37" s="110">
        <v>25</v>
      </c>
      <c r="L37" s="88"/>
      <c r="M37" s="89"/>
      <c r="N37" s="73"/>
    </row>
    <row r="38" spans="1:14" ht="15" customHeight="1" x14ac:dyDescent="0.4">
      <c r="A38" s="77"/>
      <c r="B38" s="77"/>
      <c r="C38" s="91"/>
      <c r="D38" s="92"/>
      <c r="E38" s="114"/>
      <c r="F38" s="88"/>
      <c r="G38" s="89"/>
      <c r="I38" s="91" t="s">
        <v>124</v>
      </c>
      <c r="J38" s="92"/>
      <c r="K38" s="110">
        <v>6</v>
      </c>
      <c r="L38" s="88"/>
      <c r="M38" s="89"/>
      <c r="N38" s="73"/>
    </row>
    <row r="39" spans="1:14" ht="15" customHeight="1" x14ac:dyDescent="0.4">
      <c r="A39" s="77"/>
      <c r="B39" s="77"/>
      <c r="C39" s="91" t="s">
        <v>130</v>
      </c>
      <c r="D39" s="92"/>
      <c r="E39" s="114">
        <v>4164</v>
      </c>
      <c r="F39" s="88"/>
      <c r="G39" s="89"/>
      <c r="I39" s="99"/>
      <c r="J39" s="88"/>
      <c r="K39" s="111"/>
      <c r="L39" s="88"/>
      <c r="M39" s="89"/>
      <c r="N39" s="73"/>
    </row>
    <row r="40" spans="1:14" ht="15" customHeight="1" x14ac:dyDescent="0.4">
      <c r="A40" s="77"/>
      <c r="B40" s="77"/>
      <c r="C40" s="91" t="s">
        <v>156</v>
      </c>
      <c r="D40" s="92"/>
      <c r="E40" s="114">
        <v>23861</v>
      </c>
      <c r="F40" s="88"/>
      <c r="G40" s="89"/>
      <c r="I40" s="99"/>
      <c r="J40" s="88"/>
      <c r="K40" s="111"/>
      <c r="L40" s="88"/>
      <c r="M40" s="89"/>
      <c r="N40" s="73"/>
    </row>
    <row r="41" spans="1:14" ht="15" customHeight="1" x14ac:dyDescent="0.4">
      <c r="A41" s="77"/>
      <c r="B41" s="77"/>
      <c r="C41" s="2" t="s">
        <v>131</v>
      </c>
      <c r="D41" s="26"/>
      <c r="E41" s="174">
        <v>2528</v>
      </c>
      <c r="F41" s="88"/>
      <c r="G41" s="89"/>
      <c r="I41" s="96" t="s">
        <v>23</v>
      </c>
      <c r="J41" s="88"/>
      <c r="K41" s="97"/>
      <c r="L41" s="88"/>
      <c r="M41" s="98" t="s">
        <v>20</v>
      </c>
      <c r="N41" s="73"/>
    </row>
    <row r="42" spans="1:14" ht="15" customHeight="1" x14ac:dyDescent="0.4">
      <c r="A42" s="77"/>
      <c r="B42" s="77"/>
      <c r="C42" s="91" t="s">
        <v>132</v>
      </c>
      <c r="D42" s="92"/>
      <c r="E42" s="174">
        <v>3170</v>
      </c>
      <c r="F42" s="88"/>
      <c r="G42" s="89"/>
      <c r="I42" s="96"/>
      <c r="J42" s="88"/>
      <c r="K42" s="97"/>
      <c r="L42" s="88"/>
      <c r="M42" s="98"/>
      <c r="N42" s="73"/>
    </row>
    <row r="43" spans="1:14" ht="15" customHeight="1" x14ac:dyDescent="0.4">
      <c r="A43" s="77"/>
      <c r="B43" s="77"/>
      <c r="C43" s="91" t="s">
        <v>133</v>
      </c>
      <c r="D43" s="92"/>
      <c r="E43" s="174">
        <v>535</v>
      </c>
      <c r="F43" s="88"/>
      <c r="G43" s="89"/>
      <c r="I43" s="96"/>
      <c r="J43" s="88"/>
      <c r="K43" s="97"/>
      <c r="L43" s="88"/>
      <c r="M43" s="98"/>
      <c r="N43" s="73"/>
    </row>
    <row r="44" spans="1:14" ht="15" customHeight="1" x14ac:dyDescent="0.4">
      <c r="A44" s="77"/>
      <c r="B44" s="77"/>
      <c r="C44" s="91" t="s">
        <v>134</v>
      </c>
      <c r="D44" s="92"/>
      <c r="E44" s="174">
        <v>4101</v>
      </c>
      <c r="F44" s="88"/>
      <c r="G44" s="89"/>
      <c r="I44" s="39">
        <f>60000/4</f>
        <v>15000</v>
      </c>
      <c r="J44" s="100"/>
      <c r="K44" s="101">
        <f>SUM(K36:K39)</f>
        <v>433</v>
      </c>
      <c r="L44" s="100"/>
      <c r="M44" s="102">
        <f>I44-K44</f>
        <v>14567</v>
      </c>
      <c r="N44" s="73"/>
    </row>
    <row r="45" spans="1:14" ht="15" customHeight="1" x14ac:dyDescent="0.4">
      <c r="A45" s="77"/>
      <c r="B45" s="77"/>
      <c r="C45" s="91"/>
      <c r="D45" s="92"/>
      <c r="E45" s="114"/>
      <c r="F45" s="88"/>
      <c r="G45" s="89"/>
      <c r="N45" s="73"/>
    </row>
    <row r="46" spans="1:14" ht="15" customHeight="1" x14ac:dyDescent="0.4">
      <c r="A46" s="77"/>
      <c r="B46" s="77"/>
      <c r="C46" s="91"/>
      <c r="D46" s="92"/>
      <c r="E46" s="114"/>
      <c r="F46" s="88"/>
      <c r="G46" s="89"/>
      <c r="I46" s="216" t="s">
        <v>33</v>
      </c>
      <c r="J46" s="217"/>
      <c r="K46" s="217"/>
      <c r="L46" s="217"/>
      <c r="M46" s="218"/>
      <c r="N46" s="73"/>
    </row>
    <row r="47" spans="1:14" ht="15" customHeight="1" x14ac:dyDescent="0.4">
      <c r="A47" s="77"/>
      <c r="B47" s="77"/>
      <c r="C47" s="91"/>
      <c r="D47" s="92"/>
      <c r="E47" s="114"/>
      <c r="F47" s="88"/>
      <c r="G47" s="89"/>
      <c r="I47" s="96" t="s">
        <v>7</v>
      </c>
      <c r="J47" s="88"/>
      <c r="K47" s="97" t="s">
        <v>8</v>
      </c>
      <c r="L47" s="88"/>
      <c r="M47" s="89"/>
      <c r="N47" s="73"/>
    </row>
    <row r="48" spans="1:14" ht="15" customHeight="1" x14ac:dyDescent="0.4">
      <c r="A48" s="77"/>
      <c r="B48" s="77"/>
      <c r="C48" s="91"/>
      <c r="D48" s="92"/>
      <c r="E48" s="174"/>
      <c r="F48" s="93"/>
      <c r="G48" s="89"/>
      <c r="H48" s="73"/>
      <c r="I48" s="99"/>
      <c r="J48" s="90"/>
      <c r="K48" s="110"/>
      <c r="L48" s="93"/>
      <c r="M48" s="94"/>
    </row>
    <row r="49" spans="1:14" ht="15" customHeight="1" x14ac:dyDescent="0.4">
      <c r="A49" s="77"/>
      <c r="B49" s="77"/>
      <c r="C49" s="145"/>
      <c r="D49" s="93"/>
      <c r="E49" s="114"/>
      <c r="F49" s="88"/>
      <c r="G49" s="89"/>
      <c r="H49" s="73"/>
      <c r="I49" s="96" t="s">
        <v>23</v>
      </c>
      <c r="J49" s="88"/>
      <c r="K49" s="97"/>
      <c r="L49" s="88"/>
      <c r="M49" s="98" t="s">
        <v>20</v>
      </c>
      <c r="N49" s="123"/>
    </row>
    <row r="50" spans="1:14" ht="15" customHeight="1" x14ac:dyDescent="0.4">
      <c r="A50" s="77"/>
      <c r="B50" s="77"/>
      <c r="C50" s="103"/>
      <c r="D50" s="88"/>
      <c r="E50" s="111"/>
      <c r="F50" s="88"/>
      <c r="G50" s="89"/>
      <c r="I50" s="39">
        <v>0</v>
      </c>
      <c r="J50" s="78"/>
      <c r="K50" s="101">
        <f>SUM(K48:K48)</f>
        <v>0</v>
      </c>
      <c r="L50" s="78"/>
      <c r="M50" s="102">
        <f>I50-K50</f>
        <v>0</v>
      </c>
      <c r="N50" s="123"/>
    </row>
    <row r="51" spans="1:14" ht="15" customHeight="1" x14ac:dyDescent="0.4">
      <c r="A51" s="77"/>
      <c r="B51" s="77"/>
      <c r="C51" s="96" t="s">
        <v>23</v>
      </c>
      <c r="D51" s="88"/>
      <c r="E51" s="97"/>
      <c r="F51" s="88"/>
      <c r="G51" s="98" t="s">
        <v>20</v>
      </c>
    </row>
    <row r="52" spans="1:14" ht="15" customHeight="1" x14ac:dyDescent="0.25">
      <c r="A52" s="77"/>
      <c r="B52" s="77"/>
      <c r="C52" s="39">
        <v>13250</v>
      </c>
      <c r="D52" s="100"/>
      <c r="E52" s="101">
        <f>SUM(E38:E51)</f>
        <v>38359</v>
      </c>
      <c r="F52" s="100"/>
      <c r="G52" s="102">
        <f>C52-E52</f>
        <v>-25109</v>
      </c>
      <c r="I52" s="84" t="s">
        <v>2</v>
      </c>
      <c r="J52" s="85"/>
      <c r="K52" s="85"/>
      <c r="L52" s="85"/>
      <c r="M52" s="86"/>
    </row>
    <row r="53" spans="1:14" ht="15" customHeight="1" x14ac:dyDescent="0.4">
      <c r="A53" s="77"/>
      <c r="B53" s="77"/>
      <c r="C53" s="52"/>
      <c r="E53" s="52"/>
      <c r="G53" s="52"/>
      <c r="I53" s="96" t="s">
        <v>7</v>
      </c>
      <c r="J53" s="88"/>
      <c r="K53" s="97" t="s">
        <v>8</v>
      </c>
      <c r="L53" s="88"/>
      <c r="M53" s="89"/>
    </row>
    <row r="54" spans="1:14" ht="15" customHeight="1" x14ac:dyDescent="0.4">
      <c r="A54" s="72"/>
      <c r="B54" s="72"/>
      <c r="C54" s="216" t="s">
        <v>67</v>
      </c>
      <c r="D54" s="217"/>
      <c r="E54" s="217"/>
      <c r="F54" s="217"/>
      <c r="G54" s="218"/>
      <c r="I54" s="107"/>
      <c r="J54" s="93"/>
      <c r="K54" s="112"/>
      <c r="L54" s="93"/>
      <c r="M54" s="89"/>
    </row>
    <row r="55" spans="1:14" ht="15" customHeight="1" x14ac:dyDescent="0.4">
      <c r="A55" s="72"/>
      <c r="B55" s="72"/>
      <c r="C55" s="96" t="s">
        <v>7</v>
      </c>
      <c r="D55" s="88"/>
      <c r="E55" s="97" t="s">
        <v>8</v>
      </c>
      <c r="F55" s="88"/>
      <c r="G55" s="89"/>
      <c r="I55" s="96"/>
      <c r="J55" s="88"/>
      <c r="K55" s="97"/>
      <c r="L55" s="88"/>
      <c r="M55" s="89"/>
    </row>
    <row r="56" spans="1:14" ht="15" customHeight="1" x14ac:dyDescent="0.4">
      <c r="A56" s="72"/>
      <c r="B56" s="72"/>
      <c r="C56" s="202" t="s">
        <v>223</v>
      </c>
      <c r="E56" s="92">
        <v>1828</v>
      </c>
      <c r="F56" s="88"/>
      <c r="G56" s="89"/>
      <c r="I56" s="96"/>
      <c r="J56" s="88"/>
      <c r="K56" s="97"/>
      <c r="L56" s="88"/>
      <c r="M56" s="89"/>
    </row>
    <row r="57" spans="1:14" ht="15" customHeight="1" x14ac:dyDescent="0.4">
      <c r="A57" s="72"/>
      <c r="B57" s="72"/>
      <c r="C57" s="91" t="s">
        <v>224</v>
      </c>
      <c r="E57" s="114">
        <f>194</f>
        <v>194</v>
      </c>
      <c r="F57" s="88"/>
      <c r="G57" s="89"/>
      <c r="I57" s="96"/>
      <c r="J57" s="88"/>
      <c r="K57" s="97"/>
      <c r="L57" s="88"/>
      <c r="M57" s="89"/>
    </row>
    <row r="58" spans="1:14" ht="15" customHeight="1" x14ac:dyDescent="0.4">
      <c r="A58" s="72"/>
      <c r="B58" s="72"/>
      <c r="C58" s="91" t="s">
        <v>225</v>
      </c>
      <c r="E58" s="114">
        <v>978</v>
      </c>
      <c r="F58" s="88"/>
      <c r="G58" s="89"/>
      <c r="I58" s="96"/>
      <c r="J58" s="88"/>
      <c r="K58" s="97"/>
      <c r="L58" s="88"/>
      <c r="M58" s="89"/>
    </row>
    <row r="59" spans="1:14" ht="15" customHeight="1" x14ac:dyDescent="0.4">
      <c r="A59" s="72"/>
      <c r="B59" s="72"/>
      <c r="C59" s="91" t="s">
        <v>226</v>
      </c>
      <c r="E59" s="114">
        <v>652</v>
      </c>
      <c r="F59" s="88"/>
      <c r="G59" s="89"/>
      <c r="I59" s="96"/>
      <c r="J59" s="88"/>
      <c r="K59" s="97"/>
      <c r="L59" s="88"/>
      <c r="M59" s="89"/>
    </row>
    <row r="60" spans="1:14" ht="15" customHeight="1" x14ac:dyDescent="0.4">
      <c r="A60" s="72"/>
      <c r="B60" s="72"/>
      <c r="C60" s="91" t="s">
        <v>146</v>
      </c>
      <c r="E60" s="114">
        <v>1470</v>
      </c>
      <c r="F60" s="88"/>
      <c r="G60" s="89"/>
      <c r="I60" s="96"/>
      <c r="J60" s="88"/>
      <c r="K60" s="97"/>
      <c r="L60" s="88"/>
      <c r="M60" s="89"/>
    </row>
    <row r="61" spans="1:14" ht="15" customHeight="1" x14ac:dyDescent="0.4">
      <c r="A61" s="72"/>
      <c r="B61" s="72"/>
      <c r="C61" s="91" t="s">
        <v>147</v>
      </c>
      <c r="E61" s="114">
        <v>645</v>
      </c>
      <c r="F61" s="88"/>
      <c r="G61" s="89"/>
      <c r="I61" s="96"/>
      <c r="J61" s="88"/>
      <c r="K61" s="97"/>
      <c r="L61" s="88"/>
      <c r="M61" s="89"/>
    </row>
    <row r="62" spans="1:14" ht="15" customHeight="1" x14ac:dyDescent="0.4">
      <c r="A62" s="72"/>
      <c r="B62" s="72"/>
      <c r="C62" s="91" t="s">
        <v>227</v>
      </c>
      <c r="E62" s="114">
        <f>139+9</f>
        <v>148</v>
      </c>
      <c r="F62" s="88"/>
      <c r="G62" s="89"/>
      <c r="I62" s="96"/>
      <c r="J62" s="88"/>
      <c r="K62" s="97"/>
      <c r="L62" s="88"/>
      <c r="M62" s="89"/>
    </row>
    <row r="63" spans="1:14" ht="15" customHeight="1" x14ac:dyDescent="0.4">
      <c r="A63" s="72"/>
      <c r="B63" s="72"/>
      <c r="C63" s="91"/>
      <c r="D63" s="93"/>
      <c r="E63" s="93"/>
      <c r="F63" s="88"/>
      <c r="G63" s="89"/>
      <c r="I63" s="96"/>
      <c r="J63" s="88"/>
      <c r="K63" s="97"/>
      <c r="L63" s="88"/>
      <c r="M63" s="89"/>
    </row>
    <row r="64" spans="1:14" ht="15" customHeight="1" x14ac:dyDescent="0.4">
      <c r="A64" s="77"/>
      <c r="B64" s="77"/>
      <c r="C64" s="91"/>
      <c r="D64" s="92"/>
      <c r="E64" s="114"/>
      <c r="F64" s="167"/>
      <c r="G64" s="89"/>
      <c r="I64" s="103"/>
      <c r="J64" s="92"/>
      <c r="K64" s="114"/>
      <c r="L64" s="88"/>
      <c r="M64" s="89"/>
    </row>
    <row r="65" spans="1:19" ht="15" customHeight="1" x14ac:dyDescent="0.4">
      <c r="A65" s="77"/>
      <c r="B65" s="77"/>
      <c r="C65" s="96" t="s">
        <v>23</v>
      </c>
      <c r="D65" s="88"/>
      <c r="E65" s="97"/>
      <c r="F65" s="88"/>
      <c r="G65" s="98" t="s">
        <v>20</v>
      </c>
      <c r="I65" s="96" t="s">
        <v>23</v>
      </c>
      <c r="J65" s="88"/>
      <c r="K65" s="97"/>
      <c r="L65" s="88"/>
      <c r="M65" s="98" t="s">
        <v>20</v>
      </c>
    </row>
    <row r="66" spans="1:19" ht="15" customHeight="1" x14ac:dyDescent="0.25">
      <c r="A66" s="77"/>
      <c r="B66" s="77"/>
      <c r="C66" s="39">
        <v>40625</v>
      </c>
      <c r="D66" s="100"/>
      <c r="E66" s="197">
        <f>SUM(E56:E64)</f>
        <v>5915</v>
      </c>
      <c r="F66" s="100"/>
      <c r="G66" s="102">
        <f>C66-E66</f>
        <v>34710</v>
      </c>
      <c r="I66" s="39">
        <v>0</v>
      </c>
      <c r="J66" s="100"/>
      <c r="K66" s="101">
        <f>SUM(K54:K64)</f>
        <v>0</v>
      </c>
      <c r="L66" s="100"/>
      <c r="M66" s="102">
        <f>I66-K66</f>
        <v>0</v>
      </c>
    </row>
    <row r="67" spans="1:19" ht="15" customHeight="1" x14ac:dyDescent="0.25">
      <c r="A67" s="77"/>
      <c r="B67" s="77"/>
      <c r="C67" s="52"/>
      <c r="E67" s="52"/>
      <c r="G67" s="52"/>
      <c r="N67" s="73"/>
    </row>
    <row r="68" spans="1:19" ht="15" customHeight="1" x14ac:dyDescent="0.4">
      <c r="A68" s="72"/>
      <c r="B68" s="72"/>
      <c r="C68" s="84" t="s">
        <v>49</v>
      </c>
      <c r="D68" s="85"/>
      <c r="E68" s="85"/>
      <c r="F68" s="124"/>
      <c r="G68" s="125"/>
      <c r="I68" s="84" t="s">
        <v>50</v>
      </c>
      <c r="J68" s="85"/>
      <c r="K68" s="85"/>
      <c r="L68" s="85"/>
      <c r="M68" s="86"/>
    </row>
    <row r="69" spans="1:19" ht="15" customHeight="1" x14ac:dyDescent="0.4">
      <c r="A69" s="77"/>
      <c r="B69" s="77"/>
      <c r="C69" s="96" t="s">
        <v>7</v>
      </c>
      <c r="D69" s="88"/>
      <c r="E69" s="97" t="s">
        <v>8</v>
      </c>
      <c r="F69" s="93"/>
      <c r="G69" s="94"/>
      <c r="I69" s="96" t="s">
        <v>7</v>
      </c>
      <c r="J69" s="88"/>
      <c r="K69" s="97" t="s">
        <v>8</v>
      </c>
      <c r="L69" s="88"/>
      <c r="M69" s="89"/>
    </row>
    <row r="70" spans="1:19" ht="15" customHeight="1" x14ac:dyDescent="0.25">
      <c r="A70" s="77"/>
      <c r="B70" s="77"/>
      <c r="C70" s="91"/>
      <c r="D70" s="93"/>
      <c r="E70" s="114"/>
      <c r="F70" s="93"/>
      <c r="G70" s="94"/>
      <c r="I70" s="107" t="s">
        <v>140</v>
      </c>
      <c r="J70" s="93"/>
      <c r="K70" s="112">
        <v>393</v>
      </c>
      <c r="L70" s="93"/>
      <c r="M70" s="142"/>
    </row>
    <row r="71" spans="1:19" ht="15" customHeight="1" x14ac:dyDescent="0.25">
      <c r="A71" s="77"/>
      <c r="B71" s="77"/>
      <c r="C71" s="175"/>
      <c r="D71" s="93"/>
      <c r="E71" s="176"/>
      <c r="F71" s="93"/>
      <c r="G71" s="94"/>
      <c r="I71" s="107"/>
      <c r="J71" s="93"/>
      <c r="K71" s="112"/>
      <c r="L71" s="93"/>
      <c r="M71" s="142"/>
    </row>
    <row r="72" spans="1:19" ht="15" customHeight="1" x14ac:dyDescent="0.25">
      <c r="A72" s="77"/>
      <c r="B72" s="77"/>
      <c r="C72" s="175"/>
      <c r="D72" s="93"/>
      <c r="E72" s="176"/>
      <c r="G72" s="149"/>
      <c r="I72" s="107"/>
      <c r="J72" s="93"/>
      <c r="K72" s="112"/>
      <c r="L72" s="93"/>
      <c r="M72" s="142"/>
    </row>
    <row r="73" spans="1:19" ht="15" customHeight="1" x14ac:dyDescent="0.4">
      <c r="A73" s="77"/>
      <c r="B73" s="77"/>
      <c r="C73" s="96" t="s">
        <v>23</v>
      </c>
      <c r="D73" s="88"/>
      <c r="E73" s="97"/>
      <c r="F73" s="88"/>
      <c r="G73" s="98" t="s">
        <v>20</v>
      </c>
      <c r="I73" s="163"/>
      <c r="J73" s="74"/>
      <c r="K73" s="74"/>
      <c r="L73" s="93"/>
      <c r="M73" s="142"/>
    </row>
    <row r="74" spans="1:19" ht="15" customHeight="1" x14ac:dyDescent="0.4">
      <c r="A74" s="77"/>
      <c r="B74" s="77"/>
      <c r="C74" s="39">
        <v>11196</v>
      </c>
      <c r="D74" s="100"/>
      <c r="E74" s="101">
        <f>SUM(E70:E72)</f>
        <v>0</v>
      </c>
      <c r="F74" s="100"/>
      <c r="G74" s="102">
        <f>C74-E74</f>
        <v>11196</v>
      </c>
      <c r="I74" s="103"/>
      <c r="J74" s="88"/>
      <c r="K74" s="130"/>
      <c r="L74" s="93"/>
      <c r="M74" s="94"/>
    </row>
    <row r="75" spans="1:19" ht="15" customHeight="1" x14ac:dyDescent="0.4">
      <c r="A75" s="77"/>
      <c r="B75" s="77"/>
      <c r="C75" s="52"/>
      <c r="E75" s="52"/>
      <c r="G75" s="52"/>
      <c r="I75" s="131" t="s">
        <v>23</v>
      </c>
      <c r="J75" s="132"/>
      <c r="K75" s="134"/>
      <c r="L75" s="132"/>
      <c r="M75" s="133" t="s">
        <v>20</v>
      </c>
    </row>
    <row r="76" spans="1:19" ht="15" customHeight="1" x14ac:dyDescent="0.25">
      <c r="A76" s="77"/>
      <c r="B76" s="77"/>
      <c r="C76" s="216" t="s">
        <v>48</v>
      </c>
      <c r="D76" s="217"/>
      <c r="E76" s="217"/>
      <c r="F76" s="217"/>
      <c r="G76" s="218"/>
      <c r="I76" s="39">
        <v>0</v>
      </c>
      <c r="J76" s="100"/>
      <c r="K76" s="101">
        <f>SUM(K70:K74)</f>
        <v>393</v>
      </c>
      <c r="L76" s="100"/>
      <c r="M76" s="102">
        <f>I76-K76</f>
        <v>-393</v>
      </c>
    </row>
    <row r="77" spans="1:19" ht="15" customHeight="1" x14ac:dyDescent="0.4">
      <c r="A77" s="77"/>
      <c r="B77" s="77"/>
      <c r="C77" s="96" t="s">
        <v>7</v>
      </c>
      <c r="D77" s="88"/>
      <c r="E77" s="97" t="s">
        <v>8</v>
      </c>
      <c r="F77" s="88"/>
      <c r="G77" s="89"/>
    </row>
    <row r="78" spans="1:19" ht="15" customHeight="1" x14ac:dyDescent="0.25">
      <c r="A78" s="77"/>
      <c r="B78" s="77"/>
      <c r="C78" s="107"/>
      <c r="D78" s="95"/>
      <c r="E78" s="110"/>
      <c r="F78" s="93"/>
      <c r="G78" s="94"/>
      <c r="I78" s="84" t="s">
        <v>54</v>
      </c>
      <c r="J78" s="85"/>
      <c r="K78" s="85"/>
      <c r="L78" s="85"/>
      <c r="M78" s="86"/>
      <c r="N78" s="105"/>
    </row>
    <row r="79" spans="1:19" ht="15" customHeight="1" x14ac:dyDescent="0.4">
      <c r="A79" s="77"/>
      <c r="B79" s="77"/>
      <c r="C79" s="107"/>
      <c r="D79" s="95"/>
      <c r="E79" s="110"/>
      <c r="F79" s="93"/>
      <c r="G79" s="94"/>
      <c r="I79" s="96" t="s">
        <v>7</v>
      </c>
      <c r="J79" s="88"/>
      <c r="K79" s="97" t="s">
        <v>8</v>
      </c>
      <c r="L79" s="88"/>
      <c r="M79" s="89"/>
      <c r="O79" s="73"/>
      <c r="Q79" s="73"/>
      <c r="S79" s="73"/>
    </row>
    <row r="80" spans="1:19" ht="15" customHeight="1" x14ac:dyDescent="0.4">
      <c r="A80" s="77"/>
      <c r="B80" s="77"/>
      <c r="C80" s="107"/>
      <c r="D80" s="104"/>
      <c r="E80" s="111"/>
      <c r="F80" s="88"/>
      <c r="G80" s="89"/>
      <c r="I80" s="103"/>
      <c r="J80" s="92"/>
      <c r="K80" s="113"/>
      <c r="L80" s="88"/>
      <c r="M80" s="89"/>
    </row>
    <row r="81" spans="1:13" ht="15" customHeight="1" x14ac:dyDescent="0.4">
      <c r="A81" s="77"/>
      <c r="B81" s="77"/>
      <c r="C81" s="96" t="s">
        <v>23</v>
      </c>
      <c r="D81" s="88"/>
      <c r="E81" s="97"/>
      <c r="F81" s="88"/>
      <c r="G81" s="98" t="s">
        <v>20</v>
      </c>
      <c r="I81" s="145"/>
      <c r="J81" s="93"/>
      <c r="K81" s="114"/>
      <c r="L81" s="88"/>
      <c r="M81" s="89"/>
    </row>
    <row r="82" spans="1:13" ht="15" customHeight="1" x14ac:dyDescent="0.4">
      <c r="A82" s="77"/>
      <c r="B82" s="77"/>
      <c r="C82" s="39">
        <v>0</v>
      </c>
      <c r="D82" s="100"/>
      <c r="E82" s="101">
        <f>SUM(E78:E80)</f>
        <v>0</v>
      </c>
      <c r="F82" s="100"/>
      <c r="G82" s="102">
        <f>C82-E82</f>
        <v>0</v>
      </c>
      <c r="I82" s="103"/>
      <c r="J82" s="88"/>
      <c r="K82" s="111"/>
      <c r="L82" s="88"/>
      <c r="M82" s="89"/>
    </row>
    <row r="83" spans="1:13" ht="15" customHeight="1" x14ac:dyDescent="0.4">
      <c r="A83" s="77"/>
      <c r="B83" s="77"/>
      <c r="C83" s="52"/>
      <c r="E83" s="52"/>
      <c r="G83" s="52"/>
      <c r="I83" s="96" t="s">
        <v>23</v>
      </c>
      <c r="J83" s="88"/>
      <c r="K83" s="97"/>
      <c r="L83" s="88"/>
      <c r="M83" s="98" t="s">
        <v>20</v>
      </c>
    </row>
    <row r="84" spans="1:13" ht="15" customHeight="1" x14ac:dyDescent="0.25">
      <c r="A84" s="77"/>
      <c r="B84" s="77"/>
      <c r="C84" s="216" t="s">
        <v>47</v>
      </c>
      <c r="D84" s="217"/>
      <c r="E84" s="217"/>
      <c r="F84" s="217"/>
      <c r="G84" s="218"/>
      <c r="I84" s="39">
        <v>2500</v>
      </c>
      <c r="J84" s="100"/>
      <c r="K84" s="101">
        <f>SUM(K80:K82)</f>
        <v>0</v>
      </c>
      <c r="L84" s="100"/>
      <c r="M84" s="102">
        <f>I84-K84</f>
        <v>2500</v>
      </c>
    </row>
    <row r="85" spans="1:13" ht="15" customHeight="1" x14ac:dyDescent="0.4">
      <c r="A85" s="77"/>
      <c r="B85" s="77"/>
      <c r="C85" s="96" t="s">
        <v>7</v>
      </c>
      <c r="D85" s="88"/>
      <c r="E85" s="97" t="s">
        <v>8</v>
      </c>
      <c r="F85" s="88"/>
      <c r="G85" s="89"/>
    </row>
    <row r="86" spans="1:13" ht="15" customHeight="1" x14ac:dyDescent="0.25">
      <c r="A86" s="77"/>
      <c r="B86" s="77"/>
      <c r="C86" s="107"/>
      <c r="D86" s="95"/>
      <c r="E86" s="110"/>
      <c r="F86" s="93"/>
      <c r="G86" s="94"/>
      <c r="I86" s="84" t="s">
        <v>58</v>
      </c>
      <c r="J86" s="85"/>
      <c r="K86" s="85"/>
      <c r="L86" s="85"/>
      <c r="M86" s="86"/>
    </row>
    <row r="87" spans="1:13" ht="15" customHeight="1" x14ac:dyDescent="0.4">
      <c r="A87" s="77"/>
      <c r="B87" s="77"/>
      <c r="C87" s="107"/>
      <c r="D87" s="95"/>
      <c r="E87" s="110"/>
      <c r="F87" s="93"/>
      <c r="G87" s="94"/>
      <c r="I87" s="96" t="s">
        <v>7</v>
      </c>
      <c r="J87" s="88"/>
      <c r="K87" s="97" t="s">
        <v>8</v>
      </c>
      <c r="L87" s="88"/>
      <c r="M87" s="89"/>
    </row>
    <row r="88" spans="1:13" ht="15" customHeight="1" x14ac:dyDescent="0.4">
      <c r="A88" s="77"/>
      <c r="B88" s="77"/>
      <c r="C88" s="107"/>
      <c r="D88" s="95"/>
      <c r="E88" s="110"/>
      <c r="F88" s="93"/>
      <c r="G88" s="94"/>
      <c r="I88" s="96"/>
      <c r="J88" s="88"/>
      <c r="K88" s="97"/>
      <c r="L88" s="88"/>
      <c r="M88" s="89"/>
    </row>
    <row r="89" spans="1:13" ht="15" customHeight="1" x14ac:dyDescent="0.4">
      <c r="A89" s="77"/>
      <c r="B89" s="77"/>
      <c r="C89" s="96" t="s">
        <v>23</v>
      </c>
      <c r="D89" s="88"/>
      <c r="E89" s="97"/>
      <c r="F89" s="88"/>
      <c r="G89" s="98" t="s">
        <v>20</v>
      </c>
      <c r="I89" s="103"/>
      <c r="J89" s="88"/>
      <c r="K89" s="111"/>
      <c r="L89" s="88"/>
      <c r="M89" s="89"/>
    </row>
    <row r="90" spans="1:13" ht="15" customHeight="1" x14ac:dyDescent="0.4">
      <c r="A90" s="77"/>
      <c r="B90" s="77"/>
      <c r="C90" s="39">
        <v>0</v>
      </c>
      <c r="D90" s="100"/>
      <c r="E90" s="101">
        <f>SUM(E86:E88)</f>
        <v>0</v>
      </c>
      <c r="F90" s="100"/>
      <c r="G90" s="102">
        <f>C90-E90</f>
        <v>0</v>
      </c>
      <c r="I90" s="96" t="s">
        <v>23</v>
      </c>
      <c r="J90" s="88"/>
      <c r="K90" s="97"/>
      <c r="L90" s="88"/>
      <c r="M90" s="98" t="s">
        <v>20</v>
      </c>
    </row>
    <row r="91" spans="1:13" ht="15" customHeight="1" x14ac:dyDescent="0.25">
      <c r="A91" s="77"/>
      <c r="B91" s="77"/>
      <c r="C91" s="52"/>
      <c r="E91" s="52"/>
      <c r="G91" s="52"/>
      <c r="I91" s="39">
        <v>5000</v>
      </c>
      <c r="J91" s="100"/>
      <c r="K91" s="101">
        <f>SUM(K88:K89)</f>
        <v>0</v>
      </c>
      <c r="L91" s="100"/>
      <c r="M91" s="102">
        <f>I91-K91</f>
        <v>5000</v>
      </c>
    </row>
    <row r="92" spans="1:13" ht="15" customHeight="1" x14ac:dyDescent="0.25">
      <c r="A92" s="77"/>
      <c r="B92" s="77"/>
      <c r="C92" s="216" t="s">
        <v>44</v>
      </c>
      <c r="D92" s="217"/>
      <c r="E92" s="217"/>
      <c r="F92" s="217"/>
      <c r="G92" s="218"/>
    </row>
    <row r="93" spans="1:13" ht="15" customHeight="1" x14ac:dyDescent="0.4">
      <c r="C93" s="96" t="s">
        <v>7</v>
      </c>
      <c r="D93" s="88"/>
      <c r="E93" s="97" t="s">
        <v>8</v>
      </c>
      <c r="F93" s="88"/>
      <c r="G93" s="89"/>
      <c r="I93" s="84" t="s">
        <v>1</v>
      </c>
      <c r="J93" s="85"/>
      <c r="K93" s="85"/>
      <c r="L93" s="85"/>
      <c r="M93" s="86"/>
    </row>
    <row r="94" spans="1:13" ht="15" customHeight="1" x14ac:dyDescent="0.4">
      <c r="C94" s="107"/>
      <c r="D94" s="95"/>
      <c r="E94" s="110"/>
      <c r="F94" s="93"/>
      <c r="G94" s="94"/>
      <c r="I94" s="96" t="s">
        <v>7</v>
      </c>
      <c r="J94" s="88"/>
      <c r="K94" s="97" t="s">
        <v>8</v>
      </c>
      <c r="L94" s="88"/>
      <c r="M94" s="89"/>
    </row>
    <row r="95" spans="1:13" ht="15.75" x14ac:dyDescent="0.4">
      <c r="C95" s="107"/>
      <c r="D95" s="95"/>
      <c r="E95" s="110"/>
      <c r="F95" s="93"/>
      <c r="G95" s="94"/>
      <c r="I95" s="107" t="s">
        <v>215</v>
      </c>
      <c r="J95" s="93"/>
      <c r="K95" s="112">
        <v>435200</v>
      </c>
      <c r="L95" s="88"/>
      <c r="M95" s="89"/>
    </row>
    <row r="96" spans="1:13" ht="15.75" x14ac:dyDescent="0.4">
      <c r="C96" s="96" t="s">
        <v>23</v>
      </c>
      <c r="D96" s="88"/>
      <c r="E96" s="97"/>
      <c r="F96" s="88"/>
      <c r="G96" s="98" t="s">
        <v>20</v>
      </c>
      <c r="I96" s="96" t="s">
        <v>23</v>
      </c>
      <c r="J96" s="88"/>
      <c r="K96" s="97"/>
      <c r="L96" s="88"/>
      <c r="M96" s="98" t="s">
        <v>20</v>
      </c>
    </row>
    <row r="97" spans="3:13" ht="13.5" x14ac:dyDescent="0.25">
      <c r="C97" s="39">
        <v>0</v>
      </c>
      <c r="D97" s="100"/>
      <c r="E97" s="101">
        <f>SUM(E94:E94)</f>
        <v>0</v>
      </c>
      <c r="F97" s="100"/>
      <c r="G97" s="102">
        <f>C97-E97</f>
        <v>0</v>
      </c>
      <c r="I97" s="39">
        <v>0</v>
      </c>
      <c r="J97" s="100"/>
      <c r="K97" s="101">
        <f>SUM(K95:K96)</f>
        <v>435200</v>
      </c>
      <c r="L97" s="100"/>
      <c r="M97" s="102">
        <f>I97-K97</f>
        <v>-435200</v>
      </c>
    </row>
    <row r="98" spans="3:13" x14ac:dyDescent="0.25">
      <c r="E98" s="52"/>
      <c r="G98" s="52"/>
    </row>
    <row r="99" spans="3:13" ht="16.5" x14ac:dyDescent="0.25">
      <c r="C99" s="216" t="s">
        <v>63</v>
      </c>
      <c r="D99" s="217"/>
      <c r="E99" s="217"/>
      <c r="F99" s="217"/>
      <c r="G99" s="218"/>
      <c r="I99" s="170"/>
      <c r="J99" s="170"/>
      <c r="K99" s="170"/>
      <c r="L99" s="170"/>
      <c r="M99" s="170"/>
    </row>
    <row r="100" spans="3:13" ht="15.75" x14ac:dyDescent="0.4">
      <c r="C100" s="96" t="s">
        <v>7</v>
      </c>
      <c r="D100" s="88"/>
      <c r="E100" s="97" t="s">
        <v>8</v>
      </c>
      <c r="F100" s="88"/>
      <c r="G100" s="89"/>
      <c r="I100" s="97"/>
      <c r="J100" s="88"/>
      <c r="K100" s="97"/>
      <c r="L100" s="88"/>
      <c r="M100" s="97"/>
    </row>
    <row r="101" spans="3:13" ht="15.75" x14ac:dyDescent="0.4">
      <c r="C101" s="96"/>
      <c r="D101" s="88"/>
      <c r="E101" s="97"/>
      <c r="F101" s="88"/>
      <c r="G101" s="89"/>
      <c r="I101" s="97"/>
      <c r="J101" s="88"/>
      <c r="K101" s="97"/>
      <c r="L101" s="88"/>
      <c r="M101" s="97"/>
    </row>
    <row r="102" spans="3:13" ht="15.75" x14ac:dyDescent="0.4">
      <c r="C102" s="107"/>
      <c r="D102" s="104"/>
      <c r="E102" s="111"/>
      <c r="F102" s="88"/>
      <c r="G102" s="89"/>
      <c r="I102" s="171"/>
      <c r="J102" s="88"/>
      <c r="K102" s="130"/>
      <c r="L102" s="88"/>
      <c r="M102" s="97"/>
    </row>
    <row r="103" spans="3:13" ht="15.75" x14ac:dyDescent="0.4">
      <c r="C103" s="96" t="s">
        <v>23</v>
      </c>
      <c r="D103" s="88"/>
      <c r="E103" s="97"/>
      <c r="F103" s="88"/>
      <c r="G103" s="98" t="s">
        <v>20</v>
      </c>
      <c r="I103" s="171"/>
      <c r="J103" s="88"/>
      <c r="K103" s="130"/>
      <c r="L103" s="88"/>
      <c r="M103" s="97"/>
    </row>
    <row r="104" spans="3:13" ht="15.75" x14ac:dyDescent="0.4">
      <c r="C104" s="39">
        <v>0</v>
      </c>
      <c r="D104" s="100"/>
      <c r="E104" s="101">
        <f>SUM(E102:E102)</f>
        <v>0</v>
      </c>
      <c r="F104" s="100"/>
      <c r="G104" s="102">
        <f>C104-E104</f>
        <v>0</v>
      </c>
      <c r="I104" s="171"/>
      <c r="J104" s="88"/>
      <c r="K104" s="130"/>
      <c r="L104" s="88"/>
      <c r="M104" s="97"/>
    </row>
    <row r="105" spans="3:13" ht="15.75" x14ac:dyDescent="0.4">
      <c r="E105" s="52"/>
      <c r="G105" s="52"/>
      <c r="I105" s="171"/>
      <c r="J105" s="88"/>
      <c r="K105" s="130"/>
      <c r="L105" s="88"/>
      <c r="M105" s="97"/>
    </row>
    <row r="106" spans="3:13" ht="15.75" x14ac:dyDescent="0.4">
      <c r="E106" s="52"/>
      <c r="G106" s="52"/>
      <c r="I106" s="171"/>
      <c r="J106" s="88"/>
      <c r="K106" s="130"/>
      <c r="L106" s="88"/>
      <c r="M106" s="97"/>
    </row>
    <row r="107" spans="3:13" ht="15.75" x14ac:dyDescent="0.4">
      <c r="E107" s="52"/>
      <c r="G107" s="52"/>
      <c r="I107" s="171"/>
      <c r="J107" s="88"/>
      <c r="K107" s="130"/>
      <c r="L107" s="88"/>
      <c r="M107" s="97"/>
    </row>
    <row r="108" spans="3:13" ht="15.75" x14ac:dyDescent="0.4">
      <c r="E108" s="52"/>
      <c r="G108" s="52"/>
      <c r="I108" s="171"/>
      <c r="J108" s="88"/>
      <c r="K108" s="130"/>
      <c r="L108" s="88"/>
      <c r="M108" s="97"/>
    </row>
    <row r="109" spans="3:13" ht="15.75" x14ac:dyDescent="0.4">
      <c r="E109" s="52"/>
      <c r="G109" s="52"/>
      <c r="I109" s="171"/>
      <c r="J109" s="88"/>
      <c r="K109" s="130"/>
      <c r="L109" s="88"/>
      <c r="M109" s="97"/>
    </row>
    <row r="110" spans="3:13" ht="15.75" x14ac:dyDescent="0.4">
      <c r="C110" s="52"/>
      <c r="I110" s="97"/>
      <c r="J110" s="88"/>
      <c r="K110" s="97"/>
      <c r="L110" s="88"/>
      <c r="M110" s="172"/>
    </row>
    <row r="111" spans="3:13" ht="13.5" x14ac:dyDescent="0.25">
      <c r="C111" s="105"/>
      <c r="D111" s="105"/>
      <c r="E111" s="55"/>
      <c r="G111" s="55"/>
      <c r="I111" s="79"/>
      <c r="J111" s="168"/>
      <c r="K111" s="169"/>
      <c r="L111" s="168"/>
      <c r="M111" s="169"/>
    </row>
    <row r="112" spans="3:13" x14ac:dyDescent="0.25">
      <c r="C112" s="105"/>
      <c r="D112" s="105"/>
      <c r="E112" s="55"/>
      <c r="G112" s="55"/>
      <c r="I112" s="52" t="s">
        <v>83</v>
      </c>
      <c r="J112" s="79"/>
      <c r="K112" s="79">
        <f>E22+E34+E52+E66+E74+E82+E90+E97+E104+K13+K32+K44+K66+K76+K84+K91+K97+K50</f>
        <v>556643</v>
      </c>
      <c r="L112" s="79"/>
      <c r="M112" s="79"/>
    </row>
    <row r="113" spans="2:13" x14ac:dyDescent="0.25">
      <c r="C113" s="52"/>
      <c r="I113" s="105"/>
      <c r="J113" s="79"/>
      <c r="K113" s="79"/>
      <c r="L113" s="79"/>
      <c r="M113" s="79"/>
    </row>
    <row r="114" spans="2:13" x14ac:dyDescent="0.25">
      <c r="I114" s="105"/>
      <c r="J114" s="79"/>
      <c r="K114" s="79"/>
      <c r="L114" s="79"/>
      <c r="M114" s="79"/>
    </row>
    <row r="115" spans="2:13" ht="13.5" x14ac:dyDescent="0.25">
      <c r="I115" s="52" t="s">
        <v>82</v>
      </c>
      <c r="J115" s="168"/>
      <c r="K115" s="169">
        <f>[2]GrossMargin!$E$71</f>
        <v>497457</v>
      </c>
      <c r="L115" s="168"/>
      <c r="M115" s="169"/>
    </row>
    <row r="116" spans="2:13" ht="13.5" x14ac:dyDescent="0.25">
      <c r="C116" s="52"/>
      <c r="I116" s="52" t="s">
        <v>99</v>
      </c>
      <c r="J116" s="168"/>
      <c r="K116" s="169">
        <f>[2]GrossMargin!$D$71</f>
        <v>58411</v>
      </c>
      <c r="L116" s="168"/>
      <c r="M116" s="169"/>
    </row>
    <row r="117" spans="2:13" ht="13.5" x14ac:dyDescent="0.25">
      <c r="C117" s="52"/>
      <c r="I117" s="52" t="s">
        <v>26</v>
      </c>
      <c r="J117" s="168"/>
      <c r="K117" s="169">
        <f>[2]GrossMargin!$H$17+[2]GrossMargin!$H$27+[2]GrossMargin!$H$16</f>
        <v>775</v>
      </c>
      <c r="L117" s="168"/>
      <c r="M117" s="169"/>
    </row>
    <row r="118" spans="2:13" s="105" customFormat="1" ht="13.5" x14ac:dyDescent="0.25">
      <c r="C118" s="52"/>
      <c r="D118" s="52"/>
      <c r="E118" s="73"/>
      <c r="G118" s="73"/>
      <c r="I118" s="52"/>
      <c r="J118" s="168"/>
      <c r="K118" s="169"/>
      <c r="L118" s="168"/>
      <c r="M118" s="169"/>
    </row>
    <row r="119" spans="2:13" s="105" customFormat="1" ht="13.5" x14ac:dyDescent="0.25">
      <c r="C119" s="52"/>
      <c r="D119" s="52"/>
      <c r="E119" s="73"/>
      <c r="G119" s="73"/>
      <c r="I119" s="52" t="s">
        <v>84</v>
      </c>
      <c r="J119" s="168"/>
      <c r="K119" s="169">
        <f>K112-K115-K116-K117</f>
        <v>0</v>
      </c>
      <c r="L119" s="178"/>
      <c r="M119" s="169"/>
    </row>
    <row r="120" spans="2:13" x14ac:dyDescent="0.25">
      <c r="C120" s="52"/>
    </row>
    <row r="121" spans="2:13" ht="16.5" x14ac:dyDescent="0.3">
      <c r="B121" s="158"/>
      <c r="C121" s="81" t="str">
        <f ca="1">CELL("filename")</f>
        <v xml:space="preserve">C:\Users\Felienne\Enron\EnronSpreadsheets\[scott_neal__38020__Hot List 0511.xls]Hotlist - Identified </v>
      </c>
    </row>
    <row r="122" spans="2:13" x14ac:dyDescent="0.25">
      <c r="C122" s="81">
        <f ca="1">NOW()</f>
        <v>41887.549445949073</v>
      </c>
    </row>
    <row r="191" spans="1:5" x14ac:dyDescent="0.25">
      <c r="E191" s="73">
        <f>COUNTA(C194:C196)</f>
        <v>0</v>
      </c>
    </row>
    <row r="192" spans="1:5" ht="16.5" customHeight="1" x14ac:dyDescent="0.25">
      <c r="A192" s="220" t="s">
        <v>56</v>
      </c>
      <c r="B192" s="220" t="s">
        <v>57</v>
      </c>
    </row>
    <row r="193" spans="1:15" x14ac:dyDescent="0.25">
      <c r="A193" s="220"/>
      <c r="B193" s="220"/>
    </row>
    <row r="194" spans="1:15" x14ac:dyDescent="0.25">
      <c r="A194" s="220"/>
      <c r="B194" s="220"/>
    </row>
    <row r="195" spans="1:15" x14ac:dyDescent="0.25">
      <c r="A195" s="220"/>
      <c r="B195" s="220"/>
    </row>
    <row r="196" spans="1:15" x14ac:dyDescent="0.25">
      <c r="A196" s="220"/>
      <c r="B196" s="220"/>
    </row>
    <row r="197" spans="1:15" x14ac:dyDescent="0.25">
      <c r="A197" s="220"/>
      <c r="B197" s="220"/>
    </row>
    <row r="198" spans="1:15" x14ac:dyDescent="0.25">
      <c r="A198" s="220"/>
      <c r="B198" s="220"/>
    </row>
    <row r="199" spans="1:15" x14ac:dyDescent="0.25">
      <c r="C199" s="73">
        <v>5000</v>
      </c>
      <c r="F199" s="73">
        <v>5000</v>
      </c>
      <c r="I199" s="73">
        <v>5000</v>
      </c>
      <c r="L199" s="73">
        <v>5000</v>
      </c>
    </row>
    <row r="207" spans="1:15" x14ac:dyDescent="0.25">
      <c r="O207" s="156" t="e">
        <f>O32+O54+O69+O85+O93+#REF!+O108+O121+#REF!+#REF!+O128+O136+O149+O159+O180+O191+O198+O205</f>
        <v>#REF!</v>
      </c>
    </row>
    <row r="208" spans="1:15" x14ac:dyDescent="0.25">
      <c r="C208" s="156" t="e">
        <f>C32+C55+C65+C82+C91+C99+C113+C123+#REF!+#REF!+C129+C137+C150+C160+C181+C192+C199+C206</f>
        <v>#VALUE!</v>
      </c>
      <c r="F208" s="156" t="e">
        <f>F32+F55+F65+F82+F91+F99+#REF!+#REF!+#REF!+#REF!+F129+F137+F150+F160+F181+F192+F199+F206</f>
        <v>#REF!</v>
      </c>
      <c r="I208" s="156" t="e">
        <f>#REF!+I28+I45+I66+I75+I85+#REF!+#REF!+#REF!+#REF!+I129+I137+I150+I160+I181+I192+I199+I206</f>
        <v>#REF!</v>
      </c>
      <c r="L208" s="156" t="e">
        <f>#REF!+L28+L45+L66+L75+L85+L117+#REF!+#REF!+#REF!+L129+L137+L150+L160+L181+L192+L199+L206</f>
        <v>#REF!</v>
      </c>
    </row>
    <row r="210" spans="1:2" x14ac:dyDescent="0.25">
      <c r="A210" s="161"/>
      <c r="B210" s="162"/>
    </row>
    <row r="211" spans="1:2" x14ac:dyDescent="0.25">
      <c r="A211" s="163"/>
      <c r="B211" s="164"/>
    </row>
    <row r="212" spans="1:2" x14ac:dyDescent="0.25">
      <c r="A212" s="163"/>
      <c r="B212" s="164"/>
    </row>
    <row r="213" spans="1:2" x14ac:dyDescent="0.25">
      <c r="A213" s="163"/>
      <c r="B213" s="164"/>
    </row>
    <row r="214" spans="1:2" x14ac:dyDescent="0.25">
      <c r="A214" s="163"/>
      <c r="B214" s="164"/>
    </row>
    <row r="215" spans="1:2" x14ac:dyDescent="0.25">
      <c r="A215" s="163"/>
      <c r="B215" s="164"/>
    </row>
    <row r="216" spans="1:2" x14ac:dyDescent="0.25">
      <c r="A216" s="163"/>
      <c r="B216" s="164"/>
    </row>
    <row r="217" spans="1:2" x14ac:dyDescent="0.25">
      <c r="A217" s="163"/>
      <c r="B217" s="164"/>
    </row>
    <row r="218" spans="1:2" x14ac:dyDescent="0.25">
      <c r="A218" s="165"/>
      <c r="B218" s="166"/>
    </row>
  </sheetData>
  <mergeCells count="12">
    <mergeCell ref="I46:M46"/>
    <mergeCell ref="I6:M6"/>
    <mergeCell ref="C76:G76"/>
    <mergeCell ref="C92:G92"/>
    <mergeCell ref="C84:G84"/>
    <mergeCell ref="C54:G54"/>
    <mergeCell ref="I3:M3"/>
    <mergeCell ref="A192:A198"/>
    <mergeCell ref="B192:B198"/>
    <mergeCell ref="C99:G99"/>
    <mergeCell ref="C6:G6"/>
    <mergeCell ref="C24:G24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2" manualBreakCount="2">
    <brk id="66" max="12" man="1"/>
    <brk id="105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2001-05-14T14:55:58Z</cp:lastPrinted>
  <dcterms:created xsi:type="dcterms:W3CDTF">1999-10-18T12:36:30Z</dcterms:created>
  <dcterms:modified xsi:type="dcterms:W3CDTF">2014-09-05T11:11:12Z</dcterms:modified>
</cp:coreProperties>
</file>