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35" yWindow="0" windowWidth="15330" windowHeight="4560" tabRatio="638" firstSheet="2" activeTab="3"/>
  </bookViews>
  <sheets>
    <sheet name="Instructions" sheetId="9" r:id="rId1"/>
    <sheet name="PL Adjustment by Month" sheetId="11" r:id="rId2"/>
    <sheet name="Alcoa" sheetId="4" r:id="rId3"/>
    <sheet name="Summary" sheetId="7" r:id="rId4"/>
    <sheet name="Curves" sheetId="1" r:id="rId5"/>
  </sheets>
  <definedNames>
    <definedName name="_xlnm.Print_Area" localSheetId="2">Alcoa!$A$11:$X$24</definedName>
    <definedName name="_xlnm.Print_Area" localSheetId="3">Summary!$A$1:$U$36</definedName>
    <definedName name="_xlnm.Print_Titles" localSheetId="2">Alcoa!$11:$14</definedName>
  </definedNames>
  <calcPr calcId="152511" calcMode="manual" fullCalcOnLoad="1"/>
</workbook>
</file>

<file path=xl/calcChain.xml><?xml version="1.0" encoding="utf-8"?>
<calcChain xmlns="http://schemas.openxmlformats.org/spreadsheetml/2006/main">
  <c r="B12" i="4" l="1"/>
  <c r="Z15" i="4"/>
  <c r="AT15" i="4"/>
  <c r="BQ16" i="4"/>
  <c r="BR16" i="4"/>
  <c r="AZ17" i="4"/>
  <c r="BA17" i="4"/>
  <c r="BF17" i="4"/>
  <c r="B19" i="4"/>
  <c r="E19" i="4" s="1"/>
  <c r="F19" i="4" s="1"/>
  <c r="C19" i="4"/>
  <c r="B20" i="4" s="1"/>
  <c r="D19" i="4"/>
  <c r="L19" i="4"/>
  <c r="O19" i="4"/>
  <c r="R19" i="4"/>
  <c r="U19" i="4"/>
  <c r="V19" i="4"/>
  <c r="AC19" i="4"/>
  <c r="AH19" i="4"/>
  <c r="BH19" i="4"/>
  <c r="BI19" i="4"/>
  <c r="C20" i="4"/>
  <c r="L20" i="4"/>
  <c r="O20" i="4"/>
  <c r="R20" i="4"/>
  <c r="AC20" i="4"/>
  <c r="BH20" i="4"/>
  <c r="L21" i="4"/>
  <c r="O21" i="4"/>
  <c r="R21" i="4"/>
  <c r="AC21" i="4"/>
  <c r="BH21" i="4"/>
  <c r="L22" i="4"/>
  <c r="O22" i="4"/>
  <c r="R22" i="4"/>
  <c r="AC22" i="4"/>
  <c r="BH22" i="4"/>
  <c r="L23" i="4"/>
  <c r="O23" i="4"/>
  <c r="R23" i="4"/>
  <c r="AC23" i="4"/>
  <c r="BH23" i="4"/>
  <c r="L24" i="4"/>
  <c r="O24" i="4"/>
  <c r="R24" i="4"/>
  <c r="AC24" i="4"/>
  <c r="BH24" i="4"/>
  <c r="B4" i="1"/>
  <c r="F4" i="1"/>
  <c r="D5" i="1"/>
  <c r="D2" i="11"/>
  <c r="F2" i="11"/>
  <c r="G5" i="11"/>
  <c r="G6" i="11"/>
  <c r="G7" i="11"/>
  <c r="G8" i="11"/>
  <c r="E9" i="11"/>
  <c r="E2" i="11" s="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A2" i="7"/>
  <c r="Q4" i="7"/>
  <c r="A11" i="7"/>
  <c r="Q11" i="7"/>
  <c r="A14" i="7"/>
  <c r="A15" i="7"/>
  <c r="S20" i="7"/>
  <c r="V20" i="7"/>
  <c r="S21" i="7"/>
  <c r="V21" i="7"/>
  <c r="S22" i="7"/>
  <c r="V22" i="7"/>
  <c r="S23" i="7"/>
  <c r="S25" i="7" s="1"/>
  <c r="V23" i="7"/>
  <c r="S24" i="7"/>
  <c r="V24" i="7"/>
  <c r="H20" i="4" l="1"/>
  <c r="G20" i="4"/>
  <c r="B21" i="4"/>
  <c r="D6" i="1"/>
  <c r="F5" i="1"/>
  <c r="V20" i="4" s="1"/>
  <c r="BI20" i="4" s="1"/>
  <c r="D20" i="4"/>
  <c r="E20" i="4"/>
  <c r="F20" i="4" s="1"/>
  <c r="AH20" i="4"/>
  <c r="U20" i="4"/>
  <c r="V25" i="7"/>
  <c r="G4" i="11"/>
  <c r="G19" i="4"/>
  <c r="H19" i="4"/>
  <c r="BH17" i="4"/>
  <c r="M19" i="4" l="1"/>
  <c r="S19" i="4"/>
  <c r="P19" i="4"/>
  <c r="F6" i="1"/>
  <c r="V21" i="4" s="1"/>
  <c r="BI21" i="4" s="1"/>
  <c r="D7" i="1"/>
  <c r="U21" i="4"/>
  <c r="AH21" i="4"/>
  <c r="C21" i="4"/>
  <c r="E21" i="4"/>
  <c r="F21" i="4" s="1"/>
  <c r="D21" i="4"/>
  <c r="P20" i="4"/>
  <c r="M20" i="4"/>
  <c r="S20" i="4"/>
  <c r="AI20" i="4" l="1"/>
  <c r="Z20" i="4"/>
  <c r="X19" i="4"/>
  <c r="AD19" i="4"/>
  <c r="F7" i="1"/>
  <c r="D8" i="1"/>
  <c r="G21" i="4"/>
  <c r="B22" i="4"/>
  <c r="H21" i="4"/>
  <c r="AD20" i="4"/>
  <c r="AE20" i="4" s="1"/>
  <c r="X20" i="4"/>
  <c r="Z19" i="4"/>
  <c r="AI19" i="4"/>
  <c r="AE19" i="4" l="1"/>
  <c r="C22" i="4"/>
  <c r="AH22" i="4"/>
  <c r="D22" i="4"/>
  <c r="U22" i="4"/>
  <c r="E22" i="4"/>
  <c r="V22" i="4"/>
  <c r="BI22" i="4" s="1"/>
  <c r="AP20" i="4"/>
  <c r="AY20" i="4" s="1"/>
  <c r="BB20" i="4" s="1"/>
  <c r="BC20" i="4" s="1"/>
  <c r="BD20" i="4" s="1"/>
  <c r="AF20" i="4"/>
  <c r="AQ20" i="4" s="1"/>
  <c r="F8" i="1"/>
  <c r="D9" i="1"/>
  <c r="AT20" i="4"/>
  <c r="AU20" i="4" s="1"/>
  <c r="AV20" i="4" s="1"/>
  <c r="AJ20" i="4"/>
  <c r="S21" i="4"/>
  <c r="M21" i="4"/>
  <c r="P21" i="4"/>
  <c r="AT19" i="4"/>
  <c r="AJ19" i="4"/>
  <c r="AU19" i="4" l="1"/>
  <c r="G22" i="4"/>
  <c r="H22" i="4"/>
  <c r="B23" i="4"/>
  <c r="AM20" i="4"/>
  <c r="AK20" i="4"/>
  <c r="AN20" i="4" s="1"/>
  <c r="AW20" i="4"/>
  <c r="BL20" i="4" s="1"/>
  <c r="BO20" i="4" s="1"/>
  <c r="BR20" i="4" s="1"/>
  <c r="BK20" i="4"/>
  <c r="F22" i="4"/>
  <c r="AP19" i="4"/>
  <c r="AF19" i="4"/>
  <c r="X21" i="4"/>
  <c r="AD21" i="4"/>
  <c r="AI21" i="4"/>
  <c r="Z21" i="4"/>
  <c r="AK19" i="4"/>
  <c r="AM19" i="4"/>
  <c r="F9" i="1"/>
  <c r="D10" i="1"/>
  <c r="F10" i="1" l="1"/>
  <c r="D11" i="1"/>
  <c r="AQ19" i="4"/>
  <c r="E23" i="4"/>
  <c r="D23" i="4"/>
  <c r="AH23" i="4"/>
  <c r="C23" i="4"/>
  <c r="U23" i="4"/>
  <c r="V23" i="4"/>
  <c r="BI23" i="4" s="1"/>
  <c r="AY19" i="4"/>
  <c r="AN19" i="4"/>
  <c r="AE21" i="4"/>
  <c r="M22" i="4"/>
  <c r="S22" i="4"/>
  <c r="P22" i="4"/>
  <c r="AT21" i="4"/>
  <c r="AJ21" i="4"/>
  <c r="BN20" i="4"/>
  <c r="BQ20" i="4" s="1"/>
  <c r="AV19" i="4"/>
  <c r="AM21" i="4" l="1"/>
  <c r="AK21" i="4"/>
  <c r="BB19" i="4"/>
  <c r="AF21" i="4"/>
  <c r="AP21" i="4"/>
  <c r="AW19" i="4"/>
  <c r="AU21" i="4"/>
  <c r="B24" i="4"/>
  <c r="G23" i="4"/>
  <c r="H23" i="4"/>
  <c r="F11" i="1"/>
  <c r="D12" i="1"/>
  <c r="F23" i="4"/>
  <c r="X22" i="4"/>
  <c r="AD22" i="4"/>
  <c r="Z22" i="4"/>
  <c r="AI22" i="4"/>
  <c r="F12" i="1" l="1"/>
  <c r="D13" i="1"/>
  <c r="BC19" i="4"/>
  <c r="P23" i="4"/>
  <c r="M23" i="4"/>
  <c r="S23" i="4"/>
  <c r="AN21" i="4"/>
  <c r="AU10" i="4"/>
  <c r="AF8" i="4"/>
  <c r="AK8" i="4"/>
  <c r="Z8" i="4"/>
  <c r="AZ9" i="4"/>
  <c r="BI8" i="4"/>
  <c r="AK10" i="4"/>
  <c r="S10" i="4"/>
  <c r="AJ8" i="4"/>
  <c r="BA8" i="4"/>
  <c r="AY10" i="4"/>
  <c r="BF9" i="4"/>
  <c r="AY8" i="4"/>
  <c r="BR8" i="4"/>
  <c r="BB8" i="4"/>
  <c r="BR10" i="4"/>
  <c r="Q15" i="7" s="1"/>
  <c r="U15" i="7" s="1"/>
  <c r="BQ8" i="4"/>
  <c r="BC8" i="4"/>
  <c r="AV8" i="4"/>
  <c r="S8" i="4"/>
  <c r="AD10" i="4"/>
  <c r="AQ21" i="4"/>
  <c r="AT22" i="4"/>
  <c r="AJ22" i="4"/>
  <c r="V24" i="4"/>
  <c r="BI24" i="4" s="1"/>
  <c r="BI17" i="4" s="1"/>
  <c r="D24" i="4"/>
  <c r="E24" i="4"/>
  <c r="F24" i="4" s="1"/>
  <c r="BI9" i="4" s="1"/>
  <c r="U24" i="4"/>
  <c r="AH24" i="4"/>
  <c r="C24" i="4"/>
  <c r="AE22" i="4"/>
  <c r="AV21" i="4"/>
  <c r="AY21" i="4"/>
  <c r="BD8" i="4" l="1"/>
  <c r="AF22" i="4"/>
  <c r="AP22" i="4"/>
  <c r="BQ10" i="4"/>
  <c r="Z10" i="4"/>
  <c r="AE8" i="4"/>
  <c r="P10" i="4"/>
  <c r="F15" i="7" s="1"/>
  <c r="AZ10" i="4"/>
  <c r="X8" i="4"/>
  <c r="AJ10" i="4"/>
  <c r="H24" i="4"/>
  <c r="G24" i="4"/>
  <c r="AU22" i="4"/>
  <c r="D14" i="1"/>
  <c r="F13" i="1"/>
  <c r="M8" i="4"/>
  <c r="AF10" i="4"/>
  <c r="BC10" i="4"/>
  <c r="AI8" i="4"/>
  <c r="BA9" i="4"/>
  <c r="BA6" i="4" s="1"/>
  <c r="BA5" i="4" s="1"/>
  <c r="BH8" i="4"/>
  <c r="AW8" i="4"/>
  <c r="X23" i="4"/>
  <c r="AD23" i="4"/>
  <c r="AN8" i="4"/>
  <c r="AH8" i="4"/>
  <c r="J13" i="7" s="1"/>
  <c r="AW21" i="4"/>
  <c r="AC8" i="4"/>
  <c r="I13" i="7" s="1"/>
  <c r="AQ8" i="4"/>
  <c r="BK8" i="4"/>
  <c r="Z23" i="4"/>
  <c r="AI23" i="4"/>
  <c r="BF8" i="4"/>
  <c r="BF6" i="4" s="1"/>
  <c r="BF5" i="4" s="1"/>
  <c r="BF10" i="4"/>
  <c r="AV10" i="4"/>
  <c r="AE10" i="4"/>
  <c r="AP10" i="4" s="1"/>
  <c r="BH9" i="4"/>
  <c r="P8" i="4"/>
  <c r="AT10" i="4"/>
  <c r="AT8" i="4"/>
  <c r="BB10" i="4"/>
  <c r="AW10" i="4"/>
  <c r="AK22" i="4"/>
  <c r="AM22" i="4"/>
  <c r="Q13" i="7"/>
  <c r="AH10" i="4"/>
  <c r="J15" i="7" s="1"/>
  <c r="BD19" i="4"/>
  <c r="BK19" i="4"/>
  <c r="X10" i="4"/>
  <c r="G15" i="7" s="1"/>
  <c r="BA10" i="4"/>
  <c r="BB21" i="4"/>
  <c r="BI10" i="4"/>
  <c r="BI6" i="4" s="1"/>
  <c r="BI5" i="4" s="1"/>
  <c r="AZ8" i="4"/>
  <c r="AZ6" i="4" s="1"/>
  <c r="AZ5" i="4" s="1"/>
  <c r="M10" i="4"/>
  <c r="BD10" i="4"/>
  <c r="BH10" i="4"/>
  <c r="AU8" i="4"/>
  <c r="AD8" i="4"/>
  <c r="AI10" i="4"/>
  <c r="AT23" i="4" l="1"/>
  <c r="AJ23" i="4"/>
  <c r="AC10" i="4"/>
  <c r="I15" i="7" s="1"/>
  <c r="AQ10" i="4"/>
  <c r="BN19" i="4"/>
  <c r="F13" i="7"/>
  <c r="AP8" i="4"/>
  <c r="AE23" i="4"/>
  <c r="P24" i="4"/>
  <c r="M24" i="4"/>
  <c r="S24" i="4"/>
  <c r="AN10" i="4"/>
  <c r="BL10" i="4"/>
  <c r="N15" i="7" s="1"/>
  <c r="AM10" i="4"/>
  <c r="AM8" i="4"/>
  <c r="L13" i="7"/>
  <c r="AV22" i="4"/>
  <c r="BL19" i="4"/>
  <c r="AN22" i="4"/>
  <c r="BK10" i="4"/>
  <c r="BL8" i="4"/>
  <c r="BO8" i="4" s="1"/>
  <c r="F14" i="1"/>
  <c r="D15" i="1"/>
  <c r="G13" i="7"/>
  <c r="AY22" i="4"/>
  <c r="BC21" i="4"/>
  <c r="U13" i="7"/>
  <c r="BH6" i="4"/>
  <c r="BH5" i="4" s="1"/>
  <c r="AQ22" i="4"/>
  <c r="BO19" i="4" l="1"/>
  <c r="BB22" i="4"/>
  <c r="BN8" i="4"/>
  <c r="AD24" i="4"/>
  <c r="X24" i="4"/>
  <c r="P17" i="4"/>
  <c r="P9" i="4"/>
  <c r="BN10" i="4"/>
  <c r="AK23" i="4"/>
  <c r="AM23" i="4"/>
  <c r="BQ19" i="4"/>
  <c r="N13" i="7"/>
  <c r="O13" i="7" s="1"/>
  <c r="AU23" i="4"/>
  <c r="AP23" i="4"/>
  <c r="AF23" i="4"/>
  <c r="AI24" i="4"/>
  <c r="Z24" i="4"/>
  <c r="S9" i="4"/>
  <c r="S6" i="4" s="1"/>
  <c r="S17" i="4"/>
  <c r="S5" i="4" s="1"/>
  <c r="M9" i="4"/>
  <c r="M6" i="4" s="1"/>
  <c r="M17" i="4"/>
  <c r="M5" i="4" s="1"/>
  <c r="BD21" i="4"/>
  <c r="BK21" i="4"/>
  <c r="D16" i="1"/>
  <c r="F15" i="1"/>
  <c r="AW22" i="4"/>
  <c r="L15" i="7"/>
  <c r="O15" i="7" s="1"/>
  <c r="BO10" i="4"/>
  <c r="AQ23" i="4" l="1"/>
  <c r="AY23" i="4"/>
  <c r="P5" i="4"/>
  <c r="BR19" i="4"/>
  <c r="N8" i="7"/>
  <c r="F14" i="7"/>
  <c r="F10" i="7" s="1"/>
  <c r="P6" i="4"/>
  <c r="BC22" i="4"/>
  <c r="X17" i="4"/>
  <c r="X9" i="4"/>
  <c r="AN23" i="4"/>
  <c r="BL21" i="4"/>
  <c r="F16" i="1"/>
  <c r="D17" i="1"/>
  <c r="Z9" i="4"/>
  <c r="Z6" i="4" s="1"/>
  <c r="Z17" i="4"/>
  <c r="Z5" i="4" s="1"/>
  <c r="AV23" i="4"/>
  <c r="AE24" i="4"/>
  <c r="AD17" i="4"/>
  <c r="AD9" i="4"/>
  <c r="AD6" i="4" s="1"/>
  <c r="BN21" i="4"/>
  <c r="AT24" i="4"/>
  <c r="AJ24" i="4"/>
  <c r="AI9" i="4"/>
  <c r="AI6" i="4" s="1"/>
  <c r="AI17" i="4"/>
  <c r="F6" i="7" l="1"/>
  <c r="F12" i="7"/>
  <c r="AF24" i="4"/>
  <c r="AP24" i="4"/>
  <c r="AE9" i="4"/>
  <c r="AE17" i="4"/>
  <c r="AU24" i="4"/>
  <c r="AT9" i="4"/>
  <c r="AT6" i="4" s="1"/>
  <c r="BO21" i="4"/>
  <c r="AI5" i="4"/>
  <c r="AT17" i="4"/>
  <c r="AK24" i="4"/>
  <c r="AM24" i="4"/>
  <c r="AJ17" i="4"/>
  <c r="AJ9" i="4"/>
  <c r="F17" i="1"/>
  <c r="D18" i="1"/>
  <c r="G14" i="7"/>
  <c r="G10" i="7" s="1"/>
  <c r="X6" i="4"/>
  <c r="O8" i="7"/>
  <c r="BD22" i="4"/>
  <c r="BK22" i="4"/>
  <c r="AW23" i="4"/>
  <c r="BB23" i="4"/>
  <c r="BQ21" i="4"/>
  <c r="AD5" i="4"/>
  <c r="X5" i="4"/>
  <c r="Q8" i="7"/>
  <c r="AM9" i="4" l="1"/>
  <c r="AJ6" i="4"/>
  <c r="AH6" i="4" s="1"/>
  <c r="J10" i="7" s="1"/>
  <c r="BC23" i="4"/>
  <c r="BL22" i="4"/>
  <c r="AV24" i="4"/>
  <c r="AU9" i="4"/>
  <c r="AU6" i="4" s="1"/>
  <c r="AU17" i="4"/>
  <c r="AN24" i="4"/>
  <c r="AN17" i="4" s="1"/>
  <c r="AK17" i="4"/>
  <c r="AK9" i="4"/>
  <c r="AT5" i="4"/>
  <c r="AY24" i="4"/>
  <c r="AP17" i="4"/>
  <c r="AP5" i="4" s="1"/>
  <c r="G12" i="7"/>
  <c r="G6" i="7"/>
  <c r="AQ24" i="4"/>
  <c r="AQ17" i="4" s="1"/>
  <c r="AF17" i="4"/>
  <c r="AF9" i="4"/>
  <c r="AJ5" i="4"/>
  <c r="F18" i="1"/>
  <c r="D19" i="1"/>
  <c r="U8" i="7"/>
  <c r="AM17" i="4"/>
  <c r="AP9" i="4"/>
  <c r="AP6" i="4" s="1"/>
  <c r="AE6" i="4"/>
  <c r="AC6" i="4" s="1"/>
  <c r="I10" i="7" s="1"/>
  <c r="BN22" i="4"/>
  <c r="BR21" i="4"/>
  <c r="AN9" i="4" l="1"/>
  <c r="AH9" i="4"/>
  <c r="J14" i="7" s="1"/>
  <c r="AK6" i="4"/>
  <c r="BQ22" i="4"/>
  <c r="AK5" i="4"/>
  <c r="BO22" i="4"/>
  <c r="BB24" i="4"/>
  <c r="AY17" i="4"/>
  <c r="AY5" i="4" s="1"/>
  <c r="AY9" i="4"/>
  <c r="AY6" i="4" s="1"/>
  <c r="AE5" i="4"/>
  <c r="AM5" i="4"/>
  <c r="F19" i="1"/>
  <c r="D20" i="1"/>
  <c r="AC9" i="4"/>
  <c r="I14" i="7" s="1"/>
  <c r="AQ9" i="4"/>
  <c r="AQ6" i="4" s="1"/>
  <c r="AF6" i="4"/>
  <c r="AU5" i="4"/>
  <c r="BD23" i="4"/>
  <c r="BK23" i="4"/>
  <c r="AF5" i="4"/>
  <c r="AQ5" i="4"/>
  <c r="AW24" i="4"/>
  <c r="AV9" i="4"/>
  <c r="AV17" i="4"/>
  <c r="AM6" i="4"/>
  <c r="AW9" i="4" l="1"/>
  <c r="AW17" i="4"/>
  <c r="F20" i="1"/>
  <c r="D21" i="1"/>
  <c r="BR22" i="4"/>
  <c r="BL23" i="4"/>
  <c r="AV6" i="4"/>
  <c r="AV5" i="4" s="1"/>
  <c r="BN23" i="4"/>
  <c r="BC24" i="4"/>
  <c r="BB9" i="4"/>
  <c r="BB6" i="4" s="1"/>
  <c r="BB17" i="4"/>
  <c r="BB5" i="4" s="1"/>
  <c r="L14" i="7"/>
  <c r="AN6" i="4"/>
  <c r="AN5" i="4" s="1"/>
  <c r="L10" i="7" l="1"/>
  <c r="D22" i="1"/>
  <c r="F21" i="1"/>
  <c r="BD24" i="4"/>
  <c r="BC17" i="4"/>
  <c r="BK24" i="4"/>
  <c r="BC9" i="4"/>
  <c r="AW6" i="4"/>
  <c r="AW5" i="4" s="1"/>
  <c r="BO23" i="4"/>
  <c r="BQ23" i="4"/>
  <c r="BL24" i="4" l="1"/>
  <c r="BD9" i="4"/>
  <c r="BD17" i="4"/>
  <c r="BR23" i="4"/>
  <c r="L12" i="7"/>
  <c r="L6" i="7"/>
  <c r="F22" i="1"/>
  <c r="D23" i="1"/>
  <c r="BC6" i="4"/>
  <c r="BK9" i="4"/>
  <c r="BN24" i="4"/>
  <c r="BK17" i="4"/>
  <c r="BC5" i="4"/>
  <c r="BO24" i="4" l="1"/>
  <c r="BL17" i="4"/>
  <c r="BD6" i="4"/>
  <c r="BD5" i="4" s="1"/>
  <c r="BL9" i="4"/>
  <c r="BQ24" i="4"/>
  <c r="BN17" i="4"/>
  <c r="BK6" i="4"/>
  <c r="BK5" i="4" s="1"/>
  <c r="BN9" i="4"/>
  <c r="BN6" i="4" s="1"/>
  <c r="D24" i="1"/>
  <c r="F23" i="1"/>
  <c r="N14" i="7" l="1"/>
  <c r="BL6" i="4"/>
  <c r="BO9" i="4"/>
  <c r="BO6" i="4" s="1"/>
  <c r="F24" i="1"/>
  <c r="D25" i="1"/>
  <c r="BR24" i="4"/>
  <c r="BO17" i="4"/>
  <c r="BO5" i="4" s="1"/>
  <c r="BL5" i="4"/>
  <c r="BN5" i="4"/>
  <c r="BQ9" i="4"/>
  <c r="BQ6" i="4" s="1"/>
  <c r="BQ17" i="4"/>
  <c r="BR17" i="4" l="1"/>
  <c r="BR9" i="4"/>
  <c r="BQ5" i="4"/>
  <c r="F25" i="1"/>
  <c r="D26" i="1"/>
  <c r="N10" i="7"/>
  <c r="O14" i="7"/>
  <c r="O10" i="7" s="1"/>
  <c r="O6" i="7" s="1"/>
  <c r="F26" i="1" l="1"/>
  <c r="D27" i="1"/>
  <c r="N12" i="7"/>
  <c r="N6" i="7"/>
  <c r="Q14" i="7"/>
  <c r="BR6" i="4"/>
  <c r="BR5" i="4" s="1"/>
  <c r="F27" i="1" l="1"/>
  <c r="D28" i="1"/>
  <c r="U14" i="7"/>
  <c r="U10" i="7" s="1"/>
  <c r="U6" i="7" s="1"/>
  <c r="Q10" i="7"/>
  <c r="Q12" i="7" l="1"/>
  <c r="Q6" i="7"/>
  <c r="F28" i="1"/>
  <c r="D29" i="1"/>
  <c r="D30" i="1" l="1"/>
  <c r="F29" i="1"/>
  <c r="F30" i="1" l="1"/>
  <c r="D31" i="1"/>
  <c r="D32" i="1" l="1"/>
  <c r="F31" i="1"/>
  <c r="F32" i="1" l="1"/>
  <c r="D33" i="1"/>
  <c r="F33" i="1" l="1"/>
  <c r="D34" i="1"/>
  <c r="F34" i="1" l="1"/>
  <c r="D35" i="1"/>
  <c r="F35" i="1" l="1"/>
  <c r="D36" i="1"/>
  <c r="F36" i="1" l="1"/>
  <c r="D37" i="1"/>
  <c r="D38" i="1" l="1"/>
  <c r="F37" i="1"/>
  <c r="F38" i="1" l="1"/>
  <c r="D39" i="1"/>
  <c r="F39" i="1" l="1"/>
  <c r="D40" i="1"/>
  <c r="F40" i="1" l="1"/>
  <c r="D41" i="1"/>
  <c r="F41" i="1" l="1"/>
  <c r="D42" i="1"/>
  <c r="F42" i="1" l="1"/>
  <c r="D43" i="1"/>
  <c r="F43" i="1" l="1"/>
  <c r="D44" i="1"/>
  <c r="F44" i="1" l="1"/>
  <c r="D45" i="1"/>
  <c r="F45" i="1" l="1"/>
  <c r="D46" i="1"/>
  <c r="F46" i="1" l="1"/>
  <c r="D47" i="1"/>
  <c r="D48" i="1" l="1"/>
  <c r="F47" i="1"/>
  <c r="F48" i="1" l="1"/>
  <c r="D49" i="1"/>
  <c r="F49" i="1" l="1"/>
  <c r="D50" i="1"/>
  <c r="F50" i="1" l="1"/>
  <c r="D51" i="1"/>
  <c r="D52" i="1" l="1"/>
  <c r="F51" i="1"/>
  <c r="F52" i="1" l="1"/>
  <c r="D53" i="1"/>
  <c r="D54" i="1" l="1"/>
  <c r="F53" i="1"/>
  <c r="F54" i="1" l="1"/>
  <c r="D55" i="1"/>
  <c r="D56" i="1" l="1"/>
  <c r="F55" i="1"/>
  <c r="F56" i="1" l="1"/>
  <c r="D57" i="1"/>
  <c r="D58" i="1" l="1"/>
  <c r="F57" i="1"/>
  <c r="F58" i="1" l="1"/>
  <c r="D59" i="1"/>
  <c r="F59" i="1" l="1"/>
  <c r="D60" i="1"/>
  <c r="F60" i="1" l="1"/>
  <c r="D61" i="1"/>
  <c r="F61" i="1" l="1"/>
  <c r="D62" i="1"/>
  <c r="F62" i="1" l="1"/>
  <c r="D63" i="1"/>
  <c r="D64" i="1" l="1"/>
  <c r="F63" i="1"/>
  <c r="F64" i="1" l="1"/>
  <c r="D65" i="1"/>
  <c r="D66" i="1" l="1"/>
  <c r="F65" i="1"/>
  <c r="F66" i="1" l="1"/>
  <c r="D67" i="1"/>
  <c r="F67" i="1" l="1"/>
  <c r="D68" i="1"/>
  <c r="F68" i="1" l="1"/>
  <c r="D69" i="1"/>
  <c r="F69" i="1" l="1"/>
  <c r="D70" i="1"/>
  <c r="F70" i="1" l="1"/>
  <c r="D71" i="1"/>
  <c r="D72" i="1" l="1"/>
  <c r="F71" i="1"/>
  <c r="F72" i="1" l="1"/>
  <c r="D73" i="1"/>
  <c r="D74" i="1" l="1"/>
  <c r="F73" i="1"/>
  <c r="F74" i="1" l="1"/>
  <c r="D75" i="1"/>
  <c r="F75" i="1" l="1"/>
  <c r="D76" i="1"/>
  <c r="F76" i="1" l="1"/>
  <c r="D77" i="1"/>
  <c r="D78" i="1" l="1"/>
  <c r="F77" i="1"/>
  <c r="F78" i="1" l="1"/>
  <c r="D79" i="1"/>
  <c r="F79" i="1" l="1"/>
  <c r="D80" i="1"/>
  <c r="F80" i="1" l="1"/>
  <c r="D81" i="1"/>
  <c r="F81" i="1" l="1"/>
  <c r="D82" i="1"/>
  <c r="D83" i="1" l="1"/>
  <c r="F82" i="1"/>
  <c r="D84" i="1" l="1"/>
  <c r="F83" i="1"/>
  <c r="F84" i="1" l="1"/>
  <c r="D85" i="1"/>
  <c r="F85" i="1" l="1"/>
  <c r="D86" i="1"/>
  <c r="D87" i="1" l="1"/>
  <c r="F86" i="1"/>
  <c r="F87" i="1" l="1"/>
  <c r="D88" i="1"/>
  <c r="F88" i="1" l="1"/>
  <c r="D89" i="1"/>
  <c r="D90" i="1" l="1"/>
  <c r="F89" i="1"/>
  <c r="F90" i="1" l="1"/>
  <c r="D91" i="1"/>
  <c r="D92" i="1" l="1"/>
  <c r="F91" i="1"/>
  <c r="F92" i="1" l="1"/>
  <c r="D93" i="1"/>
  <c r="D94" i="1" l="1"/>
  <c r="F93" i="1"/>
  <c r="F94" i="1" l="1"/>
  <c r="D95" i="1"/>
  <c r="D96" i="1" l="1"/>
  <c r="F95" i="1"/>
  <c r="F96" i="1" l="1"/>
  <c r="D97" i="1"/>
  <c r="F97" i="1" l="1"/>
  <c r="D98" i="1"/>
  <c r="F98" i="1" l="1"/>
  <c r="D99" i="1"/>
  <c r="F99" i="1" l="1"/>
  <c r="D100" i="1"/>
  <c r="F100" i="1" l="1"/>
  <c r="D101" i="1"/>
  <c r="F101" i="1" l="1"/>
  <c r="D102" i="1"/>
  <c r="D103" i="1" l="1"/>
  <c r="F102" i="1"/>
  <c r="F103" i="1" l="1"/>
  <c r="D104" i="1"/>
  <c r="F104" i="1" l="1"/>
  <c r="D105" i="1"/>
  <c r="D106" i="1" l="1"/>
  <c r="F105" i="1"/>
  <c r="F106" i="1" l="1"/>
  <c r="D107" i="1"/>
  <c r="D108" i="1" l="1"/>
  <c r="F107" i="1"/>
  <c r="F108" i="1" l="1"/>
  <c r="D109" i="1"/>
  <c r="D110" i="1" l="1"/>
  <c r="F109" i="1"/>
  <c r="F110" i="1" l="1"/>
  <c r="D111" i="1"/>
  <c r="D112" i="1" l="1"/>
  <c r="F111" i="1"/>
  <c r="F112" i="1" l="1"/>
  <c r="D113" i="1"/>
  <c r="D114" i="1" l="1"/>
  <c r="F113" i="1"/>
  <c r="D115" i="1" l="1"/>
  <c r="F114" i="1"/>
  <c r="F115" i="1" l="1"/>
  <c r="D116" i="1"/>
  <c r="F116" i="1" l="1"/>
  <c r="D117" i="1"/>
  <c r="D118" i="1" l="1"/>
  <c r="F117" i="1"/>
  <c r="D119" i="1" l="1"/>
  <c r="F118" i="1"/>
  <c r="F119" i="1" l="1"/>
  <c r="D120" i="1"/>
  <c r="D121" i="1" l="1"/>
  <c r="F120" i="1"/>
  <c r="F121" i="1" l="1"/>
  <c r="D122" i="1"/>
  <c r="D123" i="1" l="1"/>
  <c r="F122" i="1"/>
  <c r="F123" i="1" l="1"/>
  <c r="D124" i="1"/>
  <c r="F124" i="1" l="1"/>
  <c r="D125" i="1"/>
  <c r="D126" i="1" l="1"/>
  <c r="F125" i="1"/>
  <c r="D127" i="1" l="1"/>
  <c r="F126" i="1"/>
  <c r="F127" i="1" l="1"/>
  <c r="D128" i="1"/>
  <c r="D129" i="1" l="1"/>
  <c r="F128" i="1"/>
  <c r="D130" i="1" l="1"/>
  <c r="F129" i="1"/>
  <c r="D131" i="1" l="1"/>
  <c r="F130" i="1"/>
  <c r="F131" i="1" l="1"/>
  <c r="D132" i="1"/>
  <c r="F132" i="1" l="1"/>
  <c r="D133" i="1"/>
  <c r="D134" i="1" l="1"/>
  <c r="F133" i="1"/>
  <c r="D135" i="1" l="1"/>
  <c r="F134" i="1"/>
  <c r="F135" i="1" l="1"/>
  <c r="D136" i="1"/>
  <c r="D137" i="1" l="1"/>
  <c r="F136" i="1"/>
  <c r="F137" i="1" l="1"/>
  <c r="D138" i="1"/>
  <c r="D139" i="1" l="1"/>
  <c r="F138" i="1"/>
  <c r="F139" i="1" l="1"/>
  <c r="D140" i="1"/>
  <c r="F140" i="1" l="1"/>
  <c r="D141" i="1"/>
  <c r="D142" i="1" l="1"/>
  <c r="F141" i="1"/>
  <c r="D143" i="1" l="1"/>
  <c r="F142" i="1"/>
  <c r="F143" i="1" l="1"/>
  <c r="D144" i="1"/>
  <c r="D145" i="1" l="1"/>
  <c r="F144" i="1"/>
  <c r="F145" i="1" l="1"/>
  <c r="D146" i="1"/>
  <c r="D147" i="1" l="1"/>
  <c r="F146" i="1"/>
  <c r="F147" i="1" l="1"/>
  <c r="D148" i="1"/>
  <c r="F148" i="1" l="1"/>
  <c r="D149" i="1"/>
  <c r="D150" i="1" l="1"/>
  <c r="F149" i="1"/>
  <c r="D151" i="1" l="1"/>
  <c r="F150" i="1"/>
  <c r="F151" i="1" l="1"/>
  <c r="D152" i="1"/>
  <c r="D153" i="1" l="1"/>
  <c r="F152" i="1"/>
  <c r="F153" i="1" l="1"/>
  <c r="D154" i="1"/>
  <c r="D155" i="1" l="1"/>
  <c r="F154" i="1"/>
  <c r="F155" i="1" l="1"/>
  <c r="D156" i="1"/>
  <c r="F156" i="1" l="1"/>
  <c r="D157" i="1"/>
  <c r="D158" i="1" l="1"/>
  <c r="F157" i="1"/>
  <c r="D159" i="1" l="1"/>
  <c r="F158" i="1"/>
  <c r="F159" i="1" l="1"/>
  <c r="D160" i="1"/>
  <c r="D161" i="1" l="1"/>
  <c r="F160" i="1"/>
  <c r="D162" i="1" l="1"/>
  <c r="F161" i="1"/>
  <c r="D163" i="1" l="1"/>
  <c r="F162" i="1"/>
  <c r="F163" i="1" l="1"/>
  <c r="D164" i="1"/>
  <c r="F164" i="1" l="1"/>
  <c r="D165" i="1"/>
  <c r="D166" i="1" l="1"/>
  <c r="F165" i="1"/>
  <c r="D167" i="1" l="1"/>
  <c r="F166" i="1"/>
  <c r="F167" i="1" l="1"/>
  <c r="D168" i="1"/>
  <c r="D169" i="1" l="1"/>
  <c r="F168" i="1"/>
  <c r="F169" i="1" l="1"/>
  <c r="D170" i="1"/>
  <c r="D171" i="1" l="1"/>
  <c r="F170" i="1"/>
  <c r="F171" i="1" l="1"/>
  <c r="D172" i="1"/>
  <c r="F172" i="1" l="1"/>
  <c r="D173" i="1"/>
  <c r="D174" i="1" l="1"/>
  <c r="F173" i="1"/>
  <c r="D175" i="1" l="1"/>
  <c r="F174" i="1"/>
  <c r="F175" i="1" l="1"/>
  <c r="D176" i="1"/>
  <c r="D177" i="1" l="1"/>
  <c r="F177" i="1" s="1"/>
  <c r="F176" i="1"/>
</calcChain>
</file>

<file path=xl/comments1.xml><?xml version="1.0" encoding="utf-8"?>
<comments xmlns="http://schemas.openxmlformats.org/spreadsheetml/2006/main">
  <authors>
    <author>msteven</author>
  </authors>
  <commentList>
    <comment ref="AC15" authorId="0" shapeId="0">
      <text>
        <r>
          <rPr>
            <b/>
            <sz val="8"/>
            <color indexed="81"/>
            <rFont val="Tahoma"/>
          </rPr>
          <t>msteven:</t>
        </r>
        <r>
          <rPr>
            <sz val="8"/>
            <color indexed="81"/>
            <rFont val="Tahoma"/>
          </rPr>
          <t xml:space="preserve">
Moema II price</t>
        </r>
      </text>
    </comment>
    <comment ref="I24" authorId="0" shapeId="0">
      <text>
        <r>
          <rPr>
            <b/>
            <sz val="8"/>
            <color indexed="81"/>
            <rFont val="Tahoma"/>
          </rPr>
          <t>msteven:</t>
        </r>
        <r>
          <rPr>
            <sz val="8"/>
            <color indexed="81"/>
            <rFont val="Tahoma"/>
          </rPr>
          <t xml:space="preserve">
Volume is 4.8 in June &amp; July</t>
        </r>
      </text>
    </comment>
  </commentList>
</comments>
</file>

<file path=xl/comments2.xml><?xml version="1.0" encoding="utf-8"?>
<comments xmlns="http://schemas.openxmlformats.org/spreadsheetml/2006/main">
  <authors>
    <author>msteven</author>
    <author>ssmith7</author>
  </authors>
  <commentList>
    <comment ref="S4" authorId="0" shapeId="0">
      <text>
        <r>
          <rPr>
            <b/>
            <sz val="8"/>
            <color indexed="81"/>
            <rFont val="Tahoma"/>
          </rPr>
          <t>msteven:</t>
        </r>
        <r>
          <rPr>
            <sz val="8"/>
            <color indexed="81"/>
            <rFont val="Tahoma"/>
          </rPr>
          <t xml:space="preserve">
Credit Reserve FX remains $1.83</t>
        </r>
      </text>
    </comment>
    <comment ref="S13" authorId="1" shapeId="0">
      <text>
        <r>
          <rPr>
            <b/>
            <sz val="8"/>
            <color indexed="81"/>
            <rFont val="Tahoma"/>
          </rPr>
          <t>ssmith7:</t>
        </r>
        <r>
          <rPr>
            <sz val="8"/>
            <color indexed="81"/>
            <rFont val="Tahoma"/>
          </rPr>
          <t xml:space="preserve">
Additional ($100000)
credit reserve per
Paul Radous.
</t>
        </r>
      </text>
    </comment>
  </commentList>
</comments>
</file>

<file path=xl/comments3.xml><?xml version="1.0" encoding="utf-8"?>
<comments xmlns="http://schemas.openxmlformats.org/spreadsheetml/2006/main">
  <authors>
    <author>msteven</author>
  </authors>
  <commentList>
    <comment ref="H2" authorId="0" shapeId="0">
      <text>
        <r>
          <rPr>
            <b/>
            <sz val="8"/>
            <color indexed="81"/>
            <rFont val="Tahoma"/>
          </rPr>
          <t>msteven:</t>
        </r>
        <r>
          <rPr>
            <sz val="8"/>
            <color indexed="81"/>
            <rFont val="Tahoma"/>
          </rPr>
          <t xml:space="preserve">
updated 07/05/01</t>
        </r>
      </text>
    </comment>
  </commentList>
</comments>
</file>

<file path=xl/sharedStrings.xml><?xml version="1.0" encoding="utf-8"?>
<sst xmlns="http://schemas.openxmlformats.org/spreadsheetml/2006/main" count="251" uniqueCount="114">
  <si>
    <t>Valuation Date:</t>
  </si>
  <si>
    <t>Reference Period</t>
  </si>
  <si>
    <t>Spot R$ Conversion</t>
  </si>
  <si>
    <t>BRZ I/R</t>
  </si>
  <si>
    <t>Discount Factor</t>
  </si>
  <si>
    <t>Use:</t>
  </si>
  <si>
    <t>Competitive</t>
  </si>
  <si>
    <t>Volatility Curve</t>
  </si>
  <si>
    <t>From</t>
  </si>
  <si>
    <t>To</t>
  </si>
  <si>
    <t># of Days</t>
  </si>
  <si>
    <t>Daily</t>
  </si>
  <si>
    <t>Hours/Day</t>
  </si>
  <si>
    <t>BRZ IR</t>
  </si>
  <si>
    <t>May</t>
  </si>
  <si>
    <t>Total</t>
  </si>
  <si>
    <t>Firm</t>
  </si>
  <si>
    <t>Mwh</t>
  </si>
  <si>
    <t>Year</t>
  </si>
  <si>
    <t>YEARLY NOTIONAL MWH's</t>
  </si>
  <si>
    <t>YEARLY PV'd MWH's</t>
  </si>
  <si>
    <t>Contract</t>
  </si>
  <si>
    <t>Price</t>
  </si>
  <si>
    <t>Factor</t>
  </si>
  <si>
    <t>Check</t>
  </si>
  <si>
    <t>Amount</t>
  </si>
  <si>
    <t>Mwh Base</t>
  </si>
  <si>
    <t>MTM Value</t>
  </si>
  <si>
    <t>Purchase</t>
  </si>
  <si>
    <t>(Notional)</t>
  </si>
  <si>
    <t>(PV)</t>
  </si>
  <si>
    <t>Mid</t>
  </si>
  <si>
    <t>(Average)</t>
  </si>
  <si>
    <t>Jul</t>
  </si>
  <si>
    <t>Nov</t>
  </si>
  <si>
    <t>MTM</t>
  </si>
  <si>
    <t>Total ($USD)</t>
  </si>
  <si>
    <t>(PV'd)</t>
  </si>
  <si>
    <t>Delivery Period</t>
  </si>
  <si>
    <t>Dec</t>
  </si>
  <si>
    <t>Pis/Cofins Tax (on Revenue Only)</t>
  </si>
  <si>
    <t>Tax</t>
  </si>
  <si>
    <t>Estimated</t>
  </si>
  <si>
    <t>Est. Revenue</t>
  </si>
  <si>
    <t>Operating Cost</t>
  </si>
  <si>
    <t>in Month</t>
  </si>
  <si>
    <t># of</t>
  </si>
  <si>
    <t>Flow Days</t>
  </si>
  <si>
    <t>CPMF (on Operating Expense Only)</t>
  </si>
  <si>
    <r>
      <t xml:space="preserve">Taxes </t>
    </r>
    <r>
      <rPr>
        <b/>
        <i/>
        <sz val="10"/>
        <rFont val="Times New Roman"/>
        <family val="1"/>
      </rPr>
      <t>(3)</t>
    </r>
  </si>
  <si>
    <t>(Notional) (1a)</t>
  </si>
  <si>
    <t>Monthly</t>
  </si>
  <si>
    <t>Notional Mwh (Purchase)</t>
  </si>
  <si>
    <t>Notional Mwh (Sales)</t>
  </si>
  <si>
    <t>Notional Mwh (Contracted)</t>
  </si>
  <si>
    <t>PV'd Mwh (Purchase)</t>
  </si>
  <si>
    <t>PV'd Mwh (Sale)</t>
  </si>
  <si>
    <t>Sale</t>
  </si>
  <si>
    <t>Not. Volume</t>
  </si>
  <si>
    <t>Total Costs</t>
  </si>
  <si>
    <t>Total Taxes</t>
  </si>
  <si>
    <t>Moema Model Instructions</t>
  </si>
  <si>
    <t>1.</t>
  </si>
  <si>
    <t>Save file as new date XXXX Moema Model.</t>
  </si>
  <si>
    <t>2.</t>
  </si>
  <si>
    <t>3.</t>
  </si>
  <si>
    <t>Input valuation date in Curves worksheet column A after previous day's date.</t>
  </si>
  <si>
    <t>4.</t>
  </si>
  <si>
    <t>5.</t>
  </si>
  <si>
    <t>Change date to valuation date in Curves worksheet cell B1.</t>
  </si>
  <si>
    <t>Change spot conversion rate as needed when Bruce updates curves.</t>
  </si>
  <si>
    <t>Input spot conversion rate in Cruves worksheet column B for current valuation date.</t>
  </si>
  <si>
    <t>6.</t>
  </si>
  <si>
    <t>7.</t>
  </si>
  <si>
    <t>Calculate the worksheet.</t>
  </si>
  <si>
    <t xml:space="preserve">Input the value in Summary worksheet cell Q10 in the XXXXBrazil Power MTM file in cell E10 after </t>
  </si>
  <si>
    <t xml:space="preserve">rolling the Power books.  If you copy the value in to the Power book, edit the cell and round the </t>
  </si>
  <si>
    <t>number to the nearest whole number to avoid problems in the export calculation.</t>
  </si>
  <si>
    <t>Average Contract Price</t>
  </si>
  <si>
    <t>Average Sales Price</t>
  </si>
  <si>
    <t>Total Liquidations</t>
  </si>
  <si>
    <t>Notional</t>
  </si>
  <si>
    <t>Fwd Start Date:</t>
  </si>
  <si>
    <t>0 = Realized</t>
  </si>
  <si>
    <t>1 = Unrealized</t>
  </si>
  <si>
    <t>Purh. Price</t>
  </si>
  <si>
    <t>T&amp;D</t>
  </si>
  <si>
    <t>ANEEL/PisCofins</t>
  </si>
  <si>
    <t>Forward Start Date:</t>
  </si>
  <si>
    <t>Forward Start:</t>
  </si>
  <si>
    <t>FX Rate</t>
  </si>
  <si>
    <t>Value</t>
  </si>
  <si>
    <t>Total Deal Value</t>
  </si>
  <si>
    <t>Change at end of Month</t>
  </si>
  <si>
    <t>Southeast Pool</t>
  </si>
  <si>
    <t>Old Curve</t>
  </si>
  <si>
    <t>New Curve</t>
  </si>
  <si>
    <t>December Liquidated</t>
  </si>
  <si>
    <t>Gross Margin</t>
  </si>
  <si>
    <t>Discount</t>
  </si>
  <si>
    <t>PRIOR DAY</t>
  </si>
  <si>
    <t>Rho/Drift</t>
  </si>
  <si>
    <t>TOTAL</t>
  </si>
  <si>
    <t>IGPM</t>
  </si>
  <si>
    <t>Int Rate</t>
  </si>
  <si>
    <t>Alcoa -Energy Certificate Purchase</t>
  </si>
  <si>
    <t>Total Alcoa Value</t>
  </si>
  <si>
    <t>Restricted Power Curve</t>
  </si>
  <si>
    <t>Curve</t>
  </si>
  <si>
    <t>NOT APPLICABLE  -  on purchase transaction</t>
  </si>
  <si>
    <t>New Deal</t>
  </si>
  <si>
    <t>IOF</t>
  </si>
  <si>
    <t>IOF Tax on Financial Transaction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</si>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</sst>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0_);[Red]\(#,##0.0000\)"/>
    <numFmt numFmtId="165" formatCode="0.0000%"/>
    <numFmt numFmtId="166" formatCode="_(* #,##0.0_);_(* \(#,##0.0\);_(* &quot;-&quot;??_);_(@_)"/>
    <numFmt numFmtId="167" formatCode="_(* #,##0.000_);_(* \(#,##0.000\);_(* &quot;-&quot;??_);_(@_)"/>
    <numFmt numFmtId="168" formatCode="_(* #,##0.0000_);_(* \(#,##0.0000\);_(* &quot;-&quot;??_);_(@_)"/>
    <numFmt numFmtId="170" formatCode="_(* #,##0.000000_);_(* \(#,##0.000000\);_(* &quot;-&quot;??_);_(@_)"/>
    <numFmt numFmtId="171" formatCode="_(* #,##0.0000000_);_(* \(#,##0.0000000\);_(* &quot;-&quot;??_);_(@_)"/>
    <numFmt numFmtId="173" formatCode="_(* #,##0.000000000_);_(* \(#,##0.000000000\);_(* &quot;-&quot;??_);_(@_)"/>
    <numFmt numFmtId="174" formatCode="_(* #,##0_);_(* \(#,##0\);_(* &quot;-&quot;??_);_(@_)"/>
    <numFmt numFmtId="175" formatCode="[$R$-416]#,##0_);[Red]\([$R$-416]#,##0\)"/>
    <numFmt numFmtId="184" formatCode="0.000000"/>
    <numFmt numFmtId="200" formatCode="[$R$-416]#,##0.00_);[Red]\([$R$-416]#,##0.00\)"/>
    <numFmt numFmtId="203" formatCode="[$R$-416]#,##0.0000_);[Red]\([$R$-416]#,##0.0000\)"/>
    <numFmt numFmtId="204" formatCode="[$R$-416]#,##0.000_);[Red]\([$R$-416]#,##0.000\)"/>
    <numFmt numFmtId="206" formatCode="mm/dd/yy"/>
    <numFmt numFmtId="211" formatCode="&quot;$&quot;#,##0.00"/>
    <numFmt numFmtId="214" formatCode="&quot;$&quot;#,##0.000_);[Red]\(&quot;$&quot;#,##0.000\)"/>
    <numFmt numFmtId="216" formatCode="_(&quot;$&quot;* #,##0_);_(&quot;$&quot;* \(#,##0\);_(&quot;$&quot;* &quot;-&quot;??_);_(@_)"/>
    <numFmt numFmtId="218" formatCode="0.000%"/>
  </numFmts>
  <fonts count="11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i/>
      <u/>
      <sz val="10"/>
      <name val="Times New Roman"/>
      <family val="1"/>
    </font>
    <font>
      <sz val="14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0"/>
      <name val="Times New Roman"/>
      <family val="1"/>
    </font>
    <font>
      <i/>
      <sz val="1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0">
    <xf numFmtId="0" fontId="0" fillId="0" borderId="0" xfId="0"/>
    <xf numFmtId="14" fontId="2" fillId="0" borderId="0" xfId="0" applyNumberFormat="1" applyFont="1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164" fontId="2" fillId="0" borderId="0" xfId="0" applyNumberFormat="1" applyFont="1"/>
    <xf numFmtId="0" fontId="2" fillId="0" borderId="0" xfId="0" applyFont="1" applyAlignment="1">
      <alignment horizontal="center"/>
    </xf>
    <xf numFmtId="166" fontId="2" fillId="0" borderId="0" xfId="1" applyNumberFormat="1" applyFont="1"/>
    <xf numFmtId="43" fontId="2" fillId="0" borderId="0" xfId="1" applyNumberFormat="1" applyFont="1"/>
    <xf numFmtId="168" fontId="2" fillId="0" borderId="0" xfId="1" applyNumberFormat="1" applyFont="1"/>
    <xf numFmtId="173" fontId="2" fillId="0" borderId="0" xfId="1" applyNumberFormat="1" applyFont="1"/>
    <xf numFmtId="174" fontId="2" fillId="0" borderId="0" xfId="1" applyNumberFormat="1" applyFont="1"/>
    <xf numFmtId="0" fontId="4" fillId="0" borderId="0" xfId="0" applyFont="1" applyFill="1"/>
    <xf numFmtId="170" fontId="2" fillId="0" borderId="0" xfId="1" applyNumberFormat="1" applyFont="1" applyFill="1" applyBorder="1" applyAlignment="1">
      <alignment horizontal="center"/>
    </xf>
    <xf numFmtId="0" fontId="2" fillId="0" borderId="0" xfId="0" applyFont="1" applyFill="1"/>
    <xf numFmtId="0" fontId="6" fillId="0" borderId="0" xfId="0" applyFont="1" applyFill="1"/>
    <xf numFmtId="15" fontId="2" fillId="0" borderId="0" xfId="0" applyNumberFormat="1" applyFont="1" applyFill="1"/>
    <xf numFmtId="175" fontId="2" fillId="0" borderId="0" xfId="0" applyNumberFormat="1" applyFont="1" applyFill="1"/>
    <xf numFmtId="0" fontId="5" fillId="0" borderId="0" xfId="0" applyFont="1" applyFill="1" applyAlignment="1">
      <alignment horizontal="center"/>
    </xf>
    <xf numFmtId="14" fontId="2" fillId="0" borderId="0" xfId="0" applyNumberFormat="1" applyFont="1" applyFill="1"/>
    <xf numFmtId="165" fontId="2" fillId="0" borderId="0" xfId="3" applyNumberFormat="1" applyFont="1" applyFill="1" applyBorder="1" applyAlignment="1">
      <alignment horizontal="center"/>
    </xf>
    <xf numFmtId="171" fontId="2" fillId="0" borderId="0" xfId="1" applyNumberFormat="1" applyFont="1" applyFill="1" applyBorder="1" applyAlignment="1">
      <alignment horizontal="center"/>
    </xf>
    <xf numFmtId="173" fontId="2" fillId="0" borderId="0" xfId="1" applyNumberFormat="1" applyFont="1" applyFill="1"/>
    <xf numFmtId="0" fontId="3" fillId="0" borderId="0" xfId="0" applyFont="1" applyAlignment="1">
      <alignment horizontal="right"/>
    </xf>
    <xf numFmtId="164" fontId="3" fillId="0" borderId="0" xfId="0" applyNumberFormat="1" applyFont="1"/>
    <xf numFmtId="9" fontId="2" fillId="0" borderId="0" xfId="3" applyFont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5" fontId="2" fillId="0" borderId="0" xfId="0" applyNumberFormat="1" applyFont="1"/>
    <xf numFmtId="15" fontId="2" fillId="0" borderId="0" xfId="0" applyNumberFormat="1" applyFont="1" applyAlignment="1">
      <alignment horizontal="center"/>
    </xf>
    <xf numFmtId="43" fontId="2" fillId="0" borderId="0" xfId="1" applyNumberFormat="1" applyFont="1" applyAlignment="1">
      <alignment horizontal="center"/>
    </xf>
    <xf numFmtId="0" fontId="2" fillId="0" borderId="0" xfId="0" applyNumberFormat="1" applyFont="1"/>
    <xf numFmtId="184" fontId="2" fillId="0" borderId="0" xfId="0" applyNumberFormat="1" applyFont="1"/>
    <xf numFmtId="10" fontId="2" fillId="0" borderId="0" xfId="1" applyNumberFormat="1" applyFont="1" applyAlignment="1">
      <alignment horizontal="center"/>
    </xf>
    <xf numFmtId="0" fontId="2" fillId="0" borderId="0" xfId="1" applyNumberFormat="1" applyFont="1"/>
    <xf numFmtId="200" fontId="2" fillId="0" borderId="0" xfId="0" applyNumberFormat="1" applyFont="1" applyAlignment="1">
      <alignment horizontal="center"/>
    </xf>
    <xf numFmtId="200" fontId="2" fillId="0" borderId="0" xfId="0" applyNumberFormat="1" applyFont="1"/>
    <xf numFmtId="203" fontId="2" fillId="0" borderId="0" xfId="0" applyNumberFormat="1" applyFont="1"/>
    <xf numFmtId="175" fontId="2" fillId="0" borderId="0" xfId="0" applyNumberFormat="1" applyFont="1"/>
    <xf numFmtId="0" fontId="3" fillId="0" borderId="0" xfId="0" applyFont="1" applyAlignment="1">
      <alignment horizontal="center"/>
    </xf>
    <xf numFmtId="6" fontId="2" fillId="0" borderId="0" xfId="0" applyNumberFormat="1" applyFont="1"/>
    <xf numFmtId="166" fontId="2" fillId="0" borderId="0" xfId="1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10" fontId="2" fillId="0" borderId="0" xfId="3" applyNumberFormat="1" applyFont="1"/>
    <xf numFmtId="165" fontId="2" fillId="2" borderId="0" xfId="3" applyNumberFormat="1" applyFont="1" applyFill="1" applyBorder="1" applyAlignment="1">
      <alignment horizontal="center"/>
    </xf>
    <xf numFmtId="165" fontId="2" fillId="2" borderId="1" xfId="3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75" fontId="2" fillId="2" borderId="0" xfId="0" applyNumberFormat="1" applyFont="1" applyFill="1"/>
    <xf numFmtId="6" fontId="2" fillId="2" borderId="0" xfId="0" applyNumberFormat="1" applyFont="1" applyFill="1"/>
    <xf numFmtId="43" fontId="2" fillId="2" borderId="0" xfId="1" applyNumberFormat="1" applyFont="1" applyFill="1"/>
    <xf numFmtId="175" fontId="2" fillId="2" borderId="0" xfId="0" applyNumberFormat="1" applyFont="1" applyFill="1" applyAlignment="1">
      <alignment horizontal="center"/>
    </xf>
    <xf numFmtId="10" fontId="3" fillId="0" borderId="0" xfId="0" applyNumberFormat="1" applyFont="1" applyAlignment="1">
      <alignment horizontal="center"/>
    </xf>
    <xf numFmtId="0" fontId="3" fillId="2" borderId="0" xfId="0" applyFont="1" applyFill="1"/>
    <xf numFmtId="0" fontId="2" fillId="0" borderId="0" xfId="0" applyFont="1" applyAlignment="1">
      <alignment horizontal="left"/>
    </xf>
    <xf numFmtId="10" fontId="2" fillId="0" borderId="0" xfId="0" applyNumberFormat="1" applyFont="1" applyAlignment="1">
      <alignment horizontal="right"/>
    </xf>
    <xf numFmtId="174" fontId="4" fillId="0" borderId="0" xfId="1" applyNumberFormat="1" applyFont="1" applyAlignment="1">
      <alignment horizontal="center"/>
    </xf>
    <xf numFmtId="206" fontId="3" fillId="0" borderId="0" xfId="0" applyNumberFormat="1" applyFont="1"/>
    <xf numFmtId="6" fontId="2" fillId="0" borderId="0" xfId="0" applyNumberFormat="1" applyFont="1" applyFill="1"/>
    <xf numFmtId="6" fontId="3" fillId="2" borderId="0" xfId="0" applyNumberFormat="1" applyFont="1" applyFill="1"/>
    <xf numFmtId="167" fontId="2" fillId="0" borderId="0" xfId="1" applyNumberFormat="1" applyFont="1"/>
    <xf numFmtId="167" fontId="2" fillId="0" borderId="0" xfId="0" applyNumberFormat="1" applyFont="1"/>
    <xf numFmtId="43" fontId="4" fillId="0" borderId="0" xfId="1" applyNumberFormat="1" applyFont="1" applyAlignment="1">
      <alignment horizontal="center"/>
    </xf>
    <xf numFmtId="175" fontId="3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center"/>
    </xf>
    <xf numFmtId="175" fontId="2" fillId="0" borderId="0" xfId="0" applyNumberFormat="1" applyFont="1" applyFill="1" applyAlignment="1">
      <alignment horizontal="center"/>
    </xf>
    <xf numFmtId="10" fontId="3" fillId="0" borderId="0" xfId="0" applyNumberFormat="1" applyFont="1" applyFill="1" applyAlignment="1">
      <alignment horizontal="center"/>
    </xf>
    <xf numFmtId="167" fontId="3" fillId="0" borderId="0" xfId="0" applyNumberFormat="1" applyFont="1" applyAlignment="1">
      <alignment horizontal="center"/>
    </xf>
    <xf numFmtId="167" fontId="2" fillId="0" borderId="0" xfId="1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0" fontId="3" fillId="0" borderId="0" xfId="1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200" fontId="3" fillId="2" borderId="0" xfId="0" applyNumberFormat="1" applyFont="1" applyFill="1" applyAlignment="1">
      <alignment horizontal="center"/>
    </xf>
    <xf numFmtId="200" fontId="2" fillId="2" borderId="0" xfId="0" applyNumberFormat="1" applyFont="1" applyFill="1" applyAlignment="1">
      <alignment horizontal="center"/>
    </xf>
    <xf numFmtId="200" fontId="2" fillId="2" borderId="0" xfId="0" applyNumberFormat="1" applyFont="1" applyFill="1"/>
    <xf numFmtId="200" fontId="2" fillId="0" borderId="0" xfId="0" applyNumberFormat="1" applyFont="1" applyFill="1" applyAlignment="1">
      <alignment horizontal="center"/>
    </xf>
    <xf numFmtId="200" fontId="2" fillId="0" borderId="0" xfId="0" applyNumberFormat="1" applyFont="1" applyFill="1"/>
    <xf numFmtId="0" fontId="0" fillId="0" borderId="0" xfId="0" quotePrefix="1"/>
    <xf numFmtId="43" fontId="2" fillId="3" borderId="0" xfId="1" applyNumberFormat="1" applyFont="1" applyFill="1" applyAlignment="1">
      <alignment horizontal="center"/>
    </xf>
    <xf numFmtId="10" fontId="3" fillId="3" borderId="0" xfId="1" applyNumberFormat="1" applyFont="1" applyFill="1" applyAlignment="1">
      <alignment horizontal="center"/>
    </xf>
    <xf numFmtId="167" fontId="2" fillId="3" borderId="0" xfId="1" applyNumberFormat="1" applyFont="1" applyFill="1"/>
    <xf numFmtId="8" fontId="3" fillId="2" borderId="0" xfId="0" applyNumberFormat="1" applyFont="1" applyFill="1" applyAlignment="1">
      <alignment horizontal="center"/>
    </xf>
    <xf numFmtId="8" fontId="2" fillId="2" borderId="0" xfId="0" applyNumberFormat="1" applyFont="1" applyFill="1" applyAlignment="1">
      <alignment horizontal="center"/>
    </xf>
    <xf numFmtId="8" fontId="2" fillId="2" borderId="0" xfId="0" applyNumberFormat="1" applyFont="1" applyFill="1" applyAlignment="1"/>
    <xf numFmtId="8" fontId="2" fillId="2" borderId="0" xfId="0" applyNumberFormat="1" applyFont="1" applyFill="1"/>
    <xf numFmtId="203" fontId="2" fillId="0" borderId="0" xfId="0" applyNumberFormat="1" applyFont="1" applyFill="1"/>
    <xf numFmtId="0" fontId="3" fillId="0" borderId="0" xfId="0" applyFont="1" applyFill="1" applyBorder="1"/>
    <xf numFmtId="0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right"/>
    </xf>
    <xf numFmtId="174" fontId="2" fillId="4" borderId="0" xfId="1" applyNumberFormat="1" applyFont="1" applyFill="1" applyAlignment="1">
      <alignment horizontal="center"/>
    </xf>
    <xf numFmtId="0" fontId="2" fillId="5" borderId="2" xfId="0" applyFont="1" applyFill="1" applyBorder="1"/>
    <xf numFmtId="15" fontId="2" fillId="5" borderId="3" xfId="0" applyNumberFormat="1" applyFont="1" applyFill="1" applyBorder="1" applyAlignment="1">
      <alignment horizontal="right"/>
    </xf>
    <xf numFmtId="15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3" fontId="3" fillId="4" borderId="0" xfId="1" applyNumberFormat="1" applyFont="1" applyFill="1" applyAlignment="1">
      <alignment horizontal="center"/>
    </xf>
    <xf numFmtId="43" fontId="2" fillId="4" borderId="0" xfId="1" applyNumberFormat="1" applyFont="1" applyFill="1" applyAlignment="1">
      <alignment horizontal="center"/>
    </xf>
    <xf numFmtId="0" fontId="2" fillId="5" borderId="4" xfId="0" applyFont="1" applyFill="1" applyBorder="1"/>
    <xf numFmtId="17" fontId="3" fillId="5" borderId="5" xfId="0" applyNumberFormat="1" applyFont="1" applyFill="1" applyBorder="1" applyAlignment="1">
      <alignment horizontal="center"/>
    </xf>
    <xf numFmtId="175" fontId="2" fillId="2" borderId="0" xfId="1" applyNumberFormat="1" applyFont="1" applyFill="1"/>
    <xf numFmtId="6" fontId="2" fillId="2" borderId="0" xfId="0" applyNumberFormat="1" applyFont="1" applyFill="1" applyAlignment="1"/>
    <xf numFmtId="6" fontId="2" fillId="2" borderId="0" xfId="1" applyNumberFormat="1" applyFont="1" applyFill="1" applyAlignment="1"/>
    <xf numFmtId="6" fontId="2" fillId="2" borderId="0" xfId="1" applyNumberFormat="1" applyFont="1" applyFill="1"/>
    <xf numFmtId="17" fontId="3" fillId="0" borderId="0" xfId="0" applyNumberFormat="1" applyFont="1" applyAlignment="1">
      <alignment horizontal="right"/>
    </xf>
    <xf numFmtId="0" fontId="4" fillId="0" borderId="0" xfId="0" applyFont="1" applyFill="1" applyAlignment="1">
      <alignment horizontal="right"/>
    </xf>
    <xf numFmtId="167" fontId="2" fillId="4" borderId="6" xfId="1" applyNumberFormat="1" applyFont="1" applyFill="1" applyBorder="1" applyAlignment="1">
      <alignment horizontal="center"/>
    </xf>
    <xf numFmtId="167" fontId="2" fillId="4" borderId="7" xfId="1" applyNumberFormat="1" applyFont="1" applyFill="1" applyBorder="1" applyAlignment="1">
      <alignment horizontal="center"/>
    </xf>
    <xf numFmtId="166" fontId="2" fillId="4" borderId="7" xfId="1" applyNumberFormat="1" applyFont="1" applyFill="1" applyBorder="1" applyAlignment="1">
      <alignment horizontal="center"/>
    </xf>
    <xf numFmtId="0" fontId="2" fillId="4" borderId="7" xfId="0" applyFont="1" applyFill="1" applyBorder="1"/>
    <xf numFmtId="174" fontId="2" fillId="4" borderId="7" xfId="1" applyNumberFormat="1" applyFont="1" applyFill="1" applyBorder="1"/>
    <xf numFmtId="174" fontId="2" fillId="4" borderId="8" xfId="1" applyNumberFormat="1" applyFont="1" applyFill="1" applyBorder="1"/>
    <xf numFmtId="167" fontId="2" fillId="6" borderId="6" xfId="1" applyNumberFormat="1" applyFont="1" applyFill="1" applyBorder="1" applyAlignment="1">
      <alignment horizontal="center"/>
    </xf>
    <xf numFmtId="167" fontId="2" fillId="6" borderId="7" xfId="1" applyNumberFormat="1" applyFont="1" applyFill="1" applyBorder="1" applyAlignment="1">
      <alignment horizontal="center"/>
    </xf>
    <xf numFmtId="166" fontId="2" fillId="6" borderId="7" xfId="1" applyNumberFormat="1" applyFont="1" applyFill="1" applyBorder="1" applyAlignment="1">
      <alignment horizontal="center"/>
    </xf>
    <xf numFmtId="203" fontId="2" fillId="6" borderId="7" xfId="0" applyNumberFormat="1" applyFont="1" applyFill="1" applyBorder="1"/>
    <xf numFmtId="0" fontId="2" fillId="6" borderId="7" xfId="0" applyFont="1" applyFill="1" applyBorder="1"/>
    <xf numFmtId="175" fontId="2" fillId="6" borderId="7" xfId="0" applyNumberFormat="1" applyFont="1" applyFill="1" applyBorder="1"/>
    <xf numFmtId="6" fontId="2" fillId="6" borderId="7" xfId="0" applyNumberFormat="1" applyFont="1" applyFill="1" applyBorder="1"/>
    <xf numFmtId="6" fontId="3" fillId="6" borderId="8" xfId="0" applyNumberFormat="1" applyFont="1" applyFill="1" applyBorder="1"/>
    <xf numFmtId="168" fontId="3" fillId="0" borderId="0" xfId="1" applyNumberFormat="1" applyFont="1" applyAlignment="1">
      <alignment horizontal="center"/>
    </xf>
    <xf numFmtId="13" fontId="2" fillId="0" borderId="0" xfId="0" applyNumberFormat="1" applyFont="1"/>
    <xf numFmtId="0" fontId="2" fillId="0" borderId="0" xfId="0" applyFont="1" applyBorder="1"/>
    <xf numFmtId="214" fontId="3" fillId="2" borderId="0" xfId="0" applyNumberFormat="1" applyFont="1" applyFill="1" applyAlignment="1">
      <alignment horizontal="center"/>
    </xf>
    <xf numFmtId="211" fontId="2" fillId="2" borderId="0" xfId="0" applyNumberFormat="1" applyFont="1" applyFill="1" applyAlignment="1">
      <alignment horizontal="center"/>
    </xf>
    <xf numFmtId="211" fontId="2" fillId="2" borderId="0" xfId="0" applyNumberFormat="1" applyFont="1" applyFill="1" applyAlignment="1"/>
    <xf numFmtId="211" fontId="2" fillId="2" borderId="0" xfId="0" applyNumberFormat="1" applyFont="1" applyFill="1"/>
    <xf numFmtId="216" fontId="2" fillId="0" borderId="0" xfId="2" applyNumberFormat="1" applyFont="1" applyFill="1" applyBorder="1"/>
    <xf numFmtId="167" fontId="2" fillId="7" borderId="0" xfId="1" applyNumberFormat="1" applyFont="1" applyFill="1"/>
    <xf numFmtId="167" fontId="2" fillId="8" borderId="0" xfId="1" applyNumberFormat="1" applyFont="1" applyFill="1"/>
    <xf numFmtId="211" fontId="0" fillId="0" borderId="0" xfId="0" applyNumberFormat="1"/>
    <xf numFmtId="218" fontId="0" fillId="0" borderId="0" xfId="3" applyNumberFormat="1" applyFont="1"/>
    <xf numFmtId="216" fontId="2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175" fontId="3" fillId="9" borderId="0" xfId="0" applyNumberFormat="1" applyFont="1" applyFill="1"/>
    <xf numFmtId="0" fontId="2" fillId="0" borderId="10" xfId="0" applyFont="1" applyBorder="1"/>
    <xf numFmtId="0" fontId="2" fillId="0" borderId="9" xfId="0" applyFont="1" applyFill="1" applyBorder="1" applyAlignment="1">
      <alignment horizontal="center"/>
    </xf>
    <xf numFmtId="14" fontId="3" fillId="0" borderId="0" xfId="0" applyNumberFormat="1" applyFont="1" applyFill="1" applyBorder="1"/>
    <xf numFmtId="6" fontId="2" fillId="0" borderId="0" xfId="0" applyNumberFormat="1" applyFont="1" applyFill="1" applyBorder="1"/>
    <xf numFmtId="6" fontId="2" fillId="8" borderId="11" xfId="0" applyNumberFormat="1" applyFont="1" applyFill="1" applyBorder="1"/>
    <xf numFmtId="206" fontId="2" fillId="3" borderId="0" xfId="0" applyNumberFormat="1" applyFont="1" applyFill="1"/>
    <xf numFmtId="216" fontId="2" fillId="0" borderId="12" xfId="2" applyNumberFormat="1" applyFont="1" applyFill="1" applyBorder="1"/>
    <xf numFmtId="0" fontId="2" fillId="0" borderId="3" xfId="0" applyFont="1" applyBorder="1"/>
    <xf numFmtId="1" fontId="3" fillId="0" borderId="0" xfId="0" applyNumberFormat="1" applyFont="1" applyFill="1" applyBorder="1"/>
    <xf numFmtId="16" fontId="3" fillId="0" borderId="0" xfId="0" applyNumberFormat="1" applyFont="1" applyFill="1" applyBorder="1"/>
    <xf numFmtId="0" fontId="3" fillId="0" borderId="0" xfId="0" applyFont="1" applyFill="1" applyBorder="1" applyAlignment="1">
      <alignment horizontal="left"/>
    </xf>
    <xf numFmtId="6" fontId="2" fillId="10" borderId="10" xfId="0" applyNumberFormat="1" applyFont="1" applyFill="1" applyBorder="1"/>
    <xf numFmtId="43" fontId="4" fillId="3" borderId="0" xfId="1" applyNumberFormat="1" applyFont="1" applyFill="1" applyAlignment="1">
      <alignment horizontal="center"/>
    </xf>
    <xf numFmtId="0" fontId="9" fillId="0" borderId="0" xfId="0" applyFont="1"/>
    <xf numFmtId="167" fontId="2" fillId="0" borderId="0" xfId="1" applyNumberFormat="1" applyFont="1" applyFill="1"/>
    <xf numFmtId="203" fontId="2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203" fontId="2" fillId="2" borderId="0" xfId="0" applyNumberFormat="1" applyFont="1" applyFill="1"/>
    <xf numFmtId="0" fontId="3" fillId="0" borderId="4" xfId="0" applyFont="1" applyFill="1" applyBorder="1" applyAlignment="1">
      <alignment horizontal="left"/>
    </xf>
    <xf numFmtId="216" fontId="2" fillId="0" borderId="12" xfId="0" applyNumberFormat="1" applyFont="1" applyFill="1" applyBorder="1"/>
    <xf numFmtId="0" fontId="2" fillId="0" borderId="12" xfId="0" applyFont="1" applyBorder="1"/>
    <xf numFmtId="216" fontId="2" fillId="0" borderId="13" xfId="0" applyNumberFormat="1" applyFont="1" applyBorder="1"/>
    <xf numFmtId="216" fontId="3" fillId="0" borderId="0" xfId="2" applyNumberFormat="1" applyFont="1" applyBorder="1"/>
    <xf numFmtId="16" fontId="3" fillId="0" borderId="2" xfId="0" applyNumberFormat="1" applyFont="1" applyFill="1" applyBorder="1"/>
    <xf numFmtId="216" fontId="3" fillId="0" borderId="10" xfId="2" applyNumberFormat="1" applyFont="1" applyBorder="1"/>
    <xf numFmtId="16" fontId="3" fillId="0" borderId="14" xfId="0" applyNumberFormat="1" applyFont="1" applyFill="1" applyBorder="1"/>
    <xf numFmtId="216" fontId="2" fillId="0" borderId="9" xfId="0" applyNumberFormat="1" applyFont="1" applyBorder="1"/>
    <xf numFmtId="0" fontId="2" fillId="0" borderId="9" xfId="0" applyFont="1" applyBorder="1"/>
    <xf numFmtId="0" fontId="3" fillId="0" borderId="14" xfId="0" applyFont="1" applyFill="1" applyBorder="1" applyAlignment="1">
      <alignment horizontal="center"/>
    </xf>
    <xf numFmtId="200" fontId="3" fillId="0" borderId="9" xfId="0" applyNumberFormat="1" applyFont="1" applyFill="1" applyBorder="1" applyAlignment="1">
      <alignment horizontal="center"/>
    </xf>
    <xf numFmtId="200" fontId="2" fillId="0" borderId="14" xfId="0" applyNumberFormat="1" applyFont="1" applyFill="1" applyBorder="1"/>
    <xf numFmtId="200" fontId="2" fillId="0" borderId="9" xfId="0" applyNumberFormat="1" applyFont="1" applyFill="1" applyBorder="1"/>
    <xf numFmtId="200" fontId="2" fillId="0" borderId="4" xfId="0" applyNumberFormat="1" applyFont="1" applyFill="1" applyBorder="1"/>
    <xf numFmtId="200" fontId="2" fillId="0" borderId="12" xfId="0" applyNumberFormat="1" applyFont="1" applyFill="1" applyBorder="1"/>
    <xf numFmtId="200" fontId="2" fillId="0" borderId="5" xfId="0" applyNumberFormat="1" applyFont="1" applyFill="1" applyBorder="1"/>
    <xf numFmtId="216" fontId="3" fillId="0" borderId="12" xfId="2" applyNumberFormat="1" applyFont="1" applyBorder="1"/>
    <xf numFmtId="200" fontId="2" fillId="0" borderId="0" xfId="0" applyNumberFormat="1" applyFont="1" applyFill="1" applyBorder="1"/>
    <xf numFmtId="0" fontId="2" fillId="0" borderId="14" xfId="0" applyFont="1" applyFill="1" applyBorder="1" applyAlignment="1">
      <alignment horizontal="center"/>
    </xf>
    <xf numFmtId="0" fontId="2" fillId="0" borderId="9" xfId="0" applyFont="1" applyFill="1" applyBorder="1"/>
    <xf numFmtId="10" fontId="3" fillId="0" borderId="0" xfId="0" applyNumberFormat="1" applyFont="1" applyFill="1" applyBorder="1" applyAlignment="1">
      <alignment horizontal="center"/>
    </xf>
    <xf numFmtId="200" fontId="2" fillId="0" borderId="14" xfId="0" applyNumberFormat="1" applyFont="1" applyFill="1" applyBorder="1" applyAlignment="1">
      <alignment horizontal="center"/>
    </xf>
    <xf numFmtId="200" fontId="2" fillId="0" borderId="0" xfId="0" applyNumberFormat="1" applyFont="1" applyFill="1" applyBorder="1" applyAlignment="1">
      <alignment horizontal="center"/>
    </xf>
    <xf numFmtId="0" fontId="2" fillId="11" borderId="14" xfId="0" applyFont="1" applyFill="1" applyBorder="1" applyAlignment="1">
      <alignment horizontal="center"/>
    </xf>
    <xf numFmtId="43" fontId="2" fillId="11" borderId="0" xfId="1" applyNumberFormat="1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10" fontId="3" fillId="11" borderId="0" xfId="0" applyNumberFormat="1" applyFont="1" applyFill="1" applyBorder="1" applyAlignment="1">
      <alignment horizontal="center"/>
    </xf>
    <xf numFmtId="0" fontId="3" fillId="11" borderId="0" xfId="0" applyFont="1" applyFill="1" applyBorder="1" applyAlignment="1">
      <alignment horizontal="center"/>
    </xf>
    <xf numFmtId="0" fontId="3" fillId="11" borderId="9" xfId="0" applyFont="1" applyFill="1" applyBorder="1" applyAlignment="1">
      <alignment horizontal="center"/>
    </xf>
    <xf numFmtId="167" fontId="2" fillId="11" borderId="0" xfId="1" applyNumberFormat="1" applyFont="1" applyFill="1" applyBorder="1"/>
    <xf numFmtId="200" fontId="2" fillId="11" borderId="0" xfId="0" applyNumberFormat="1" applyFont="1" applyFill="1" applyBorder="1" applyAlignment="1">
      <alignment horizontal="center"/>
    </xf>
    <xf numFmtId="200" fontId="3" fillId="11" borderId="9" xfId="0" applyNumberFormat="1" applyFont="1" applyFill="1" applyBorder="1" applyAlignment="1">
      <alignment horizontal="center"/>
    </xf>
    <xf numFmtId="167" fontId="2" fillId="11" borderId="0" xfId="0" applyNumberFormat="1" applyFont="1" applyFill="1" applyBorder="1" applyAlignment="1">
      <alignment horizontal="center"/>
    </xf>
    <xf numFmtId="204" fontId="2" fillId="11" borderId="14" xfId="0" applyNumberFormat="1" applyFont="1" applyFill="1" applyBorder="1"/>
    <xf numFmtId="167" fontId="2" fillId="11" borderId="0" xfId="0" applyNumberFormat="1" applyFont="1" applyFill="1" applyBorder="1"/>
    <xf numFmtId="200" fontId="2" fillId="11" borderId="0" xfId="0" applyNumberFormat="1" applyFont="1" applyFill="1" applyBorder="1"/>
    <xf numFmtId="200" fontId="2" fillId="11" borderId="9" xfId="0" applyNumberFormat="1" applyFont="1" applyFill="1" applyBorder="1"/>
    <xf numFmtId="204" fontId="2" fillId="11" borderId="4" xfId="0" applyNumberFormat="1" applyFont="1" applyFill="1" applyBorder="1"/>
    <xf numFmtId="167" fontId="2" fillId="11" borderId="12" xfId="0" applyNumberFormat="1" applyFont="1" applyFill="1" applyBorder="1"/>
    <xf numFmtId="200" fontId="2" fillId="11" borderId="12" xfId="0" applyNumberFormat="1" applyFont="1" applyFill="1" applyBorder="1"/>
    <xf numFmtId="200" fontId="2" fillId="11" borderId="5" xfId="0" applyNumberFormat="1" applyFont="1" applyFill="1" applyBorder="1"/>
    <xf numFmtId="43" fontId="3" fillId="0" borderId="0" xfId="1" applyNumberFormat="1" applyFont="1"/>
    <xf numFmtId="43" fontId="10" fillId="0" borderId="0" xfId="1" applyNumberFormat="1" applyFont="1" applyAlignment="1">
      <alignment horizontal="center"/>
    </xf>
    <xf numFmtId="0" fontId="2" fillId="10" borderId="2" xfId="0" applyFont="1" applyFill="1" applyBorder="1"/>
    <xf numFmtId="0" fontId="2" fillId="10" borderId="10" xfId="0" applyFont="1" applyFill="1" applyBorder="1"/>
    <xf numFmtId="0" fontId="2" fillId="10" borderId="3" xfId="0" applyFont="1" applyFill="1" applyBorder="1"/>
    <xf numFmtId="0" fontId="3" fillId="10" borderId="14" xfId="0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3" fillId="10" borderId="9" xfId="0" applyFont="1" applyFill="1" applyBorder="1" applyAlignment="1">
      <alignment horizontal="center"/>
    </xf>
    <xf numFmtId="0" fontId="2" fillId="10" borderId="14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204" fontId="2" fillId="10" borderId="0" xfId="0" applyNumberFormat="1" applyFont="1" applyFill="1" applyBorder="1"/>
    <xf numFmtId="166" fontId="2" fillId="10" borderId="14" xfId="1" applyNumberFormat="1" applyFont="1" applyFill="1" applyBorder="1"/>
    <xf numFmtId="175" fontId="2" fillId="10" borderId="0" xfId="0" applyNumberFormat="1" applyFont="1" applyFill="1" applyBorder="1" applyAlignment="1">
      <alignment horizontal="center"/>
    </xf>
    <xf numFmtId="200" fontId="2" fillId="10" borderId="0" xfId="0" applyNumberFormat="1" applyFont="1" applyFill="1" applyBorder="1" applyAlignment="1">
      <alignment horizontal="center"/>
    </xf>
    <xf numFmtId="200" fontId="3" fillId="10" borderId="9" xfId="0" applyNumberFormat="1" applyFont="1" applyFill="1" applyBorder="1" applyAlignment="1">
      <alignment horizontal="center"/>
    </xf>
    <xf numFmtId="200" fontId="2" fillId="10" borderId="9" xfId="0" applyNumberFormat="1" applyFont="1" applyFill="1" applyBorder="1" applyAlignment="1">
      <alignment horizontal="center"/>
    </xf>
    <xf numFmtId="167" fontId="2" fillId="10" borderId="14" xfId="0" applyNumberFormat="1" applyFont="1" applyFill="1" applyBorder="1"/>
    <xf numFmtId="2" fontId="2" fillId="10" borderId="0" xfId="0" applyNumberFormat="1" applyFont="1" applyFill="1" applyBorder="1"/>
    <xf numFmtId="200" fontId="2" fillId="10" borderId="0" xfId="0" applyNumberFormat="1" applyFont="1" applyFill="1" applyBorder="1"/>
    <xf numFmtId="200" fontId="2" fillId="10" borderId="9" xfId="0" applyNumberFormat="1" applyFont="1" applyFill="1" applyBorder="1"/>
    <xf numFmtId="167" fontId="2" fillId="10" borderId="4" xfId="0" applyNumberFormat="1" applyFont="1" applyFill="1" applyBorder="1"/>
    <xf numFmtId="2" fontId="2" fillId="10" borderId="12" xfId="0" applyNumberFormat="1" applyFont="1" applyFill="1" applyBorder="1"/>
    <xf numFmtId="200" fontId="2" fillId="10" borderId="12" xfId="0" applyNumberFormat="1" applyFont="1" applyFill="1" applyBorder="1"/>
    <xf numFmtId="200" fontId="2" fillId="10" borderId="5" xfId="0" applyNumberFormat="1" applyFont="1" applyFill="1" applyBorder="1"/>
    <xf numFmtId="200" fontId="3" fillId="2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43" fontId="4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11" borderId="10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10" borderId="14" xfId="0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3" fillId="10" borderId="9" xfId="0" applyFont="1" applyFill="1" applyBorder="1" applyAlignment="1">
      <alignment horizontal="center"/>
    </xf>
    <xf numFmtId="8" fontId="3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1"/>
  <sheetViews>
    <sheetView workbookViewId="0">
      <selection activeCell="B12" sqref="B12"/>
    </sheetView>
  </sheetViews>
  <sheetFormatPr defaultRowHeight="12.75" x14ac:dyDescent="0.2"/>
  <cols>
    <col min="1" max="1" width="3" customWidth="1"/>
  </cols>
  <sheetData>
    <row r="1" spans="1:2" x14ac:dyDescent="0.2">
      <c r="A1" t="s">
        <v>61</v>
      </c>
    </row>
    <row r="3" spans="1:2" x14ac:dyDescent="0.2">
      <c r="A3" s="79" t="s">
        <v>62</v>
      </c>
      <c r="B3" t="s">
        <v>63</v>
      </c>
    </row>
    <row r="4" spans="1:2" x14ac:dyDescent="0.2">
      <c r="A4" s="79" t="s">
        <v>64</v>
      </c>
      <c r="B4" t="s">
        <v>69</v>
      </c>
    </row>
    <row r="5" spans="1:2" x14ac:dyDescent="0.2">
      <c r="A5" s="79" t="s">
        <v>65</v>
      </c>
      <c r="B5" t="s">
        <v>66</v>
      </c>
    </row>
    <row r="6" spans="1:2" x14ac:dyDescent="0.2">
      <c r="A6" s="79" t="s">
        <v>67</v>
      </c>
      <c r="B6" t="s">
        <v>71</v>
      </c>
    </row>
    <row r="7" spans="1:2" x14ac:dyDescent="0.2">
      <c r="A7" s="79" t="s">
        <v>68</v>
      </c>
      <c r="B7" t="s">
        <v>70</v>
      </c>
    </row>
    <row r="8" spans="1:2" x14ac:dyDescent="0.2">
      <c r="A8" s="79" t="s">
        <v>72</v>
      </c>
      <c r="B8" t="s">
        <v>74</v>
      </c>
    </row>
    <row r="9" spans="1:2" x14ac:dyDescent="0.2">
      <c r="A9" s="79" t="s">
        <v>73</v>
      </c>
      <c r="B9" t="s">
        <v>75</v>
      </c>
    </row>
    <row r="10" spans="1:2" x14ac:dyDescent="0.2">
      <c r="B10" t="s">
        <v>76</v>
      </c>
    </row>
    <row r="11" spans="1:2" x14ac:dyDescent="0.2">
      <c r="B11" t="s">
        <v>77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I1541"/>
  <sheetViews>
    <sheetView workbookViewId="0">
      <selection activeCell="G5" sqref="G5"/>
    </sheetView>
  </sheetViews>
  <sheetFormatPr defaultRowHeight="12.75" x14ac:dyDescent="0.2"/>
  <cols>
    <col min="4" max="4" width="12.5703125" bestFit="1" customWidth="1"/>
    <col min="5" max="5" width="11.140625" bestFit="1" customWidth="1"/>
    <col min="6" max="6" width="11.7109375" bestFit="1" customWidth="1"/>
    <col min="7" max="7" width="11.140625" bestFit="1" customWidth="1"/>
  </cols>
  <sheetData>
    <row r="1" spans="2:9" x14ac:dyDescent="0.2">
      <c r="E1" s="130"/>
      <c r="G1" s="130"/>
    </row>
    <row r="2" spans="2:9" x14ac:dyDescent="0.2">
      <c r="D2" s="130">
        <f>SUM(D5:D125)</f>
        <v>558405.85954905231</v>
      </c>
      <c r="E2" s="130">
        <f>SUM(E5:E125)</f>
        <v>800850.86538809841</v>
      </c>
      <c r="F2" s="130">
        <f>275622</f>
        <v>275622</v>
      </c>
      <c r="H2">
        <v>33176.990138512505</v>
      </c>
      <c r="I2" t="s">
        <v>97</v>
      </c>
    </row>
    <row r="3" spans="2:9" x14ac:dyDescent="0.2">
      <c r="D3" t="s">
        <v>95</v>
      </c>
      <c r="E3" t="s">
        <v>96</v>
      </c>
    </row>
    <row r="4" spans="2:9" x14ac:dyDescent="0.2">
      <c r="D4" t="s">
        <v>91</v>
      </c>
      <c r="E4" t="s">
        <v>91</v>
      </c>
      <c r="G4" s="130">
        <f>SUM(G5:G116)</f>
        <v>275621.99526964693</v>
      </c>
    </row>
    <row r="5" spans="2:9" x14ac:dyDescent="0.2">
      <c r="B5" s="2">
        <v>2001</v>
      </c>
      <c r="C5" s="28">
        <v>36892</v>
      </c>
      <c r="D5" s="126">
        <v>-1157.3076923076924</v>
      </c>
      <c r="E5" s="126">
        <v>-1127.2852055380965</v>
      </c>
      <c r="F5" s="131">
        <v>1.2383214968868957E-4</v>
      </c>
      <c r="G5" s="130">
        <f>$F$2*F5</f>
        <v>34.130864761495999</v>
      </c>
    </row>
    <row r="6" spans="2:9" x14ac:dyDescent="0.2">
      <c r="B6" s="2"/>
      <c r="C6" s="28">
        <v>36923</v>
      </c>
      <c r="D6" s="126">
        <v>-1146.1422461938839</v>
      </c>
      <c r="E6" s="126">
        <v>-1111.9905206054734</v>
      </c>
      <c r="F6" s="131">
        <v>1.4086380077861984E-4</v>
      </c>
      <c r="G6" s="130">
        <f t="shared" ref="G6:G69" si="0">$F$2*F6</f>
        <v>38.825162498204762</v>
      </c>
    </row>
    <row r="7" spans="2:9" x14ac:dyDescent="0.2">
      <c r="B7" s="2"/>
      <c r="C7" s="28">
        <v>36951</v>
      </c>
      <c r="D7" s="126">
        <v>-1132.0873374188814</v>
      </c>
      <c r="E7" s="126">
        <v>-1098.3544074810525</v>
      </c>
      <c r="F7" s="131">
        <v>1.3913641669848715E-4</v>
      </c>
      <c r="G7" s="130">
        <f t="shared" si="0"/>
        <v>38.349057443270425</v>
      </c>
    </row>
    <row r="8" spans="2:9" x14ac:dyDescent="0.2">
      <c r="B8" s="2"/>
      <c r="C8" s="28">
        <v>36982</v>
      </c>
      <c r="D8" s="126">
        <v>-1116.7274985272065</v>
      </c>
      <c r="E8" s="126">
        <v>-1083.4522473850534</v>
      </c>
      <c r="F8" s="131">
        <v>1.3724865338392875E-4</v>
      </c>
      <c r="G8" s="130">
        <f t="shared" si="0"/>
        <v>37.828748342985207</v>
      </c>
    </row>
    <row r="9" spans="2:9" x14ac:dyDescent="0.2">
      <c r="B9" s="2"/>
      <c r="C9" s="28">
        <v>37012</v>
      </c>
      <c r="D9" s="126">
        <v>20713.456379677817</v>
      </c>
      <c r="E9" s="126">
        <f>38126.2556469673+5027.82</f>
        <v>43154.0756469673</v>
      </c>
      <c r="F9" s="131">
        <v>9.2559625241573268E-2</v>
      </c>
      <c r="G9" s="130">
        <f t="shared" si="0"/>
        <v>25511.469028332907</v>
      </c>
    </row>
    <row r="10" spans="2:9" x14ac:dyDescent="0.2">
      <c r="B10" s="2"/>
      <c r="C10" s="28">
        <v>37043</v>
      </c>
      <c r="D10" s="126">
        <v>21693.818082282516</v>
      </c>
      <c r="E10" s="126">
        <v>40418.287804366024</v>
      </c>
      <c r="F10" s="131">
        <v>7.7231821443070767E-2</v>
      </c>
      <c r="G10" s="130">
        <f t="shared" si="0"/>
        <v>21286.789089782051</v>
      </c>
    </row>
    <row r="11" spans="2:9" x14ac:dyDescent="0.2">
      <c r="B11" s="2"/>
      <c r="C11" s="28">
        <v>37073</v>
      </c>
      <c r="D11" s="126">
        <v>25332.951440808964</v>
      </c>
      <c r="E11" s="126">
        <v>45515.389986303424</v>
      </c>
      <c r="F11" s="131">
        <v>8.3245427676545955E-2</v>
      </c>
      <c r="G11" s="130">
        <f t="shared" si="0"/>
        <v>22944.271267064949</v>
      </c>
    </row>
    <row r="12" spans="2:9" x14ac:dyDescent="0.2">
      <c r="B12" s="2"/>
      <c r="C12" s="28">
        <v>37104</v>
      </c>
      <c r="D12" s="126">
        <v>31008.95516947396</v>
      </c>
      <c r="E12" s="126">
        <v>50441.861061967487</v>
      </c>
      <c r="F12" s="131">
        <v>8.0153870325042065E-2</v>
      </c>
      <c r="G12" s="130">
        <f t="shared" si="0"/>
        <v>22092.170046728745</v>
      </c>
    </row>
    <row r="13" spans="2:9" x14ac:dyDescent="0.2">
      <c r="B13" s="2"/>
      <c r="C13" s="28">
        <v>37135</v>
      </c>
      <c r="D13" s="126">
        <v>38121.088081787697</v>
      </c>
      <c r="E13" s="126">
        <v>49435.595113983698</v>
      </c>
      <c r="F13" s="131">
        <v>4.6668343605818084E-2</v>
      </c>
      <c r="G13" s="130">
        <f t="shared" si="0"/>
        <v>12862.822201322791</v>
      </c>
    </row>
    <row r="14" spans="2:9" x14ac:dyDescent="0.2">
      <c r="B14" s="2"/>
      <c r="C14" s="28">
        <v>37165</v>
      </c>
      <c r="D14" s="126">
        <v>48866.592403660805</v>
      </c>
      <c r="E14" s="126">
        <v>55241.732169875439</v>
      </c>
      <c r="F14" s="131">
        <v>2.6295198924550494E-2</v>
      </c>
      <c r="G14" s="130">
        <f t="shared" si="0"/>
        <v>7247.535317982456</v>
      </c>
    </row>
    <row r="15" spans="2:9" x14ac:dyDescent="0.2">
      <c r="B15" s="2"/>
      <c r="C15" s="28">
        <v>37196</v>
      </c>
      <c r="D15" s="126">
        <v>51364.149366471</v>
      </c>
      <c r="E15" s="126">
        <v>48227.640576156278</v>
      </c>
      <c r="F15" s="131">
        <v>-1.2936990496586098E-2</v>
      </c>
      <c r="G15" s="130">
        <f t="shared" si="0"/>
        <v>-3565.7191946500534</v>
      </c>
    </row>
    <row r="16" spans="2:9" x14ac:dyDescent="0.2">
      <c r="B16" s="2"/>
      <c r="C16" s="28">
        <v>37226</v>
      </c>
      <c r="D16" s="126">
        <v>-1104.5172933811461</v>
      </c>
      <c r="E16" s="126">
        <v>-1060.2762017747152</v>
      </c>
      <c r="F16" s="131">
        <v>1.8247887059597936E-4</v>
      </c>
      <c r="G16" s="130">
        <f t="shared" si="0"/>
        <v>50.295191271405024</v>
      </c>
    </row>
    <row r="17" spans="2:7" x14ac:dyDescent="0.2">
      <c r="B17" s="2">
        <v>2002</v>
      </c>
      <c r="C17" s="28">
        <v>37257</v>
      </c>
      <c r="D17" s="126">
        <v>-1089.847249370911</v>
      </c>
      <c r="E17" s="126">
        <v>-1045.2053074846917</v>
      </c>
      <c r="F17" s="131">
        <v>1.8413223636246103E-4</v>
      </c>
      <c r="G17" s="130">
        <f t="shared" si="0"/>
        <v>50.750895250694235</v>
      </c>
    </row>
    <row r="18" spans="2:7" x14ac:dyDescent="0.2">
      <c r="B18" s="2"/>
      <c r="C18" s="28">
        <v>37288</v>
      </c>
      <c r="D18" s="126">
        <v>-1075.3720508307749</v>
      </c>
      <c r="E18" s="126">
        <v>-1030.3486327106034</v>
      </c>
      <c r="F18" s="131">
        <v>1.8570569103555287E-4</v>
      </c>
      <c r="G18" s="130">
        <f t="shared" si="0"/>
        <v>51.184573974601157</v>
      </c>
    </row>
    <row r="19" spans="2:7" x14ac:dyDescent="0.2">
      <c r="B19" s="2"/>
      <c r="C19" s="28">
        <v>37316</v>
      </c>
      <c r="D19" s="126">
        <v>-1062.4629984896799</v>
      </c>
      <c r="E19" s="126">
        <v>-1017.1112932593837</v>
      </c>
      <c r="F19" s="131">
        <v>1.8705975936686073E-4</v>
      </c>
      <c r="G19" s="130">
        <f t="shared" si="0"/>
        <v>51.557784996212888</v>
      </c>
    </row>
    <row r="20" spans="2:7" x14ac:dyDescent="0.2">
      <c r="B20" s="2"/>
      <c r="C20" s="28">
        <v>37347</v>
      </c>
      <c r="D20" s="126">
        <v>-1048.3515137347629</v>
      </c>
      <c r="E20" s="126">
        <v>-1002.6539502045804</v>
      </c>
      <c r="F20" s="131">
        <v>1.8848630264727863E-4</v>
      </c>
      <c r="G20" s="130">
        <f t="shared" si="0"/>
        <v>51.950971708248233</v>
      </c>
    </row>
    <row r="21" spans="2:7" x14ac:dyDescent="0.2">
      <c r="B21" s="2"/>
      <c r="C21" s="28">
        <v>37377</v>
      </c>
      <c r="D21" s="126">
        <v>13298.218057726039</v>
      </c>
      <c r="E21" s="126">
        <v>30652.980468287202</v>
      </c>
      <c r="F21" s="131">
        <v>7.1582262759547668E-2</v>
      </c>
      <c r="G21" s="130">
        <f t="shared" si="0"/>
        <v>19729.646426312047</v>
      </c>
    </row>
    <row r="22" spans="2:7" x14ac:dyDescent="0.2">
      <c r="B22" s="2"/>
      <c r="C22" s="28">
        <v>37408</v>
      </c>
      <c r="D22" s="126">
        <v>15423.309534281489</v>
      </c>
      <c r="E22" s="126">
        <v>32554.063366021157</v>
      </c>
      <c r="F22" s="131">
        <v>7.0658306523774889E-2</v>
      </c>
      <c r="G22" s="130">
        <f t="shared" si="0"/>
        <v>19474.983760695883</v>
      </c>
    </row>
    <row r="23" spans="2:7" x14ac:dyDescent="0.2">
      <c r="B23" s="2"/>
      <c r="C23" s="28">
        <v>37438</v>
      </c>
      <c r="D23" s="126">
        <v>18613.659872285578</v>
      </c>
      <c r="E23" s="126">
        <v>34691.377245341755</v>
      </c>
      <c r="F23" s="131">
        <v>6.6314903214779203E-2</v>
      </c>
      <c r="G23" s="130">
        <f t="shared" si="0"/>
        <v>18277.846253863874</v>
      </c>
    </row>
    <row r="24" spans="2:7" x14ac:dyDescent="0.2">
      <c r="B24" s="2"/>
      <c r="C24" s="28">
        <v>37469</v>
      </c>
      <c r="D24" s="126">
        <v>22768.480383244179</v>
      </c>
      <c r="E24" s="126">
        <v>36355.79456541915</v>
      </c>
      <c r="F24" s="131">
        <v>5.604287001895799E-2</v>
      </c>
      <c r="G24" s="130">
        <f t="shared" si="0"/>
        <v>15446.64792036524</v>
      </c>
    </row>
    <row r="25" spans="2:7" x14ac:dyDescent="0.2">
      <c r="B25" s="2"/>
      <c r="C25" s="28">
        <v>37500</v>
      </c>
      <c r="D25" s="126">
        <v>22945.766943476869</v>
      </c>
      <c r="E25" s="126">
        <v>34648.807574455539</v>
      </c>
      <c r="F25" s="131">
        <v>4.8270907415164661E-2</v>
      </c>
      <c r="G25" s="130">
        <f t="shared" si="0"/>
        <v>13304.524043582514</v>
      </c>
    </row>
    <row r="26" spans="2:7" x14ac:dyDescent="0.2">
      <c r="B26" s="2"/>
      <c r="C26" s="28">
        <v>37530</v>
      </c>
      <c r="D26" s="126">
        <v>25230.499562929053</v>
      </c>
      <c r="E26" s="126">
        <v>35174.916344200014</v>
      </c>
      <c r="F26" s="131">
        <v>4.1017205432567823E-2</v>
      </c>
      <c r="G26" s="130">
        <f t="shared" si="0"/>
        <v>11305.244195735209</v>
      </c>
    </row>
    <row r="27" spans="2:7" x14ac:dyDescent="0.2">
      <c r="B27" s="2"/>
      <c r="C27" s="28">
        <v>37561</v>
      </c>
      <c r="D27" s="126">
        <v>22823.90535090394</v>
      </c>
      <c r="E27" s="126">
        <v>30147.297985795823</v>
      </c>
      <c r="F27" s="131">
        <v>3.0206406949319694E-2</v>
      </c>
      <c r="G27" s="130">
        <f t="shared" si="0"/>
        <v>8325.5502961853927</v>
      </c>
    </row>
    <row r="28" spans="2:7" x14ac:dyDescent="0.2">
      <c r="B28" s="2"/>
      <c r="C28" s="28">
        <v>37591</v>
      </c>
      <c r="D28" s="126">
        <v>-1006.0530896979075</v>
      </c>
      <c r="E28" s="126">
        <v>-953.48583368062998</v>
      </c>
      <c r="F28" s="131">
        <v>2.1682135679871277E-4</v>
      </c>
      <c r="G28" s="130">
        <f t="shared" si="0"/>
        <v>59.760736003574813</v>
      </c>
    </row>
    <row r="29" spans="2:7" x14ac:dyDescent="0.2">
      <c r="B29" s="2">
        <v>2003</v>
      </c>
      <c r="C29" s="28">
        <v>37622</v>
      </c>
      <c r="D29" s="126">
        <v>-991.90965068281798</v>
      </c>
      <c r="E29" s="126">
        <v>-939.16129427335545</v>
      </c>
      <c r="F29" s="131">
        <v>2.1756833192591808E-4</v>
      </c>
      <c r="G29" s="130">
        <f t="shared" si="0"/>
        <v>59.966618782085391</v>
      </c>
    </row>
    <row r="30" spans="2:7" x14ac:dyDescent="0.2">
      <c r="B30" s="2"/>
      <c r="C30" s="28">
        <v>37653</v>
      </c>
      <c r="D30" s="126">
        <v>-977.96504497903345</v>
      </c>
      <c r="E30" s="126">
        <v>-925.05195725502313</v>
      </c>
      <c r="F30" s="131">
        <v>2.1824779039176893E-4</v>
      </c>
      <c r="G30" s="130">
        <f t="shared" si="0"/>
        <v>60.153892483360138</v>
      </c>
    </row>
    <row r="31" spans="2:7" x14ac:dyDescent="0.2">
      <c r="B31" s="2"/>
      <c r="C31" s="28">
        <v>37681</v>
      </c>
      <c r="D31" s="126">
        <v>-965.53849283738555</v>
      </c>
      <c r="E31" s="126">
        <v>-912.49032077039362</v>
      </c>
      <c r="F31" s="131">
        <v>2.1880496557545945E-4</v>
      </c>
      <c r="G31" s="130">
        <f t="shared" si="0"/>
        <v>60.30746222183928</v>
      </c>
    </row>
    <row r="32" spans="2:7" x14ac:dyDescent="0.2">
      <c r="B32" s="2"/>
      <c r="C32" s="28">
        <v>37712</v>
      </c>
      <c r="D32" s="126">
        <v>-951.96462190551688</v>
      </c>
      <c r="E32" s="126">
        <v>-898.78167078639183</v>
      </c>
      <c r="F32" s="131">
        <v>2.1936088154227241E-4</v>
      </c>
      <c r="G32" s="130">
        <f t="shared" si="0"/>
        <v>60.460684892444206</v>
      </c>
    </row>
    <row r="33" spans="2:7" x14ac:dyDescent="0.2">
      <c r="B33" s="2"/>
      <c r="C33" s="28">
        <v>37742</v>
      </c>
      <c r="D33" s="126">
        <v>7184.2010045146517</v>
      </c>
      <c r="E33" s="126">
        <v>9164.2765899539245</v>
      </c>
      <c r="F33" s="131">
        <v>8.1671121440662891E-3</v>
      </c>
      <c r="G33" s="130">
        <f t="shared" si="0"/>
        <v>2251.0357833718385</v>
      </c>
    </row>
    <row r="34" spans="2:7" x14ac:dyDescent="0.2">
      <c r="B34" s="2"/>
      <c r="C34" s="28">
        <v>37773</v>
      </c>
      <c r="D34" s="126">
        <v>7886.9198846669915</v>
      </c>
      <c r="E34" s="126">
        <v>8631.9096157683562</v>
      </c>
      <c r="F34" s="131">
        <v>3.0728194038778718E-3</v>
      </c>
      <c r="G34" s="130">
        <f t="shared" si="0"/>
        <v>846.93662973562675</v>
      </c>
    </row>
    <row r="35" spans="2:7" x14ac:dyDescent="0.2">
      <c r="B35" s="2"/>
      <c r="C35" s="28">
        <v>37803</v>
      </c>
      <c r="D35" s="126">
        <v>10572.141232356353</v>
      </c>
      <c r="E35" s="126">
        <v>9558.2056423858467</v>
      </c>
      <c r="F35" s="131">
        <v>-4.1821260415733285E-3</v>
      </c>
      <c r="G35" s="130">
        <f t="shared" si="0"/>
        <v>-1152.6859438305239</v>
      </c>
    </row>
    <row r="36" spans="2:7" x14ac:dyDescent="0.2">
      <c r="B36" s="2"/>
      <c r="C36" s="28">
        <v>37834</v>
      </c>
      <c r="D36" s="126">
        <v>12913.739292666296</v>
      </c>
      <c r="E36" s="126">
        <v>10782.513006949521</v>
      </c>
      <c r="F36" s="131">
        <v>-8.7905553746673321E-3</v>
      </c>
      <c r="G36" s="130">
        <f t="shared" si="0"/>
        <v>-2422.8704534765593</v>
      </c>
    </row>
    <row r="37" spans="2:7" x14ac:dyDescent="0.2">
      <c r="B37" s="2"/>
      <c r="C37" s="28">
        <v>37865</v>
      </c>
      <c r="D37" s="126">
        <v>14690.630898844089</v>
      </c>
      <c r="E37" s="126">
        <v>10689.290039670535</v>
      </c>
      <c r="F37" s="131">
        <v>-1.6504117198260972E-2</v>
      </c>
      <c r="G37" s="130">
        <f t="shared" si="0"/>
        <v>-4548.897790419086</v>
      </c>
    </row>
    <row r="38" spans="2:7" x14ac:dyDescent="0.2">
      <c r="B38" s="2"/>
      <c r="C38" s="28">
        <v>37895</v>
      </c>
      <c r="D38" s="126">
        <v>16108.426164444492</v>
      </c>
      <c r="E38" s="126">
        <v>11082.04567189963</v>
      </c>
      <c r="F38" s="131">
        <v>-2.0732043495326473E-2</v>
      </c>
      <c r="G38" s="130">
        <f t="shared" si="0"/>
        <v>-5714.2072922688731</v>
      </c>
    </row>
    <row r="39" spans="2:7" x14ac:dyDescent="0.2">
      <c r="B39" s="2"/>
      <c r="C39" s="28">
        <v>37926</v>
      </c>
      <c r="D39" s="126">
        <v>14652.376649872804</v>
      </c>
      <c r="E39" s="126">
        <v>9918.6349865793873</v>
      </c>
      <c r="F39" s="131">
        <v>-1.9525011726549524E-2</v>
      </c>
      <c r="G39" s="130">
        <f t="shared" si="0"/>
        <v>-5381.5227820950331</v>
      </c>
    </row>
    <row r="40" spans="2:7" x14ac:dyDescent="0.2">
      <c r="B40" s="2"/>
      <c r="C40" s="28">
        <v>37956</v>
      </c>
      <c r="D40" s="126">
        <v>-915.74548759437278</v>
      </c>
      <c r="E40" s="126">
        <v>-843.87698584536963</v>
      </c>
      <c r="F40" s="131">
        <v>2.9643217548178509E-4</v>
      </c>
      <c r="G40" s="130">
        <f t="shared" si="0"/>
        <v>81.703229070640575</v>
      </c>
    </row>
    <row r="41" spans="2:7" x14ac:dyDescent="0.2">
      <c r="B41" s="2">
        <v>2004</v>
      </c>
      <c r="C41" s="28">
        <v>37987</v>
      </c>
      <c r="D41" s="126">
        <v>-902.68364097005065</v>
      </c>
      <c r="E41" s="126">
        <v>-830.64037520399552</v>
      </c>
      <c r="F41" s="131">
        <v>2.9715301530048043E-4</v>
      </c>
      <c r="G41" s="130">
        <f t="shared" si="0"/>
        <v>81.901908383149021</v>
      </c>
    </row>
    <row r="42" spans="2:7" x14ac:dyDescent="0.2">
      <c r="B42" s="2"/>
      <c r="C42" s="28">
        <v>38018</v>
      </c>
      <c r="D42" s="126">
        <v>-889.80810357634834</v>
      </c>
      <c r="E42" s="126">
        <v>-817.61138707657813</v>
      </c>
      <c r="F42" s="131">
        <v>2.9778594535631077E-4</v>
      </c>
      <c r="G42" s="130">
        <f t="shared" si="0"/>
        <v>82.076357830997082</v>
      </c>
    </row>
    <row r="43" spans="2:7" x14ac:dyDescent="0.2">
      <c r="B43" s="2"/>
      <c r="C43" s="28">
        <v>38047</v>
      </c>
      <c r="D43" s="126">
        <v>-877.92955845155655</v>
      </c>
      <c r="E43" s="126">
        <v>-805.60805533441203</v>
      </c>
      <c r="F43" s="131">
        <v>2.9830064606050055E-4</v>
      </c>
      <c r="G43" s="130">
        <f t="shared" si="0"/>
        <v>82.218220668487277</v>
      </c>
    </row>
    <row r="44" spans="2:7" x14ac:dyDescent="0.2">
      <c r="B44" s="2"/>
      <c r="C44" s="28">
        <v>38078</v>
      </c>
      <c r="D44" s="126">
        <v>-865.40710391063647</v>
      </c>
      <c r="E44" s="126">
        <v>-792.97171101304889</v>
      </c>
      <c r="F44" s="131">
        <v>2.9877040116267015E-4</v>
      </c>
      <c r="G44" s="130">
        <f t="shared" si="0"/>
        <v>82.347695509257477</v>
      </c>
    </row>
    <row r="45" spans="2:7" x14ac:dyDescent="0.2">
      <c r="B45" s="2"/>
      <c r="C45" s="28">
        <v>38108</v>
      </c>
      <c r="D45" s="126">
        <v>3774.6421857920873</v>
      </c>
      <c r="E45" s="126">
        <v>3569.2225931880644</v>
      </c>
      <c r="F45" s="131">
        <v>-8.4728323591408579E-4</v>
      </c>
      <c r="G45" s="130">
        <f t="shared" si="0"/>
        <v>-233.52990004911214</v>
      </c>
    </row>
    <row r="46" spans="2:7" x14ac:dyDescent="0.2">
      <c r="B46" s="2"/>
      <c r="C46" s="28">
        <v>38139</v>
      </c>
      <c r="D46" s="126">
        <v>3721.5943099605479</v>
      </c>
      <c r="E46" s="126">
        <v>3778.176534243456</v>
      </c>
      <c r="F46" s="131">
        <v>2.3338168223346027E-4</v>
      </c>
      <c r="G46" s="130">
        <f t="shared" si="0"/>
        <v>64.325126020550783</v>
      </c>
    </row>
    <row r="47" spans="2:7" x14ac:dyDescent="0.2">
      <c r="B47" s="2"/>
      <c r="C47" s="28">
        <v>38169</v>
      </c>
      <c r="D47" s="126">
        <v>3976.3939762825862</v>
      </c>
      <c r="E47" s="126">
        <v>4685.9378550919027</v>
      </c>
      <c r="F47" s="131">
        <v>2.9266177877173734E-3</v>
      </c>
      <c r="G47" s="130">
        <f t="shared" si="0"/>
        <v>806.64024788623783</v>
      </c>
    </row>
    <row r="48" spans="2:7" x14ac:dyDescent="0.2">
      <c r="B48" s="2"/>
      <c r="C48" s="28">
        <v>38200</v>
      </c>
      <c r="D48" s="126">
        <v>4072.4306042027656</v>
      </c>
      <c r="E48" s="126">
        <v>5899.2250217614201</v>
      </c>
      <c r="F48" s="131">
        <v>7.5348814873882307E-3</v>
      </c>
      <c r="G48" s="130">
        <f t="shared" si="0"/>
        <v>2076.779105316919</v>
      </c>
    </row>
    <row r="49" spans="2:7" x14ac:dyDescent="0.2">
      <c r="B49" s="2"/>
      <c r="C49" s="28">
        <v>38231</v>
      </c>
      <c r="D49" s="126">
        <v>4003.4179745955576</v>
      </c>
      <c r="E49" s="126">
        <v>7118.8367215346052</v>
      </c>
      <c r="F49" s="131">
        <v>1.2850001519680885E-2</v>
      </c>
      <c r="G49" s="130">
        <f t="shared" si="0"/>
        <v>3541.7431188574847</v>
      </c>
    </row>
    <row r="50" spans="2:7" x14ac:dyDescent="0.2">
      <c r="B50" s="2"/>
      <c r="C50" s="28">
        <v>38261</v>
      </c>
      <c r="D50" s="126">
        <v>4258.7838735835967</v>
      </c>
      <c r="E50" s="126">
        <v>8926.0589616393281</v>
      </c>
      <c r="F50" s="131">
        <v>1.9250860589193942E-2</v>
      </c>
      <c r="G50" s="130">
        <f t="shared" si="0"/>
        <v>5305.9606973148129</v>
      </c>
    </row>
    <row r="51" spans="2:7" x14ac:dyDescent="0.2">
      <c r="B51" s="2"/>
      <c r="C51" s="28">
        <v>38292</v>
      </c>
      <c r="D51" s="126">
        <v>4179.7230516495802</v>
      </c>
      <c r="E51" s="126">
        <v>9146.6791484508649</v>
      </c>
      <c r="F51" s="131">
        <v>2.0486938860079178E-2</v>
      </c>
      <c r="G51" s="130">
        <f t="shared" si="0"/>
        <v>5646.6510624927432</v>
      </c>
    </row>
    <row r="52" spans="2:7" x14ac:dyDescent="0.2">
      <c r="B52" s="2"/>
      <c r="C52" s="28">
        <v>38322</v>
      </c>
      <c r="D52" s="126">
        <v>-831.69837891196983</v>
      </c>
      <c r="E52" s="126">
        <v>-757.45579443057966</v>
      </c>
      <c r="F52" s="131">
        <v>3.0622442788733891E-4</v>
      </c>
      <c r="G52" s="130">
        <f t="shared" si="0"/>
        <v>84.402189263164132</v>
      </c>
    </row>
    <row r="53" spans="2:7" x14ac:dyDescent="0.2">
      <c r="B53" s="2">
        <v>2005</v>
      </c>
      <c r="C53" s="28">
        <v>38353</v>
      </c>
      <c r="D53" s="126">
        <v>-819.77070745317587</v>
      </c>
      <c r="E53" s="126">
        <v>-745.60103081234706</v>
      </c>
      <c r="F53" s="131">
        <v>3.0592370880649927E-4</v>
      </c>
      <c r="G53" s="130">
        <f t="shared" si="0"/>
        <v>84.319304468664939</v>
      </c>
    </row>
    <row r="54" spans="2:7" x14ac:dyDescent="0.2">
      <c r="B54" s="2"/>
      <c r="C54" s="28">
        <v>38384</v>
      </c>
      <c r="D54" s="126">
        <v>-808.01409481815256</v>
      </c>
      <c r="E54" s="126">
        <v>-733.9318033289984</v>
      </c>
      <c r="F54" s="131">
        <v>3.0556327593277404E-4</v>
      </c>
      <c r="G54" s="130">
        <f t="shared" si="0"/>
        <v>84.219961239143046</v>
      </c>
    </row>
    <row r="55" spans="2:7" x14ac:dyDescent="0.2">
      <c r="B55" s="2"/>
      <c r="C55" s="28">
        <v>38412</v>
      </c>
      <c r="D55" s="126">
        <v>-797.54020631745925</v>
      </c>
      <c r="E55" s="126">
        <v>-723.54891192129173</v>
      </c>
      <c r="F55" s="131">
        <v>3.0518794507739102E-4</v>
      </c>
      <c r="G55" s="130">
        <f t="shared" si="0"/>
        <v>84.116511798120669</v>
      </c>
    </row>
    <row r="56" spans="2:7" x14ac:dyDescent="0.2">
      <c r="B56" s="2"/>
      <c r="C56" s="28">
        <v>38443</v>
      </c>
      <c r="D56" s="126">
        <v>-786.10240891718286</v>
      </c>
      <c r="E56" s="126">
        <v>-712.22481699704008</v>
      </c>
      <c r="F56" s="131">
        <v>3.0471896253976425E-4</v>
      </c>
      <c r="G56" s="130">
        <f t="shared" si="0"/>
        <v>83.987249893134901</v>
      </c>
    </row>
    <row r="57" spans="2:7" x14ac:dyDescent="0.2">
      <c r="B57" s="2"/>
      <c r="C57" s="28">
        <v>38473</v>
      </c>
      <c r="D57" s="126">
        <v>3494.706789178545</v>
      </c>
      <c r="E57" s="126">
        <v>3265.5318998275675</v>
      </c>
      <c r="F57" s="131">
        <v>-9.4526544122717777E-4</v>
      </c>
      <c r="G57" s="130">
        <f t="shared" si="0"/>
        <v>-260.53595144191718</v>
      </c>
    </row>
    <row r="58" spans="2:7" x14ac:dyDescent="0.2">
      <c r="B58" s="2"/>
      <c r="C58" s="28">
        <v>38504</v>
      </c>
      <c r="D58" s="126">
        <v>3431.482367893072</v>
      </c>
      <c r="E58" s="126">
        <v>3439.0823893793154</v>
      </c>
      <c r="F58" s="131">
        <v>3.1347403216273037E-5</v>
      </c>
      <c r="G58" s="130">
        <f t="shared" si="0"/>
        <v>8.6400339692756063</v>
      </c>
    </row>
    <row r="59" spans="2:7" x14ac:dyDescent="0.2">
      <c r="B59" s="2"/>
      <c r="C59" s="28">
        <v>38534</v>
      </c>
      <c r="D59" s="126">
        <v>3651.1575307290145</v>
      </c>
      <c r="E59" s="126">
        <v>4241.7067628718823</v>
      </c>
      <c r="F59" s="131">
        <v>2.4358069161450994E-3</v>
      </c>
      <c r="G59" s="130">
        <f t="shared" si="0"/>
        <v>671.36197384174466</v>
      </c>
    </row>
    <row r="60" spans="2:7" x14ac:dyDescent="0.2">
      <c r="B60" s="2"/>
      <c r="C60" s="28">
        <v>38565</v>
      </c>
      <c r="D60" s="126">
        <v>3725.2729570176616</v>
      </c>
      <c r="E60" s="126">
        <v>5315.2465586181752</v>
      </c>
      <c r="F60" s="131">
        <v>6.5580793005412382E-3</v>
      </c>
      <c r="G60" s="130">
        <f t="shared" si="0"/>
        <v>1807.5509329737772</v>
      </c>
    </row>
    <row r="61" spans="2:7" x14ac:dyDescent="0.2">
      <c r="B61" s="2"/>
      <c r="C61" s="28">
        <v>38596</v>
      </c>
      <c r="D61" s="126">
        <v>3649.4169651596562</v>
      </c>
      <c r="E61" s="126">
        <v>6392.7118538366385</v>
      </c>
      <c r="F61" s="131">
        <v>1.1315122091714662E-2</v>
      </c>
      <c r="G61" s="130">
        <f t="shared" si="0"/>
        <v>3118.6965811625787</v>
      </c>
    </row>
    <row r="62" spans="2:7" x14ac:dyDescent="0.2">
      <c r="B62" s="2"/>
      <c r="C62" s="28">
        <v>38626</v>
      </c>
      <c r="D62" s="126">
        <v>3868.9181834965893</v>
      </c>
      <c r="E62" s="126">
        <v>7996.233723519219</v>
      </c>
      <c r="F62" s="131">
        <v>1.7023718244490286E-2</v>
      </c>
      <c r="G62" s="130">
        <f t="shared" si="0"/>
        <v>4692.1112699829018</v>
      </c>
    </row>
    <row r="63" spans="2:7" x14ac:dyDescent="0.2">
      <c r="B63" s="2"/>
      <c r="C63" s="28">
        <v>38657</v>
      </c>
      <c r="D63" s="126">
        <v>3785.1373750963839</v>
      </c>
      <c r="E63" s="126">
        <v>8180.1746699741989</v>
      </c>
      <c r="F63" s="131">
        <v>1.8127975885656771E-2</v>
      </c>
      <c r="G63" s="130">
        <f t="shared" si="0"/>
        <v>4996.4689695564903</v>
      </c>
    </row>
    <row r="64" spans="2:7" x14ac:dyDescent="0.2">
      <c r="B64" s="2"/>
      <c r="C64" s="28">
        <v>38687</v>
      </c>
      <c r="D64" s="126">
        <v>-753.45830559325088</v>
      </c>
      <c r="E64" s="126">
        <v>-677.78766819508633</v>
      </c>
      <c r="F64" s="131">
        <v>3.1211464157651484E-4</v>
      </c>
      <c r="G64" s="130">
        <f t="shared" si="0"/>
        <v>86.025661740602175</v>
      </c>
    </row>
    <row r="65" spans="2:7" x14ac:dyDescent="0.2">
      <c r="B65" s="2">
        <v>2006</v>
      </c>
      <c r="C65" s="28">
        <v>38718</v>
      </c>
      <c r="D65" s="126">
        <v>-742.66334472348092</v>
      </c>
      <c r="E65" s="126">
        <v>-667.2268527140086</v>
      </c>
      <c r="F65" s="131">
        <v>3.1114887458179617E-4</v>
      </c>
      <c r="G65" s="130">
        <f t="shared" si="0"/>
        <v>85.759475109983825</v>
      </c>
    </row>
    <row r="66" spans="2:7" x14ac:dyDescent="0.2">
      <c r="B66" s="2"/>
      <c r="C66" s="28">
        <v>38749</v>
      </c>
      <c r="D66" s="126">
        <v>-732.02304560382322</v>
      </c>
      <c r="E66" s="126">
        <v>-656.8305885059309</v>
      </c>
      <c r="F66" s="131">
        <v>3.1014231679955926E-4</v>
      </c>
      <c r="G66" s="130">
        <f t="shared" si="0"/>
        <v>85.482045640928121</v>
      </c>
    </row>
    <row r="67" spans="2:7" x14ac:dyDescent="0.2">
      <c r="B67" s="2"/>
      <c r="C67" s="28">
        <v>38777</v>
      </c>
      <c r="D67" s="126">
        <v>-722.54354413183228</v>
      </c>
      <c r="E67" s="126">
        <v>-647.57971624693482</v>
      </c>
      <c r="F67" s="131">
        <v>3.0919930208049014E-4</v>
      </c>
      <c r="G67" s="130">
        <f t="shared" si="0"/>
        <v>85.222130038028851</v>
      </c>
    </row>
    <row r="68" spans="2:7" x14ac:dyDescent="0.2">
      <c r="B68" s="2"/>
      <c r="C68" s="28">
        <v>38808</v>
      </c>
      <c r="D68" s="126">
        <v>-712.19150576725849</v>
      </c>
      <c r="E68" s="126">
        <v>-637.48958003837197</v>
      </c>
      <c r="F68" s="131">
        <v>3.0811904822824159E-4</v>
      </c>
      <c r="G68" s="130">
        <f t="shared" si="0"/>
        <v>84.9243883107644</v>
      </c>
    </row>
    <row r="69" spans="2:7" x14ac:dyDescent="0.2">
      <c r="B69" s="2"/>
      <c r="C69" s="28">
        <v>38838</v>
      </c>
      <c r="D69" s="126">
        <v>3162.1150040757007</v>
      </c>
      <c r="E69" s="126">
        <v>2919.4818329252562</v>
      </c>
      <c r="F69" s="131">
        <v>-1.0007760982601558E-3</v>
      </c>
      <c r="G69" s="130">
        <f t="shared" si="0"/>
        <v>-275.83590975466063</v>
      </c>
    </row>
    <row r="70" spans="2:7" x14ac:dyDescent="0.2">
      <c r="B70" s="2"/>
      <c r="C70" s="28">
        <v>38869</v>
      </c>
      <c r="D70" s="126">
        <v>3106.5831661237016</v>
      </c>
      <c r="E70" s="126">
        <v>3076.6806624565588</v>
      </c>
      <c r="F70" s="131">
        <v>-1.2333726178626159E-4</v>
      </c>
      <c r="G70" s="130">
        <f t="shared" ref="G70:G116" si="1">$F$2*F70</f>
        <v>-33.99446276805299</v>
      </c>
    </row>
    <row r="71" spans="2:7" x14ac:dyDescent="0.2">
      <c r="B71" s="2"/>
      <c r="C71" s="28">
        <v>38899</v>
      </c>
      <c r="D71" s="126">
        <v>3307.2207468447186</v>
      </c>
      <c r="E71" s="126">
        <v>3797.1610149464918</v>
      </c>
      <c r="F71" s="131">
        <v>2.0208304889499404E-3</v>
      </c>
      <c r="G71" s="130">
        <f t="shared" si="1"/>
        <v>556.98534102536041</v>
      </c>
    </row>
    <row r="72" spans="2:7" x14ac:dyDescent="0.2">
      <c r="B72" s="2"/>
      <c r="C72" s="28">
        <v>38930</v>
      </c>
      <c r="D72" s="126">
        <v>3376.0128165754686</v>
      </c>
      <c r="E72" s="126">
        <v>4760.6356209672922</v>
      </c>
      <c r="F72" s="131">
        <v>5.7110798213245283E-3</v>
      </c>
      <c r="G72" s="130">
        <f t="shared" si="1"/>
        <v>1574.0992425131092</v>
      </c>
    </row>
    <row r="73" spans="2:7" x14ac:dyDescent="0.2">
      <c r="B73" s="2"/>
      <c r="C73" s="28">
        <v>38961</v>
      </c>
      <c r="D73" s="126">
        <v>3308.8010473785562</v>
      </c>
      <c r="E73" s="126">
        <v>5727.8733832221187</v>
      </c>
      <c r="F73" s="131">
        <v>9.977818623050078E-3</v>
      </c>
      <c r="G73" s="130">
        <f t="shared" si="1"/>
        <v>2750.1063245223086</v>
      </c>
    </row>
    <row r="74" spans="2:7" x14ac:dyDescent="0.2">
      <c r="B74" s="2"/>
      <c r="C74" s="28">
        <v>38991</v>
      </c>
      <c r="D74" s="126">
        <v>3509.3663095064235</v>
      </c>
      <c r="E74" s="126">
        <v>7166.7742223233436</v>
      </c>
      <c r="F74" s="131">
        <v>1.5085515320842941E-2</v>
      </c>
      <c r="G74" s="130">
        <f t="shared" si="1"/>
        <v>4157.899903761373</v>
      </c>
    </row>
    <row r="75" spans="2:7" x14ac:dyDescent="0.2">
      <c r="B75" s="2"/>
      <c r="C75" s="28">
        <v>39022</v>
      </c>
      <c r="D75" s="126">
        <v>3434.8231034775545</v>
      </c>
      <c r="E75" s="126">
        <v>7333.6803980232289</v>
      </c>
      <c r="F75" s="131">
        <v>1.6081408706022343E-2</v>
      </c>
      <c r="G75" s="130">
        <f t="shared" si="1"/>
        <v>4432.3900303712899</v>
      </c>
    </row>
    <row r="76" spans="2:7" x14ac:dyDescent="0.2">
      <c r="B76" s="2"/>
      <c r="C76" s="28">
        <v>39052</v>
      </c>
      <c r="D76" s="126">
        <v>-686.51233529882802</v>
      </c>
      <c r="E76" s="126">
        <v>-607.77353389856694</v>
      </c>
      <c r="F76" s="131">
        <v>3.2476973397085418E-4</v>
      </c>
      <c r="G76" s="130">
        <f t="shared" si="1"/>
        <v>89.513683616514768</v>
      </c>
    </row>
    <row r="77" spans="2:7" x14ac:dyDescent="0.2">
      <c r="B77" s="2">
        <v>2007</v>
      </c>
      <c r="C77" s="28">
        <v>39083</v>
      </c>
      <c r="D77" s="126">
        <v>-676.72989051570505</v>
      </c>
      <c r="E77" s="126">
        <v>-598.34165826035678</v>
      </c>
      <c r="F77" s="131">
        <v>3.2332376011924628E-4</v>
      </c>
      <c r="G77" s="130">
        <f t="shared" si="1"/>
        <v>89.115141411586904</v>
      </c>
    </row>
    <row r="78" spans="2:7" x14ac:dyDescent="0.2">
      <c r="B78" s="2"/>
      <c r="C78" s="28">
        <v>39114</v>
      </c>
      <c r="D78" s="126">
        <v>-667.08684049799945</v>
      </c>
      <c r="E78" s="126">
        <v>-589.05615338871132</v>
      </c>
      <c r="F78" s="131">
        <v>3.218490127278269E-4</v>
      </c>
      <c r="G78" s="130">
        <f t="shared" si="1"/>
        <v>88.708668586069109</v>
      </c>
    </row>
    <row r="79" spans="2:7" x14ac:dyDescent="0.2">
      <c r="B79" s="2"/>
      <c r="C79" s="28">
        <v>39142</v>
      </c>
      <c r="D79" s="126">
        <v>-658.4951488754815</v>
      </c>
      <c r="E79" s="126">
        <v>-580.793164434348</v>
      </c>
      <c r="F79" s="131">
        <v>3.2049323036647983E-4</v>
      </c>
      <c r="G79" s="130">
        <f t="shared" si="1"/>
        <v>88.334985140069904</v>
      </c>
    </row>
    <row r="80" spans="2:7" x14ac:dyDescent="0.2">
      <c r="B80" s="2"/>
      <c r="C80" s="28">
        <v>39173</v>
      </c>
      <c r="D80" s="126">
        <v>-649.11193447041956</v>
      </c>
      <c r="E80" s="126">
        <v>-571.77998996567862</v>
      </c>
      <c r="F80" s="131">
        <v>3.1896694637988603E-4</v>
      </c>
      <c r="G80" s="130">
        <f t="shared" si="1"/>
        <v>87.914307695116946</v>
      </c>
    </row>
    <row r="81" spans="2:7" x14ac:dyDescent="0.2">
      <c r="B81" s="2"/>
      <c r="C81" s="28">
        <v>39203</v>
      </c>
      <c r="D81" s="126">
        <v>2885.5796792619444</v>
      </c>
      <c r="E81" s="126">
        <v>2621.6335855318398</v>
      </c>
      <c r="F81" s="131">
        <v>-1.088684373129002E-3</v>
      </c>
      <c r="G81" s="130">
        <f t="shared" si="1"/>
        <v>-300.06536429056177</v>
      </c>
    </row>
    <row r="82" spans="2:7" x14ac:dyDescent="0.2">
      <c r="B82" s="2"/>
      <c r="C82" s="28">
        <v>39234</v>
      </c>
      <c r="D82" s="126">
        <v>2835.0330882828162</v>
      </c>
      <c r="E82" s="126">
        <v>2762.675193697984</v>
      </c>
      <c r="F82" s="131">
        <v>-2.9845074800604118E-4</v>
      </c>
      <c r="G82" s="130">
        <f t="shared" si="1"/>
        <v>-82.259592066921087</v>
      </c>
    </row>
    <row r="83" spans="2:7" x14ac:dyDescent="0.2">
      <c r="B83" s="2"/>
      <c r="C83" s="28">
        <v>39264</v>
      </c>
      <c r="D83" s="126">
        <v>3018.2188227048487</v>
      </c>
      <c r="E83" s="126">
        <v>3409.2314886228937</v>
      </c>
      <c r="F83" s="131">
        <v>1.6127890853189556E-3</v>
      </c>
      <c r="G83" s="130">
        <f t="shared" si="1"/>
        <v>444.52015327378115</v>
      </c>
    </row>
    <row r="84" spans="2:7" x14ac:dyDescent="0.2">
      <c r="B84" s="2"/>
      <c r="C84" s="28">
        <v>39295</v>
      </c>
      <c r="D84" s="126">
        <v>3081.1292022481139</v>
      </c>
      <c r="E84" s="126">
        <v>4273.7842032061008</v>
      </c>
      <c r="F84" s="131">
        <v>4.9192804626417633E-3</v>
      </c>
      <c r="G84" s="130">
        <f t="shared" si="1"/>
        <v>1355.8619196742482</v>
      </c>
    </row>
    <row r="85" spans="2:7" x14ac:dyDescent="0.2">
      <c r="B85" s="2"/>
      <c r="C85" s="28">
        <v>39326</v>
      </c>
      <c r="D85" s="126">
        <v>3019.9429924033452</v>
      </c>
      <c r="E85" s="126">
        <v>5141.7353575162842</v>
      </c>
      <c r="F85" s="131">
        <v>8.7516437855864257E-3</v>
      </c>
      <c r="G85" s="130">
        <f t="shared" si="1"/>
        <v>2412.1455634709018</v>
      </c>
    </row>
    <row r="86" spans="2:7" x14ac:dyDescent="0.2">
      <c r="B86" s="2"/>
      <c r="C86" s="28">
        <v>39356</v>
      </c>
      <c r="D86" s="126">
        <v>3203.1172020694121</v>
      </c>
      <c r="E86" s="126">
        <v>6433.1683873289639</v>
      </c>
      <c r="F86" s="131">
        <v>1.3322819823181974E-2</v>
      </c>
      <c r="G86" s="130">
        <f t="shared" si="1"/>
        <v>3672.0622453050619</v>
      </c>
    </row>
    <row r="87" spans="2:7" x14ac:dyDescent="0.2">
      <c r="B87" s="2"/>
      <c r="C87" s="28">
        <v>39387</v>
      </c>
      <c r="D87" s="126">
        <v>3135.2494623526272</v>
      </c>
      <c r="E87" s="126">
        <v>6583.2173379914511</v>
      </c>
      <c r="F87" s="131">
        <v>1.4221649171656796E-2</v>
      </c>
      <c r="G87" s="130">
        <f t="shared" si="1"/>
        <v>3919.7993879903893</v>
      </c>
    </row>
    <row r="88" spans="2:7" x14ac:dyDescent="0.2">
      <c r="B88" s="2"/>
      <c r="C88" s="28">
        <v>39417</v>
      </c>
      <c r="D88" s="126">
        <v>-628.87639842236285</v>
      </c>
      <c r="E88" s="126">
        <v>-544.85883816983619</v>
      </c>
      <c r="F88" s="131">
        <v>3.4654274902389893E-4</v>
      </c>
      <c r="G88" s="130">
        <f t="shared" si="1"/>
        <v>95.514805571465075</v>
      </c>
    </row>
    <row r="89" spans="2:7" x14ac:dyDescent="0.2">
      <c r="B89" s="2">
        <v>2008</v>
      </c>
      <c r="C89" s="28">
        <v>39448</v>
      </c>
      <c r="D89" s="126">
        <v>-619.99088431723681</v>
      </c>
      <c r="E89" s="126">
        <v>-536.4260621864006</v>
      </c>
      <c r="F89" s="131">
        <v>3.4467536424377719E-4</v>
      </c>
      <c r="G89" s="130">
        <f t="shared" si="1"/>
        <v>95.000113243598364</v>
      </c>
    </row>
    <row r="90" spans="2:7" x14ac:dyDescent="0.2">
      <c r="B90" s="2"/>
      <c r="C90" s="28">
        <v>39479</v>
      </c>
      <c r="D90" s="126">
        <v>-611.23091532894227</v>
      </c>
      <c r="E90" s="126">
        <v>-528.12380021100716</v>
      </c>
      <c r="F90" s="131">
        <v>3.4278748454313456E-4</v>
      </c>
      <c r="G90" s="130">
        <f t="shared" si="1"/>
        <v>94.479772064747834</v>
      </c>
    </row>
    <row r="91" spans="2:7" x14ac:dyDescent="0.2">
      <c r="B91" s="2"/>
      <c r="C91" s="28">
        <v>39508</v>
      </c>
      <c r="D91" s="126">
        <v>-603.14819079613574</v>
      </c>
      <c r="E91" s="126">
        <v>-520.47353347260355</v>
      </c>
      <c r="F91" s="131">
        <v>3.4100374894716203E-4</v>
      </c>
      <c r="G91" s="130">
        <f t="shared" si="1"/>
        <v>93.988135292314695</v>
      </c>
    </row>
    <row r="92" spans="2:7" x14ac:dyDescent="0.2">
      <c r="B92" s="2"/>
      <c r="C92" s="28">
        <v>39539</v>
      </c>
      <c r="D92" s="126">
        <v>-594.62619542431878</v>
      </c>
      <c r="E92" s="126">
        <v>-512.41816865953695</v>
      </c>
      <c r="F92" s="131">
        <v>3.390790627729638E-4</v>
      </c>
      <c r="G92" s="130">
        <f t="shared" si="1"/>
        <v>93.457649439609824</v>
      </c>
    </row>
    <row r="93" spans="2:7" x14ac:dyDescent="0.2">
      <c r="B93" s="2"/>
      <c r="C93" s="28">
        <v>39569</v>
      </c>
      <c r="D93" s="126">
        <v>2653.1155900397462</v>
      </c>
      <c r="E93" s="126">
        <v>2357.6456552165837</v>
      </c>
      <c r="F93" s="131">
        <v>-1.218709078908914E-3</v>
      </c>
      <c r="G93" s="130">
        <f t="shared" si="1"/>
        <v>-335.90303374703268</v>
      </c>
    </row>
    <row r="94" spans="2:7" x14ac:dyDescent="0.2">
      <c r="B94" s="2"/>
      <c r="C94" s="28">
        <v>39600</v>
      </c>
      <c r="D94" s="126">
        <v>2605.4226145598232</v>
      </c>
      <c r="E94" s="126">
        <v>2482.5973094459255</v>
      </c>
      <c r="F94" s="131">
        <v>-5.0661098413160857E-4</v>
      </c>
      <c r="G94" s="130">
        <f t="shared" si="1"/>
        <v>-139.63313266832222</v>
      </c>
    </row>
    <row r="95" spans="2:7" x14ac:dyDescent="0.2">
      <c r="B95" s="2"/>
      <c r="C95" s="28">
        <v>39630</v>
      </c>
      <c r="D95" s="126">
        <v>2772.4024040082563</v>
      </c>
      <c r="E95" s="126">
        <v>3060.9096391985317</v>
      </c>
      <c r="F95" s="131">
        <v>1.1899904031445127E-3</v>
      </c>
      <c r="G95" s="130">
        <f t="shared" si="1"/>
        <v>327.98753489549688</v>
      </c>
    </row>
    <row r="96" spans="2:7" x14ac:dyDescent="0.2">
      <c r="B96" s="2"/>
      <c r="C96" s="28">
        <v>39661</v>
      </c>
      <c r="D96" s="126">
        <v>2828.9825235699259</v>
      </c>
      <c r="E96" s="126">
        <v>3834.2383349108641</v>
      </c>
      <c r="F96" s="131">
        <v>4.146325021665483E-3</v>
      </c>
      <c r="G96" s="130">
        <f t="shared" si="1"/>
        <v>1142.8183951214837</v>
      </c>
    </row>
    <row r="97" spans="2:7" x14ac:dyDescent="0.2">
      <c r="B97" s="2"/>
      <c r="C97" s="28">
        <v>39692</v>
      </c>
      <c r="D97" s="126">
        <v>2771.7492046961174</v>
      </c>
      <c r="E97" s="126">
        <v>4610.4314059926483</v>
      </c>
      <c r="F97" s="131">
        <v>7.5839143948416626E-3</v>
      </c>
      <c r="G97" s="130">
        <f t="shared" si="1"/>
        <v>2090.2936533350489</v>
      </c>
    </row>
    <row r="98" spans="2:7" x14ac:dyDescent="0.2">
      <c r="B98" s="2"/>
      <c r="C98" s="28">
        <v>39722</v>
      </c>
      <c r="D98" s="126">
        <v>2938.731320443459</v>
      </c>
      <c r="E98" s="126">
        <v>5766.2195296480622</v>
      </c>
      <c r="F98" s="131">
        <v>1.166238978976966E-2</v>
      </c>
      <c r="G98" s="130">
        <f t="shared" si="1"/>
        <v>3214.411198635893</v>
      </c>
    </row>
    <row r="99" spans="2:7" x14ac:dyDescent="0.2">
      <c r="B99" s="2"/>
      <c r="C99" s="28">
        <v>39753</v>
      </c>
      <c r="D99" s="126">
        <v>2875.5049650607898</v>
      </c>
      <c r="E99" s="126">
        <v>5899.3939115825669</v>
      </c>
      <c r="F99" s="131">
        <v>1.2472473434374983E-2</v>
      </c>
      <c r="G99" s="130">
        <f t="shared" si="1"/>
        <v>3437.6880729293016</v>
      </c>
    </row>
    <row r="100" spans="2:7" x14ac:dyDescent="0.2">
      <c r="B100" s="2"/>
      <c r="C100" s="28">
        <v>39783</v>
      </c>
      <c r="D100" s="126">
        <v>-557.27004419732464</v>
      </c>
      <c r="E100" s="126">
        <v>-455.74587217103914</v>
      </c>
      <c r="F100" s="131">
        <v>4.1875133675172566E-4</v>
      </c>
      <c r="G100" s="130">
        <f t="shared" si="1"/>
        <v>115.41708093818413</v>
      </c>
    </row>
    <row r="101" spans="2:7" x14ac:dyDescent="0.2">
      <c r="B101" s="2">
        <v>2009</v>
      </c>
      <c r="C101" s="28">
        <v>39814</v>
      </c>
      <c r="D101" s="126">
        <v>-549.25837069985175</v>
      </c>
      <c r="E101" s="126">
        <v>-448.3828623298084</v>
      </c>
      <c r="F101" s="131">
        <v>4.1607582837049667E-4</v>
      </c>
      <c r="G101" s="130">
        <f t="shared" si="1"/>
        <v>114.67965196713304</v>
      </c>
    </row>
    <row r="102" spans="2:7" x14ac:dyDescent="0.2">
      <c r="B102" s="2"/>
      <c r="C102" s="28">
        <v>39845</v>
      </c>
      <c r="D102" s="126">
        <v>-541.36187818671181</v>
      </c>
      <c r="E102" s="126">
        <v>-441.13880894486709</v>
      </c>
      <c r="F102" s="131">
        <v>4.1338474750148376E-4</v>
      </c>
      <c r="G102" s="130">
        <f t="shared" si="1"/>
        <v>113.93793087585397</v>
      </c>
    </row>
    <row r="103" spans="2:7" x14ac:dyDescent="0.2">
      <c r="B103" s="2"/>
      <c r="C103" s="28">
        <v>39873</v>
      </c>
      <c r="D103" s="126">
        <v>-534.32718501839383</v>
      </c>
      <c r="E103" s="126">
        <v>-434.69643937975712</v>
      </c>
      <c r="F103" s="131">
        <v>4.1094162193165663E-4</v>
      </c>
      <c r="G103" s="130">
        <f t="shared" si="1"/>
        <v>113.26455172004707</v>
      </c>
    </row>
    <row r="104" spans="2:7" x14ac:dyDescent="0.2">
      <c r="B104" s="2"/>
      <c r="C104" s="28">
        <v>39904</v>
      </c>
      <c r="D104" s="126">
        <v>-526.64535285862405</v>
      </c>
      <c r="E104" s="126">
        <v>-427.67350322927882</v>
      </c>
      <c r="F104" s="131">
        <v>4.0822390870962955E-4</v>
      </c>
      <c r="G104" s="130">
        <f t="shared" si="1"/>
        <v>112.51549016636552</v>
      </c>
    </row>
    <row r="105" spans="2:7" x14ac:dyDescent="0.2">
      <c r="B105" s="2"/>
      <c r="C105" s="28">
        <v>39934</v>
      </c>
      <c r="D105" s="126">
        <v>2357.3766462372409</v>
      </c>
      <c r="E105" s="126">
        <v>1973.0034657000474</v>
      </c>
      <c r="F105" s="131">
        <v>-1.5854035541387037E-3</v>
      </c>
      <c r="G105" s="130">
        <f t="shared" si="1"/>
        <v>-436.97209839881776</v>
      </c>
    </row>
    <row r="106" spans="2:7" x14ac:dyDescent="0.2">
      <c r="B106" s="2"/>
      <c r="C106" s="28">
        <v>39965</v>
      </c>
      <c r="D106" s="126">
        <v>2313.0691353546008</v>
      </c>
      <c r="E106" s="126">
        <v>2074.4980253191775</v>
      </c>
      <c r="F106" s="131">
        <v>-9.8402153146160158E-4</v>
      </c>
      <c r="G106" s="130">
        <f t="shared" si="1"/>
        <v>-271.21798254450954</v>
      </c>
    </row>
    <row r="107" spans="2:7" x14ac:dyDescent="0.2">
      <c r="B107" s="2"/>
      <c r="C107" s="28">
        <v>39995</v>
      </c>
      <c r="D107" s="126">
        <v>2459.2255537807209</v>
      </c>
      <c r="E107" s="126">
        <v>2553.7274836079596</v>
      </c>
      <c r="F107" s="131">
        <v>3.8978706894086479E-4</v>
      </c>
      <c r="G107" s="130">
        <f t="shared" si="1"/>
        <v>107.43389151561904</v>
      </c>
    </row>
    <row r="108" spans="2:7" x14ac:dyDescent="0.2">
      <c r="B108" s="2"/>
      <c r="C108" s="28">
        <v>40026</v>
      </c>
      <c r="D108" s="126">
        <v>2507.4215967088439</v>
      </c>
      <c r="E108" s="126">
        <v>3194.2168217619665</v>
      </c>
      <c r="F108" s="131">
        <v>2.8327876290509032E-3</v>
      </c>
      <c r="G108" s="130">
        <f t="shared" si="1"/>
        <v>780.77859189426806</v>
      </c>
    </row>
    <row r="109" spans="2:7" x14ac:dyDescent="0.2">
      <c r="B109" s="2"/>
      <c r="C109" s="28">
        <v>40057</v>
      </c>
      <c r="D109" s="126">
        <v>2454.8528913621749</v>
      </c>
      <c r="E109" s="126">
        <v>3836.0032624254991</v>
      </c>
      <c r="F109" s="131">
        <v>5.6967572608045188E-3</v>
      </c>
      <c r="G109" s="130">
        <f t="shared" si="1"/>
        <v>1570.1516297374631</v>
      </c>
    </row>
    <row r="110" spans="2:7" x14ac:dyDescent="0.2">
      <c r="B110" s="2"/>
      <c r="C110" s="28">
        <v>40087</v>
      </c>
      <c r="D110" s="126">
        <v>2600.8081791902287</v>
      </c>
      <c r="E110" s="126">
        <v>4792.4597817229705</v>
      </c>
      <c r="F110" s="131">
        <v>9.0397884556697693E-3</v>
      </c>
      <c r="G110" s="130">
        <f t="shared" si="1"/>
        <v>2491.5645737286131</v>
      </c>
    </row>
    <row r="111" spans="2:7" x14ac:dyDescent="0.2">
      <c r="B111" s="2"/>
      <c r="C111" s="28">
        <v>40118</v>
      </c>
      <c r="D111" s="126">
        <v>2543.0602202013815</v>
      </c>
      <c r="E111" s="126">
        <v>4898.4715167829654</v>
      </c>
      <c r="F111" s="131">
        <v>9.7152393302777553E-3</v>
      </c>
      <c r="G111" s="130">
        <f t="shared" si="1"/>
        <v>2677.7336946898154</v>
      </c>
    </row>
    <row r="112" spans="2:7" x14ac:dyDescent="0.2">
      <c r="B112" s="2"/>
      <c r="C112" s="28">
        <v>40148</v>
      </c>
      <c r="D112" s="126">
        <v>-489.24658659867839</v>
      </c>
      <c r="E112" s="126">
        <v>-388.06829350925437</v>
      </c>
      <c r="F112" s="131">
        <v>4.1732470835107729E-4</v>
      </c>
      <c r="G112" s="130">
        <f t="shared" si="1"/>
        <v>115.02387076514063</v>
      </c>
    </row>
    <row r="113" spans="2:7" x14ac:dyDescent="0.2">
      <c r="B113" s="2">
        <v>2010</v>
      </c>
      <c r="C113" s="28">
        <v>40179</v>
      </c>
      <c r="D113" s="126">
        <v>-482.07841539262466</v>
      </c>
      <c r="E113" s="126">
        <v>-381.65980922380629</v>
      </c>
      <c r="F113" s="131">
        <v>4.1419126823364342E-4</v>
      </c>
      <c r="G113" s="130">
        <f t="shared" si="1"/>
        <v>114.16022573309327</v>
      </c>
    </row>
    <row r="114" spans="2:7" x14ac:dyDescent="0.2">
      <c r="B114" s="2"/>
      <c r="C114" s="28">
        <v>40210</v>
      </c>
      <c r="D114" s="126">
        <v>-475.01526827840252</v>
      </c>
      <c r="E114" s="126">
        <v>-375.35715340083186</v>
      </c>
      <c r="F114" s="131">
        <v>4.1105451037152981E-4</v>
      </c>
      <c r="G114" s="130">
        <f t="shared" si="1"/>
        <v>113.29566625762179</v>
      </c>
    </row>
    <row r="115" spans="2:7" x14ac:dyDescent="0.2">
      <c r="B115" s="2"/>
      <c r="C115" s="28">
        <v>40238</v>
      </c>
      <c r="D115" s="126">
        <v>-468.72464159367564</v>
      </c>
      <c r="E115" s="126">
        <v>-369.75393958032384</v>
      </c>
      <c r="F115" s="131">
        <v>4.0821917519915876E-4</v>
      </c>
      <c r="G115" s="130">
        <f t="shared" si="1"/>
        <v>112.51418550674254</v>
      </c>
    </row>
    <row r="116" spans="2:7" x14ac:dyDescent="0.2">
      <c r="B116" s="2"/>
      <c r="C116" s="28">
        <v>40269</v>
      </c>
      <c r="D116" s="126">
        <v>-461.85714660960582</v>
      </c>
      <c r="E116" s="126">
        <v>-363.64789497189849</v>
      </c>
      <c r="F116" s="131">
        <v>4.0507846145279428E-4</v>
      </c>
      <c r="G116" s="130">
        <f t="shared" si="1"/>
        <v>111.64853570254206</v>
      </c>
    </row>
    <row r="117" spans="2:7" x14ac:dyDescent="0.2">
      <c r="B117" s="2"/>
      <c r="C117" s="28"/>
    </row>
    <row r="118" spans="2:7" x14ac:dyDescent="0.2">
      <c r="B118" s="2"/>
      <c r="C118" s="28"/>
    </row>
    <row r="119" spans="2:7" x14ac:dyDescent="0.2">
      <c r="B119" s="2"/>
      <c r="C119" s="28"/>
    </row>
    <row r="120" spans="2:7" x14ac:dyDescent="0.2">
      <c r="B120" s="2"/>
      <c r="C120" s="28"/>
    </row>
    <row r="121" spans="2:7" x14ac:dyDescent="0.2">
      <c r="B121" s="2"/>
      <c r="C121" s="28"/>
    </row>
    <row r="122" spans="2:7" x14ac:dyDescent="0.2">
      <c r="B122" s="2"/>
      <c r="C122" s="28"/>
    </row>
    <row r="123" spans="2:7" x14ac:dyDescent="0.2">
      <c r="B123" s="2"/>
      <c r="C123" s="28"/>
    </row>
    <row r="124" spans="2:7" x14ac:dyDescent="0.2">
      <c r="B124" s="2"/>
      <c r="C124" s="28"/>
    </row>
    <row r="125" spans="2:7" x14ac:dyDescent="0.2">
      <c r="B125" s="2"/>
      <c r="C125" s="28"/>
    </row>
    <row r="126" spans="2:7" x14ac:dyDescent="0.2">
      <c r="B126" s="2"/>
      <c r="C126" s="28"/>
    </row>
    <row r="127" spans="2:7" x14ac:dyDescent="0.2">
      <c r="B127" s="2"/>
      <c r="C127" s="28"/>
    </row>
    <row r="128" spans="2:7" x14ac:dyDescent="0.2">
      <c r="B128" s="2"/>
      <c r="C128" s="28"/>
    </row>
    <row r="129" spans="2:3" x14ac:dyDescent="0.2">
      <c r="B129" s="2"/>
      <c r="C129" s="28"/>
    </row>
    <row r="130" spans="2:3" x14ac:dyDescent="0.2">
      <c r="B130" s="2"/>
      <c r="C130" s="28"/>
    </row>
    <row r="131" spans="2:3" x14ac:dyDescent="0.2">
      <c r="B131" s="2"/>
      <c r="C131" s="28"/>
    </row>
    <row r="132" spans="2:3" x14ac:dyDescent="0.2">
      <c r="B132" s="2"/>
      <c r="C132" s="28"/>
    </row>
    <row r="133" spans="2:3" x14ac:dyDescent="0.2">
      <c r="B133" s="2"/>
      <c r="C133" s="28"/>
    </row>
    <row r="134" spans="2:3" x14ac:dyDescent="0.2">
      <c r="B134" s="2"/>
      <c r="C134" s="28"/>
    </row>
    <row r="135" spans="2:3" x14ac:dyDescent="0.2">
      <c r="B135" s="2"/>
      <c r="C135" s="28"/>
    </row>
    <row r="136" spans="2:3" x14ac:dyDescent="0.2">
      <c r="B136" s="2"/>
      <c r="C136" s="28"/>
    </row>
    <row r="137" spans="2:3" x14ac:dyDescent="0.2">
      <c r="B137" s="2"/>
      <c r="C137" s="28"/>
    </row>
    <row r="138" spans="2:3" x14ac:dyDescent="0.2">
      <c r="B138" s="2"/>
      <c r="C138" s="28"/>
    </row>
    <row r="139" spans="2:3" x14ac:dyDescent="0.2">
      <c r="B139" s="2"/>
      <c r="C139" s="28"/>
    </row>
    <row r="140" spans="2:3" x14ac:dyDescent="0.2">
      <c r="B140" s="2"/>
      <c r="C140" s="28"/>
    </row>
    <row r="141" spans="2:3" x14ac:dyDescent="0.2">
      <c r="B141" s="2"/>
      <c r="C141" s="28"/>
    </row>
    <row r="142" spans="2:3" x14ac:dyDescent="0.2">
      <c r="B142" s="2"/>
      <c r="C142" s="28"/>
    </row>
    <row r="143" spans="2:3" x14ac:dyDescent="0.2">
      <c r="B143" s="2"/>
      <c r="C143" s="28"/>
    </row>
    <row r="144" spans="2:3" x14ac:dyDescent="0.2">
      <c r="B144" s="2"/>
      <c r="C144" s="28"/>
    </row>
    <row r="145" spans="2:3" x14ac:dyDescent="0.2">
      <c r="B145" s="2"/>
      <c r="C145" s="28"/>
    </row>
    <row r="146" spans="2:3" x14ac:dyDescent="0.2">
      <c r="B146" s="2"/>
      <c r="C146" s="28"/>
    </row>
    <row r="147" spans="2:3" x14ac:dyDescent="0.2">
      <c r="B147" s="2"/>
      <c r="C147" s="28"/>
    </row>
    <row r="148" spans="2:3" x14ac:dyDescent="0.2">
      <c r="B148" s="2"/>
      <c r="C148" s="28"/>
    </row>
    <row r="149" spans="2:3" x14ac:dyDescent="0.2">
      <c r="B149" s="2"/>
      <c r="C149" s="28"/>
    </row>
    <row r="150" spans="2:3" x14ac:dyDescent="0.2">
      <c r="B150" s="2"/>
      <c r="C150" s="28"/>
    </row>
    <row r="151" spans="2:3" x14ac:dyDescent="0.2">
      <c r="B151" s="2"/>
      <c r="C151" s="28"/>
    </row>
    <row r="152" spans="2:3" x14ac:dyDescent="0.2">
      <c r="B152" s="2"/>
      <c r="C152" s="28"/>
    </row>
    <row r="153" spans="2:3" x14ac:dyDescent="0.2">
      <c r="B153" s="2"/>
      <c r="C153" s="28"/>
    </row>
    <row r="154" spans="2:3" x14ac:dyDescent="0.2">
      <c r="B154" s="2"/>
      <c r="C154" s="28"/>
    </row>
    <row r="155" spans="2:3" x14ac:dyDescent="0.2">
      <c r="B155" s="2"/>
      <c r="C155" s="28"/>
    </row>
    <row r="156" spans="2:3" x14ac:dyDescent="0.2">
      <c r="B156" s="2"/>
      <c r="C156" s="28"/>
    </row>
    <row r="157" spans="2:3" x14ac:dyDescent="0.2">
      <c r="B157" s="2"/>
      <c r="C157" s="28"/>
    </row>
    <row r="158" spans="2:3" x14ac:dyDescent="0.2">
      <c r="B158" s="2"/>
      <c r="C158" s="28"/>
    </row>
    <row r="159" spans="2:3" x14ac:dyDescent="0.2">
      <c r="B159" s="2"/>
      <c r="C159" s="28"/>
    </row>
    <row r="160" spans="2:3" x14ac:dyDescent="0.2">
      <c r="B160" s="2"/>
      <c r="C160" s="28"/>
    </row>
    <row r="161" spans="2:3" x14ac:dyDescent="0.2">
      <c r="B161" s="2"/>
      <c r="C161" s="28"/>
    </row>
    <row r="162" spans="2:3" x14ac:dyDescent="0.2">
      <c r="B162" s="2"/>
      <c r="C162" s="28"/>
    </row>
    <row r="163" spans="2:3" x14ac:dyDescent="0.2">
      <c r="B163" s="2"/>
      <c r="C163" s="28"/>
    </row>
    <row r="164" spans="2:3" x14ac:dyDescent="0.2">
      <c r="B164" s="2"/>
      <c r="C164" s="28"/>
    </row>
    <row r="165" spans="2:3" x14ac:dyDescent="0.2">
      <c r="B165" s="2"/>
      <c r="C165" s="28"/>
    </row>
    <row r="166" spans="2:3" x14ac:dyDescent="0.2">
      <c r="B166" s="2"/>
      <c r="C166" s="28"/>
    </row>
    <row r="167" spans="2:3" x14ac:dyDescent="0.2">
      <c r="B167" s="2"/>
      <c r="C167" s="28"/>
    </row>
    <row r="168" spans="2:3" x14ac:dyDescent="0.2">
      <c r="B168" s="2"/>
      <c r="C168" s="28"/>
    </row>
    <row r="169" spans="2:3" x14ac:dyDescent="0.2">
      <c r="B169" s="2"/>
      <c r="C169" s="28"/>
    </row>
    <row r="170" spans="2:3" x14ac:dyDescent="0.2">
      <c r="B170" s="2"/>
      <c r="C170" s="28"/>
    </row>
    <row r="171" spans="2:3" x14ac:dyDescent="0.2">
      <c r="B171" s="2"/>
      <c r="C171" s="28"/>
    </row>
    <row r="172" spans="2:3" x14ac:dyDescent="0.2">
      <c r="B172" s="2"/>
      <c r="C172" s="28"/>
    </row>
    <row r="173" spans="2:3" x14ac:dyDescent="0.2">
      <c r="B173" s="2"/>
      <c r="C173" s="28"/>
    </row>
    <row r="174" spans="2:3" x14ac:dyDescent="0.2">
      <c r="B174" s="2"/>
      <c r="C174" s="28"/>
    </row>
    <row r="175" spans="2:3" x14ac:dyDescent="0.2">
      <c r="B175" s="2"/>
      <c r="C175" s="28"/>
    </row>
    <row r="176" spans="2:3" x14ac:dyDescent="0.2">
      <c r="B176" s="2"/>
      <c r="C176" s="28"/>
    </row>
    <row r="177" spans="2:3" x14ac:dyDescent="0.2">
      <c r="B177" s="2"/>
      <c r="C177" s="28"/>
    </row>
    <row r="178" spans="2:3" x14ac:dyDescent="0.2">
      <c r="B178" s="2"/>
      <c r="C178" s="28"/>
    </row>
    <row r="179" spans="2:3" x14ac:dyDescent="0.2">
      <c r="B179" s="2"/>
      <c r="C179" s="28"/>
    </row>
    <row r="180" spans="2:3" x14ac:dyDescent="0.2">
      <c r="B180" s="2"/>
      <c r="C180" s="28"/>
    </row>
    <row r="181" spans="2:3" x14ac:dyDescent="0.2">
      <c r="B181" s="2"/>
      <c r="C181" s="28"/>
    </row>
    <row r="182" spans="2:3" x14ac:dyDescent="0.2">
      <c r="B182" s="2"/>
      <c r="C182" s="28"/>
    </row>
    <row r="183" spans="2:3" x14ac:dyDescent="0.2">
      <c r="B183" s="2"/>
      <c r="C183" s="28"/>
    </row>
    <row r="184" spans="2:3" x14ac:dyDescent="0.2">
      <c r="B184" s="2"/>
      <c r="C184" s="28"/>
    </row>
    <row r="185" spans="2:3" x14ac:dyDescent="0.2">
      <c r="B185" s="2"/>
      <c r="C185" s="28"/>
    </row>
    <row r="186" spans="2:3" x14ac:dyDescent="0.2">
      <c r="B186" s="2"/>
      <c r="C186" s="28"/>
    </row>
    <row r="187" spans="2:3" x14ac:dyDescent="0.2">
      <c r="B187" s="2"/>
      <c r="C187" s="28"/>
    </row>
    <row r="188" spans="2:3" x14ac:dyDescent="0.2">
      <c r="B188" s="2"/>
      <c r="C188" s="28"/>
    </row>
    <row r="189" spans="2:3" x14ac:dyDescent="0.2">
      <c r="B189" s="2"/>
      <c r="C189" s="28"/>
    </row>
    <row r="190" spans="2:3" x14ac:dyDescent="0.2">
      <c r="B190" s="2"/>
      <c r="C190" s="28"/>
    </row>
    <row r="191" spans="2:3" x14ac:dyDescent="0.2">
      <c r="B191" s="2"/>
      <c r="C191" s="28"/>
    </row>
    <row r="192" spans="2:3" x14ac:dyDescent="0.2">
      <c r="B192" s="2"/>
      <c r="C192" s="28"/>
    </row>
    <row r="193" spans="2:3" x14ac:dyDescent="0.2">
      <c r="B193" s="2"/>
      <c r="C193" s="28"/>
    </row>
    <row r="194" spans="2:3" x14ac:dyDescent="0.2">
      <c r="B194" s="2"/>
      <c r="C194" s="28"/>
    </row>
    <row r="195" spans="2:3" x14ac:dyDescent="0.2">
      <c r="B195" s="2"/>
      <c r="C195" s="28"/>
    </row>
    <row r="196" spans="2:3" x14ac:dyDescent="0.2">
      <c r="B196" s="2"/>
      <c r="C196" s="28"/>
    </row>
    <row r="197" spans="2:3" x14ac:dyDescent="0.2">
      <c r="B197" s="2"/>
      <c r="C197" s="28"/>
    </row>
    <row r="198" spans="2:3" x14ac:dyDescent="0.2">
      <c r="B198" s="2"/>
      <c r="C198" s="28"/>
    </row>
    <row r="199" spans="2:3" x14ac:dyDescent="0.2">
      <c r="B199" s="2"/>
      <c r="C199" s="28"/>
    </row>
    <row r="200" spans="2:3" x14ac:dyDescent="0.2">
      <c r="B200" s="2"/>
      <c r="C200" s="28"/>
    </row>
    <row r="201" spans="2:3" x14ac:dyDescent="0.2">
      <c r="B201" s="2"/>
      <c r="C201" s="28"/>
    </row>
    <row r="202" spans="2:3" x14ac:dyDescent="0.2">
      <c r="B202" s="2"/>
      <c r="C202" s="28"/>
    </row>
    <row r="203" spans="2:3" x14ac:dyDescent="0.2">
      <c r="B203" s="2"/>
      <c r="C203" s="28"/>
    </row>
    <row r="204" spans="2:3" x14ac:dyDescent="0.2">
      <c r="B204" s="2"/>
      <c r="C204" s="28"/>
    </row>
    <row r="205" spans="2:3" x14ac:dyDescent="0.2">
      <c r="B205" s="2"/>
      <c r="C205" s="28"/>
    </row>
    <row r="206" spans="2:3" x14ac:dyDescent="0.2">
      <c r="B206" s="2"/>
      <c r="C206" s="28"/>
    </row>
    <row r="207" spans="2:3" x14ac:dyDescent="0.2">
      <c r="B207" s="2"/>
      <c r="C207" s="28"/>
    </row>
    <row r="208" spans="2:3" x14ac:dyDescent="0.2">
      <c r="B208" s="2"/>
      <c r="C208" s="28"/>
    </row>
    <row r="209" spans="2:3" x14ac:dyDescent="0.2">
      <c r="B209" s="2"/>
      <c r="C209" s="28"/>
    </row>
    <row r="210" spans="2:3" x14ac:dyDescent="0.2">
      <c r="B210" s="2"/>
      <c r="C210" s="28"/>
    </row>
    <row r="211" spans="2:3" x14ac:dyDescent="0.2">
      <c r="B211" s="2"/>
      <c r="C211" s="28"/>
    </row>
    <row r="212" spans="2:3" x14ac:dyDescent="0.2">
      <c r="B212" s="2"/>
      <c r="C212" s="28"/>
    </row>
    <row r="213" spans="2:3" x14ac:dyDescent="0.2">
      <c r="B213" s="2"/>
      <c r="C213" s="28"/>
    </row>
    <row r="214" spans="2:3" x14ac:dyDescent="0.2">
      <c r="B214" s="2"/>
      <c r="C214" s="28"/>
    </row>
    <row r="215" spans="2:3" x14ac:dyDescent="0.2">
      <c r="B215" s="2"/>
      <c r="C215" s="28"/>
    </row>
    <row r="216" spans="2:3" x14ac:dyDescent="0.2">
      <c r="B216" s="2"/>
      <c r="C216" s="28"/>
    </row>
    <row r="217" spans="2:3" x14ac:dyDescent="0.2">
      <c r="B217" s="2"/>
      <c r="C217" s="28"/>
    </row>
    <row r="218" spans="2:3" x14ac:dyDescent="0.2">
      <c r="B218" s="2"/>
      <c r="C218" s="28"/>
    </row>
    <row r="219" spans="2:3" x14ac:dyDescent="0.2">
      <c r="B219" s="2"/>
      <c r="C219" s="28"/>
    </row>
    <row r="220" spans="2:3" x14ac:dyDescent="0.2">
      <c r="B220" s="2"/>
      <c r="C220" s="28"/>
    </row>
    <row r="221" spans="2:3" x14ac:dyDescent="0.2">
      <c r="B221" s="2"/>
      <c r="C221" s="28"/>
    </row>
    <row r="222" spans="2:3" x14ac:dyDescent="0.2">
      <c r="B222" s="2"/>
      <c r="C222" s="28"/>
    </row>
    <row r="223" spans="2:3" x14ac:dyDescent="0.2">
      <c r="B223" s="2"/>
      <c r="C223" s="28"/>
    </row>
    <row r="224" spans="2:3" x14ac:dyDescent="0.2">
      <c r="B224" s="2"/>
      <c r="C224" s="28"/>
    </row>
    <row r="225" spans="2:3" x14ac:dyDescent="0.2">
      <c r="B225" s="2"/>
      <c r="C225" s="28"/>
    </row>
    <row r="226" spans="2:3" x14ac:dyDescent="0.2">
      <c r="B226" s="2"/>
      <c r="C226" s="28"/>
    </row>
    <row r="227" spans="2:3" x14ac:dyDescent="0.2">
      <c r="B227" s="2"/>
      <c r="C227" s="28"/>
    </row>
    <row r="228" spans="2:3" x14ac:dyDescent="0.2">
      <c r="B228" s="2"/>
      <c r="C228" s="28"/>
    </row>
    <row r="229" spans="2:3" x14ac:dyDescent="0.2">
      <c r="B229" s="2"/>
      <c r="C229" s="28"/>
    </row>
    <row r="230" spans="2:3" x14ac:dyDescent="0.2">
      <c r="B230" s="2"/>
      <c r="C230" s="28"/>
    </row>
    <row r="231" spans="2:3" x14ac:dyDescent="0.2">
      <c r="B231" s="2"/>
      <c r="C231" s="28"/>
    </row>
    <row r="232" spans="2:3" x14ac:dyDescent="0.2">
      <c r="B232" s="2"/>
      <c r="C232" s="28"/>
    </row>
    <row r="233" spans="2:3" x14ac:dyDescent="0.2">
      <c r="B233" s="2"/>
      <c r="C233" s="28"/>
    </row>
    <row r="234" spans="2:3" x14ac:dyDescent="0.2">
      <c r="B234" s="2"/>
      <c r="C234" s="28"/>
    </row>
    <row r="235" spans="2:3" x14ac:dyDescent="0.2">
      <c r="B235" s="2"/>
      <c r="C235" s="28"/>
    </row>
    <row r="236" spans="2:3" x14ac:dyDescent="0.2">
      <c r="B236" s="2"/>
      <c r="C236" s="28"/>
    </row>
    <row r="237" spans="2:3" x14ac:dyDescent="0.2">
      <c r="B237" s="2"/>
      <c r="C237" s="28"/>
    </row>
    <row r="238" spans="2:3" x14ac:dyDescent="0.2">
      <c r="B238" s="2"/>
      <c r="C238" s="28"/>
    </row>
    <row r="239" spans="2:3" x14ac:dyDescent="0.2">
      <c r="B239" s="2"/>
      <c r="C239" s="28"/>
    </row>
    <row r="240" spans="2:3" x14ac:dyDescent="0.2">
      <c r="B240" s="2"/>
      <c r="C240" s="28"/>
    </row>
    <row r="241" spans="2:3" x14ac:dyDescent="0.2">
      <c r="B241" s="2"/>
      <c r="C241" s="28"/>
    </row>
    <row r="242" spans="2:3" x14ac:dyDescent="0.2">
      <c r="B242" s="2"/>
      <c r="C242" s="28"/>
    </row>
    <row r="243" spans="2:3" x14ac:dyDescent="0.2">
      <c r="B243" s="2"/>
      <c r="C243" s="28"/>
    </row>
    <row r="244" spans="2:3" x14ac:dyDescent="0.2">
      <c r="B244" s="2"/>
      <c r="C244" s="28"/>
    </row>
    <row r="245" spans="2:3" x14ac:dyDescent="0.2">
      <c r="B245" s="2"/>
      <c r="C245" s="28"/>
    </row>
    <row r="246" spans="2:3" x14ac:dyDescent="0.2">
      <c r="B246" s="2"/>
      <c r="C246" s="28"/>
    </row>
    <row r="247" spans="2:3" x14ac:dyDescent="0.2">
      <c r="B247" s="2"/>
      <c r="C247" s="28"/>
    </row>
    <row r="248" spans="2:3" x14ac:dyDescent="0.2">
      <c r="B248" s="2"/>
      <c r="C248" s="28"/>
    </row>
    <row r="249" spans="2:3" x14ac:dyDescent="0.2">
      <c r="B249" s="2"/>
      <c r="C249" s="28"/>
    </row>
    <row r="250" spans="2:3" x14ac:dyDescent="0.2">
      <c r="B250" s="2"/>
      <c r="C250" s="28"/>
    </row>
    <row r="251" spans="2:3" x14ac:dyDescent="0.2">
      <c r="B251" s="2"/>
      <c r="C251" s="28"/>
    </row>
    <row r="252" spans="2:3" x14ac:dyDescent="0.2">
      <c r="B252" s="2"/>
      <c r="C252" s="28"/>
    </row>
    <row r="253" spans="2:3" x14ac:dyDescent="0.2">
      <c r="B253" s="2"/>
      <c r="C253" s="28"/>
    </row>
    <row r="254" spans="2:3" x14ac:dyDescent="0.2">
      <c r="B254" s="2"/>
      <c r="C254" s="28"/>
    </row>
    <row r="255" spans="2:3" x14ac:dyDescent="0.2">
      <c r="B255" s="2"/>
      <c r="C255" s="28"/>
    </row>
    <row r="256" spans="2:3" x14ac:dyDescent="0.2">
      <c r="B256" s="2"/>
      <c r="C256" s="28"/>
    </row>
    <row r="257" spans="2:3" x14ac:dyDescent="0.2">
      <c r="B257" s="2"/>
      <c r="C257" s="28"/>
    </row>
    <row r="258" spans="2:3" x14ac:dyDescent="0.2">
      <c r="B258" s="2"/>
      <c r="C258" s="28"/>
    </row>
    <row r="259" spans="2:3" x14ac:dyDescent="0.2">
      <c r="B259" s="2"/>
      <c r="C259" s="28"/>
    </row>
    <row r="260" spans="2:3" x14ac:dyDescent="0.2">
      <c r="B260" s="2"/>
      <c r="C260" s="28"/>
    </row>
    <row r="261" spans="2:3" x14ac:dyDescent="0.2">
      <c r="B261" s="2"/>
      <c r="C261" s="28"/>
    </row>
    <row r="262" spans="2:3" x14ac:dyDescent="0.2">
      <c r="B262" s="2"/>
      <c r="C262" s="28"/>
    </row>
    <row r="263" spans="2:3" x14ac:dyDescent="0.2">
      <c r="B263" s="2"/>
      <c r="C263" s="28"/>
    </row>
    <row r="264" spans="2:3" x14ac:dyDescent="0.2">
      <c r="B264" s="2"/>
      <c r="C264" s="28"/>
    </row>
    <row r="265" spans="2:3" x14ac:dyDescent="0.2">
      <c r="B265" s="2"/>
      <c r="C265" s="28"/>
    </row>
    <row r="266" spans="2:3" x14ac:dyDescent="0.2">
      <c r="B266" s="2"/>
      <c r="C266" s="28"/>
    </row>
    <row r="267" spans="2:3" x14ac:dyDescent="0.2">
      <c r="B267" s="2"/>
      <c r="C267" s="28"/>
    </row>
    <row r="268" spans="2:3" x14ac:dyDescent="0.2">
      <c r="B268" s="2"/>
      <c r="C268" s="28"/>
    </row>
    <row r="269" spans="2:3" x14ac:dyDescent="0.2">
      <c r="B269" s="2"/>
      <c r="C269" s="28"/>
    </row>
    <row r="270" spans="2:3" x14ac:dyDescent="0.2">
      <c r="B270" s="2"/>
      <c r="C270" s="28"/>
    </row>
    <row r="271" spans="2:3" x14ac:dyDescent="0.2">
      <c r="B271" s="2"/>
      <c r="C271" s="28"/>
    </row>
    <row r="272" spans="2:3" x14ac:dyDescent="0.2">
      <c r="B272" s="2"/>
      <c r="C272" s="28"/>
    </row>
    <row r="273" spans="2:3" x14ac:dyDescent="0.2">
      <c r="B273" s="2"/>
      <c r="C273" s="28"/>
    </row>
    <row r="274" spans="2:3" x14ac:dyDescent="0.2">
      <c r="B274" s="2"/>
      <c r="C274" s="28"/>
    </row>
    <row r="275" spans="2:3" x14ac:dyDescent="0.2">
      <c r="B275" s="2"/>
      <c r="C275" s="28"/>
    </row>
    <row r="276" spans="2:3" x14ac:dyDescent="0.2">
      <c r="B276" s="2"/>
      <c r="C276" s="28"/>
    </row>
    <row r="277" spans="2:3" x14ac:dyDescent="0.2">
      <c r="B277" s="2"/>
      <c r="C277" s="28"/>
    </row>
    <row r="278" spans="2:3" x14ac:dyDescent="0.2">
      <c r="B278" s="2"/>
      <c r="C278" s="28"/>
    </row>
    <row r="279" spans="2:3" x14ac:dyDescent="0.2">
      <c r="B279" s="2"/>
      <c r="C279" s="28"/>
    </row>
    <row r="280" spans="2:3" x14ac:dyDescent="0.2">
      <c r="B280" s="2"/>
      <c r="C280" s="28"/>
    </row>
    <row r="281" spans="2:3" x14ac:dyDescent="0.2">
      <c r="B281" s="2"/>
      <c r="C281" s="28"/>
    </row>
    <row r="282" spans="2:3" x14ac:dyDescent="0.2">
      <c r="B282" s="2"/>
      <c r="C282" s="28"/>
    </row>
    <row r="283" spans="2:3" x14ac:dyDescent="0.2">
      <c r="B283" s="2"/>
      <c r="C283" s="28"/>
    </row>
    <row r="284" spans="2:3" x14ac:dyDescent="0.2">
      <c r="B284" s="2"/>
      <c r="C284" s="28"/>
    </row>
    <row r="285" spans="2:3" x14ac:dyDescent="0.2">
      <c r="B285" s="2"/>
      <c r="C285" s="28"/>
    </row>
    <row r="286" spans="2:3" x14ac:dyDescent="0.2">
      <c r="B286" s="2"/>
      <c r="C286" s="28"/>
    </row>
    <row r="287" spans="2:3" x14ac:dyDescent="0.2">
      <c r="B287" s="2"/>
      <c r="C287" s="28"/>
    </row>
    <row r="288" spans="2:3" x14ac:dyDescent="0.2">
      <c r="B288" s="2"/>
      <c r="C288" s="28"/>
    </row>
    <row r="289" spans="2:3" x14ac:dyDescent="0.2">
      <c r="B289" s="2"/>
      <c r="C289" s="28"/>
    </row>
    <row r="290" spans="2:3" x14ac:dyDescent="0.2">
      <c r="B290" s="2"/>
      <c r="C290" s="28"/>
    </row>
    <row r="291" spans="2:3" x14ac:dyDescent="0.2">
      <c r="B291" s="2"/>
      <c r="C291" s="28"/>
    </row>
    <row r="292" spans="2:3" x14ac:dyDescent="0.2">
      <c r="B292" s="2"/>
      <c r="C292" s="28"/>
    </row>
    <row r="293" spans="2:3" x14ac:dyDescent="0.2">
      <c r="B293" s="2"/>
      <c r="C293" s="28"/>
    </row>
    <row r="294" spans="2:3" x14ac:dyDescent="0.2">
      <c r="B294" s="2"/>
      <c r="C294" s="28"/>
    </row>
    <row r="295" spans="2:3" x14ac:dyDescent="0.2">
      <c r="B295" s="2"/>
      <c r="C295" s="28"/>
    </row>
    <row r="296" spans="2:3" x14ac:dyDescent="0.2">
      <c r="B296" s="2"/>
      <c r="C296" s="28"/>
    </row>
    <row r="297" spans="2:3" x14ac:dyDescent="0.2">
      <c r="B297" s="2"/>
      <c r="C297" s="28"/>
    </row>
    <row r="298" spans="2:3" x14ac:dyDescent="0.2">
      <c r="B298" s="2"/>
      <c r="C298" s="28"/>
    </row>
    <row r="299" spans="2:3" x14ac:dyDescent="0.2">
      <c r="B299" s="2"/>
      <c r="C299" s="28"/>
    </row>
    <row r="300" spans="2:3" x14ac:dyDescent="0.2">
      <c r="B300" s="2"/>
      <c r="C300" s="28"/>
    </row>
    <row r="301" spans="2:3" x14ac:dyDescent="0.2">
      <c r="B301" s="2"/>
      <c r="C301" s="28"/>
    </row>
    <row r="302" spans="2:3" x14ac:dyDescent="0.2">
      <c r="B302" s="2"/>
      <c r="C302" s="28"/>
    </row>
    <row r="303" spans="2:3" x14ac:dyDescent="0.2">
      <c r="B303" s="2"/>
      <c r="C303" s="28"/>
    </row>
    <row r="304" spans="2:3" x14ac:dyDescent="0.2">
      <c r="B304" s="2"/>
      <c r="C304" s="28"/>
    </row>
    <row r="305" spans="2:3" x14ac:dyDescent="0.2">
      <c r="B305" s="2"/>
      <c r="C305" s="28"/>
    </row>
    <row r="306" spans="2:3" x14ac:dyDescent="0.2">
      <c r="B306" s="2"/>
      <c r="C306" s="28"/>
    </row>
    <row r="307" spans="2:3" x14ac:dyDescent="0.2">
      <c r="B307" s="2"/>
      <c r="C307" s="28"/>
    </row>
    <row r="308" spans="2:3" x14ac:dyDescent="0.2">
      <c r="B308" s="2"/>
      <c r="C308" s="28"/>
    </row>
    <row r="309" spans="2:3" x14ac:dyDescent="0.2">
      <c r="B309" s="2"/>
      <c r="C309" s="28"/>
    </row>
    <row r="310" spans="2:3" x14ac:dyDescent="0.2">
      <c r="B310" s="2"/>
      <c r="C310" s="28"/>
    </row>
    <row r="311" spans="2:3" x14ac:dyDescent="0.2">
      <c r="B311" s="2"/>
      <c r="C311" s="28"/>
    </row>
    <row r="312" spans="2:3" x14ac:dyDescent="0.2">
      <c r="B312" s="2"/>
      <c r="C312" s="28"/>
    </row>
    <row r="313" spans="2:3" x14ac:dyDescent="0.2">
      <c r="B313" s="2"/>
      <c r="C313" s="28"/>
    </row>
    <row r="314" spans="2:3" x14ac:dyDescent="0.2">
      <c r="B314" s="2"/>
      <c r="C314" s="28"/>
    </row>
    <row r="315" spans="2:3" x14ac:dyDescent="0.2">
      <c r="B315" s="2"/>
      <c r="C315" s="28"/>
    </row>
    <row r="316" spans="2:3" x14ac:dyDescent="0.2">
      <c r="B316" s="2"/>
      <c r="C316" s="28"/>
    </row>
    <row r="317" spans="2:3" x14ac:dyDescent="0.2">
      <c r="B317" s="2"/>
      <c r="C317" s="28"/>
    </row>
    <row r="318" spans="2:3" x14ac:dyDescent="0.2">
      <c r="B318" s="2"/>
      <c r="C318" s="28"/>
    </row>
    <row r="319" spans="2:3" x14ac:dyDescent="0.2">
      <c r="B319" s="2"/>
      <c r="C319" s="28"/>
    </row>
    <row r="320" spans="2:3" x14ac:dyDescent="0.2">
      <c r="B320" s="2"/>
      <c r="C320" s="28"/>
    </row>
    <row r="321" spans="2:3" x14ac:dyDescent="0.2">
      <c r="B321" s="2"/>
      <c r="C321" s="28"/>
    </row>
    <row r="322" spans="2:3" x14ac:dyDescent="0.2">
      <c r="B322" s="2"/>
      <c r="C322" s="28"/>
    </row>
    <row r="323" spans="2:3" x14ac:dyDescent="0.2">
      <c r="B323" s="2"/>
      <c r="C323" s="28"/>
    </row>
    <row r="324" spans="2:3" x14ac:dyDescent="0.2">
      <c r="B324" s="2"/>
      <c r="C324" s="28"/>
    </row>
    <row r="325" spans="2:3" x14ac:dyDescent="0.2">
      <c r="B325" s="2"/>
      <c r="C325" s="28"/>
    </row>
    <row r="326" spans="2:3" x14ac:dyDescent="0.2">
      <c r="B326" s="2"/>
      <c r="C326" s="28"/>
    </row>
    <row r="327" spans="2:3" x14ac:dyDescent="0.2">
      <c r="B327" s="2"/>
      <c r="C327" s="28"/>
    </row>
    <row r="328" spans="2:3" x14ac:dyDescent="0.2">
      <c r="B328" s="2"/>
      <c r="C328" s="28"/>
    </row>
    <row r="329" spans="2:3" x14ac:dyDescent="0.2">
      <c r="B329" s="2"/>
      <c r="C329" s="28"/>
    </row>
    <row r="330" spans="2:3" x14ac:dyDescent="0.2">
      <c r="B330" s="2"/>
      <c r="C330" s="28"/>
    </row>
    <row r="331" spans="2:3" x14ac:dyDescent="0.2">
      <c r="B331" s="2"/>
      <c r="C331" s="28"/>
    </row>
    <row r="332" spans="2:3" x14ac:dyDescent="0.2">
      <c r="B332" s="2"/>
      <c r="C332" s="28"/>
    </row>
    <row r="333" spans="2:3" x14ac:dyDescent="0.2">
      <c r="B333" s="2"/>
      <c r="C333" s="28"/>
    </row>
    <row r="334" spans="2:3" x14ac:dyDescent="0.2">
      <c r="B334" s="2"/>
      <c r="C334" s="28"/>
    </row>
    <row r="335" spans="2:3" x14ac:dyDescent="0.2">
      <c r="B335" s="2"/>
      <c r="C335" s="28"/>
    </row>
    <row r="336" spans="2:3" x14ac:dyDescent="0.2">
      <c r="B336" s="2"/>
      <c r="C336" s="28"/>
    </row>
    <row r="337" spans="2:3" x14ac:dyDescent="0.2">
      <c r="B337" s="2"/>
      <c r="C337" s="28"/>
    </row>
    <row r="338" spans="2:3" x14ac:dyDescent="0.2">
      <c r="B338" s="2"/>
      <c r="C338" s="28"/>
    </row>
    <row r="339" spans="2:3" x14ac:dyDescent="0.2">
      <c r="B339" s="2"/>
      <c r="C339" s="28"/>
    </row>
    <row r="340" spans="2:3" x14ac:dyDescent="0.2">
      <c r="B340" s="2"/>
      <c r="C340" s="28"/>
    </row>
    <row r="341" spans="2:3" x14ac:dyDescent="0.2">
      <c r="B341" s="2"/>
      <c r="C341" s="28"/>
    </row>
    <row r="342" spans="2:3" x14ac:dyDescent="0.2">
      <c r="B342" s="2"/>
      <c r="C342" s="28"/>
    </row>
    <row r="343" spans="2:3" x14ac:dyDescent="0.2">
      <c r="B343" s="2"/>
      <c r="C343" s="28"/>
    </row>
    <row r="344" spans="2:3" x14ac:dyDescent="0.2">
      <c r="B344" s="2"/>
      <c r="C344" s="28"/>
    </row>
    <row r="345" spans="2:3" x14ac:dyDescent="0.2">
      <c r="B345" s="2"/>
      <c r="C345" s="28"/>
    </row>
    <row r="346" spans="2:3" x14ac:dyDescent="0.2">
      <c r="B346" s="2"/>
      <c r="C346" s="28"/>
    </row>
    <row r="347" spans="2:3" x14ac:dyDescent="0.2">
      <c r="B347" s="2"/>
      <c r="C347" s="28"/>
    </row>
    <row r="348" spans="2:3" x14ac:dyDescent="0.2">
      <c r="B348" s="2"/>
      <c r="C348" s="28"/>
    </row>
    <row r="349" spans="2:3" x14ac:dyDescent="0.2">
      <c r="B349" s="2"/>
      <c r="C349" s="28"/>
    </row>
    <row r="350" spans="2:3" x14ac:dyDescent="0.2">
      <c r="B350" s="2"/>
      <c r="C350" s="28"/>
    </row>
    <row r="351" spans="2:3" x14ac:dyDescent="0.2">
      <c r="B351" s="2"/>
      <c r="C351" s="28"/>
    </row>
    <row r="352" spans="2:3" x14ac:dyDescent="0.2">
      <c r="B352" s="2"/>
      <c r="C352" s="28"/>
    </row>
    <row r="353" spans="2:3" x14ac:dyDescent="0.2">
      <c r="B353" s="2"/>
      <c r="C353" s="28"/>
    </row>
    <row r="354" spans="2:3" x14ac:dyDescent="0.2">
      <c r="B354" s="2"/>
      <c r="C354" s="28"/>
    </row>
    <row r="355" spans="2:3" x14ac:dyDescent="0.2">
      <c r="B355" s="2"/>
      <c r="C355" s="28"/>
    </row>
    <row r="356" spans="2:3" x14ac:dyDescent="0.2">
      <c r="B356" s="2"/>
      <c r="C356" s="28"/>
    </row>
    <row r="357" spans="2:3" x14ac:dyDescent="0.2">
      <c r="B357" s="2"/>
      <c r="C357" s="28"/>
    </row>
    <row r="358" spans="2:3" x14ac:dyDescent="0.2">
      <c r="B358" s="2"/>
      <c r="C358" s="28"/>
    </row>
    <row r="359" spans="2:3" x14ac:dyDescent="0.2">
      <c r="B359" s="2"/>
      <c r="C359" s="28"/>
    </row>
    <row r="360" spans="2:3" x14ac:dyDescent="0.2">
      <c r="B360" s="2"/>
      <c r="C360" s="28"/>
    </row>
    <row r="361" spans="2:3" x14ac:dyDescent="0.2">
      <c r="B361" s="2"/>
      <c r="C361" s="28"/>
    </row>
    <row r="362" spans="2:3" x14ac:dyDescent="0.2">
      <c r="B362" s="2"/>
      <c r="C362" s="28"/>
    </row>
    <row r="363" spans="2:3" x14ac:dyDescent="0.2">
      <c r="B363" s="2"/>
      <c r="C363" s="28"/>
    </row>
    <row r="364" spans="2:3" x14ac:dyDescent="0.2">
      <c r="B364" s="2"/>
      <c r="C364" s="28"/>
    </row>
    <row r="365" spans="2:3" x14ac:dyDescent="0.2">
      <c r="B365" s="2"/>
      <c r="C365" s="28"/>
    </row>
    <row r="366" spans="2:3" x14ac:dyDescent="0.2">
      <c r="B366" s="2"/>
      <c r="C366" s="28"/>
    </row>
    <row r="367" spans="2:3" x14ac:dyDescent="0.2">
      <c r="B367" s="2"/>
      <c r="C367" s="28"/>
    </row>
    <row r="368" spans="2:3" x14ac:dyDescent="0.2">
      <c r="B368" s="2"/>
      <c r="C368" s="28"/>
    </row>
    <row r="369" spans="2:3" x14ac:dyDescent="0.2">
      <c r="B369" s="2"/>
      <c r="C369" s="28"/>
    </row>
    <row r="370" spans="2:3" x14ac:dyDescent="0.2">
      <c r="B370" s="2"/>
      <c r="C370" s="28"/>
    </row>
    <row r="371" spans="2:3" x14ac:dyDescent="0.2">
      <c r="B371" s="2"/>
      <c r="C371" s="28"/>
    </row>
    <row r="372" spans="2:3" x14ac:dyDescent="0.2">
      <c r="B372" s="2"/>
      <c r="C372" s="28"/>
    </row>
    <row r="373" spans="2:3" x14ac:dyDescent="0.2">
      <c r="B373" s="2"/>
      <c r="C373" s="28"/>
    </row>
    <row r="374" spans="2:3" x14ac:dyDescent="0.2">
      <c r="B374" s="2"/>
      <c r="C374" s="28"/>
    </row>
    <row r="375" spans="2:3" x14ac:dyDescent="0.2">
      <c r="B375" s="2"/>
      <c r="C375" s="28"/>
    </row>
    <row r="376" spans="2:3" x14ac:dyDescent="0.2">
      <c r="B376" s="2"/>
      <c r="C376" s="28"/>
    </row>
    <row r="377" spans="2:3" x14ac:dyDescent="0.2">
      <c r="B377" s="2"/>
      <c r="C377" s="28"/>
    </row>
    <row r="378" spans="2:3" x14ac:dyDescent="0.2">
      <c r="B378" s="2"/>
      <c r="C378" s="28"/>
    </row>
    <row r="379" spans="2:3" x14ac:dyDescent="0.2">
      <c r="B379" s="2"/>
      <c r="C379" s="28"/>
    </row>
    <row r="380" spans="2:3" x14ac:dyDescent="0.2">
      <c r="B380" s="2"/>
      <c r="C380" s="28"/>
    </row>
    <row r="381" spans="2:3" x14ac:dyDescent="0.2">
      <c r="B381" s="2"/>
      <c r="C381" s="28"/>
    </row>
    <row r="382" spans="2:3" x14ac:dyDescent="0.2">
      <c r="B382" s="2"/>
      <c r="C382" s="28"/>
    </row>
    <row r="383" spans="2:3" x14ac:dyDescent="0.2">
      <c r="B383" s="2"/>
      <c r="C383" s="28"/>
    </row>
    <row r="384" spans="2:3" x14ac:dyDescent="0.2">
      <c r="B384" s="2"/>
      <c r="C384" s="28"/>
    </row>
    <row r="385" spans="2:3" x14ac:dyDescent="0.2">
      <c r="B385" s="2"/>
      <c r="C385" s="28"/>
    </row>
    <row r="386" spans="2:3" x14ac:dyDescent="0.2">
      <c r="B386" s="2"/>
      <c r="C386" s="28"/>
    </row>
    <row r="387" spans="2:3" x14ac:dyDescent="0.2">
      <c r="B387" s="2"/>
      <c r="C387" s="28"/>
    </row>
    <row r="388" spans="2:3" x14ac:dyDescent="0.2">
      <c r="B388" s="2"/>
      <c r="C388" s="28"/>
    </row>
    <row r="389" spans="2:3" x14ac:dyDescent="0.2">
      <c r="B389" s="2"/>
      <c r="C389" s="28"/>
    </row>
    <row r="390" spans="2:3" x14ac:dyDescent="0.2">
      <c r="B390" s="2"/>
      <c r="C390" s="28"/>
    </row>
    <row r="391" spans="2:3" x14ac:dyDescent="0.2">
      <c r="B391" s="2"/>
      <c r="C391" s="28"/>
    </row>
    <row r="392" spans="2:3" x14ac:dyDescent="0.2">
      <c r="B392" s="2"/>
      <c r="C392" s="28"/>
    </row>
    <row r="393" spans="2:3" x14ac:dyDescent="0.2">
      <c r="B393" s="2"/>
      <c r="C393" s="28"/>
    </row>
    <row r="394" spans="2:3" x14ac:dyDescent="0.2">
      <c r="B394" s="2"/>
      <c r="C394" s="28"/>
    </row>
    <row r="395" spans="2:3" x14ac:dyDescent="0.2">
      <c r="B395" s="2"/>
      <c r="C395" s="28"/>
    </row>
    <row r="396" spans="2:3" x14ac:dyDescent="0.2">
      <c r="B396" s="2"/>
      <c r="C396" s="28"/>
    </row>
    <row r="397" spans="2:3" x14ac:dyDescent="0.2">
      <c r="B397" s="2"/>
      <c r="C397" s="28"/>
    </row>
    <row r="398" spans="2:3" x14ac:dyDescent="0.2">
      <c r="B398" s="2"/>
      <c r="C398" s="28"/>
    </row>
    <row r="399" spans="2:3" x14ac:dyDescent="0.2">
      <c r="B399" s="2"/>
      <c r="C399" s="28"/>
    </row>
    <row r="400" spans="2:3" x14ac:dyDescent="0.2">
      <c r="B400" s="2"/>
      <c r="C400" s="28"/>
    </row>
    <row r="401" spans="2:3" x14ac:dyDescent="0.2">
      <c r="B401" s="2"/>
      <c r="C401" s="28"/>
    </row>
    <row r="402" spans="2:3" x14ac:dyDescent="0.2">
      <c r="B402" s="2"/>
      <c r="C402" s="28"/>
    </row>
    <row r="403" spans="2:3" x14ac:dyDescent="0.2">
      <c r="B403" s="2"/>
      <c r="C403" s="28"/>
    </row>
    <row r="404" spans="2:3" x14ac:dyDescent="0.2">
      <c r="B404" s="2"/>
      <c r="C404" s="28"/>
    </row>
    <row r="405" spans="2:3" x14ac:dyDescent="0.2">
      <c r="B405" s="2"/>
      <c r="C405" s="28"/>
    </row>
    <row r="406" spans="2:3" x14ac:dyDescent="0.2">
      <c r="B406" s="2"/>
      <c r="C406" s="28"/>
    </row>
    <row r="407" spans="2:3" x14ac:dyDescent="0.2">
      <c r="B407" s="2"/>
      <c r="C407" s="28"/>
    </row>
    <row r="408" spans="2:3" x14ac:dyDescent="0.2">
      <c r="B408" s="2"/>
      <c r="C408" s="28"/>
    </row>
    <row r="409" spans="2:3" x14ac:dyDescent="0.2">
      <c r="B409" s="2"/>
      <c r="C409" s="28"/>
    </row>
    <row r="410" spans="2:3" x14ac:dyDescent="0.2">
      <c r="B410" s="2"/>
      <c r="C410" s="28"/>
    </row>
    <row r="411" spans="2:3" x14ac:dyDescent="0.2">
      <c r="B411" s="2"/>
      <c r="C411" s="28"/>
    </row>
    <row r="412" spans="2:3" x14ac:dyDescent="0.2">
      <c r="B412" s="2"/>
      <c r="C412" s="28"/>
    </row>
    <row r="413" spans="2:3" x14ac:dyDescent="0.2">
      <c r="B413" s="2"/>
      <c r="C413" s="28"/>
    </row>
    <row r="414" spans="2:3" x14ac:dyDescent="0.2">
      <c r="B414" s="2"/>
      <c r="C414" s="28"/>
    </row>
    <row r="415" spans="2:3" x14ac:dyDescent="0.2">
      <c r="B415" s="2"/>
      <c r="C415" s="28"/>
    </row>
    <row r="416" spans="2:3" x14ac:dyDescent="0.2">
      <c r="B416" s="2"/>
      <c r="C416" s="28"/>
    </row>
    <row r="417" spans="2:3" x14ac:dyDescent="0.2">
      <c r="B417" s="2"/>
      <c r="C417" s="28"/>
    </row>
    <row r="418" spans="2:3" x14ac:dyDescent="0.2">
      <c r="B418" s="2"/>
      <c r="C418" s="28"/>
    </row>
    <row r="419" spans="2:3" x14ac:dyDescent="0.2">
      <c r="B419" s="2"/>
      <c r="C419" s="28"/>
    </row>
    <row r="420" spans="2:3" x14ac:dyDescent="0.2">
      <c r="B420" s="2"/>
      <c r="C420" s="28"/>
    </row>
    <row r="421" spans="2:3" x14ac:dyDescent="0.2">
      <c r="B421" s="2"/>
      <c r="C421" s="28"/>
    </row>
    <row r="422" spans="2:3" x14ac:dyDescent="0.2">
      <c r="B422" s="2"/>
      <c r="C422" s="28"/>
    </row>
    <row r="423" spans="2:3" x14ac:dyDescent="0.2">
      <c r="B423" s="2"/>
      <c r="C423" s="28"/>
    </row>
    <row r="424" spans="2:3" x14ac:dyDescent="0.2">
      <c r="B424" s="2"/>
      <c r="C424" s="28"/>
    </row>
    <row r="425" spans="2:3" x14ac:dyDescent="0.2">
      <c r="B425" s="2"/>
      <c r="C425" s="28"/>
    </row>
    <row r="426" spans="2:3" x14ac:dyDescent="0.2">
      <c r="B426" s="2"/>
      <c r="C426" s="28"/>
    </row>
    <row r="427" spans="2:3" x14ac:dyDescent="0.2">
      <c r="B427" s="2"/>
      <c r="C427" s="28"/>
    </row>
    <row r="428" spans="2:3" x14ac:dyDescent="0.2">
      <c r="B428" s="2"/>
      <c r="C428" s="28"/>
    </row>
    <row r="429" spans="2:3" x14ac:dyDescent="0.2">
      <c r="B429" s="2"/>
      <c r="C429" s="28"/>
    </row>
    <row r="430" spans="2:3" x14ac:dyDescent="0.2">
      <c r="B430" s="2"/>
      <c r="C430" s="28"/>
    </row>
    <row r="431" spans="2:3" x14ac:dyDescent="0.2">
      <c r="B431" s="2"/>
      <c r="C431" s="28"/>
    </row>
    <row r="432" spans="2:3" x14ac:dyDescent="0.2">
      <c r="B432" s="2"/>
      <c r="C432" s="28"/>
    </row>
    <row r="433" spans="2:3" x14ac:dyDescent="0.2">
      <c r="B433" s="2"/>
      <c r="C433" s="28"/>
    </row>
    <row r="434" spans="2:3" x14ac:dyDescent="0.2">
      <c r="B434" s="2"/>
      <c r="C434" s="28"/>
    </row>
    <row r="435" spans="2:3" x14ac:dyDescent="0.2">
      <c r="B435" s="2"/>
      <c r="C435" s="28"/>
    </row>
    <row r="436" spans="2:3" x14ac:dyDescent="0.2">
      <c r="B436" s="2"/>
      <c r="C436" s="28"/>
    </row>
    <row r="437" spans="2:3" x14ac:dyDescent="0.2">
      <c r="B437" s="2"/>
      <c r="C437" s="28"/>
    </row>
    <row r="438" spans="2:3" x14ac:dyDescent="0.2">
      <c r="B438" s="2"/>
      <c r="C438" s="28"/>
    </row>
    <row r="439" spans="2:3" x14ac:dyDescent="0.2">
      <c r="B439" s="2"/>
      <c r="C439" s="28"/>
    </row>
    <row r="440" spans="2:3" x14ac:dyDescent="0.2">
      <c r="B440" s="2"/>
      <c r="C440" s="28"/>
    </row>
    <row r="441" spans="2:3" x14ac:dyDescent="0.2">
      <c r="B441" s="2"/>
      <c r="C441" s="28"/>
    </row>
    <row r="442" spans="2:3" x14ac:dyDescent="0.2">
      <c r="B442" s="2"/>
      <c r="C442" s="28"/>
    </row>
    <row r="443" spans="2:3" x14ac:dyDescent="0.2">
      <c r="B443" s="2"/>
      <c r="C443" s="28"/>
    </row>
    <row r="444" spans="2:3" x14ac:dyDescent="0.2">
      <c r="B444" s="2"/>
      <c r="C444" s="28"/>
    </row>
    <row r="445" spans="2:3" x14ac:dyDescent="0.2">
      <c r="B445" s="2"/>
      <c r="C445" s="28"/>
    </row>
    <row r="446" spans="2:3" x14ac:dyDescent="0.2">
      <c r="B446" s="2"/>
      <c r="C446" s="28"/>
    </row>
    <row r="447" spans="2:3" x14ac:dyDescent="0.2">
      <c r="B447" s="2"/>
      <c r="C447" s="28"/>
    </row>
    <row r="448" spans="2:3" x14ac:dyDescent="0.2">
      <c r="B448" s="2"/>
      <c r="C448" s="28"/>
    </row>
    <row r="449" spans="2:3" x14ac:dyDescent="0.2">
      <c r="B449" s="2"/>
      <c r="C449" s="28"/>
    </row>
    <row r="450" spans="2:3" x14ac:dyDescent="0.2">
      <c r="B450" s="2"/>
      <c r="C450" s="28"/>
    </row>
    <row r="451" spans="2:3" x14ac:dyDescent="0.2">
      <c r="B451" s="2"/>
      <c r="C451" s="28"/>
    </row>
    <row r="452" spans="2:3" x14ac:dyDescent="0.2">
      <c r="B452" s="2"/>
      <c r="C452" s="28"/>
    </row>
    <row r="453" spans="2:3" x14ac:dyDescent="0.2">
      <c r="B453" s="2"/>
      <c r="C453" s="28"/>
    </row>
    <row r="454" spans="2:3" x14ac:dyDescent="0.2">
      <c r="B454" s="2"/>
      <c r="C454" s="28"/>
    </row>
    <row r="455" spans="2:3" x14ac:dyDescent="0.2">
      <c r="B455" s="2"/>
      <c r="C455" s="28"/>
    </row>
    <row r="456" spans="2:3" x14ac:dyDescent="0.2">
      <c r="B456" s="2"/>
      <c r="C456" s="28"/>
    </row>
    <row r="457" spans="2:3" x14ac:dyDescent="0.2">
      <c r="B457" s="2"/>
      <c r="C457" s="28"/>
    </row>
    <row r="458" spans="2:3" x14ac:dyDescent="0.2">
      <c r="B458" s="2"/>
      <c r="C458" s="28"/>
    </row>
    <row r="459" spans="2:3" x14ac:dyDescent="0.2">
      <c r="B459" s="2"/>
      <c r="C459" s="28"/>
    </row>
    <row r="460" spans="2:3" x14ac:dyDescent="0.2">
      <c r="B460" s="2"/>
      <c r="C460" s="28"/>
    </row>
    <row r="461" spans="2:3" x14ac:dyDescent="0.2">
      <c r="B461" s="2"/>
      <c r="C461" s="28"/>
    </row>
    <row r="462" spans="2:3" x14ac:dyDescent="0.2">
      <c r="B462" s="2"/>
      <c r="C462" s="28"/>
    </row>
    <row r="463" spans="2:3" x14ac:dyDescent="0.2">
      <c r="B463" s="2"/>
      <c r="C463" s="28"/>
    </row>
    <row r="464" spans="2:3" x14ac:dyDescent="0.2">
      <c r="B464" s="2"/>
      <c r="C464" s="28"/>
    </row>
    <row r="465" spans="2:3" x14ac:dyDescent="0.2">
      <c r="B465" s="2"/>
      <c r="C465" s="28"/>
    </row>
    <row r="466" spans="2:3" x14ac:dyDescent="0.2">
      <c r="B466" s="2"/>
      <c r="C466" s="28"/>
    </row>
    <row r="467" spans="2:3" x14ac:dyDescent="0.2">
      <c r="B467" s="2"/>
      <c r="C467" s="28"/>
    </row>
    <row r="468" spans="2:3" x14ac:dyDescent="0.2">
      <c r="B468" s="2"/>
      <c r="C468" s="28"/>
    </row>
    <row r="469" spans="2:3" x14ac:dyDescent="0.2">
      <c r="B469" s="2"/>
      <c r="C469" s="28"/>
    </row>
    <row r="470" spans="2:3" x14ac:dyDescent="0.2">
      <c r="B470" s="2"/>
      <c r="C470" s="28"/>
    </row>
    <row r="471" spans="2:3" x14ac:dyDescent="0.2">
      <c r="B471" s="2"/>
      <c r="C471" s="28"/>
    </row>
    <row r="472" spans="2:3" x14ac:dyDescent="0.2">
      <c r="B472" s="2"/>
      <c r="C472" s="28"/>
    </row>
    <row r="473" spans="2:3" x14ac:dyDescent="0.2">
      <c r="B473" s="2"/>
      <c r="C473" s="28"/>
    </row>
    <row r="474" spans="2:3" x14ac:dyDescent="0.2">
      <c r="B474" s="2"/>
      <c r="C474" s="28"/>
    </row>
    <row r="475" spans="2:3" x14ac:dyDescent="0.2">
      <c r="B475" s="2"/>
      <c r="C475" s="28"/>
    </row>
    <row r="476" spans="2:3" x14ac:dyDescent="0.2">
      <c r="B476" s="2"/>
      <c r="C476" s="28"/>
    </row>
    <row r="477" spans="2:3" x14ac:dyDescent="0.2">
      <c r="B477" s="2"/>
      <c r="C477" s="28"/>
    </row>
    <row r="478" spans="2:3" x14ac:dyDescent="0.2">
      <c r="B478" s="2"/>
      <c r="C478" s="28"/>
    </row>
    <row r="479" spans="2:3" x14ac:dyDescent="0.2">
      <c r="B479" s="2"/>
      <c r="C479" s="28"/>
    </row>
    <row r="480" spans="2:3" x14ac:dyDescent="0.2">
      <c r="B480" s="2"/>
      <c r="C480" s="28"/>
    </row>
    <row r="481" spans="2:3" x14ac:dyDescent="0.2">
      <c r="B481" s="2"/>
      <c r="C481" s="28"/>
    </row>
    <row r="482" spans="2:3" x14ac:dyDescent="0.2">
      <c r="B482" s="2"/>
      <c r="C482" s="28"/>
    </row>
    <row r="483" spans="2:3" x14ac:dyDescent="0.2">
      <c r="B483" s="2"/>
      <c r="C483" s="28"/>
    </row>
    <row r="484" spans="2:3" x14ac:dyDescent="0.2">
      <c r="B484" s="2"/>
      <c r="C484" s="28"/>
    </row>
    <row r="485" spans="2:3" x14ac:dyDescent="0.2">
      <c r="B485" s="2"/>
      <c r="C485" s="28"/>
    </row>
    <row r="486" spans="2:3" x14ac:dyDescent="0.2">
      <c r="B486" s="2"/>
      <c r="C486" s="28"/>
    </row>
    <row r="487" spans="2:3" x14ac:dyDescent="0.2">
      <c r="B487" s="2"/>
      <c r="C487" s="28"/>
    </row>
    <row r="488" spans="2:3" x14ac:dyDescent="0.2">
      <c r="B488" s="2"/>
      <c r="C488" s="28"/>
    </row>
    <row r="489" spans="2:3" x14ac:dyDescent="0.2">
      <c r="B489" s="2"/>
      <c r="C489" s="28"/>
    </row>
    <row r="490" spans="2:3" x14ac:dyDescent="0.2">
      <c r="B490" s="2"/>
      <c r="C490" s="28"/>
    </row>
    <row r="491" spans="2:3" x14ac:dyDescent="0.2">
      <c r="B491" s="2"/>
      <c r="C491" s="28"/>
    </row>
    <row r="492" spans="2:3" x14ac:dyDescent="0.2">
      <c r="B492" s="2"/>
      <c r="C492" s="28"/>
    </row>
    <row r="493" spans="2:3" x14ac:dyDescent="0.2">
      <c r="B493" s="2"/>
      <c r="C493" s="28"/>
    </row>
    <row r="494" spans="2:3" x14ac:dyDescent="0.2">
      <c r="B494" s="2"/>
      <c r="C494" s="28"/>
    </row>
    <row r="495" spans="2:3" x14ac:dyDescent="0.2">
      <c r="B495" s="2"/>
      <c r="C495" s="28"/>
    </row>
    <row r="496" spans="2:3" x14ac:dyDescent="0.2">
      <c r="B496" s="2"/>
      <c r="C496" s="28"/>
    </row>
    <row r="497" spans="2:3" x14ac:dyDescent="0.2">
      <c r="B497" s="2"/>
      <c r="C497" s="28"/>
    </row>
    <row r="498" spans="2:3" x14ac:dyDescent="0.2">
      <c r="B498" s="2"/>
      <c r="C498" s="28"/>
    </row>
    <row r="499" spans="2:3" x14ac:dyDescent="0.2">
      <c r="B499" s="2"/>
      <c r="C499" s="28"/>
    </row>
    <row r="500" spans="2:3" x14ac:dyDescent="0.2">
      <c r="B500" s="2"/>
      <c r="C500" s="28"/>
    </row>
    <row r="501" spans="2:3" x14ac:dyDescent="0.2">
      <c r="B501" s="2"/>
      <c r="C501" s="28"/>
    </row>
    <row r="502" spans="2:3" x14ac:dyDescent="0.2">
      <c r="B502" s="2"/>
      <c r="C502" s="28"/>
    </row>
    <row r="503" spans="2:3" x14ac:dyDescent="0.2">
      <c r="B503" s="2"/>
      <c r="C503" s="28"/>
    </row>
    <row r="504" spans="2:3" x14ac:dyDescent="0.2">
      <c r="B504" s="2"/>
      <c r="C504" s="28"/>
    </row>
    <row r="505" spans="2:3" x14ac:dyDescent="0.2">
      <c r="B505" s="2"/>
      <c r="C505" s="28"/>
    </row>
    <row r="506" spans="2:3" x14ac:dyDescent="0.2">
      <c r="B506" s="2"/>
      <c r="C506" s="28"/>
    </row>
    <row r="507" spans="2:3" x14ac:dyDescent="0.2">
      <c r="B507" s="2"/>
      <c r="C507" s="28"/>
    </row>
    <row r="508" spans="2:3" x14ac:dyDescent="0.2">
      <c r="B508" s="2"/>
      <c r="C508" s="28"/>
    </row>
    <row r="509" spans="2:3" x14ac:dyDescent="0.2">
      <c r="B509" s="2"/>
      <c r="C509" s="28"/>
    </row>
    <row r="510" spans="2:3" x14ac:dyDescent="0.2">
      <c r="B510" s="2"/>
      <c r="C510" s="28"/>
    </row>
    <row r="511" spans="2:3" x14ac:dyDescent="0.2">
      <c r="B511" s="2"/>
      <c r="C511" s="28"/>
    </row>
    <row r="512" spans="2:3" x14ac:dyDescent="0.2">
      <c r="B512" s="2"/>
      <c r="C512" s="28"/>
    </row>
    <row r="513" spans="2:3" x14ac:dyDescent="0.2">
      <c r="B513" s="2"/>
      <c r="C513" s="28"/>
    </row>
    <row r="514" spans="2:3" x14ac:dyDescent="0.2">
      <c r="B514" s="2"/>
      <c r="C514" s="28"/>
    </row>
    <row r="515" spans="2:3" x14ac:dyDescent="0.2">
      <c r="B515" s="2"/>
      <c r="C515" s="28"/>
    </row>
    <row r="516" spans="2:3" x14ac:dyDescent="0.2">
      <c r="B516" s="2"/>
      <c r="C516" s="28"/>
    </row>
    <row r="517" spans="2:3" x14ac:dyDescent="0.2">
      <c r="B517" s="2"/>
      <c r="C517" s="28"/>
    </row>
    <row r="518" spans="2:3" x14ac:dyDescent="0.2">
      <c r="B518" s="2"/>
      <c r="C518" s="28"/>
    </row>
    <row r="519" spans="2:3" x14ac:dyDescent="0.2">
      <c r="B519" s="2"/>
      <c r="C519" s="28"/>
    </row>
    <row r="520" spans="2:3" x14ac:dyDescent="0.2">
      <c r="B520" s="2"/>
      <c r="C520" s="28"/>
    </row>
    <row r="521" spans="2:3" x14ac:dyDescent="0.2">
      <c r="B521" s="2"/>
      <c r="C521" s="28"/>
    </row>
    <row r="522" spans="2:3" x14ac:dyDescent="0.2">
      <c r="B522" s="2"/>
      <c r="C522" s="28"/>
    </row>
    <row r="523" spans="2:3" x14ac:dyDescent="0.2">
      <c r="B523" s="2"/>
      <c r="C523" s="28"/>
    </row>
    <row r="524" spans="2:3" x14ac:dyDescent="0.2">
      <c r="B524" s="2"/>
      <c r="C524" s="28"/>
    </row>
    <row r="525" spans="2:3" x14ac:dyDescent="0.2">
      <c r="B525" s="2"/>
      <c r="C525" s="28"/>
    </row>
    <row r="526" spans="2:3" x14ac:dyDescent="0.2">
      <c r="B526" s="2"/>
      <c r="C526" s="28"/>
    </row>
    <row r="527" spans="2:3" x14ac:dyDescent="0.2">
      <c r="B527" s="2"/>
      <c r="C527" s="28"/>
    </row>
    <row r="528" spans="2:3" x14ac:dyDescent="0.2">
      <c r="B528" s="2"/>
      <c r="C528" s="28"/>
    </row>
    <row r="529" spans="2:3" x14ac:dyDescent="0.2">
      <c r="B529" s="2"/>
      <c r="C529" s="28"/>
    </row>
    <row r="530" spans="2:3" x14ac:dyDescent="0.2">
      <c r="B530" s="2"/>
      <c r="C530" s="28"/>
    </row>
    <row r="531" spans="2:3" x14ac:dyDescent="0.2">
      <c r="B531" s="2"/>
      <c r="C531" s="28"/>
    </row>
    <row r="532" spans="2:3" x14ac:dyDescent="0.2">
      <c r="B532" s="2"/>
      <c r="C532" s="28"/>
    </row>
    <row r="533" spans="2:3" x14ac:dyDescent="0.2">
      <c r="B533" s="2"/>
      <c r="C533" s="28"/>
    </row>
    <row r="534" spans="2:3" x14ac:dyDescent="0.2">
      <c r="B534" s="2"/>
      <c r="C534" s="28"/>
    </row>
    <row r="535" spans="2:3" x14ac:dyDescent="0.2">
      <c r="B535" s="2"/>
      <c r="C535" s="28"/>
    </row>
    <row r="536" spans="2:3" x14ac:dyDescent="0.2">
      <c r="B536" s="2"/>
      <c r="C536" s="28"/>
    </row>
    <row r="537" spans="2:3" x14ac:dyDescent="0.2">
      <c r="B537" s="2"/>
      <c r="C537" s="28"/>
    </row>
    <row r="538" spans="2:3" x14ac:dyDescent="0.2">
      <c r="B538" s="2"/>
      <c r="C538" s="28"/>
    </row>
    <row r="539" spans="2:3" x14ac:dyDescent="0.2">
      <c r="B539" s="2"/>
      <c r="C539" s="28"/>
    </row>
    <row r="540" spans="2:3" x14ac:dyDescent="0.2">
      <c r="B540" s="2"/>
      <c r="C540" s="28"/>
    </row>
    <row r="541" spans="2:3" x14ac:dyDescent="0.2">
      <c r="B541" s="2"/>
      <c r="C541" s="28"/>
    </row>
    <row r="542" spans="2:3" x14ac:dyDescent="0.2">
      <c r="B542" s="2"/>
      <c r="C542" s="28"/>
    </row>
    <row r="543" spans="2:3" x14ac:dyDescent="0.2">
      <c r="B543" s="2"/>
      <c r="C543" s="28"/>
    </row>
    <row r="544" spans="2:3" x14ac:dyDescent="0.2">
      <c r="B544" s="2"/>
      <c r="C544" s="28"/>
    </row>
    <row r="545" spans="2:3" x14ac:dyDescent="0.2">
      <c r="B545" s="2"/>
      <c r="C545" s="28"/>
    </row>
    <row r="546" spans="2:3" x14ac:dyDescent="0.2">
      <c r="B546" s="2"/>
      <c r="C546" s="28"/>
    </row>
    <row r="547" spans="2:3" x14ac:dyDescent="0.2">
      <c r="B547" s="2"/>
      <c r="C547" s="28"/>
    </row>
    <row r="548" spans="2:3" x14ac:dyDescent="0.2">
      <c r="B548" s="2"/>
      <c r="C548" s="28"/>
    </row>
    <row r="549" spans="2:3" x14ac:dyDescent="0.2">
      <c r="B549" s="2"/>
      <c r="C549" s="28"/>
    </row>
    <row r="550" spans="2:3" x14ac:dyDescent="0.2">
      <c r="B550" s="2"/>
      <c r="C550" s="28"/>
    </row>
    <row r="551" spans="2:3" x14ac:dyDescent="0.2">
      <c r="B551" s="2"/>
      <c r="C551" s="28"/>
    </row>
    <row r="552" spans="2:3" x14ac:dyDescent="0.2">
      <c r="B552" s="2"/>
      <c r="C552" s="28"/>
    </row>
    <row r="553" spans="2:3" x14ac:dyDescent="0.2">
      <c r="B553" s="2"/>
      <c r="C553" s="28"/>
    </row>
    <row r="554" spans="2:3" x14ac:dyDescent="0.2">
      <c r="B554" s="2"/>
      <c r="C554" s="28"/>
    </row>
    <row r="555" spans="2:3" x14ac:dyDescent="0.2">
      <c r="B555" s="2"/>
      <c r="C555" s="28"/>
    </row>
    <row r="556" spans="2:3" x14ac:dyDescent="0.2">
      <c r="B556" s="2"/>
      <c r="C556" s="28"/>
    </row>
    <row r="557" spans="2:3" x14ac:dyDescent="0.2">
      <c r="B557" s="2"/>
      <c r="C557" s="28"/>
    </row>
    <row r="558" spans="2:3" x14ac:dyDescent="0.2">
      <c r="B558" s="2"/>
      <c r="C558" s="28"/>
    </row>
    <row r="559" spans="2:3" x14ac:dyDescent="0.2">
      <c r="B559" s="2"/>
      <c r="C559" s="28"/>
    </row>
    <row r="560" spans="2:3" x14ac:dyDescent="0.2">
      <c r="B560" s="2"/>
      <c r="C560" s="28"/>
    </row>
    <row r="561" spans="2:3" x14ac:dyDescent="0.2">
      <c r="B561" s="2"/>
      <c r="C561" s="28"/>
    </row>
    <row r="562" spans="2:3" x14ac:dyDescent="0.2">
      <c r="B562" s="2"/>
      <c r="C562" s="28"/>
    </row>
    <row r="563" spans="2:3" x14ac:dyDescent="0.2">
      <c r="B563" s="2"/>
      <c r="C563" s="28"/>
    </row>
    <row r="564" spans="2:3" x14ac:dyDescent="0.2">
      <c r="B564" s="2"/>
      <c r="C564" s="28"/>
    </row>
    <row r="565" spans="2:3" x14ac:dyDescent="0.2">
      <c r="B565" s="2"/>
      <c r="C565" s="28"/>
    </row>
    <row r="566" spans="2:3" x14ac:dyDescent="0.2">
      <c r="B566" s="2"/>
      <c r="C566" s="28"/>
    </row>
    <row r="567" spans="2:3" x14ac:dyDescent="0.2">
      <c r="B567" s="2"/>
      <c r="C567" s="28"/>
    </row>
    <row r="568" spans="2:3" x14ac:dyDescent="0.2">
      <c r="B568" s="2"/>
      <c r="C568" s="28"/>
    </row>
    <row r="569" spans="2:3" x14ac:dyDescent="0.2">
      <c r="B569" s="2"/>
      <c r="C569" s="28"/>
    </row>
    <row r="570" spans="2:3" x14ac:dyDescent="0.2">
      <c r="B570" s="2"/>
      <c r="C570" s="28"/>
    </row>
    <row r="571" spans="2:3" x14ac:dyDescent="0.2">
      <c r="B571" s="2"/>
      <c r="C571" s="28"/>
    </row>
    <row r="572" spans="2:3" x14ac:dyDescent="0.2">
      <c r="B572" s="2"/>
      <c r="C572" s="28"/>
    </row>
    <row r="573" spans="2:3" x14ac:dyDescent="0.2">
      <c r="B573" s="2"/>
      <c r="C573" s="28"/>
    </row>
    <row r="574" spans="2:3" x14ac:dyDescent="0.2">
      <c r="B574" s="2"/>
      <c r="C574" s="28"/>
    </row>
    <row r="575" spans="2:3" x14ac:dyDescent="0.2">
      <c r="B575" s="2"/>
      <c r="C575" s="28"/>
    </row>
    <row r="576" spans="2:3" x14ac:dyDescent="0.2">
      <c r="B576" s="2"/>
      <c r="C576" s="28"/>
    </row>
    <row r="577" spans="2:3" x14ac:dyDescent="0.2">
      <c r="B577" s="2"/>
      <c r="C577" s="28"/>
    </row>
    <row r="578" spans="2:3" x14ac:dyDescent="0.2">
      <c r="B578" s="2"/>
      <c r="C578" s="28"/>
    </row>
    <row r="579" spans="2:3" x14ac:dyDescent="0.2">
      <c r="B579" s="2"/>
      <c r="C579" s="28"/>
    </row>
    <row r="580" spans="2:3" x14ac:dyDescent="0.2">
      <c r="B580" s="2"/>
      <c r="C580" s="28"/>
    </row>
    <row r="581" spans="2:3" x14ac:dyDescent="0.2">
      <c r="B581" s="2"/>
      <c r="C581" s="28"/>
    </row>
    <row r="582" spans="2:3" x14ac:dyDescent="0.2">
      <c r="B582" s="2"/>
      <c r="C582" s="28"/>
    </row>
    <row r="583" spans="2:3" x14ac:dyDescent="0.2">
      <c r="B583" s="2"/>
      <c r="C583" s="28"/>
    </row>
    <row r="584" spans="2:3" x14ac:dyDescent="0.2">
      <c r="B584" s="2"/>
      <c r="C584" s="28"/>
    </row>
    <row r="585" spans="2:3" x14ac:dyDescent="0.2">
      <c r="B585" s="2"/>
      <c r="C585" s="28"/>
    </row>
    <row r="586" spans="2:3" x14ac:dyDescent="0.2">
      <c r="B586" s="2"/>
      <c r="C586" s="28"/>
    </row>
    <row r="587" spans="2:3" x14ac:dyDescent="0.2">
      <c r="B587" s="2"/>
      <c r="C587" s="28"/>
    </row>
    <row r="588" spans="2:3" x14ac:dyDescent="0.2">
      <c r="B588" s="2"/>
      <c r="C588" s="28"/>
    </row>
    <row r="589" spans="2:3" x14ac:dyDescent="0.2">
      <c r="B589" s="2"/>
      <c r="C589" s="28"/>
    </row>
    <row r="590" spans="2:3" x14ac:dyDescent="0.2">
      <c r="B590" s="2"/>
      <c r="C590" s="28"/>
    </row>
    <row r="591" spans="2:3" x14ac:dyDescent="0.2">
      <c r="B591" s="2"/>
      <c r="C591" s="28"/>
    </row>
    <row r="592" spans="2:3" x14ac:dyDescent="0.2">
      <c r="B592" s="2"/>
      <c r="C592" s="28"/>
    </row>
    <row r="593" spans="2:3" x14ac:dyDescent="0.2">
      <c r="B593" s="2"/>
      <c r="C593" s="28"/>
    </row>
    <row r="594" spans="2:3" x14ac:dyDescent="0.2">
      <c r="B594" s="2"/>
      <c r="C594" s="28"/>
    </row>
    <row r="595" spans="2:3" x14ac:dyDescent="0.2">
      <c r="B595" s="2"/>
      <c r="C595" s="28"/>
    </row>
    <row r="596" spans="2:3" x14ac:dyDescent="0.2">
      <c r="B596" s="2"/>
      <c r="C596" s="28"/>
    </row>
    <row r="597" spans="2:3" x14ac:dyDescent="0.2">
      <c r="B597" s="2"/>
      <c r="C597" s="28"/>
    </row>
    <row r="598" spans="2:3" x14ac:dyDescent="0.2">
      <c r="B598" s="2"/>
      <c r="C598" s="28"/>
    </row>
    <row r="599" spans="2:3" x14ac:dyDescent="0.2">
      <c r="B599" s="2"/>
      <c r="C599" s="28"/>
    </row>
    <row r="600" spans="2:3" x14ac:dyDescent="0.2">
      <c r="B600" s="2"/>
      <c r="C600" s="28"/>
    </row>
    <row r="601" spans="2:3" x14ac:dyDescent="0.2">
      <c r="B601" s="2"/>
      <c r="C601" s="28"/>
    </row>
    <row r="602" spans="2:3" x14ac:dyDescent="0.2">
      <c r="B602" s="2"/>
      <c r="C602" s="28"/>
    </row>
    <row r="603" spans="2:3" x14ac:dyDescent="0.2">
      <c r="B603" s="2"/>
      <c r="C603" s="28"/>
    </row>
    <row r="604" spans="2:3" x14ac:dyDescent="0.2">
      <c r="B604" s="2"/>
      <c r="C604" s="28"/>
    </row>
    <row r="605" spans="2:3" x14ac:dyDescent="0.2">
      <c r="B605" s="2"/>
      <c r="C605" s="28"/>
    </row>
    <row r="606" spans="2:3" x14ac:dyDescent="0.2">
      <c r="B606" s="2"/>
      <c r="C606" s="28"/>
    </row>
    <row r="607" spans="2:3" x14ac:dyDescent="0.2">
      <c r="B607" s="2"/>
      <c r="C607" s="28"/>
    </row>
    <row r="608" spans="2:3" x14ac:dyDescent="0.2">
      <c r="B608" s="2"/>
      <c r="C608" s="28"/>
    </row>
    <row r="609" spans="2:3" x14ac:dyDescent="0.2">
      <c r="B609" s="2"/>
      <c r="C609" s="28"/>
    </row>
    <row r="610" spans="2:3" x14ac:dyDescent="0.2">
      <c r="B610" s="2"/>
      <c r="C610" s="28"/>
    </row>
    <row r="611" spans="2:3" x14ac:dyDescent="0.2">
      <c r="B611" s="2"/>
      <c r="C611" s="28"/>
    </row>
    <row r="612" spans="2:3" x14ac:dyDescent="0.2">
      <c r="B612" s="2"/>
      <c r="C612" s="28"/>
    </row>
    <row r="613" spans="2:3" x14ac:dyDescent="0.2">
      <c r="B613" s="2"/>
      <c r="C613" s="28"/>
    </row>
    <row r="614" spans="2:3" x14ac:dyDescent="0.2">
      <c r="B614" s="2"/>
      <c r="C614" s="28"/>
    </row>
    <row r="615" spans="2:3" x14ac:dyDescent="0.2">
      <c r="B615" s="2"/>
      <c r="C615" s="28"/>
    </row>
    <row r="616" spans="2:3" x14ac:dyDescent="0.2">
      <c r="B616" s="2"/>
      <c r="C616" s="28"/>
    </row>
    <row r="617" spans="2:3" x14ac:dyDescent="0.2">
      <c r="B617" s="2"/>
      <c r="C617" s="28"/>
    </row>
    <row r="618" spans="2:3" x14ac:dyDescent="0.2">
      <c r="B618" s="2"/>
      <c r="C618" s="28"/>
    </row>
    <row r="619" spans="2:3" x14ac:dyDescent="0.2">
      <c r="B619" s="2"/>
      <c r="C619" s="28"/>
    </row>
    <row r="620" spans="2:3" x14ac:dyDescent="0.2">
      <c r="B620" s="2"/>
      <c r="C620" s="28"/>
    </row>
    <row r="621" spans="2:3" x14ac:dyDescent="0.2">
      <c r="B621" s="2"/>
      <c r="C621" s="28"/>
    </row>
    <row r="622" spans="2:3" x14ac:dyDescent="0.2">
      <c r="B622" s="2"/>
      <c r="C622" s="28"/>
    </row>
    <row r="623" spans="2:3" x14ac:dyDescent="0.2">
      <c r="B623" s="2"/>
      <c r="C623" s="28"/>
    </row>
    <row r="624" spans="2:3" x14ac:dyDescent="0.2">
      <c r="B624" s="2"/>
      <c r="C624" s="28"/>
    </row>
    <row r="625" spans="2:3" x14ac:dyDescent="0.2">
      <c r="B625" s="2"/>
      <c r="C625" s="28"/>
    </row>
    <row r="626" spans="2:3" x14ac:dyDescent="0.2">
      <c r="B626" s="2"/>
      <c r="C626" s="28"/>
    </row>
    <row r="627" spans="2:3" x14ac:dyDescent="0.2">
      <c r="B627" s="2"/>
      <c r="C627" s="28"/>
    </row>
    <row r="628" spans="2:3" x14ac:dyDescent="0.2">
      <c r="B628" s="2"/>
      <c r="C628" s="28"/>
    </row>
    <row r="629" spans="2:3" x14ac:dyDescent="0.2">
      <c r="B629" s="2"/>
      <c r="C629" s="28"/>
    </row>
    <row r="630" spans="2:3" x14ac:dyDescent="0.2">
      <c r="B630" s="2"/>
      <c r="C630" s="28"/>
    </row>
    <row r="631" spans="2:3" x14ac:dyDescent="0.2">
      <c r="B631" s="2"/>
      <c r="C631" s="28"/>
    </row>
    <row r="632" spans="2:3" x14ac:dyDescent="0.2">
      <c r="B632" s="2"/>
      <c r="C632" s="28"/>
    </row>
    <row r="633" spans="2:3" x14ac:dyDescent="0.2">
      <c r="B633" s="2"/>
      <c r="C633" s="28"/>
    </row>
    <row r="634" spans="2:3" x14ac:dyDescent="0.2">
      <c r="B634" s="2"/>
      <c r="C634" s="28"/>
    </row>
    <row r="635" spans="2:3" x14ac:dyDescent="0.2">
      <c r="B635" s="2"/>
      <c r="C635" s="28"/>
    </row>
    <row r="636" spans="2:3" x14ac:dyDescent="0.2">
      <c r="B636" s="2"/>
      <c r="C636" s="28"/>
    </row>
    <row r="637" spans="2:3" x14ac:dyDescent="0.2">
      <c r="B637" s="2"/>
      <c r="C637" s="28"/>
    </row>
    <row r="638" spans="2:3" x14ac:dyDescent="0.2">
      <c r="B638" s="2"/>
      <c r="C638" s="28"/>
    </row>
    <row r="639" spans="2:3" x14ac:dyDescent="0.2">
      <c r="B639" s="2"/>
      <c r="C639" s="28"/>
    </row>
    <row r="640" spans="2:3" x14ac:dyDescent="0.2">
      <c r="B640" s="2"/>
      <c r="C640" s="28"/>
    </row>
    <row r="641" spans="2:3" x14ac:dyDescent="0.2">
      <c r="B641" s="2"/>
      <c r="C641" s="28"/>
    </row>
    <row r="642" spans="2:3" x14ac:dyDescent="0.2">
      <c r="B642" s="2"/>
      <c r="C642" s="28"/>
    </row>
    <row r="643" spans="2:3" x14ac:dyDescent="0.2">
      <c r="B643" s="2"/>
      <c r="C643" s="28"/>
    </row>
    <row r="644" spans="2:3" x14ac:dyDescent="0.2">
      <c r="B644" s="2"/>
      <c r="C644" s="28"/>
    </row>
    <row r="645" spans="2:3" x14ac:dyDescent="0.2">
      <c r="B645" s="2"/>
      <c r="C645" s="28"/>
    </row>
    <row r="646" spans="2:3" x14ac:dyDescent="0.2">
      <c r="B646" s="2"/>
      <c r="C646" s="28"/>
    </row>
    <row r="647" spans="2:3" x14ac:dyDescent="0.2">
      <c r="B647" s="2"/>
      <c r="C647" s="28"/>
    </row>
    <row r="648" spans="2:3" x14ac:dyDescent="0.2">
      <c r="B648" s="2"/>
      <c r="C648" s="28"/>
    </row>
    <row r="649" spans="2:3" x14ac:dyDescent="0.2">
      <c r="B649" s="2"/>
      <c r="C649" s="28"/>
    </row>
    <row r="650" spans="2:3" x14ac:dyDescent="0.2">
      <c r="B650" s="2"/>
      <c r="C650" s="28"/>
    </row>
    <row r="651" spans="2:3" x14ac:dyDescent="0.2">
      <c r="B651" s="2"/>
      <c r="C651" s="28"/>
    </row>
    <row r="652" spans="2:3" x14ac:dyDescent="0.2">
      <c r="B652" s="2"/>
      <c r="C652" s="28"/>
    </row>
    <row r="653" spans="2:3" x14ac:dyDescent="0.2">
      <c r="B653" s="2"/>
      <c r="C653" s="28"/>
    </row>
    <row r="654" spans="2:3" x14ac:dyDescent="0.2">
      <c r="B654" s="2"/>
      <c r="C654" s="28"/>
    </row>
    <row r="655" spans="2:3" x14ac:dyDescent="0.2">
      <c r="B655" s="2"/>
      <c r="C655" s="28"/>
    </row>
    <row r="656" spans="2:3" x14ac:dyDescent="0.2">
      <c r="B656" s="2"/>
      <c r="C656" s="28"/>
    </row>
    <row r="657" spans="2:3" x14ac:dyDescent="0.2">
      <c r="B657" s="2"/>
      <c r="C657" s="28"/>
    </row>
    <row r="658" spans="2:3" x14ac:dyDescent="0.2">
      <c r="B658" s="2"/>
      <c r="C658" s="28"/>
    </row>
    <row r="659" spans="2:3" x14ac:dyDescent="0.2">
      <c r="B659" s="2"/>
      <c r="C659" s="28"/>
    </row>
    <row r="660" spans="2:3" x14ac:dyDescent="0.2">
      <c r="B660" s="2"/>
      <c r="C660" s="28"/>
    </row>
    <row r="661" spans="2:3" x14ac:dyDescent="0.2">
      <c r="B661" s="2"/>
      <c r="C661" s="28"/>
    </row>
    <row r="662" spans="2:3" x14ac:dyDescent="0.2">
      <c r="B662" s="2"/>
      <c r="C662" s="28"/>
    </row>
    <row r="663" spans="2:3" x14ac:dyDescent="0.2">
      <c r="B663" s="2"/>
      <c r="C663" s="28"/>
    </row>
    <row r="664" spans="2:3" x14ac:dyDescent="0.2">
      <c r="B664" s="2"/>
      <c r="C664" s="28"/>
    </row>
    <row r="665" spans="2:3" x14ac:dyDescent="0.2">
      <c r="B665" s="2"/>
      <c r="C665" s="28"/>
    </row>
    <row r="666" spans="2:3" x14ac:dyDescent="0.2">
      <c r="B666" s="2"/>
      <c r="C666" s="28"/>
    </row>
    <row r="667" spans="2:3" x14ac:dyDescent="0.2">
      <c r="B667" s="2"/>
      <c r="C667" s="28"/>
    </row>
    <row r="668" spans="2:3" x14ac:dyDescent="0.2">
      <c r="B668" s="2"/>
      <c r="C668" s="28"/>
    </row>
    <row r="669" spans="2:3" x14ac:dyDescent="0.2">
      <c r="B669" s="2"/>
      <c r="C669" s="28"/>
    </row>
    <row r="670" spans="2:3" x14ac:dyDescent="0.2">
      <c r="B670" s="2"/>
      <c r="C670" s="28"/>
    </row>
    <row r="671" spans="2:3" x14ac:dyDescent="0.2">
      <c r="B671" s="2"/>
      <c r="C671" s="28"/>
    </row>
    <row r="672" spans="2:3" x14ac:dyDescent="0.2">
      <c r="B672" s="2"/>
      <c r="C672" s="28"/>
    </row>
    <row r="673" spans="2:3" x14ac:dyDescent="0.2">
      <c r="B673" s="2"/>
      <c r="C673" s="28"/>
    </row>
    <row r="674" spans="2:3" x14ac:dyDescent="0.2">
      <c r="B674" s="2"/>
      <c r="C674" s="28"/>
    </row>
    <row r="675" spans="2:3" x14ac:dyDescent="0.2">
      <c r="B675" s="2"/>
      <c r="C675" s="28"/>
    </row>
    <row r="676" spans="2:3" x14ac:dyDescent="0.2">
      <c r="B676" s="2"/>
      <c r="C676" s="28"/>
    </row>
    <row r="677" spans="2:3" x14ac:dyDescent="0.2">
      <c r="B677" s="2"/>
      <c r="C677" s="28"/>
    </row>
    <row r="678" spans="2:3" x14ac:dyDescent="0.2">
      <c r="B678" s="2"/>
      <c r="C678" s="28"/>
    </row>
    <row r="679" spans="2:3" x14ac:dyDescent="0.2">
      <c r="B679" s="2"/>
      <c r="C679" s="28"/>
    </row>
    <row r="680" spans="2:3" x14ac:dyDescent="0.2">
      <c r="B680" s="2"/>
      <c r="C680" s="28"/>
    </row>
    <row r="681" spans="2:3" x14ac:dyDescent="0.2">
      <c r="B681" s="2"/>
      <c r="C681" s="28"/>
    </row>
    <row r="682" spans="2:3" x14ac:dyDescent="0.2">
      <c r="B682" s="2"/>
      <c r="C682" s="28"/>
    </row>
    <row r="683" spans="2:3" x14ac:dyDescent="0.2">
      <c r="B683" s="2"/>
      <c r="C683" s="28"/>
    </row>
    <row r="684" spans="2:3" x14ac:dyDescent="0.2">
      <c r="B684" s="2"/>
      <c r="C684" s="28"/>
    </row>
    <row r="685" spans="2:3" x14ac:dyDescent="0.2">
      <c r="B685" s="2"/>
      <c r="C685" s="28"/>
    </row>
    <row r="686" spans="2:3" x14ac:dyDescent="0.2">
      <c r="B686" s="2"/>
      <c r="C686" s="28"/>
    </row>
    <row r="687" spans="2:3" x14ac:dyDescent="0.2">
      <c r="B687" s="2"/>
      <c r="C687" s="28"/>
    </row>
    <row r="688" spans="2:3" x14ac:dyDescent="0.2">
      <c r="B688" s="2"/>
      <c r="C688" s="28"/>
    </row>
    <row r="689" spans="2:3" x14ac:dyDescent="0.2">
      <c r="B689" s="2"/>
      <c r="C689" s="28"/>
    </row>
    <row r="690" spans="2:3" x14ac:dyDescent="0.2">
      <c r="B690" s="2"/>
      <c r="C690" s="28"/>
    </row>
    <row r="691" spans="2:3" x14ac:dyDescent="0.2">
      <c r="B691" s="2"/>
      <c r="C691" s="28"/>
    </row>
    <row r="692" spans="2:3" x14ac:dyDescent="0.2">
      <c r="B692" s="2"/>
      <c r="C692" s="28"/>
    </row>
    <row r="693" spans="2:3" x14ac:dyDescent="0.2">
      <c r="B693" s="2"/>
      <c r="C693" s="28"/>
    </row>
    <row r="694" spans="2:3" x14ac:dyDescent="0.2">
      <c r="B694" s="2"/>
      <c r="C694" s="28"/>
    </row>
    <row r="695" spans="2:3" x14ac:dyDescent="0.2">
      <c r="B695" s="2"/>
      <c r="C695" s="28"/>
    </row>
    <row r="696" spans="2:3" x14ac:dyDescent="0.2">
      <c r="B696" s="2"/>
      <c r="C696" s="28"/>
    </row>
    <row r="697" spans="2:3" x14ac:dyDescent="0.2">
      <c r="B697" s="2"/>
      <c r="C697" s="28"/>
    </row>
    <row r="698" spans="2:3" x14ac:dyDescent="0.2">
      <c r="B698" s="2"/>
      <c r="C698" s="28"/>
    </row>
    <row r="699" spans="2:3" x14ac:dyDescent="0.2">
      <c r="B699" s="2"/>
      <c r="C699" s="28"/>
    </row>
    <row r="700" spans="2:3" x14ac:dyDescent="0.2">
      <c r="B700" s="2"/>
      <c r="C700" s="28"/>
    </row>
    <row r="701" spans="2:3" x14ac:dyDescent="0.2">
      <c r="B701" s="2"/>
      <c r="C701" s="28"/>
    </row>
    <row r="702" spans="2:3" x14ac:dyDescent="0.2">
      <c r="B702" s="2"/>
      <c r="C702" s="28"/>
    </row>
    <row r="703" spans="2:3" x14ac:dyDescent="0.2">
      <c r="B703" s="2"/>
      <c r="C703" s="28"/>
    </row>
    <row r="704" spans="2:3" x14ac:dyDescent="0.2">
      <c r="B704" s="2"/>
      <c r="C704" s="28"/>
    </row>
    <row r="705" spans="2:3" x14ac:dyDescent="0.2">
      <c r="B705" s="2"/>
      <c r="C705" s="28"/>
    </row>
    <row r="706" spans="2:3" x14ac:dyDescent="0.2">
      <c r="B706" s="2"/>
      <c r="C706" s="28"/>
    </row>
    <row r="707" spans="2:3" x14ac:dyDescent="0.2">
      <c r="B707" s="2"/>
      <c r="C707" s="28"/>
    </row>
    <row r="708" spans="2:3" x14ac:dyDescent="0.2">
      <c r="B708" s="2"/>
      <c r="C708" s="28"/>
    </row>
    <row r="709" spans="2:3" x14ac:dyDescent="0.2">
      <c r="B709" s="2"/>
      <c r="C709" s="28"/>
    </row>
    <row r="710" spans="2:3" x14ac:dyDescent="0.2">
      <c r="B710" s="2"/>
      <c r="C710" s="28"/>
    </row>
    <row r="711" spans="2:3" x14ac:dyDescent="0.2">
      <c r="B711" s="2"/>
      <c r="C711" s="28"/>
    </row>
    <row r="712" spans="2:3" x14ac:dyDescent="0.2">
      <c r="B712" s="2"/>
      <c r="C712" s="28"/>
    </row>
    <row r="713" spans="2:3" x14ac:dyDescent="0.2">
      <c r="B713" s="2"/>
      <c r="C713" s="28"/>
    </row>
    <row r="714" spans="2:3" x14ac:dyDescent="0.2">
      <c r="B714" s="2"/>
      <c r="C714" s="28"/>
    </row>
    <row r="715" spans="2:3" x14ac:dyDescent="0.2">
      <c r="B715" s="2"/>
      <c r="C715" s="28"/>
    </row>
    <row r="716" spans="2:3" x14ac:dyDescent="0.2">
      <c r="B716" s="2"/>
      <c r="C716" s="28"/>
    </row>
    <row r="717" spans="2:3" x14ac:dyDescent="0.2">
      <c r="B717" s="2"/>
      <c r="C717" s="28"/>
    </row>
    <row r="718" spans="2:3" x14ac:dyDescent="0.2">
      <c r="B718" s="2"/>
      <c r="C718" s="28"/>
    </row>
    <row r="719" spans="2:3" x14ac:dyDescent="0.2">
      <c r="B719" s="2"/>
      <c r="C719" s="28"/>
    </row>
    <row r="720" spans="2:3" x14ac:dyDescent="0.2">
      <c r="B720" s="2"/>
      <c r="C720" s="28"/>
    </row>
    <row r="721" spans="2:3" x14ac:dyDescent="0.2">
      <c r="B721" s="2"/>
      <c r="C721" s="28"/>
    </row>
    <row r="722" spans="2:3" x14ac:dyDescent="0.2">
      <c r="B722" s="2"/>
      <c r="C722" s="28"/>
    </row>
    <row r="723" spans="2:3" x14ac:dyDescent="0.2">
      <c r="B723" s="2"/>
      <c r="C723" s="28"/>
    </row>
    <row r="724" spans="2:3" x14ac:dyDescent="0.2">
      <c r="B724" s="2"/>
      <c r="C724" s="28"/>
    </row>
    <row r="725" spans="2:3" x14ac:dyDescent="0.2">
      <c r="B725" s="2"/>
      <c r="C725" s="28"/>
    </row>
    <row r="726" spans="2:3" x14ac:dyDescent="0.2">
      <c r="B726" s="2"/>
      <c r="C726" s="28"/>
    </row>
    <row r="727" spans="2:3" x14ac:dyDescent="0.2">
      <c r="B727" s="2"/>
      <c r="C727" s="28"/>
    </row>
    <row r="728" spans="2:3" x14ac:dyDescent="0.2">
      <c r="B728" s="2"/>
      <c r="C728" s="28"/>
    </row>
    <row r="729" spans="2:3" x14ac:dyDescent="0.2">
      <c r="B729" s="2"/>
      <c r="C729" s="28"/>
    </row>
    <row r="730" spans="2:3" x14ac:dyDescent="0.2">
      <c r="B730" s="2"/>
      <c r="C730" s="28"/>
    </row>
    <row r="731" spans="2:3" x14ac:dyDescent="0.2">
      <c r="B731" s="2"/>
      <c r="C731" s="28"/>
    </row>
    <row r="732" spans="2:3" x14ac:dyDescent="0.2">
      <c r="B732" s="2"/>
      <c r="C732" s="28"/>
    </row>
    <row r="733" spans="2:3" x14ac:dyDescent="0.2">
      <c r="B733" s="2"/>
      <c r="C733" s="28"/>
    </row>
    <row r="734" spans="2:3" x14ac:dyDescent="0.2">
      <c r="B734" s="2"/>
      <c r="C734" s="28"/>
    </row>
    <row r="735" spans="2:3" x14ac:dyDescent="0.2">
      <c r="B735" s="2"/>
      <c r="C735" s="28"/>
    </row>
    <row r="736" spans="2:3" x14ac:dyDescent="0.2">
      <c r="B736" s="2"/>
      <c r="C736" s="28"/>
    </row>
    <row r="737" spans="2:3" x14ac:dyDescent="0.2">
      <c r="B737" s="2"/>
      <c r="C737" s="28"/>
    </row>
    <row r="738" spans="2:3" x14ac:dyDescent="0.2">
      <c r="B738" s="2"/>
      <c r="C738" s="28"/>
    </row>
    <row r="739" spans="2:3" x14ac:dyDescent="0.2">
      <c r="B739" s="2"/>
      <c r="C739" s="28"/>
    </row>
    <row r="740" spans="2:3" x14ac:dyDescent="0.2">
      <c r="B740" s="2"/>
      <c r="C740" s="28"/>
    </row>
    <row r="741" spans="2:3" x14ac:dyDescent="0.2">
      <c r="B741" s="2"/>
      <c r="C741" s="28"/>
    </row>
    <row r="742" spans="2:3" x14ac:dyDescent="0.2">
      <c r="B742" s="2"/>
      <c r="C742" s="28"/>
    </row>
    <row r="743" spans="2:3" x14ac:dyDescent="0.2">
      <c r="B743" s="2"/>
      <c r="C743" s="28"/>
    </row>
    <row r="744" spans="2:3" x14ac:dyDescent="0.2">
      <c r="B744" s="2"/>
      <c r="C744" s="28"/>
    </row>
    <row r="745" spans="2:3" x14ac:dyDescent="0.2">
      <c r="B745" s="2"/>
      <c r="C745" s="28"/>
    </row>
    <row r="746" spans="2:3" x14ac:dyDescent="0.2">
      <c r="B746" s="2"/>
      <c r="C746" s="28"/>
    </row>
    <row r="747" spans="2:3" x14ac:dyDescent="0.2">
      <c r="B747" s="2"/>
      <c r="C747" s="28"/>
    </row>
    <row r="748" spans="2:3" x14ac:dyDescent="0.2">
      <c r="B748" s="2"/>
      <c r="C748" s="28"/>
    </row>
    <row r="749" spans="2:3" x14ac:dyDescent="0.2">
      <c r="B749" s="2"/>
      <c r="C749" s="28"/>
    </row>
    <row r="750" spans="2:3" x14ac:dyDescent="0.2">
      <c r="B750" s="2"/>
      <c r="C750" s="28"/>
    </row>
    <row r="751" spans="2:3" x14ac:dyDescent="0.2">
      <c r="B751" s="2"/>
      <c r="C751" s="28"/>
    </row>
    <row r="752" spans="2:3" x14ac:dyDescent="0.2">
      <c r="B752" s="2"/>
      <c r="C752" s="28"/>
    </row>
    <row r="753" spans="2:3" x14ac:dyDescent="0.2">
      <c r="B753" s="2"/>
      <c r="C753" s="28"/>
    </row>
    <row r="754" spans="2:3" x14ac:dyDescent="0.2">
      <c r="B754" s="2"/>
      <c r="C754" s="28"/>
    </row>
    <row r="755" spans="2:3" x14ac:dyDescent="0.2">
      <c r="B755" s="2"/>
      <c r="C755" s="28"/>
    </row>
    <row r="756" spans="2:3" x14ac:dyDescent="0.2">
      <c r="B756" s="2"/>
      <c r="C756" s="28"/>
    </row>
    <row r="757" spans="2:3" x14ac:dyDescent="0.2">
      <c r="B757" s="2"/>
      <c r="C757" s="28"/>
    </row>
    <row r="758" spans="2:3" x14ac:dyDescent="0.2">
      <c r="B758" s="2"/>
      <c r="C758" s="28"/>
    </row>
    <row r="759" spans="2:3" x14ac:dyDescent="0.2">
      <c r="B759" s="2"/>
      <c r="C759" s="28"/>
    </row>
    <row r="760" spans="2:3" x14ac:dyDescent="0.2">
      <c r="B760" s="2"/>
      <c r="C760" s="28"/>
    </row>
    <row r="761" spans="2:3" x14ac:dyDescent="0.2">
      <c r="B761" s="2"/>
      <c r="C761" s="28"/>
    </row>
    <row r="762" spans="2:3" x14ac:dyDescent="0.2">
      <c r="B762" s="2"/>
      <c r="C762" s="28"/>
    </row>
    <row r="763" spans="2:3" x14ac:dyDescent="0.2">
      <c r="B763" s="2"/>
      <c r="C763" s="28"/>
    </row>
    <row r="764" spans="2:3" x14ac:dyDescent="0.2">
      <c r="B764" s="2"/>
      <c r="C764" s="28"/>
    </row>
    <row r="765" spans="2:3" x14ac:dyDescent="0.2">
      <c r="B765" s="2"/>
      <c r="C765" s="28"/>
    </row>
    <row r="766" spans="2:3" x14ac:dyDescent="0.2">
      <c r="B766" s="2"/>
      <c r="C766" s="28"/>
    </row>
    <row r="767" spans="2:3" x14ac:dyDescent="0.2">
      <c r="B767" s="2"/>
      <c r="C767" s="28"/>
    </row>
    <row r="768" spans="2:3" x14ac:dyDescent="0.2">
      <c r="B768" s="2"/>
      <c r="C768" s="28"/>
    </row>
    <row r="769" spans="2:3" x14ac:dyDescent="0.2">
      <c r="B769" s="2"/>
      <c r="C769" s="28"/>
    </row>
    <row r="770" spans="2:3" x14ac:dyDescent="0.2">
      <c r="B770" s="2"/>
      <c r="C770" s="28"/>
    </row>
    <row r="771" spans="2:3" x14ac:dyDescent="0.2">
      <c r="B771" s="2"/>
      <c r="C771" s="28"/>
    </row>
    <row r="772" spans="2:3" x14ac:dyDescent="0.2">
      <c r="B772" s="2"/>
      <c r="C772" s="28"/>
    </row>
    <row r="773" spans="2:3" x14ac:dyDescent="0.2">
      <c r="B773" s="2"/>
      <c r="C773" s="28"/>
    </row>
    <row r="774" spans="2:3" x14ac:dyDescent="0.2">
      <c r="B774" s="2"/>
      <c r="C774" s="28"/>
    </row>
    <row r="775" spans="2:3" x14ac:dyDescent="0.2">
      <c r="B775" s="2"/>
      <c r="C775" s="28"/>
    </row>
    <row r="776" spans="2:3" x14ac:dyDescent="0.2">
      <c r="B776" s="2"/>
      <c r="C776" s="28"/>
    </row>
    <row r="777" spans="2:3" x14ac:dyDescent="0.2">
      <c r="B777" s="2"/>
      <c r="C777" s="28"/>
    </row>
    <row r="778" spans="2:3" x14ac:dyDescent="0.2">
      <c r="B778" s="2"/>
      <c r="C778" s="28"/>
    </row>
    <row r="779" spans="2:3" x14ac:dyDescent="0.2">
      <c r="B779" s="2"/>
      <c r="C779" s="28"/>
    </row>
    <row r="780" spans="2:3" x14ac:dyDescent="0.2">
      <c r="B780" s="2"/>
      <c r="C780" s="28"/>
    </row>
    <row r="781" spans="2:3" x14ac:dyDescent="0.2">
      <c r="B781" s="2"/>
      <c r="C781" s="28"/>
    </row>
    <row r="782" spans="2:3" x14ac:dyDescent="0.2">
      <c r="B782" s="2"/>
      <c r="C782" s="28"/>
    </row>
    <row r="783" spans="2:3" x14ac:dyDescent="0.2">
      <c r="B783" s="2"/>
      <c r="C783" s="28"/>
    </row>
    <row r="784" spans="2:3" x14ac:dyDescent="0.2">
      <c r="B784" s="2"/>
      <c r="C784" s="28"/>
    </row>
    <row r="785" spans="2:3" x14ac:dyDescent="0.2">
      <c r="B785" s="2"/>
      <c r="C785" s="28"/>
    </row>
    <row r="786" spans="2:3" x14ac:dyDescent="0.2">
      <c r="B786" s="2"/>
      <c r="C786" s="28"/>
    </row>
    <row r="787" spans="2:3" x14ac:dyDescent="0.2">
      <c r="B787" s="2"/>
      <c r="C787" s="28"/>
    </row>
    <row r="788" spans="2:3" x14ac:dyDescent="0.2">
      <c r="B788" s="2"/>
      <c r="C788" s="28"/>
    </row>
    <row r="789" spans="2:3" x14ac:dyDescent="0.2">
      <c r="B789" s="2"/>
      <c r="C789" s="28"/>
    </row>
    <row r="790" spans="2:3" x14ac:dyDescent="0.2">
      <c r="B790" s="2"/>
      <c r="C790" s="28"/>
    </row>
    <row r="791" spans="2:3" x14ac:dyDescent="0.2">
      <c r="B791" s="2"/>
      <c r="C791" s="28"/>
    </row>
    <row r="792" spans="2:3" x14ac:dyDescent="0.2">
      <c r="B792" s="2"/>
      <c r="C792" s="28"/>
    </row>
    <row r="793" spans="2:3" x14ac:dyDescent="0.2">
      <c r="B793" s="2"/>
      <c r="C793" s="28"/>
    </row>
    <row r="794" spans="2:3" x14ac:dyDescent="0.2">
      <c r="B794" s="2"/>
      <c r="C794" s="28"/>
    </row>
    <row r="795" spans="2:3" x14ac:dyDescent="0.2">
      <c r="B795" s="2"/>
      <c r="C795" s="28"/>
    </row>
    <row r="796" spans="2:3" x14ac:dyDescent="0.2">
      <c r="B796" s="2"/>
      <c r="C796" s="28"/>
    </row>
    <row r="797" spans="2:3" x14ac:dyDescent="0.2">
      <c r="B797" s="2"/>
      <c r="C797" s="28"/>
    </row>
    <row r="798" spans="2:3" x14ac:dyDescent="0.2">
      <c r="B798" s="2"/>
      <c r="C798" s="28"/>
    </row>
    <row r="799" spans="2:3" x14ac:dyDescent="0.2">
      <c r="B799" s="2"/>
      <c r="C799" s="28"/>
    </row>
    <row r="800" spans="2:3" x14ac:dyDescent="0.2">
      <c r="B800" s="2"/>
      <c r="C800" s="28"/>
    </row>
    <row r="801" spans="2:3" x14ac:dyDescent="0.2">
      <c r="B801" s="2"/>
      <c r="C801" s="28"/>
    </row>
    <row r="802" spans="2:3" x14ac:dyDescent="0.2">
      <c r="B802" s="2"/>
      <c r="C802" s="28"/>
    </row>
    <row r="803" spans="2:3" x14ac:dyDescent="0.2">
      <c r="B803" s="2"/>
      <c r="C803" s="28"/>
    </row>
    <row r="804" spans="2:3" x14ac:dyDescent="0.2">
      <c r="B804" s="2"/>
      <c r="C804" s="28"/>
    </row>
    <row r="805" spans="2:3" x14ac:dyDescent="0.2">
      <c r="B805" s="2"/>
      <c r="C805" s="28"/>
    </row>
    <row r="806" spans="2:3" x14ac:dyDescent="0.2">
      <c r="B806" s="2"/>
      <c r="C806" s="28"/>
    </row>
    <row r="807" spans="2:3" x14ac:dyDescent="0.2">
      <c r="B807" s="2"/>
      <c r="C807" s="28"/>
    </row>
    <row r="808" spans="2:3" x14ac:dyDescent="0.2">
      <c r="B808" s="2"/>
      <c r="C808" s="28"/>
    </row>
    <row r="809" spans="2:3" x14ac:dyDescent="0.2">
      <c r="B809" s="2"/>
      <c r="C809" s="28"/>
    </row>
    <row r="810" spans="2:3" x14ac:dyDescent="0.2">
      <c r="B810" s="2"/>
      <c r="C810" s="28"/>
    </row>
    <row r="811" spans="2:3" x14ac:dyDescent="0.2">
      <c r="B811" s="2"/>
      <c r="C811" s="28"/>
    </row>
    <row r="812" spans="2:3" x14ac:dyDescent="0.2">
      <c r="B812" s="2"/>
      <c r="C812" s="28"/>
    </row>
    <row r="813" spans="2:3" x14ac:dyDescent="0.2">
      <c r="B813" s="2"/>
      <c r="C813" s="28"/>
    </row>
    <row r="814" spans="2:3" x14ac:dyDescent="0.2">
      <c r="B814" s="2"/>
      <c r="C814" s="28"/>
    </row>
    <row r="815" spans="2:3" x14ac:dyDescent="0.2">
      <c r="B815" s="2"/>
      <c r="C815" s="28"/>
    </row>
    <row r="816" spans="2:3" x14ac:dyDescent="0.2">
      <c r="B816" s="2"/>
      <c r="C816" s="28"/>
    </row>
    <row r="817" spans="2:3" x14ac:dyDescent="0.2">
      <c r="B817" s="2"/>
      <c r="C817" s="28"/>
    </row>
    <row r="818" spans="2:3" x14ac:dyDescent="0.2">
      <c r="B818" s="2"/>
      <c r="C818" s="28"/>
    </row>
    <row r="819" spans="2:3" x14ac:dyDescent="0.2">
      <c r="B819" s="2"/>
      <c r="C819" s="28"/>
    </row>
    <row r="820" spans="2:3" x14ac:dyDescent="0.2">
      <c r="B820" s="2"/>
      <c r="C820" s="28"/>
    </row>
    <row r="821" spans="2:3" x14ac:dyDescent="0.2">
      <c r="B821" s="2"/>
      <c r="C821" s="28"/>
    </row>
    <row r="822" spans="2:3" x14ac:dyDescent="0.2">
      <c r="B822" s="2"/>
      <c r="C822" s="28"/>
    </row>
    <row r="823" spans="2:3" x14ac:dyDescent="0.2">
      <c r="B823" s="2"/>
      <c r="C823" s="28"/>
    </row>
    <row r="824" spans="2:3" x14ac:dyDescent="0.2">
      <c r="B824" s="2"/>
      <c r="C824" s="28"/>
    </row>
    <row r="825" spans="2:3" x14ac:dyDescent="0.2">
      <c r="B825" s="2"/>
      <c r="C825" s="28"/>
    </row>
    <row r="826" spans="2:3" x14ac:dyDescent="0.2">
      <c r="B826" s="2"/>
      <c r="C826" s="28"/>
    </row>
    <row r="827" spans="2:3" x14ac:dyDescent="0.2">
      <c r="B827" s="2"/>
      <c r="C827" s="28"/>
    </row>
    <row r="828" spans="2:3" x14ac:dyDescent="0.2">
      <c r="B828" s="2"/>
      <c r="C828" s="28"/>
    </row>
    <row r="829" spans="2:3" x14ac:dyDescent="0.2">
      <c r="B829" s="2"/>
      <c r="C829" s="28"/>
    </row>
    <row r="830" spans="2:3" x14ac:dyDescent="0.2">
      <c r="B830" s="2"/>
      <c r="C830" s="28"/>
    </row>
    <row r="831" spans="2:3" x14ac:dyDescent="0.2">
      <c r="B831" s="2"/>
      <c r="C831" s="28"/>
    </row>
    <row r="832" spans="2:3" x14ac:dyDescent="0.2">
      <c r="B832" s="2"/>
      <c r="C832" s="28"/>
    </row>
    <row r="833" spans="2:3" x14ac:dyDescent="0.2">
      <c r="B833" s="2"/>
      <c r="C833" s="28"/>
    </row>
    <row r="834" spans="2:3" x14ac:dyDescent="0.2">
      <c r="B834" s="2"/>
      <c r="C834" s="28"/>
    </row>
    <row r="835" spans="2:3" x14ac:dyDescent="0.2">
      <c r="B835" s="2"/>
      <c r="C835" s="28"/>
    </row>
    <row r="836" spans="2:3" x14ac:dyDescent="0.2">
      <c r="B836" s="2"/>
      <c r="C836" s="28"/>
    </row>
    <row r="837" spans="2:3" x14ac:dyDescent="0.2">
      <c r="B837" s="2"/>
      <c r="C837" s="28"/>
    </row>
    <row r="838" spans="2:3" x14ac:dyDescent="0.2">
      <c r="B838" s="2"/>
      <c r="C838" s="28"/>
    </row>
    <row r="839" spans="2:3" x14ac:dyDescent="0.2">
      <c r="B839" s="2"/>
      <c r="C839" s="28"/>
    </row>
    <row r="840" spans="2:3" x14ac:dyDescent="0.2">
      <c r="B840" s="2"/>
      <c r="C840" s="28"/>
    </row>
    <row r="841" spans="2:3" x14ac:dyDescent="0.2">
      <c r="B841" s="2"/>
      <c r="C841" s="28"/>
    </row>
    <row r="842" spans="2:3" x14ac:dyDescent="0.2">
      <c r="B842" s="2"/>
      <c r="C842" s="28"/>
    </row>
    <row r="843" spans="2:3" x14ac:dyDescent="0.2">
      <c r="B843" s="2"/>
      <c r="C843" s="28"/>
    </row>
    <row r="844" spans="2:3" x14ac:dyDescent="0.2">
      <c r="B844" s="2"/>
      <c r="C844" s="28"/>
    </row>
    <row r="845" spans="2:3" x14ac:dyDescent="0.2">
      <c r="B845" s="2"/>
      <c r="C845" s="28"/>
    </row>
    <row r="846" spans="2:3" x14ac:dyDescent="0.2">
      <c r="B846" s="2"/>
      <c r="C846" s="28"/>
    </row>
    <row r="847" spans="2:3" x14ac:dyDescent="0.2">
      <c r="B847" s="2"/>
      <c r="C847" s="28"/>
    </row>
    <row r="848" spans="2:3" x14ac:dyDescent="0.2">
      <c r="B848" s="2"/>
      <c r="C848" s="28"/>
    </row>
    <row r="849" spans="2:3" x14ac:dyDescent="0.2">
      <c r="B849" s="2"/>
      <c r="C849" s="28"/>
    </row>
    <row r="850" spans="2:3" x14ac:dyDescent="0.2">
      <c r="B850" s="2"/>
      <c r="C850" s="28"/>
    </row>
    <row r="851" spans="2:3" x14ac:dyDescent="0.2">
      <c r="B851" s="2"/>
      <c r="C851" s="28"/>
    </row>
    <row r="852" spans="2:3" x14ac:dyDescent="0.2">
      <c r="B852" s="2"/>
      <c r="C852" s="28"/>
    </row>
    <row r="853" spans="2:3" x14ac:dyDescent="0.2">
      <c r="B853" s="2"/>
      <c r="C853" s="28"/>
    </row>
    <row r="854" spans="2:3" x14ac:dyDescent="0.2">
      <c r="B854" s="2"/>
      <c r="C854" s="28"/>
    </row>
    <row r="855" spans="2:3" x14ac:dyDescent="0.2">
      <c r="B855" s="2"/>
      <c r="C855" s="28"/>
    </row>
    <row r="856" spans="2:3" x14ac:dyDescent="0.2">
      <c r="B856" s="2"/>
      <c r="C856" s="28"/>
    </row>
    <row r="857" spans="2:3" x14ac:dyDescent="0.2">
      <c r="B857" s="2"/>
      <c r="C857" s="28"/>
    </row>
    <row r="858" spans="2:3" x14ac:dyDescent="0.2">
      <c r="B858" s="2"/>
      <c r="C858" s="28"/>
    </row>
    <row r="859" spans="2:3" x14ac:dyDescent="0.2">
      <c r="B859" s="2"/>
      <c r="C859" s="28"/>
    </row>
    <row r="860" spans="2:3" x14ac:dyDescent="0.2">
      <c r="B860" s="2"/>
      <c r="C860" s="28"/>
    </row>
    <row r="861" spans="2:3" x14ac:dyDescent="0.2">
      <c r="B861" s="2"/>
      <c r="C861" s="28"/>
    </row>
    <row r="862" spans="2:3" x14ac:dyDescent="0.2">
      <c r="B862" s="2"/>
      <c r="C862" s="28"/>
    </row>
    <row r="863" spans="2:3" x14ac:dyDescent="0.2">
      <c r="B863" s="2"/>
      <c r="C863" s="28"/>
    </row>
    <row r="864" spans="2:3" x14ac:dyDescent="0.2">
      <c r="B864" s="2"/>
      <c r="C864" s="28"/>
    </row>
    <row r="865" spans="2:3" x14ac:dyDescent="0.2">
      <c r="B865" s="2"/>
      <c r="C865" s="28"/>
    </row>
    <row r="866" spans="2:3" x14ac:dyDescent="0.2">
      <c r="B866" s="2"/>
      <c r="C866" s="28"/>
    </row>
    <row r="867" spans="2:3" x14ac:dyDescent="0.2">
      <c r="B867" s="2"/>
      <c r="C867" s="28"/>
    </row>
    <row r="868" spans="2:3" x14ac:dyDescent="0.2">
      <c r="B868" s="2"/>
      <c r="C868" s="28"/>
    </row>
    <row r="869" spans="2:3" x14ac:dyDescent="0.2">
      <c r="B869" s="2"/>
      <c r="C869" s="28"/>
    </row>
    <row r="870" spans="2:3" x14ac:dyDescent="0.2">
      <c r="B870" s="2"/>
      <c r="C870" s="28"/>
    </row>
    <row r="871" spans="2:3" x14ac:dyDescent="0.2">
      <c r="B871" s="2"/>
      <c r="C871" s="28"/>
    </row>
    <row r="872" spans="2:3" x14ac:dyDescent="0.2">
      <c r="B872" s="2"/>
      <c r="C872" s="28"/>
    </row>
    <row r="873" spans="2:3" x14ac:dyDescent="0.2">
      <c r="B873" s="2"/>
      <c r="C873" s="28"/>
    </row>
    <row r="874" spans="2:3" x14ac:dyDescent="0.2">
      <c r="B874" s="2"/>
      <c r="C874" s="28"/>
    </row>
    <row r="875" spans="2:3" x14ac:dyDescent="0.2">
      <c r="B875" s="2"/>
      <c r="C875" s="28"/>
    </row>
    <row r="876" spans="2:3" x14ac:dyDescent="0.2">
      <c r="B876" s="2"/>
      <c r="C876" s="28"/>
    </row>
    <row r="877" spans="2:3" x14ac:dyDescent="0.2">
      <c r="B877" s="2"/>
      <c r="C877" s="28"/>
    </row>
    <row r="878" spans="2:3" x14ac:dyDescent="0.2">
      <c r="B878" s="2"/>
      <c r="C878" s="28"/>
    </row>
    <row r="879" spans="2:3" x14ac:dyDescent="0.2">
      <c r="B879" s="2"/>
      <c r="C879" s="28"/>
    </row>
    <row r="880" spans="2:3" x14ac:dyDescent="0.2">
      <c r="B880" s="2"/>
      <c r="C880" s="28"/>
    </row>
    <row r="881" spans="2:3" x14ac:dyDescent="0.2">
      <c r="B881" s="2"/>
      <c r="C881" s="28"/>
    </row>
    <row r="882" spans="2:3" x14ac:dyDescent="0.2">
      <c r="B882" s="2"/>
      <c r="C882" s="28"/>
    </row>
    <row r="883" spans="2:3" x14ac:dyDescent="0.2">
      <c r="B883" s="2"/>
      <c r="C883" s="28"/>
    </row>
    <row r="884" spans="2:3" x14ac:dyDescent="0.2">
      <c r="B884" s="2"/>
      <c r="C884" s="28"/>
    </row>
    <row r="885" spans="2:3" x14ac:dyDescent="0.2">
      <c r="B885" s="2"/>
      <c r="C885" s="28"/>
    </row>
    <row r="886" spans="2:3" x14ac:dyDescent="0.2">
      <c r="B886" s="2"/>
      <c r="C886" s="28"/>
    </row>
    <row r="887" spans="2:3" x14ac:dyDescent="0.2">
      <c r="B887" s="2"/>
      <c r="C887" s="28"/>
    </row>
    <row r="888" spans="2:3" x14ac:dyDescent="0.2">
      <c r="B888" s="2"/>
      <c r="C888" s="28"/>
    </row>
    <row r="889" spans="2:3" x14ac:dyDescent="0.2">
      <c r="B889" s="2"/>
      <c r="C889" s="28"/>
    </row>
    <row r="890" spans="2:3" x14ac:dyDescent="0.2">
      <c r="B890" s="2"/>
      <c r="C890" s="28"/>
    </row>
    <row r="891" spans="2:3" x14ac:dyDescent="0.2">
      <c r="B891" s="2"/>
      <c r="C891" s="28"/>
    </row>
    <row r="892" spans="2:3" x14ac:dyDescent="0.2">
      <c r="B892" s="2"/>
      <c r="C892" s="28"/>
    </row>
    <row r="893" spans="2:3" x14ac:dyDescent="0.2">
      <c r="B893" s="2"/>
      <c r="C893" s="28"/>
    </row>
    <row r="894" spans="2:3" x14ac:dyDescent="0.2">
      <c r="B894" s="2"/>
      <c r="C894" s="28"/>
    </row>
    <row r="895" spans="2:3" x14ac:dyDescent="0.2">
      <c r="B895" s="2"/>
      <c r="C895" s="28"/>
    </row>
    <row r="896" spans="2:3" x14ac:dyDescent="0.2">
      <c r="B896" s="2"/>
      <c r="C896" s="28"/>
    </row>
    <row r="897" spans="2:3" x14ac:dyDescent="0.2">
      <c r="B897" s="2"/>
      <c r="C897" s="28"/>
    </row>
    <row r="898" spans="2:3" x14ac:dyDescent="0.2">
      <c r="B898" s="2"/>
      <c r="C898" s="28"/>
    </row>
    <row r="899" spans="2:3" x14ac:dyDescent="0.2">
      <c r="B899" s="2"/>
      <c r="C899" s="28"/>
    </row>
    <row r="900" spans="2:3" x14ac:dyDescent="0.2">
      <c r="B900" s="2"/>
      <c r="C900" s="28"/>
    </row>
    <row r="901" spans="2:3" x14ac:dyDescent="0.2">
      <c r="B901" s="2"/>
      <c r="C901" s="28"/>
    </row>
    <row r="902" spans="2:3" x14ac:dyDescent="0.2">
      <c r="B902" s="2"/>
      <c r="C902" s="28"/>
    </row>
    <row r="903" spans="2:3" x14ac:dyDescent="0.2">
      <c r="B903" s="2"/>
      <c r="C903" s="28"/>
    </row>
    <row r="904" spans="2:3" x14ac:dyDescent="0.2">
      <c r="B904" s="2"/>
      <c r="C904" s="28"/>
    </row>
    <row r="905" spans="2:3" x14ac:dyDescent="0.2">
      <c r="B905" s="2"/>
      <c r="C905" s="28"/>
    </row>
    <row r="906" spans="2:3" x14ac:dyDescent="0.2">
      <c r="B906" s="2"/>
      <c r="C906" s="28"/>
    </row>
    <row r="907" spans="2:3" x14ac:dyDescent="0.2">
      <c r="B907" s="2"/>
      <c r="C907" s="28"/>
    </row>
    <row r="908" spans="2:3" x14ac:dyDescent="0.2">
      <c r="B908" s="2"/>
      <c r="C908" s="28"/>
    </row>
    <row r="909" spans="2:3" x14ac:dyDescent="0.2">
      <c r="B909" s="2"/>
      <c r="C909" s="28"/>
    </row>
    <row r="910" spans="2:3" x14ac:dyDescent="0.2">
      <c r="B910" s="2"/>
      <c r="C910" s="28"/>
    </row>
    <row r="911" spans="2:3" x14ac:dyDescent="0.2">
      <c r="B911" s="2"/>
      <c r="C911" s="28"/>
    </row>
    <row r="912" spans="2:3" x14ac:dyDescent="0.2">
      <c r="B912" s="2"/>
      <c r="C912" s="28"/>
    </row>
    <row r="913" spans="2:3" x14ac:dyDescent="0.2">
      <c r="B913" s="2"/>
      <c r="C913" s="28"/>
    </row>
    <row r="914" spans="2:3" x14ac:dyDescent="0.2">
      <c r="B914" s="2"/>
      <c r="C914" s="28"/>
    </row>
    <row r="915" spans="2:3" x14ac:dyDescent="0.2">
      <c r="B915" s="2"/>
      <c r="C915" s="28"/>
    </row>
    <row r="916" spans="2:3" x14ac:dyDescent="0.2">
      <c r="B916" s="2"/>
      <c r="C916" s="28"/>
    </row>
    <row r="917" spans="2:3" x14ac:dyDescent="0.2">
      <c r="B917" s="2"/>
      <c r="C917" s="28"/>
    </row>
    <row r="918" spans="2:3" x14ac:dyDescent="0.2">
      <c r="B918" s="2"/>
      <c r="C918" s="28"/>
    </row>
    <row r="919" spans="2:3" x14ac:dyDescent="0.2">
      <c r="B919" s="2"/>
      <c r="C919" s="28"/>
    </row>
    <row r="920" spans="2:3" x14ac:dyDescent="0.2">
      <c r="B920" s="2"/>
      <c r="C920" s="28"/>
    </row>
    <row r="921" spans="2:3" x14ac:dyDescent="0.2">
      <c r="B921" s="2"/>
      <c r="C921" s="28"/>
    </row>
    <row r="922" spans="2:3" x14ac:dyDescent="0.2">
      <c r="B922" s="2"/>
      <c r="C922" s="28"/>
    </row>
    <row r="923" spans="2:3" x14ac:dyDescent="0.2">
      <c r="B923" s="2"/>
      <c r="C923" s="28"/>
    </row>
    <row r="924" spans="2:3" x14ac:dyDescent="0.2">
      <c r="B924" s="2"/>
      <c r="C924" s="28"/>
    </row>
    <row r="925" spans="2:3" x14ac:dyDescent="0.2">
      <c r="B925" s="2"/>
      <c r="C925" s="28"/>
    </row>
    <row r="926" spans="2:3" x14ac:dyDescent="0.2">
      <c r="B926" s="2"/>
      <c r="C926" s="28"/>
    </row>
    <row r="927" spans="2:3" x14ac:dyDescent="0.2">
      <c r="B927" s="2"/>
      <c r="C927" s="28"/>
    </row>
    <row r="928" spans="2:3" x14ac:dyDescent="0.2">
      <c r="B928" s="2"/>
      <c r="C928" s="28"/>
    </row>
    <row r="929" spans="2:3" x14ac:dyDescent="0.2">
      <c r="B929" s="2"/>
      <c r="C929" s="28"/>
    </row>
    <row r="930" spans="2:3" x14ac:dyDescent="0.2">
      <c r="B930" s="2"/>
      <c r="C930" s="28"/>
    </row>
    <row r="931" spans="2:3" x14ac:dyDescent="0.2">
      <c r="B931" s="2"/>
      <c r="C931" s="28"/>
    </row>
    <row r="932" spans="2:3" x14ac:dyDescent="0.2">
      <c r="B932" s="2"/>
      <c r="C932" s="28"/>
    </row>
    <row r="933" spans="2:3" x14ac:dyDescent="0.2">
      <c r="B933" s="2"/>
      <c r="C933" s="28"/>
    </row>
    <row r="934" spans="2:3" x14ac:dyDescent="0.2">
      <c r="B934" s="2"/>
      <c r="C934" s="28"/>
    </row>
    <row r="935" spans="2:3" x14ac:dyDescent="0.2">
      <c r="B935" s="2"/>
      <c r="C935" s="28"/>
    </row>
    <row r="936" spans="2:3" x14ac:dyDescent="0.2">
      <c r="B936" s="2"/>
      <c r="C936" s="28"/>
    </row>
    <row r="937" spans="2:3" x14ac:dyDescent="0.2">
      <c r="B937" s="2"/>
      <c r="C937" s="28"/>
    </row>
    <row r="938" spans="2:3" x14ac:dyDescent="0.2">
      <c r="B938" s="2"/>
      <c r="C938" s="28"/>
    </row>
    <row r="939" spans="2:3" x14ac:dyDescent="0.2">
      <c r="B939" s="2"/>
      <c r="C939" s="28"/>
    </row>
    <row r="940" spans="2:3" x14ac:dyDescent="0.2">
      <c r="B940" s="2"/>
      <c r="C940" s="28"/>
    </row>
    <row r="941" spans="2:3" x14ac:dyDescent="0.2">
      <c r="B941" s="2"/>
      <c r="C941" s="28"/>
    </row>
    <row r="942" spans="2:3" x14ac:dyDescent="0.2">
      <c r="B942" s="2"/>
      <c r="C942" s="28"/>
    </row>
    <row r="943" spans="2:3" x14ac:dyDescent="0.2">
      <c r="B943" s="2"/>
      <c r="C943" s="28"/>
    </row>
    <row r="944" spans="2:3" x14ac:dyDescent="0.2">
      <c r="B944" s="2"/>
      <c r="C944" s="28"/>
    </row>
    <row r="945" spans="2:3" x14ac:dyDescent="0.2">
      <c r="B945" s="2"/>
      <c r="C945" s="28"/>
    </row>
    <row r="946" spans="2:3" x14ac:dyDescent="0.2">
      <c r="B946" s="2"/>
      <c r="C946" s="28"/>
    </row>
    <row r="947" spans="2:3" x14ac:dyDescent="0.2">
      <c r="B947" s="2"/>
      <c r="C947" s="28"/>
    </row>
    <row r="948" spans="2:3" x14ac:dyDescent="0.2">
      <c r="B948" s="2"/>
      <c r="C948" s="28"/>
    </row>
    <row r="949" spans="2:3" x14ac:dyDescent="0.2">
      <c r="B949" s="2"/>
      <c r="C949" s="28"/>
    </row>
    <row r="950" spans="2:3" x14ac:dyDescent="0.2">
      <c r="B950" s="2"/>
      <c r="C950" s="28"/>
    </row>
    <row r="951" spans="2:3" x14ac:dyDescent="0.2">
      <c r="B951" s="2"/>
      <c r="C951" s="28"/>
    </row>
    <row r="952" spans="2:3" x14ac:dyDescent="0.2">
      <c r="B952" s="2"/>
      <c r="C952" s="28"/>
    </row>
    <row r="953" spans="2:3" x14ac:dyDescent="0.2">
      <c r="B953" s="2"/>
      <c r="C953" s="28"/>
    </row>
    <row r="954" spans="2:3" x14ac:dyDescent="0.2">
      <c r="B954" s="2"/>
      <c r="C954" s="28"/>
    </row>
    <row r="955" spans="2:3" x14ac:dyDescent="0.2">
      <c r="B955" s="2"/>
      <c r="C955" s="28"/>
    </row>
    <row r="956" spans="2:3" x14ac:dyDescent="0.2">
      <c r="B956" s="2"/>
      <c r="C956" s="28"/>
    </row>
    <row r="957" spans="2:3" x14ac:dyDescent="0.2">
      <c r="B957" s="2"/>
      <c r="C957" s="28"/>
    </row>
    <row r="958" spans="2:3" x14ac:dyDescent="0.2">
      <c r="B958" s="2"/>
      <c r="C958" s="28"/>
    </row>
    <row r="959" spans="2:3" x14ac:dyDescent="0.2">
      <c r="B959" s="2"/>
      <c r="C959" s="28"/>
    </row>
    <row r="960" spans="2:3" x14ac:dyDescent="0.2">
      <c r="B960" s="2"/>
      <c r="C960" s="28"/>
    </row>
    <row r="961" spans="2:3" x14ac:dyDescent="0.2">
      <c r="B961" s="2"/>
      <c r="C961" s="28"/>
    </row>
    <row r="962" spans="2:3" x14ac:dyDescent="0.2">
      <c r="B962" s="2"/>
      <c r="C962" s="28"/>
    </row>
    <row r="963" spans="2:3" x14ac:dyDescent="0.2">
      <c r="B963" s="2"/>
      <c r="C963" s="28"/>
    </row>
    <row r="964" spans="2:3" x14ac:dyDescent="0.2">
      <c r="B964" s="2"/>
      <c r="C964" s="28"/>
    </row>
    <row r="965" spans="2:3" x14ac:dyDescent="0.2">
      <c r="B965" s="2"/>
      <c r="C965" s="28"/>
    </row>
    <row r="966" spans="2:3" x14ac:dyDescent="0.2">
      <c r="B966" s="2"/>
      <c r="C966" s="28"/>
    </row>
    <row r="967" spans="2:3" x14ac:dyDescent="0.2">
      <c r="B967" s="2"/>
      <c r="C967" s="28"/>
    </row>
    <row r="968" spans="2:3" x14ac:dyDescent="0.2">
      <c r="B968" s="2"/>
      <c r="C968" s="28"/>
    </row>
    <row r="969" spans="2:3" x14ac:dyDescent="0.2">
      <c r="B969" s="2"/>
      <c r="C969" s="28"/>
    </row>
    <row r="970" spans="2:3" x14ac:dyDescent="0.2">
      <c r="B970" s="2"/>
      <c r="C970" s="28"/>
    </row>
    <row r="971" spans="2:3" x14ac:dyDescent="0.2">
      <c r="B971" s="2"/>
      <c r="C971" s="28"/>
    </row>
    <row r="972" spans="2:3" x14ac:dyDescent="0.2">
      <c r="B972" s="2"/>
      <c r="C972" s="28"/>
    </row>
    <row r="973" spans="2:3" x14ac:dyDescent="0.2">
      <c r="B973" s="2"/>
      <c r="C973" s="28"/>
    </row>
    <row r="974" spans="2:3" x14ac:dyDescent="0.2">
      <c r="B974" s="2"/>
      <c r="C974" s="28"/>
    </row>
    <row r="975" spans="2:3" x14ac:dyDescent="0.2">
      <c r="B975" s="2"/>
      <c r="C975" s="28"/>
    </row>
    <row r="976" spans="2:3" x14ac:dyDescent="0.2">
      <c r="B976" s="2"/>
      <c r="C976" s="28"/>
    </row>
    <row r="977" spans="2:3" x14ac:dyDescent="0.2">
      <c r="B977" s="2"/>
      <c r="C977" s="28"/>
    </row>
    <row r="978" spans="2:3" x14ac:dyDescent="0.2">
      <c r="B978" s="2"/>
      <c r="C978" s="28"/>
    </row>
    <row r="979" spans="2:3" x14ac:dyDescent="0.2">
      <c r="B979" s="2"/>
      <c r="C979" s="28"/>
    </row>
    <row r="980" spans="2:3" x14ac:dyDescent="0.2">
      <c r="B980" s="2"/>
      <c r="C980" s="28"/>
    </row>
    <row r="981" spans="2:3" x14ac:dyDescent="0.2">
      <c r="B981" s="2"/>
      <c r="C981" s="28"/>
    </row>
    <row r="982" spans="2:3" x14ac:dyDescent="0.2">
      <c r="B982" s="2"/>
      <c r="C982" s="28"/>
    </row>
    <row r="983" spans="2:3" x14ac:dyDescent="0.2">
      <c r="B983" s="2"/>
      <c r="C983" s="28"/>
    </row>
    <row r="984" spans="2:3" x14ac:dyDescent="0.2">
      <c r="B984" s="2"/>
      <c r="C984" s="28"/>
    </row>
    <row r="985" spans="2:3" x14ac:dyDescent="0.2">
      <c r="B985" s="2"/>
      <c r="C985" s="28"/>
    </row>
    <row r="986" spans="2:3" x14ac:dyDescent="0.2">
      <c r="B986" s="2"/>
      <c r="C986" s="28"/>
    </row>
    <row r="987" spans="2:3" x14ac:dyDescent="0.2">
      <c r="B987" s="2"/>
      <c r="C987" s="28"/>
    </row>
    <row r="988" spans="2:3" x14ac:dyDescent="0.2">
      <c r="B988" s="2"/>
      <c r="C988" s="28"/>
    </row>
    <row r="989" spans="2:3" x14ac:dyDescent="0.2">
      <c r="B989" s="2"/>
      <c r="C989" s="28"/>
    </row>
    <row r="990" spans="2:3" x14ac:dyDescent="0.2">
      <c r="B990" s="2"/>
      <c r="C990" s="28"/>
    </row>
    <row r="991" spans="2:3" x14ac:dyDescent="0.2">
      <c r="B991" s="2"/>
      <c r="C991" s="28"/>
    </row>
    <row r="992" spans="2:3" x14ac:dyDescent="0.2">
      <c r="B992" s="2"/>
      <c r="C992" s="28"/>
    </row>
    <row r="993" spans="2:3" x14ac:dyDescent="0.2">
      <c r="B993" s="2"/>
      <c r="C993" s="28"/>
    </row>
    <row r="994" spans="2:3" x14ac:dyDescent="0.2">
      <c r="B994" s="2"/>
      <c r="C994" s="28"/>
    </row>
    <row r="995" spans="2:3" x14ac:dyDescent="0.2">
      <c r="B995" s="2"/>
      <c r="C995" s="28"/>
    </row>
    <row r="996" spans="2:3" x14ac:dyDescent="0.2">
      <c r="B996" s="2"/>
      <c r="C996" s="28"/>
    </row>
    <row r="997" spans="2:3" x14ac:dyDescent="0.2">
      <c r="B997" s="2"/>
      <c r="C997" s="28"/>
    </row>
    <row r="998" spans="2:3" x14ac:dyDescent="0.2">
      <c r="B998" s="2"/>
      <c r="C998" s="28"/>
    </row>
    <row r="999" spans="2:3" x14ac:dyDescent="0.2">
      <c r="B999" s="2"/>
      <c r="C999" s="28"/>
    </row>
    <row r="1000" spans="2:3" x14ac:dyDescent="0.2">
      <c r="B1000" s="2"/>
      <c r="C1000" s="28"/>
    </row>
    <row r="1001" spans="2:3" x14ac:dyDescent="0.2">
      <c r="B1001" s="2"/>
      <c r="C1001" s="28"/>
    </row>
    <row r="1002" spans="2:3" x14ac:dyDescent="0.2">
      <c r="B1002" s="2"/>
      <c r="C1002" s="28"/>
    </row>
    <row r="1003" spans="2:3" x14ac:dyDescent="0.2">
      <c r="B1003" s="2"/>
      <c r="C1003" s="28"/>
    </row>
    <row r="1004" spans="2:3" x14ac:dyDescent="0.2">
      <c r="B1004" s="2"/>
      <c r="C1004" s="28"/>
    </row>
    <row r="1005" spans="2:3" x14ac:dyDescent="0.2">
      <c r="B1005" s="2"/>
      <c r="C1005" s="28"/>
    </row>
    <row r="1006" spans="2:3" x14ac:dyDescent="0.2">
      <c r="B1006" s="2"/>
      <c r="C1006" s="28"/>
    </row>
    <row r="1007" spans="2:3" x14ac:dyDescent="0.2">
      <c r="B1007" s="2"/>
      <c r="C1007" s="28"/>
    </row>
    <row r="1008" spans="2:3" x14ac:dyDescent="0.2">
      <c r="B1008" s="2"/>
      <c r="C1008" s="28"/>
    </row>
    <row r="1009" spans="2:3" x14ac:dyDescent="0.2">
      <c r="B1009" s="2"/>
      <c r="C1009" s="28"/>
    </row>
    <row r="1010" spans="2:3" x14ac:dyDescent="0.2">
      <c r="B1010" s="2"/>
      <c r="C1010" s="28"/>
    </row>
    <row r="1011" spans="2:3" x14ac:dyDescent="0.2">
      <c r="B1011" s="2"/>
      <c r="C1011" s="28"/>
    </row>
    <row r="1012" spans="2:3" x14ac:dyDescent="0.2">
      <c r="B1012" s="2"/>
      <c r="C1012" s="28"/>
    </row>
    <row r="1013" spans="2:3" x14ac:dyDescent="0.2">
      <c r="B1013" s="2"/>
      <c r="C1013" s="28"/>
    </row>
    <row r="1014" spans="2:3" x14ac:dyDescent="0.2">
      <c r="B1014" s="2"/>
      <c r="C1014" s="28"/>
    </row>
    <row r="1015" spans="2:3" x14ac:dyDescent="0.2">
      <c r="B1015" s="2"/>
      <c r="C1015" s="28"/>
    </row>
    <row r="1016" spans="2:3" x14ac:dyDescent="0.2">
      <c r="B1016" s="2"/>
      <c r="C1016" s="28"/>
    </row>
    <row r="1017" spans="2:3" x14ac:dyDescent="0.2">
      <c r="B1017" s="2"/>
      <c r="C1017" s="28"/>
    </row>
    <row r="1018" spans="2:3" x14ac:dyDescent="0.2">
      <c r="B1018" s="2"/>
      <c r="C1018" s="28"/>
    </row>
    <row r="1019" spans="2:3" x14ac:dyDescent="0.2">
      <c r="B1019" s="2"/>
      <c r="C1019" s="28"/>
    </row>
    <row r="1020" spans="2:3" x14ac:dyDescent="0.2">
      <c r="B1020" s="2"/>
      <c r="C1020" s="28"/>
    </row>
    <row r="1021" spans="2:3" x14ac:dyDescent="0.2">
      <c r="B1021" s="2"/>
      <c r="C1021" s="28"/>
    </row>
    <row r="1022" spans="2:3" x14ac:dyDescent="0.2">
      <c r="B1022" s="2"/>
      <c r="C1022" s="28"/>
    </row>
    <row r="1023" spans="2:3" x14ac:dyDescent="0.2">
      <c r="B1023" s="2"/>
      <c r="C1023" s="28"/>
    </row>
    <row r="1024" spans="2:3" x14ac:dyDescent="0.2">
      <c r="B1024" s="2"/>
      <c r="C1024" s="28"/>
    </row>
    <row r="1025" spans="2:3" x14ac:dyDescent="0.2">
      <c r="B1025" s="2"/>
      <c r="C1025" s="28"/>
    </row>
    <row r="1026" spans="2:3" x14ac:dyDescent="0.2">
      <c r="B1026" s="2"/>
      <c r="C1026" s="28"/>
    </row>
    <row r="1027" spans="2:3" x14ac:dyDescent="0.2">
      <c r="B1027" s="2"/>
      <c r="C1027" s="28"/>
    </row>
    <row r="1028" spans="2:3" x14ac:dyDescent="0.2">
      <c r="B1028" s="2"/>
      <c r="C1028" s="28"/>
    </row>
    <row r="1029" spans="2:3" x14ac:dyDescent="0.2">
      <c r="B1029" s="2"/>
      <c r="C1029" s="28"/>
    </row>
    <row r="1030" spans="2:3" x14ac:dyDescent="0.2">
      <c r="B1030" s="2"/>
      <c r="C1030" s="28"/>
    </row>
    <row r="1031" spans="2:3" x14ac:dyDescent="0.2">
      <c r="B1031" s="2"/>
      <c r="C1031" s="28"/>
    </row>
    <row r="1032" spans="2:3" x14ac:dyDescent="0.2">
      <c r="B1032" s="2"/>
      <c r="C1032" s="28"/>
    </row>
    <row r="1033" spans="2:3" x14ac:dyDescent="0.2">
      <c r="B1033" s="2"/>
      <c r="C1033" s="28"/>
    </row>
    <row r="1034" spans="2:3" x14ac:dyDescent="0.2">
      <c r="B1034" s="2"/>
      <c r="C1034" s="28"/>
    </row>
    <row r="1035" spans="2:3" x14ac:dyDescent="0.2">
      <c r="B1035" s="2"/>
      <c r="C1035" s="28"/>
    </row>
    <row r="1036" spans="2:3" x14ac:dyDescent="0.2">
      <c r="B1036" s="2"/>
      <c r="C1036" s="28"/>
    </row>
    <row r="1037" spans="2:3" x14ac:dyDescent="0.2">
      <c r="B1037" s="2"/>
      <c r="C1037" s="28"/>
    </row>
    <row r="1038" spans="2:3" x14ac:dyDescent="0.2">
      <c r="B1038" s="2"/>
      <c r="C1038" s="28"/>
    </row>
    <row r="1039" spans="2:3" x14ac:dyDescent="0.2">
      <c r="B1039" s="2"/>
      <c r="C1039" s="28"/>
    </row>
    <row r="1040" spans="2:3" x14ac:dyDescent="0.2">
      <c r="B1040" s="2"/>
      <c r="C1040" s="28"/>
    </row>
    <row r="1041" spans="2:3" x14ac:dyDescent="0.2">
      <c r="B1041" s="2"/>
      <c r="C1041" s="28"/>
    </row>
    <row r="1042" spans="2:3" x14ac:dyDescent="0.2">
      <c r="B1042" s="2"/>
      <c r="C1042" s="28"/>
    </row>
    <row r="1043" spans="2:3" x14ac:dyDescent="0.2">
      <c r="B1043" s="2"/>
      <c r="C1043" s="28"/>
    </row>
    <row r="1044" spans="2:3" x14ac:dyDescent="0.2">
      <c r="B1044" s="2"/>
      <c r="C1044" s="28"/>
    </row>
    <row r="1045" spans="2:3" x14ac:dyDescent="0.2">
      <c r="B1045" s="2"/>
      <c r="C1045" s="28"/>
    </row>
    <row r="1046" spans="2:3" x14ac:dyDescent="0.2">
      <c r="B1046" s="2"/>
      <c r="C1046" s="28"/>
    </row>
    <row r="1047" spans="2:3" x14ac:dyDescent="0.2">
      <c r="B1047" s="2"/>
      <c r="C1047" s="28"/>
    </row>
    <row r="1048" spans="2:3" x14ac:dyDescent="0.2">
      <c r="B1048" s="2"/>
      <c r="C1048" s="28"/>
    </row>
    <row r="1049" spans="2:3" x14ac:dyDescent="0.2">
      <c r="B1049" s="2"/>
      <c r="C1049" s="28"/>
    </row>
    <row r="1050" spans="2:3" x14ac:dyDescent="0.2">
      <c r="B1050" s="2"/>
      <c r="C1050" s="28"/>
    </row>
    <row r="1051" spans="2:3" x14ac:dyDescent="0.2">
      <c r="B1051" s="2"/>
      <c r="C1051" s="28"/>
    </row>
    <row r="1052" spans="2:3" x14ac:dyDescent="0.2">
      <c r="B1052" s="2"/>
      <c r="C1052" s="28"/>
    </row>
    <row r="1053" spans="2:3" x14ac:dyDescent="0.2">
      <c r="B1053" s="2"/>
      <c r="C1053" s="28"/>
    </row>
    <row r="1054" spans="2:3" x14ac:dyDescent="0.2">
      <c r="B1054" s="2"/>
      <c r="C1054" s="28"/>
    </row>
    <row r="1055" spans="2:3" x14ac:dyDescent="0.2">
      <c r="B1055" s="2"/>
      <c r="C1055" s="28"/>
    </row>
    <row r="1056" spans="2:3" x14ac:dyDescent="0.2">
      <c r="B1056" s="2"/>
      <c r="C1056" s="28"/>
    </row>
    <row r="1057" spans="2:3" x14ac:dyDescent="0.2">
      <c r="B1057" s="2"/>
      <c r="C1057" s="28"/>
    </row>
    <row r="1058" spans="2:3" x14ac:dyDescent="0.2">
      <c r="B1058" s="2"/>
      <c r="C1058" s="28"/>
    </row>
    <row r="1059" spans="2:3" x14ac:dyDescent="0.2">
      <c r="B1059" s="2"/>
      <c r="C1059" s="28"/>
    </row>
    <row r="1060" spans="2:3" x14ac:dyDescent="0.2">
      <c r="B1060" s="2"/>
      <c r="C1060" s="28"/>
    </row>
    <row r="1061" spans="2:3" x14ac:dyDescent="0.2">
      <c r="B1061" s="2"/>
      <c r="C1061" s="28"/>
    </row>
    <row r="1062" spans="2:3" x14ac:dyDescent="0.2">
      <c r="B1062" s="2"/>
      <c r="C1062" s="28"/>
    </row>
    <row r="1063" spans="2:3" x14ac:dyDescent="0.2">
      <c r="B1063" s="2"/>
      <c r="C1063" s="28"/>
    </row>
    <row r="1064" spans="2:3" x14ac:dyDescent="0.2">
      <c r="B1064" s="2"/>
      <c r="C1064" s="28"/>
    </row>
    <row r="1065" spans="2:3" x14ac:dyDescent="0.2">
      <c r="B1065" s="2"/>
      <c r="C1065" s="28"/>
    </row>
    <row r="1066" spans="2:3" x14ac:dyDescent="0.2">
      <c r="B1066" s="2"/>
      <c r="C1066" s="28"/>
    </row>
    <row r="1067" spans="2:3" x14ac:dyDescent="0.2">
      <c r="B1067" s="2"/>
      <c r="C1067" s="28"/>
    </row>
    <row r="1068" spans="2:3" x14ac:dyDescent="0.2">
      <c r="B1068" s="2"/>
      <c r="C1068" s="28"/>
    </row>
    <row r="1069" spans="2:3" x14ac:dyDescent="0.2">
      <c r="B1069" s="2"/>
      <c r="C1069" s="28"/>
    </row>
    <row r="1070" spans="2:3" x14ac:dyDescent="0.2">
      <c r="B1070" s="2"/>
      <c r="C1070" s="28"/>
    </row>
    <row r="1071" spans="2:3" x14ac:dyDescent="0.2">
      <c r="B1071" s="2"/>
      <c r="C1071" s="28"/>
    </row>
    <row r="1072" spans="2:3" x14ac:dyDescent="0.2">
      <c r="B1072" s="2"/>
      <c r="C1072" s="28"/>
    </row>
    <row r="1073" spans="2:3" x14ac:dyDescent="0.2">
      <c r="B1073" s="2"/>
      <c r="C1073" s="28"/>
    </row>
    <row r="1074" spans="2:3" x14ac:dyDescent="0.2">
      <c r="B1074" s="2"/>
      <c r="C1074" s="28"/>
    </row>
    <row r="1075" spans="2:3" x14ac:dyDescent="0.2">
      <c r="B1075" s="2"/>
      <c r="C1075" s="28"/>
    </row>
    <row r="1076" spans="2:3" x14ac:dyDescent="0.2">
      <c r="B1076" s="2"/>
      <c r="C1076" s="28"/>
    </row>
    <row r="1077" spans="2:3" x14ac:dyDescent="0.2">
      <c r="B1077" s="2"/>
      <c r="C1077" s="28"/>
    </row>
    <row r="1078" spans="2:3" x14ac:dyDescent="0.2">
      <c r="B1078" s="2"/>
      <c r="C1078" s="28"/>
    </row>
    <row r="1079" spans="2:3" x14ac:dyDescent="0.2">
      <c r="B1079" s="2"/>
      <c r="C1079" s="28"/>
    </row>
    <row r="1080" spans="2:3" x14ac:dyDescent="0.2">
      <c r="B1080" s="2"/>
      <c r="C1080" s="28"/>
    </row>
    <row r="1081" spans="2:3" x14ac:dyDescent="0.2">
      <c r="B1081" s="2"/>
      <c r="C1081" s="28"/>
    </row>
    <row r="1082" spans="2:3" x14ac:dyDescent="0.2">
      <c r="B1082" s="2"/>
      <c r="C1082" s="28"/>
    </row>
    <row r="1083" spans="2:3" x14ac:dyDescent="0.2">
      <c r="B1083" s="2"/>
      <c r="C1083" s="28"/>
    </row>
    <row r="1084" spans="2:3" x14ac:dyDescent="0.2">
      <c r="B1084" s="2"/>
      <c r="C1084" s="28"/>
    </row>
    <row r="1085" spans="2:3" x14ac:dyDescent="0.2">
      <c r="B1085" s="2"/>
      <c r="C1085" s="28"/>
    </row>
    <row r="1086" spans="2:3" x14ac:dyDescent="0.2">
      <c r="B1086" s="2"/>
      <c r="C1086" s="28"/>
    </row>
    <row r="1087" spans="2:3" x14ac:dyDescent="0.2">
      <c r="B1087" s="2"/>
      <c r="C1087" s="28"/>
    </row>
    <row r="1088" spans="2:3" x14ac:dyDescent="0.2">
      <c r="B1088" s="2"/>
      <c r="C1088" s="28"/>
    </row>
    <row r="1089" spans="2:3" x14ac:dyDescent="0.2">
      <c r="B1089" s="2"/>
      <c r="C1089" s="28"/>
    </row>
    <row r="1090" spans="2:3" x14ac:dyDescent="0.2">
      <c r="B1090" s="2"/>
      <c r="C1090" s="28"/>
    </row>
    <row r="1091" spans="2:3" x14ac:dyDescent="0.2">
      <c r="B1091" s="2"/>
      <c r="C1091" s="28"/>
    </row>
    <row r="1092" spans="2:3" x14ac:dyDescent="0.2">
      <c r="B1092" s="2"/>
      <c r="C1092" s="28"/>
    </row>
    <row r="1093" spans="2:3" x14ac:dyDescent="0.2">
      <c r="B1093" s="2"/>
      <c r="C1093" s="28"/>
    </row>
    <row r="1094" spans="2:3" x14ac:dyDescent="0.2">
      <c r="B1094" s="2"/>
      <c r="C1094" s="28"/>
    </row>
    <row r="1095" spans="2:3" x14ac:dyDescent="0.2">
      <c r="B1095" s="2"/>
      <c r="C1095" s="28"/>
    </row>
    <row r="1096" spans="2:3" x14ac:dyDescent="0.2">
      <c r="B1096" s="2"/>
      <c r="C1096" s="28"/>
    </row>
    <row r="1097" spans="2:3" x14ac:dyDescent="0.2">
      <c r="B1097" s="2"/>
      <c r="C1097" s="28"/>
    </row>
    <row r="1098" spans="2:3" x14ac:dyDescent="0.2">
      <c r="B1098" s="2"/>
      <c r="C1098" s="28"/>
    </row>
    <row r="1099" spans="2:3" x14ac:dyDescent="0.2">
      <c r="B1099" s="2"/>
      <c r="C1099" s="28"/>
    </row>
    <row r="1100" spans="2:3" x14ac:dyDescent="0.2">
      <c r="B1100" s="2"/>
      <c r="C1100" s="28"/>
    </row>
    <row r="1101" spans="2:3" x14ac:dyDescent="0.2">
      <c r="B1101" s="2"/>
      <c r="C1101" s="28"/>
    </row>
    <row r="1102" spans="2:3" x14ac:dyDescent="0.2">
      <c r="B1102" s="2"/>
      <c r="C1102" s="28"/>
    </row>
    <row r="1103" spans="2:3" x14ac:dyDescent="0.2">
      <c r="B1103" s="2"/>
      <c r="C1103" s="28"/>
    </row>
    <row r="1104" spans="2:3" x14ac:dyDescent="0.2">
      <c r="B1104" s="2"/>
      <c r="C1104" s="28"/>
    </row>
    <row r="1105" spans="2:3" x14ac:dyDescent="0.2">
      <c r="B1105" s="2"/>
      <c r="C1105" s="28"/>
    </row>
    <row r="1106" spans="2:3" x14ac:dyDescent="0.2">
      <c r="B1106" s="2"/>
      <c r="C1106" s="28"/>
    </row>
    <row r="1107" spans="2:3" x14ac:dyDescent="0.2">
      <c r="B1107" s="2"/>
      <c r="C1107" s="28"/>
    </row>
    <row r="1108" spans="2:3" x14ac:dyDescent="0.2">
      <c r="B1108" s="2"/>
      <c r="C1108" s="28"/>
    </row>
    <row r="1109" spans="2:3" x14ac:dyDescent="0.2">
      <c r="B1109" s="2"/>
      <c r="C1109" s="28"/>
    </row>
    <row r="1110" spans="2:3" x14ac:dyDescent="0.2">
      <c r="B1110" s="2"/>
      <c r="C1110" s="28"/>
    </row>
    <row r="1111" spans="2:3" x14ac:dyDescent="0.2">
      <c r="B1111" s="2"/>
      <c r="C1111" s="28"/>
    </row>
    <row r="1112" spans="2:3" x14ac:dyDescent="0.2">
      <c r="B1112" s="2"/>
      <c r="C1112" s="28"/>
    </row>
    <row r="1113" spans="2:3" x14ac:dyDescent="0.2">
      <c r="B1113" s="2"/>
      <c r="C1113" s="28"/>
    </row>
    <row r="1114" spans="2:3" x14ac:dyDescent="0.2">
      <c r="B1114" s="2"/>
      <c r="C1114" s="28"/>
    </row>
    <row r="1115" spans="2:3" x14ac:dyDescent="0.2">
      <c r="B1115" s="2"/>
      <c r="C1115" s="28"/>
    </row>
    <row r="1116" spans="2:3" x14ac:dyDescent="0.2">
      <c r="B1116" s="2"/>
      <c r="C1116" s="28"/>
    </row>
    <row r="1117" spans="2:3" x14ac:dyDescent="0.2">
      <c r="B1117" s="2"/>
      <c r="C1117" s="28"/>
    </row>
    <row r="1118" spans="2:3" x14ac:dyDescent="0.2">
      <c r="B1118" s="2"/>
      <c r="C1118" s="28"/>
    </row>
    <row r="1119" spans="2:3" x14ac:dyDescent="0.2">
      <c r="B1119" s="2"/>
      <c r="C1119" s="28"/>
    </row>
    <row r="1120" spans="2:3" x14ac:dyDescent="0.2">
      <c r="B1120" s="2"/>
      <c r="C1120" s="28"/>
    </row>
    <row r="1121" spans="2:3" x14ac:dyDescent="0.2">
      <c r="B1121" s="2"/>
      <c r="C1121" s="28"/>
    </row>
    <row r="1122" spans="2:3" x14ac:dyDescent="0.2">
      <c r="B1122" s="2"/>
      <c r="C1122" s="28"/>
    </row>
    <row r="1123" spans="2:3" x14ac:dyDescent="0.2">
      <c r="B1123" s="2"/>
      <c r="C1123" s="28"/>
    </row>
    <row r="1124" spans="2:3" x14ac:dyDescent="0.2">
      <c r="B1124" s="2"/>
      <c r="C1124" s="28"/>
    </row>
    <row r="1125" spans="2:3" x14ac:dyDescent="0.2">
      <c r="B1125" s="2"/>
      <c r="C1125" s="28"/>
    </row>
    <row r="1126" spans="2:3" x14ac:dyDescent="0.2">
      <c r="B1126" s="2"/>
      <c r="C1126" s="28"/>
    </row>
    <row r="1127" spans="2:3" x14ac:dyDescent="0.2">
      <c r="B1127" s="2"/>
      <c r="C1127" s="28"/>
    </row>
    <row r="1128" spans="2:3" x14ac:dyDescent="0.2">
      <c r="B1128" s="2"/>
      <c r="C1128" s="28"/>
    </row>
    <row r="1129" spans="2:3" x14ac:dyDescent="0.2">
      <c r="B1129" s="2"/>
      <c r="C1129" s="28"/>
    </row>
    <row r="1130" spans="2:3" x14ac:dyDescent="0.2">
      <c r="B1130" s="2"/>
      <c r="C1130" s="28"/>
    </row>
    <row r="1131" spans="2:3" x14ac:dyDescent="0.2">
      <c r="B1131" s="2"/>
      <c r="C1131" s="28"/>
    </row>
    <row r="1132" spans="2:3" x14ac:dyDescent="0.2">
      <c r="B1132" s="2"/>
      <c r="C1132" s="28"/>
    </row>
    <row r="1133" spans="2:3" x14ac:dyDescent="0.2">
      <c r="B1133" s="2"/>
      <c r="C1133" s="28"/>
    </row>
    <row r="1134" spans="2:3" x14ac:dyDescent="0.2">
      <c r="B1134" s="2"/>
      <c r="C1134" s="28"/>
    </row>
    <row r="1135" spans="2:3" x14ac:dyDescent="0.2">
      <c r="B1135" s="2"/>
      <c r="C1135" s="28"/>
    </row>
    <row r="1136" spans="2:3" x14ac:dyDescent="0.2">
      <c r="B1136" s="2"/>
      <c r="C1136" s="28"/>
    </row>
    <row r="1137" spans="2:3" x14ac:dyDescent="0.2">
      <c r="B1137" s="2"/>
      <c r="C1137" s="28"/>
    </row>
    <row r="1138" spans="2:3" x14ac:dyDescent="0.2">
      <c r="B1138" s="2"/>
      <c r="C1138" s="28"/>
    </row>
    <row r="1139" spans="2:3" x14ac:dyDescent="0.2">
      <c r="B1139" s="2"/>
      <c r="C1139" s="28"/>
    </row>
    <row r="1140" spans="2:3" x14ac:dyDescent="0.2">
      <c r="B1140" s="2"/>
      <c r="C1140" s="28"/>
    </row>
    <row r="1141" spans="2:3" x14ac:dyDescent="0.2">
      <c r="B1141" s="2"/>
      <c r="C1141" s="28"/>
    </row>
    <row r="1142" spans="2:3" x14ac:dyDescent="0.2">
      <c r="B1142" s="2"/>
      <c r="C1142" s="28"/>
    </row>
    <row r="1143" spans="2:3" x14ac:dyDescent="0.2">
      <c r="B1143" s="2"/>
      <c r="C1143" s="28"/>
    </row>
    <row r="1144" spans="2:3" x14ac:dyDescent="0.2">
      <c r="B1144" s="2"/>
      <c r="C1144" s="28"/>
    </row>
    <row r="1145" spans="2:3" x14ac:dyDescent="0.2">
      <c r="B1145" s="2"/>
      <c r="C1145" s="28"/>
    </row>
    <row r="1146" spans="2:3" x14ac:dyDescent="0.2">
      <c r="B1146" s="2"/>
      <c r="C1146" s="28"/>
    </row>
    <row r="1147" spans="2:3" x14ac:dyDescent="0.2">
      <c r="B1147" s="2"/>
      <c r="C1147" s="28"/>
    </row>
    <row r="1148" spans="2:3" x14ac:dyDescent="0.2">
      <c r="B1148" s="2"/>
      <c r="C1148" s="28"/>
    </row>
    <row r="1149" spans="2:3" x14ac:dyDescent="0.2">
      <c r="B1149" s="2"/>
      <c r="C1149" s="28"/>
    </row>
    <row r="1150" spans="2:3" x14ac:dyDescent="0.2">
      <c r="B1150" s="2"/>
      <c r="C1150" s="28"/>
    </row>
    <row r="1151" spans="2:3" x14ac:dyDescent="0.2">
      <c r="B1151" s="2"/>
      <c r="C1151" s="28"/>
    </row>
    <row r="1152" spans="2:3" x14ac:dyDescent="0.2">
      <c r="B1152" s="2"/>
      <c r="C1152" s="28"/>
    </row>
    <row r="1153" spans="2:3" x14ac:dyDescent="0.2">
      <c r="B1153" s="2"/>
      <c r="C1153" s="28"/>
    </row>
    <row r="1154" spans="2:3" x14ac:dyDescent="0.2">
      <c r="B1154" s="2"/>
      <c r="C1154" s="28"/>
    </row>
    <row r="1155" spans="2:3" x14ac:dyDescent="0.2">
      <c r="B1155" s="2"/>
      <c r="C1155" s="28"/>
    </row>
    <row r="1156" spans="2:3" x14ac:dyDescent="0.2">
      <c r="B1156" s="2"/>
      <c r="C1156" s="28"/>
    </row>
    <row r="1157" spans="2:3" x14ac:dyDescent="0.2">
      <c r="B1157" s="2"/>
      <c r="C1157" s="28"/>
    </row>
    <row r="1158" spans="2:3" x14ac:dyDescent="0.2">
      <c r="B1158" s="2"/>
      <c r="C1158" s="28"/>
    </row>
    <row r="1159" spans="2:3" x14ac:dyDescent="0.2">
      <c r="B1159" s="2"/>
      <c r="C1159" s="28"/>
    </row>
    <row r="1160" spans="2:3" x14ac:dyDescent="0.2">
      <c r="B1160" s="2"/>
      <c r="C1160" s="28"/>
    </row>
    <row r="1161" spans="2:3" x14ac:dyDescent="0.2">
      <c r="B1161" s="2"/>
      <c r="C1161" s="28"/>
    </row>
    <row r="1162" spans="2:3" x14ac:dyDescent="0.2">
      <c r="B1162" s="2"/>
      <c r="C1162" s="28"/>
    </row>
    <row r="1163" spans="2:3" x14ac:dyDescent="0.2">
      <c r="B1163" s="2"/>
      <c r="C1163" s="28"/>
    </row>
    <row r="1164" spans="2:3" x14ac:dyDescent="0.2">
      <c r="B1164" s="2"/>
      <c r="C1164" s="28"/>
    </row>
    <row r="1165" spans="2:3" x14ac:dyDescent="0.2">
      <c r="B1165" s="2"/>
      <c r="C1165" s="28"/>
    </row>
    <row r="1166" spans="2:3" x14ac:dyDescent="0.2">
      <c r="B1166" s="2"/>
      <c r="C1166" s="28"/>
    </row>
    <row r="1167" spans="2:3" x14ac:dyDescent="0.2">
      <c r="B1167" s="2"/>
      <c r="C1167" s="28"/>
    </row>
    <row r="1168" spans="2:3" x14ac:dyDescent="0.2">
      <c r="B1168" s="2"/>
      <c r="C1168" s="28"/>
    </row>
    <row r="1169" spans="2:3" x14ac:dyDescent="0.2">
      <c r="B1169" s="2"/>
      <c r="C1169" s="28"/>
    </row>
    <row r="1170" spans="2:3" x14ac:dyDescent="0.2">
      <c r="B1170" s="2"/>
      <c r="C1170" s="28"/>
    </row>
    <row r="1171" spans="2:3" x14ac:dyDescent="0.2">
      <c r="B1171" s="2"/>
      <c r="C1171" s="28"/>
    </row>
    <row r="1172" spans="2:3" x14ac:dyDescent="0.2">
      <c r="B1172" s="2"/>
      <c r="C1172" s="28"/>
    </row>
    <row r="1173" spans="2:3" x14ac:dyDescent="0.2">
      <c r="B1173" s="2"/>
      <c r="C1173" s="28"/>
    </row>
    <row r="1174" spans="2:3" x14ac:dyDescent="0.2">
      <c r="B1174" s="2"/>
      <c r="C1174" s="28"/>
    </row>
    <row r="1175" spans="2:3" x14ac:dyDescent="0.2">
      <c r="B1175" s="2"/>
      <c r="C1175" s="28"/>
    </row>
    <row r="1176" spans="2:3" x14ac:dyDescent="0.2">
      <c r="B1176" s="2"/>
      <c r="C1176" s="28"/>
    </row>
    <row r="1177" spans="2:3" x14ac:dyDescent="0.2">
      <c r="B1177" s="2"/>
      <c r="C1177" s="28"/>
    </row>
    <row r="1178" spans="2:3" x14ac:dyDescent="0.2">
      <c r="B1178" s="2"/>
      <c r="C1178" s="28"/>
    </row>
    <row r="1179" spans="2:3" x14ac:dyDescent="0.2">
      <c r="B1179" s="2"/>
      <c r="C1179" s="28"/>
    </row>
    <row r="1180" spans="2:3" x14ac:dyDescent="0.2">
      <c r="B1180" s="2"/>
      <c r="C1180" s="28"/>
    </row>
    <row r="1181" spans="2:3" x14ac:dyDescent="0.2">
      <c r="B1181" s="2"/>
      <c r="C1181" s="28"/>
    </row>
    <row r="1182" spans="2:3" x14ac:dyDescent="0.2">
      <c r="B1182" s="2"/>
      <c r="C1182" s="28"/>
    </row>
    <row r="1183" spans="2:3" x14ac:dyDescent="0.2">
      <c r="B1183" s="2"/>
      <c r="C1183" s="28"/>
    </row>
    <row r="1184" spans="2:3" x14ac:dyDescent="0.2">
      <c r="B1184" s="2"/>
      <c r="C1184" s="28"/>
    </row>
    <row r="1185" spans="2:3" x14ac:dyDescent="0.2">
      <c r="B1185" s="2"/>
      <c r="C1185" s="28"/>
    </row>
    <row r="1186" spans="2:3" x14ac:dyDescent="0.2">
      <c r="B1186" s="2"/>
      <c r="C1186" s="28"/>
    </row>
    <row r="1187" spans="2:3" x14ac:dyDescent="0.2">
      <c r="B1187" s="2"/>
      <c r="C1187" s="28"/>
    </row>
    <row r="1188" spans="2:3" x14ac:dyDescent="0.2">
      <c r="B1188" s="2"/>
      <c r="C1188" s="28"/>
    </row>
    <row r="1189" spans="2:3" x14ac:dyDescent="0.2">
      <c r="B1189" s="2"/>
      <c r="C1189" s="28"/>
    </row>
    <row r="1190" spans="2:3" x14ac:dyDescent="0.2">
      <c r="B1190" s="2"/>
      <c r="C1190" s="28"/>
    </row>
    <row r="1191" spans="2:3" x14ac:dyDescent="0.2">
      <c r="B1191" s="2"/>
      <c r="C1191" s="28"/>
    </row>
    <row r="1192" spans="2:3" x14ac:dyDescent="0.2">
      <c r="B1192" s="2"/>
      <c r="C1192" s="28"/>
    </row>
    <row r="1193" spans="2:3" x14ac:dyDescent="0.2">
      <c r="B1193" s="2"/>
      <c r="C1193" s="28"/>
    </row>
    <row r="1194" spans="2:3" x14ac:dyDescent="0.2">
      <c r="B1194" s="2"/>
      <c r="C1194" s="28"/>
    </row>
    <row r="1195" spans="2:3" x14ac:dyDescent="0.2">
      <c r="B1195" s="2"/>
      <c r="C1195" s="28"/>
    </row>
    <row r="1196" spans="2:3" x14ac:dyDescent="0.2">
      <c r="B1196" s="2"/>
      <c r="C1196" s="28"/>
    </row>
    <row r="1197" spans="2:3" x14ac:dyDescent="0.2">
      <c r="B1197" s="2"/>
      <c r="C1197" s="28"/>
    </row>
    <row r="1198" spans="2:3" x14ac:dyDescent="0.2">
      <c r="B1198" s="2"/>
      <c r="C1198" s="28"/>
    </row>
    <row r="1199" spans="2:3" x14ac:dyDescent="0.2">
      <c r="B1199" s="2"/>
      <c r="C1199" s="28"/>
    </row>
    <row r="1200" spans="2:3" x14ac:dyDescent="0.2">
      <c r="B1200" s="2"/>
      <c r="C1200" s="28"/>
    </row>
    <row r="1201" spans="2:3" x14ac:dyDescent="0.2">
      <c r="B1201" s="2"/>
      <c r="C1201" s="28"/>
    </row>
    <row r="1202" spans="2:3" x14ac:dyDescent="0.2">
      <c r="B1202" s="2"/>
      <c r="C1202" s="28"/>
    </row>
    <row r="1203" spans="2:3" x14ac:dyDescent="0.2">
      <c r="B1203" s="2"/>
      <c r="C1203" s="28"/>
    </row>
    <row r="1204" spans="2:3" x14ac:dyDescent="0.2">
      <c r="B1204" s="2"/>
      <c r="C1204" s="28"/>
    </row>
    <row r="1205" spans="2:3" x14ac:dyDescent="0.2">
      <c r="B1205" s="2"/>
      <c r="C1205" s="28"/>
    </row>
    <row r="1206" spans="2:3" x14ac:dyDescent="0.2">
      <c r="B1206" s="2"/>
      <c r="C1206" s="28"/>
    </row>
    <row r="1207" spans="2:3" x14ac:dyDescent="0.2">
      <c r="B1207" s="2"/>
      <c r="C1207" s="28"/>
    </row>
    <row r="1208" spans="2:3" x14ac:dyDescent="0.2">
      <c r="B1208" s="2"/>
      <c r="C1208" s="28"/>
    </row>
    <row r="1209" spans="2:3" x14ac:dyDescent="0.2">
      <c r="B1209" s="2"/>
      <c r="C1209" s="28"/>
    </row>
    <row r="1210" spans="2:3" x14ac:dyDescent="0.2">
      <c r="B1210" s="2"/>
      <c r="C1210" s="28"/>
    </row>
    <row r="1211" spans="2:3" x14ac:dyDescent="0.2">
      <c r="B1211" s="2"/>
      <c r="C1211" s="28"/>
    </row>
    <row r="1212" spans="2:3" x14ac:dyDescent="0.2">
      <c r="B1212" s="2"/>
      <c r="C1212" s="28"/>
    </row>
    <row r="1213" spans="2:3" x14ac:dyDescent="0.2">
      <c r="B1213" s="2"/>
      <c r="C1213" s="28"/>
    </row>
    <row r="1214" spans="2:3" x14ac:dyDescent="0.2">
      <c r="B1214" s="2"/>
      <c r="C1214" s="28"/>
    </row>
    <row r="1215" spans="2:3" x14ac:dyDescent="0.2">
      <c r="B1215" s="2"/>
      <c r="C1215" s="28"/>
    </row>
    <row r="1216" spans="2:3" x14ac:dyDescent="0.2">
      <c r="B1216" s="2"/>
      <c r="C1216" s="28"/>
    </row>
    <row r="1217" spans="2:3" x14ac:dyDescent="0.2">
      <c r="B1217" s="2"/>
      <c r="C1217" s="28"/>
    </row>
    <row r="1218" spans="2:3" x14ac:dyDescent="0.2">
      <c r="B1218" s="2"/>
      <c r="C1218" s="28"/>
    </row>
    <row r="1219" spans="2:3" x14ac:dyDescent="0.2">
      <c r="B1219" s="2"/>
      <c r="C1219" s="28"/>
    </row>
    <row r="1220" spans="2:3" x14ac:dyDescent="0.2">
      <c r="B1220" s="2"/>
      <c r="C1220" s="28"/>
    </row>
    <row r="1221" spans="2:3" x14ac:dyDescent="0.2">
      <c r="B1221" s="2"/>
      <c r="C1221" s="28"/>
    </row>
    <row r="1222" spans="2:3" x14ac:dyDescent="0.2">
      <c r="B1222" s="2"/>
      <c r="C1222" s="28"/>
    </row>
    <row r="1223" spans="2:3" x14ac:dyDescent="0.2">
      <c r="B1223" s="2"/>
      <c r="C1223" s="28"/>
    </row>
    <row r="1224" spans="2:3" x14ac:dyDescent="0.2">
      <c r="B1224" s="2"/>
      <c r="C1224" s="28"/>
    </row>
    <row r="1225" spans="2:3" x14ac:dyDescent="0.2">
      <c r="B1225" s="2"/>
      <c r="C1225" s="28"/>
    </row>
    <row r="1226" spans="2:3" x14ac:dyDescent="0.2">
      <c r="B1226" s="2"/>
      <c r="C1226" s="28"/>
    </row>
    <row r="1227" spans="2:3" x14ac:dyDescent="0.2">
      <c r="B1227" s="2"/>
      <c r="C1227" s="28"/>
    </row>
    <row r="1228" spans="2:3" x14ac:dyDescent="0.2">
      <c r="B1228" s="2"/>
      <c r="C1228" s="28"/>
    </row>
    <row r="1229" spans="2:3" x14ac:dyDescent="0.2">
      <c r="B1229" s="2"/>
      <c r="C1229" s="28"/>
    </row>
    <row r="1230" spans="2:3" x14ac:dyDescent="0.2">
      <c r="B1230" s="2"/>
      <c r="C1230" s="28"/>
    </row>
    <row r="1231" spans="2:3" x14ac:dyDescent="0.2">
      <c r="B1231" s="2"/>
      <c r="C1231" s="28"/>
    </row>
    <row r="1232" spans="2:3" x14ac:dyDescent="0.2">
      <c r="B1232" s="2"/>
      <c r="C1232" s="28"/>
    </row>
    <row r="1233" spans="2:3" x14ac:dyDescent="0.2">
      <c r="B1233" s="2"/>
      <c r="C1233" s="28"/>
    </row>
    <row r="1234" spans="2:3" x14ac:dyDescent="0.2">
      <c r="B1234" s="2"/>
      <c r="C1234" s="28"/>
    </row>
    <row r="1235" spans="2:3" x14ac:dyDescent="0.2">
      <c r="B1235" s="2"/>
      <c r="C1235" s="28"/>
    </row>
    <row r="1236" spans="2:3" x14ac:dyDescent="0.2">
      <c r="B1236" s="2"/>
      <c r="C1236" s="28"/>
    </row>
    <row r="1237" spans="2:3" x14ac:dyDescent="0.2">
      <c r="B1237" s="2"/>
      <c r="C1237" s="28"/>
    </row>
    <row r="1238" spans="2:3" x14ac:dyDescent="0.2">
      <c r="B1238" s="2"/>
      <c r="C1238" s="28"/>
    </row>
    <row r="1239" spans="2:3" x14ac:dyDescent="0.2">
      <c r="B1239" s="2"/>
      <c r="C1239" s="28"/>
    </row>
    <row r="1240" spans="2:3" x14ac:dyDescent="0.2">
      <c r="B1240" s="2"/>
      <c r="C1240" s="28"/>
    </row>
    <row r="1241" spans="2:3" x14ac:dyDescent="0.2">
      <c r="B1241" s="2"/>
      <c r="C1241" s="28"/>
    </row>
    <row r="1242" spans="2:3" x14ac:dyDescent="0.2">
      <c r="B1242" s="2"/>
      <c r="C1242" s="28"/>
    </row>
    <row r="1243" spans="2:3" x14ac:dyDescent="0.2">
      <c r="B1243" s="2"/>
      <c r="C1243" s="28"/>
    </row>
    <row r="1244" spans="2:3" x14ac:dyDescent="0.2">
      <c r="B1244" s="2"/>
      <c r="C1244" s="28"/>
    </row>
    <row r="1245" spans="2:3" x14ac:dyDescent="0.2">
      <c r="B1245" s="2"/>
      <c r="C1245" s="28"/>
    </row>
    <row r="1246" spans="2:3" x14ac:dyDescent="0.2">
      <c r="B1246" s="2"/>
      <c r="C1246" s="28"/>
    </row>
    <row r="1247" spans="2:3" x14ac:dyDescent="0.2">
      <c r="B1247" s="2"/>
      <c r="C1247" s="28"/>
    </row>
    <row r="1248" spans="2:3" x14ac:dyDescent="0.2">
      <c r="B1248" s="2"/>
      <c r="C1248" s="28"/>
    </row>
    <row r="1249" spans="2:3" x14ac:dyDescent="0.2">
      <c r="B1249" s="2"/>
      <c r="C1249" s="28"/>
    </row>
    <row r="1250" spans="2:3" x14ac:dyDescent="0.2">
      <c r="B1250" s="2"/>
      <c r="C1250" s="28"/>
    </row>
    <row r="1251" spans="2:3" x14ac:dyDescent="0.2">
      <c r="B1251" s="2"/>
      <c r="C1251" s="28"/>
    </row>
    <row r="1252" spans="2:3" x14ac:dyDescent="0.2">
      <c r="B1252" s="2"/>
      <c r="C1252" s="28"/>
    </row>
    <row r="1253" spans="2:3" x14ac:dyDescent="0.2">
      <c r="B1253" s="2"/>
      <c r="C1253" s="28"/>
    </row>
    <row r="1254" spans="2:3" x14ac:dyDescent="0.2">
      <c r="B1254" s="2"/>
      <c r="C1254" s="28"/>
    </row>
    <row r="1255" spans="2:3" x14ac:dyDescent="0.2">
      <c r="B1255" s="2"/>
      <c r="C1255" s="28"/>
    </row>
    <row r="1256" spans="2:3" x14ac:dyDescent="0.2">
      <c r="B1256" s="2"/>
      <c r="C1256" s="28"/>
    </row>
    <row r="1257" spans="2:3" x14ac:dyDescent="0.2">
      <c r="B1257" s="2"/>
      <c r="C1257" s="28"/>
    </row>
    <row r="1258" spans="2:3" x14ac:dyDescent="0.2">
      <c r="B1258" s="2"/>
      <c r="C1258" s="28"/>
    </row>
    <row r="1259" spans="2:3" x14ac:dyDescent="0.2">
      <c r="B1259" s="2"/>
      <c r="C1259" s="28"/>
    </row>
    <row r="1260" spans="2:3" x14ac:dyDescent="0.2">
      <c r="B1260" s="2"/>
      <c r="C1260" s="28"/>
    </row>
    <row r="1261" spans="2:3" x14ac:dyDescent="0.2">
      <c r="B1261" s="2"/>
      <c r="C1261" s="28"/>
    </row>
    <row r="1262" spans="2:3" x14ac:dyDescent="0.2">
      <c r="B1262" s="2"/>
      <c r="C1262" s="28"/>
    </row>
    <row r="1263" spans="2:3" x14ac:dyDescent="0.2">
      <c r="B1263" s="2"/>
      <c r="C1263" s="28"/>
    </row>
    <row r="1264" spans="2:3" x14ac:dyDescent="0.2">
      <c r="B1264" s="2"/>
      <c r="C1264" s="28"/>
    </row>
    <row r="1265" spans="2:3" x14ac:dyDescent="0.2">
      <c r="B1265" s="2"/>
      <c r="C1265" s="28"/>
    </row>
    <row r="1266" spans="2:3" x14ac:dyDescent="0.2">
      <c r="B1266" s="2"/>
      <c r="C1266" s="28"/>
    </row>
    <row r="1267" spans="2:3" x14ac:dyDescent="0.2">
      <c r="B1267" s="2"/>
      <c r="C1267" s="28"/>
    </row>
    <row r="1268" spans="2:3" x14ac:dyDescent="0.2">
      <c r="B1268" s="2"/>
      <c r="C1268" s="28"/>
    </row>
    <row r="1269" spans="2:3" x14ac:dyDescent="0.2">
      <c r="B1269" s="2"/>
      <c r="C1269" s="28"/>
    </row>
    <row r="1270" spans="2:3" x14ac:dyDescent="0.2">
      <c r="B1270" s="2"/>
      <c r="C1270" s="28"/>
    </row>
    <row r="1271" spans="2:3" x14ac:dyDescent="0.2">
      <c r="B1271" s="2"/>
      <c r="C1271" s="28"/>
    </row>
    <row r="1272" spans="2:3" x14ac:dyDescent="0.2">
      <c r="B1272" s="2"/>
      <c r="C1272" s="28"/>
    </row>
    <row r="1273" spans="2:3" x14ac:dyDescent="0.2">
      <c r="B1273" s="2"/>
      <c r="C1273" s="28"/>
    </row>
    <row r="1274" spans="2:3" x14ac:dyDescent="0.2">
      <c r="B1274" s="2"/>
      <c r="C1274" s="28"/>
    </row>
    <row r="1275" spans="2:3" x14ac:dyDescent="0.2">
      <c r="B1275" s="2"/>
      <c r="C1275" s="28"/>
    </row>
    <row r="1276" spans="2:3" x14ac:dyDescent="0.2">
      <c r="B1276" s="2"/>
      <c r="C1276" s="28"/>
    </row>
    <row r="1277" spans="2:3" x14ac:dyDescent="0.2">
      <c r="B1277" s="2"/>
      <c r="C1277" s="28"/>
    </row>
    <row r="1278" spans="2:3" x14ac:dyDescent="0.2">
      <c r="B1278" s="2"/>
      <c r="C1278" s="28"/>
    </row>
    <row r="1279" spans="2:3" x14ac:dyDescent="0.2">
      <c r="B1279" s="2"/>
      <c r="C1279" s="28"/>
    </row>
    <row r="1280" spans="2:3" x14ac:dyDescent="0.2">
      <c r="B1280" s="2"/>
      <c r="C1280" s="28"/>
    </row>
    <row r="1281" spans="2:3" x14ac:dyDescent="0.2">
      <c r="B1281" s="2"/>
      <c r="C1281" s="28"/>
    </row>
    <row r="1282" spans="2:3" x14ac:dyDescent="0.2">
      <c r="B1282" s="2"/>
      <c r="C1282" s="28"/>
    </row>
    <row r="1283" spans="2:3" x14ac:dyDescent="0.2">
      <c r="B1283" s="2"/>
      <c r="C1283" s="28"/>
    </row>
    <row r="1284" spans="2:3" x14ac:dyDescent="0.2">
      <c r="B1284" s="2"/>
      <c r="C1284" s="28"/>
    </row>
    <row r="1285" spans="2:3" x14ac:dyDescent="0.2">
      <c r="B1285" s="2"/>
      <c r="C1285" s="28"/>
    </row>
    <row r="1286" spans="2:3" x14ac:dyDescent="0.2">
      <c r="B1286" s="2"/>
      <c r="C1286" s="28"/>
    </row>
    <row r="1287" spans="2:3" x14ac:dyDescent="0.2">
      <c r="B1287" s="2"/>
      <c r="C1287" s="28"/>
    </row>
    <row r="1288" spans="2:3" x14ac:dyDescent="0.2">
      <c r="B1288" s="2"/>
      <c r="C1288" s="28"/>
    </row>
    <row r="1289" spans="2:3" x14ac:dyDescent="0.2">
      <c r="B1289" s="2"/>
      <c r="C1289" s="28"/>
    </row>
    <row r="1290" spans="2:3" x14ac:dyDescent="0.2">
      <c r="B1290" s="2"/>
      <c r="C1290" s="28"/>
    </row>
    <row r="1291" spans="2:3" x14ac:dyDescent="0.2">
      <c r="B1291" s="2"/>
      <c r="C1291" s="28"/>
    </row>
    <row r="1292" spans="2:3" x14ac:dyDescent="0.2">
      <c r="B1292" s="2"/>
      <c r="C1292" s="28"/>
    </row>
    <row r="1293" spans="2:3" x14ac:dyDescent="0.2">
      <c r="B1293" s="2"/>
      <c r="C1293" s="28"/>
    </row>
    <row r="1294" spans="2:3" x14ac:dyDescent="0.2">
      <c r="B1294" s="2"/>
      <c r="C1294" s="28"/>
    </row>
    <row r="1295" spans="2:3" x14ac:dyDescent="0.2">
      <c r="B1295" s="2"/>
      <c r="C1295" s="28"/>
    </row>
    <row r="1296" spans="2:3" x14ac:dyDescent="0.2">
      <c r="B1296" s="2"/>
      <c r="C1296" s="28"/>
    </row>
    <row r="1297" spans="2:3" x14ac:dyDescent="0.2">
      <c r="B1297" s="2"/>
      <c r="C1297" s="28"/>
    </row>
    <row r="1298" spans="2:3" x14ac:dyDescent="0.2">
      <c r="B1298" s="2"/>
      <c r="C1298" s="28"/>
    </row>
    <row r="1299" spans="2:3" x14ac:dyDescent="0.2">
      <c r="B1299" s="2"/>
      <c r="C1299" s="28"/>
    </row>
    <row r="1300" spans="2:3" x14ac:dyDescent="0.2">
      <c r="B1300" s="2"/>
      <c r="C1300" s="28"/>
    </row>
    <row r="1301" spans="2:3" x14ac:dyDescent="0.2">
      <c r="B1301" s="2"/>
      <c r="C1301" s="28"/>
    </row>
    <row r="1302" spans="2:3" x14ac:dyDescent="0.2">
      <c r="B1302" s="2"/>
      <c r="C1302" s="28"/>
    </row>
    <row r="1303" spans="2:3" x14ac:dyDescent="0.2">
      <c r="B1303" s="2"/>
      <c r="C1303" s="28"/>
    </row>
    <row r="1304" spans="2:3" x14ac:dyDescent="0.2">
      <c r="B1304" s="2"/>
      <c r="C1304" s="28"/>
    </row>
    <row r="1305" spans="2:3" x14ac:dyDescent="0.2">
      <c r="B1305" s="2"/>
      <c r="C1305" s="28"/>
    </row>
    <row r="1306" spans="2:3" x14ac:dyDescent="0.2">
      <c r="B1306" s="2"/>
      <c r="C1306" s="28"/>
    </row>
    <row r="1307" spans="2:3" x14ac:dyDescent="0.2">
      <c r="B1307" s="2"/>
      <c r="C1307" s="28"/>
    </row>
    <row r="1308" spans="2:3" x14ac:dyDescent="0.2">
      <c r="B1308" s="2"/>
      <c r="C1308" s="28"/>
    </row>
    <row r="1309" spans="2:3" x14ac:dyDescent="0.2">
      <c r="B1309" s="2"/>
      <c r="C1309" s="28"/>
    </row>
    <row r="1310" spans="2:3" x14ac:dyDescent="0.2">
      <c r="B1310" s="2"/>
      <c r="C1310" s="28"/>
    </row>
    <row r="1311" spans="2:3" x14ac:dyDescent="0.2">
      <c r="B1311" s="2"/>
      <c r="C1311" s="28"/>
    </row>
    <row r="1312" spans="2:3" x14ac:dyDescent="0.2">
      <c r="B1312" s="2"/>
      <c r="C1312" s="28"/>
    </row>
    <row r="1313" spans="2:3" x14ac:dyDescent="0.2">
      <c r="B1313" s="2"/>
      <c r="C1313" s="28"/>
    </row>
    <row r="1314" spans="2:3" x14ac:dyDescent="0.2">
      <c r="B1314" s="2"/>
      <c r="C1314" s="28"/>
    </row>
    <row r="1315" spans="2:3" x14ac:dyDescent="0.2">
      <c r="B1315" s="2"/>
      <c r="C1315" s="28"/>
    </row>
    <row r="1316" spans="2:3" x14ac:dyDescent="0.2">
      <c r="B1316" s="2"/>
      <c r="C1316" s="28"/>
    </row>
    <row r="1317" spans="2:3" x14ac:dyDescent="0.2">
      <c r="B1317" s="2"/>
      <c r="C1317" s="28"/>
    </row>
    <row r="1318" spans="2:3" x14ac:dyDescent="0.2">
      <c r="B1318" s="2"/>
      <c r="C1318" s="28"/>
    </row>
    <row r="1319" spans="2:3" x14ac:dyDescent="0.2">
      <c r="B1319" s="2"/>
      <c r="C1319" s="28"/>
    </row>
    <row r="1320" spans="2:3" x14ac:dyDescent="0.2">
      <c r="B1320" s="2"/>
      <c r="C1320" s="28"/>
    </row>
    <row r="1321" spans="2:3" x14ac:dyDescent="0.2">
      <c r="B1321" s="2"/>
      <c r="C1321" s="28"/>
    </row>
    <row r="1322" spans="2:3" x14ac:dyDescent="0.2">
      <c r="B1322" s="2"/>
      <c r="C1322" s="28"/>
    </row>
    <row r="1323" spans="2:3" x14ac:dyDescent="0.2">
      <c r="B1323" s="2"/>
      <c r="C1323" s="28"/>
    </row>
    <row r="1324" spans="2:3" x14ac:dyDescent="0.2">
      <c r="B1324" s="2"/>
      <c r="C1324" s="28"/>
    </row>
    <row r="1325" spans="2:3" x14ac:dyDescent="0.2">
      <c r="B1325" s="2"/>
      <c r="C1325" s="28"/>
    </row>
    <row r="1326" spans="2:3" x14ac:dyDescent="0.2">
      <c r="B1326" s="2"/>
      <c r="C1326" s="28"/>
    </row>
    <row r="1327" spans="2:3" x14ac:dyDescent="0.2">
      <c r="B1327" s="2"/>
      <c r="C1327" s="28"/>
    </row>
    <row r="1328" spans="2:3" x14ac:dyDescent="0.2">
      <c r="B1328" s="2"/>
      <c r="C1328" s="28"/>
    </row>
    <row r="1329" spans="2:3" x14ac:dyDescent="0.2">
      <c r="B1329" s="2"/>
      <c r="C1329" s="28"/>
    </row>
    <row r="1330" spans="2:3" x14ac:dyDescent="0.2">
      <c r="B1330" s="2"/>
      <c r="C1330" s="28"/>
    </row>
    <row r="1331" spans="2:3" x14ac:dyDescent="0.2">
      <c r="B1331" s="2"/>
      <c r="C1331" s="28"/>
    </row>
    <row r="1332" spans="2:3" x14ac:dyDescent="0.2">
      <c r="B1332" s="2"/>
      <c r="C1332" s="28"/>
    </row>
    <row r="1333" spans="2:3" x14ac:dyDescent="0.2">
      <c r="B1333" s="2"/>
      <c r="C1333" s="28"/>
    </row>
    <row r="1334" spans="2:3" x14ac:dyDescent="0.2">
      <c r="B1334" s="2"/>
      <c r="C1334" s="28"/>
    </row>
    <row r="1335" spans="2:3" x14ac:dyDescent="0.2">
      <c r="B1335" s="2"/>
      <c r="C1335" s="28"/>
    </row>
    <row r="1336" spans="2:3" x14ac:dyDescent="0.2">
      <c r="B1336" s="2"/>
      <c r="C1336" s="28"/>
    </row>
    <row r="1337" spans="2:3" x14ac:dyDescent="0.2">
      <c r="B1337" s="2"/>
      <c r="C1337" s="28"/>
    </row>
    <row r="1338" spans="2:3" x14ac:dyDescent="0.2">
      <c r="B1338" s="2"/>
      <c r="C1338" s="28"/>
    </row>
    <row r="1339" spans="2:3" x14ac:dyDescent="0.2">
      <c r="B1339" s="2"/>
      <c r="C1339" s="28"/>
    </row>
    <row r="1340" spans="2:3" x14ac:dyDescent="0.2">
      <c r="B1340" s="2"/>
      <c r="C1340" s="28"/>
    </row>
    <row r="1341" spans="2:3" x14ac:dyDescent="0.2">
      <c r="B1341" s="2"/>
      <c r="C1341" s="28"/>
    </row>
    <row r="1342" spans="2:3" x14ac:dyDescent="0.2">
      <c r="B1342" s="2"/>
      <c r="C1342" s="28"/>
    </row>
    <row r="1343" spans="2:3" x14ac:dyDescent="0.2">
      <c r="B1343" s="2"/>
      <c r="C1343" s="28"/>
    </row>
    <row r="1344" spans="2:3" x14ac:dyDescent="0.2">
      <c r="B1344" s="2"/>
      <c r="C1344" s="28"/>
    </row>
    <row r="1345" spans="2:3" x14ac:dyDescent="0.2">
      <c r="B1345" s="2"/>
      <c r="C1345" s="28"/>
    </row>
    <row r="1346" spans="2:3" x14ac:dyDescent="0.2">
      <c r="B1346" s="2"/>
      <c r="C1346" s="28"/>
    </row>
    <row r="1347" spans="2:3" x14ac:dyDescent="0.2">
      <c r="B1347" s="2"/>
      <c r="C1347" s="28"/>
    </row>
    <row r="1348" spans="2:3" x14ac:dyDescent="0.2">
      <c r="B1348" s="2"/>
      <c r="C1348" s="28"/>
    </row>
    <row r="1349" spans="2:3" x14ac:dyDescent="0.2">
      <c r="B1349" s="2"/>
      <c r="C1349" s="28"/>
    </row>
    <row r="1350" spans="2:3" x14ac:dyDescent="0.2">
      <c r="B1350" s="2"/>
      <c r="C1350" s="28"/>
    </row>
    <row r="1351" spans="2:3" x14ac:dyDescent="0.2">
      <c r="B1351" s="2"/>
      <c r="C1351" s="28"/>
    </row>
    <row r="1352" spans="2:3" x14ac:dyDescent="0.2">
      <c r="B1352" s="2"/>
      <c r="C1352" s="28"/>
    </row>
    <row r="1353" spans="2:3" x14ac:dyDescent="0.2">
      <c r="B1353" s="2"/>
      <c r="C1353" s="28"/>
    </row>
    <row r="1354" spans="2:3" x14ac:dyDescent="0.2">
      <c r="B1354" s="2"/>
      <c r="C1354" s="28"/>
    </row>
    <row r="1355" spans="2:3" x14ac:dyDescent="0.2">
      <c r="B1355" s="2"/>
      <c r="C1355" s="28"/>
    </row>
    <row r="1356" spans="2:3" x14ac:dyDescent="0.2">
      <c r="B1356" s="2"/>
      <c r="C1356" s="28"/>
    </row>
    <row r="1357" spans="2:3" x14ac:dyDescent="0.2">
      <c r="B1357" s="2"/>
      <c r="C1357" s="28"/>
    </row>
    <row r="1358" spans="2:3" x14ac:dyDescent="0.2">
      <c r="B1358" s="2"/>
      <c r="C1358" s="28"/>
    </row>
    <row r="1359" spans="2:3" x14ac:dyDescent="0.2">
      <c r="B1359" s="2"/>
      <c r="C1359" s="28"/>
    </row>
    <row r="1360" spans="2:3" x14ac:dyDescent="0.2">
      <c r="B1360" s="2"/>
      <c r="C1360" s="28"/>
    </row>
    <row r="1361" spans="2:3" x14ac:dyDescent="0.2">
      <c r="B1361" s="2"/>
      <c r="C1361" s="28"/>
    </row>
    <row r="1362" spans="2:3" x14ac:dyDescent="0.2">
      <c r="B1362" s="2"/>
      <c r="C1362" s="28"/>
    </row>
    <row r="1363" spans="2:3" x14ac:dyDescent="0.2">
      <c r="B1363" s="2"/>
      <c r="C1363" s="28"/>
    </row>
    <row r="1364" spans="2:3" x14ac:dyDescent="0.2">
      <c r="B1364" s="2"/>
      <c r="C1364" s="28"/>
    </row>
    <row r="1365" spans="2:3" x14ac:dyDescent="0.2">
      <c r="B1365" s="2"/>
      <c r="C1365" s="28"/>
    </row>
    <row r="1366" spans="2:3" x14ac:dyDescent="0.2">
      <c r="B1366" s="2"/>
      <c r="C1366" s="28"/>
    </row>
    <row r="1367" spans="2:3" x14ac:dyDescent="0.2">
      <c r="B1367" s="2"/>
      <c r="C1367" s="28"/>
    </row>
    <row r="1368" spans="2:3" x14ac:dyDescent="0.2">
      <c r="B1368" s="2"/>
      <c r="C1368" s="28"/>
    </row>
    <row r="1369" spans="2:3" x14ac:dyDescent="0.2">
      <c r="B1369" s="2"/>
      <c r="C1369" s="28"/>
    </row>
    <row r="1370" spans="2:3" x14ac:dyDescent="0.2">
      <c r="B1370" s="2"/>
      <c r="C1370" s="28"/>
    </row>
    <row r="1371" spans="2:3" x14ac:dyDescent="0.2">
      <c r="B1371" s="2"/>
      <c r="C1371" s="28"/>
    </row>
    <row r="1372" spans="2:3" x14ac:dyDescent="0.2">
      <c r="B1372" s="2"/>
      <c r="C1372" s="28"/>
    </row>
    <row r="1373" spans="2:3" x14ac:dyDescent="0.2">
      <c r="B1373" s="2"/>
      <c r="C1373" s="28"/>
    </row>
    <row r="1374" spans="2:3" x14ac:dyDescent="0.2">
      <c r="B1374" s="2"/>
      <c r="C1374" s="28"/>
    </row>
    <row r="1375" spans="2:3" x14ac:dyDescent="0.2">
      <c r="B1375" s="2"/>
      <c r="C1375" s="28"/>
    </row>
    <row r="1376" spans="2:3" x14ac:dyDescent="0.2">
      <c r="B1376" s="2"/>
      <c r="C1376" s="28"/>
    </row>
    <row r="1377" spans="2:3" x14ac:dyDescent="0.2">
      <c r="B1377" s="2"/>
      <c r="C1377" s="28"/>
    </row>
    <row r="1378" spans="2:3" x14ac:dyDescent="0.2">
      <c r="B1378" s="2"/>
      <c r="C1378" s="28"/>
    </row>
    <row r="1379" spans="2:3" x14ac:dyDescent="0.2">
      <c r="B1379" s="2"/>
      <c r="C1379" s="28"/>
    </row>
    <row r="1380" spans="2:3" x14ac:dyDescent="0.2">
      <c r="B1380" s="2"/>
      <c r="C1380" s="28"/>
    </row>
    <row r="1381" spans="2:3" x14ac:dyDescent="0.2">
      <c r="B1381" s="2"/>
      <c r="C1381" s="28"/>
    </row>
    <row r="1382" spans="2:3" x14ac:dyDescent="0.2">
      <c r="B1382" s="2"/>
      <c r="C1382" s="28"/>
    </row>
    <row r="1383" spans="2:3" x14ac:dyDescent="0.2">
      <c r="B1383" s="2"/>
      <c r="C1383" s="28"/>
    </row>
    <row r="1384" spans="2:3" x14ac:dyDescent="0.2">
      <c r="B1384" s="2"/>
      <c r="C1384" s="28"/>
    </row>
    <row r="1385" spans="2:3" x14ac:dyDescent="0.2">
      <c r="B1385" s="2"/>
      <c r="C1385" s="28"/>
    </row>
    <row r="1386" spans="2:3" x14ac:dyDescent="0.2">
      <c r="B1386" s="2"/>
      <c r="C1386" s="28"/>
    </row>
    <row r="1387" spans="2:3" x14ac:dyDescent="0.2">
      <c r="B1387" s="2"/>
      <c r="C1387" s="28"/>
    </row>
    <row r="1388" spans="2:3" x14ac:dyDescent="0.2">
      <c r="B1388" s="2"/>
      <c r="C1388" s="28"/>
    </row>
    <row r="1389" spans="2:3" x14ac:dyDescent="0.2">
      <c r="B1389" s="2"/>
      <c r="C1389" s="28"/>
    </row>
    <row r="1390" spans="2:3" x14ac:dyDescent="0.2">
      <c r="B1390" s="2"/>
      <c r="C1390" s="28"/>
    </row>
    <row r="1391" spans="2:3" x14ac:dyDescent="0.2">
      <c r="B1391" s="2"/>
      <c r="C1391" s="28"/>
    </row>
    <row r="1392" spans="2:3" x14ac:dyDescent="0.2">
      <c r="B1392" s="2"/>
      <c r="C1392" s="28"/>
    </row>
    <row r="1393" spans="2:3" x14ac:dyDescent="0.2">
      <c r="B1393" s="2"/>
      <c r="C1393" s="28"/>
    </row>
    <row r="1394" spans="2:3" x14ac:dyDescent="0.2">
      <c r="B1394" s="2"/>
      <c r="C1394" s="28"/>
    </row>
    <row r="1395" spans="2:3" x14ac:dyDescent="0.2">
      <c r="B1395" s="2"/>
      <c r="C1395" s="28"/>
    </row>
    <row r="1396" spans="2:3" x14ac:dyDescent="0.2">
      <c r="B1396" s="2"/>
      <c r="C1396" s="28"/>
    </row>
    <row r="1397" spans="2:3" x14ac:dyDescent="0.2">
      <c r="B1397" s="2"/>
      <c r="C1397" s="28"/>
    </row>
    <row r="1398" spans="2:3" x14ac:dyDescent="0.2">
      <c r="B1398" s="2"/>
      <c r="C1398" s="28"/>
    </row>
    <row r="1399" spans="2:3" x14ac:dyDescent="0.2">
      <c r="B1399" s="2"/>
      <c r="C1399" s="28"/>
    </row>
    <row r="1400" spans="2:3" x14ac:dyDescent="0.2">
      <c r="B1400" s="2"/>
      <c r="C1400" s="28"/>
    </row>
    <row r="1401" spans="2:3" x14ac:dyDescent="0.2">
      <c r="B1401" s="2"/>
      <c r="C1401" s="28"/>
    </row>
    <row r="1402" spans="2:3" x14ac:dyDescent="0.2">
      <c r="B1402" s="2"/>
      <c r="C1402" s="28"/>
    </row>
    <row r="1403" spans="2:3" x14ac:dyDescent="0.2">
      <c r="B1403" s="2"/>
      <c r="C1403" s="28"/>
    </row>
    <row r="1404" spans="2:3" x14ac:dyDescent="0.2">
      <c r="B1404" s="2"/>
      <c r="C1404" s="28"/>
    </row>
    <row r="1405" spans="2:3" x14ac:dyDescent="0.2">
      <c r="B1405" s="2"/>
      <c r="C1405" s="28"/>
    </row>
    <row r="1406" spans="2:3" x14ac:dyDescent="0.2">
      <c r="B1406" s="2"/>
      <c r="C1406" s="28"/>
    </row>
    <row r="1407" spans="2:3" x14ac:dyDescent="0.2">
      <c r="B1407" s="2"/>
      <c r="C1407" s="28"/>
    </row>
    <row r="1408" spans="2:3" x14ac:dyDescent="0.2">
      <c r="B1408" s="2"/>
      <c r="C1408" s="28"/>
    </row>
    <row r="1409" spans="2:3" x14ac:dyDescent="0.2">
      <c r="B1409" s="2"/>
      <c r="C1409" s="28"/>
    </row>
    <row r="1410" spans="2:3" x14ac:dyDescent="0.2">
      <c r="B1410" s="2"/>
      <c r="C1410" s="28"/>
    </row>
    <row r="1411" spans="2:3" x14ac:dyDescent="0.2">
      <c r="B1411" s="2"/>
      <c r="C1411" s="28"/>
    </row>
    <row r="1412" spans="2:3" x14ac:dyDescent="0.2">
      <c r="B1412" s="2"/>
      <c r="C1412" s="28"/>
    </row>
    <row r="1413" spans="2:3" x14ac:dyDescent="0.2">
      <c r="B1413" s="2"/>
      <c r="C1413" s="28"/>
    </row>
    <row r="1414" spans="2:3" x14ac:dyDescent="0.2">
      <c r="B1414" s="2"/>
      <c r="C1414" s="28"/>
    </row>
    <row r="1415" spans="2:3" x14ac:dyDescent="0.2">
      <c r="B1415" s="2"/>
      <c r="C1415" s="28"/>
    </row>
    <row r="1416" spans="2:3" x14ac:dyDescent="0.2">
      <c r="B1416" s="2"/>
      <c r="C1416" s="28"/>
    </row>
    <row r="1417" spans="2:3" x14ac:dyDescent="0.2">
      <c r="B1417" s="2"/>
      <c r="C1417" s="28"/>
    </row>
    <row r="1418" spans="2:3" x14ac:dyDescent="0.2">
      <c r="B1418" s="2"/>
      <c r="C1418" s="28"/>
    </row>
    <row r="1419" spans="2:3" x14ac:dyDescent="0.2">
      <c r="B1419" s="2"/>
      <c r="C1419" s="28"/>
    </row>
    <row r="1420" spans="2:3" x14ac:dyDescent="0.2">
      <c r="B1420" s="2"/>
      <c r="C1420" s="28"/>
    </row>
    <row r="1421" spans="2:3" x14ac:dyDescent="0.2">
      <c r="B1421" s="2"/>
      <c r="C1421" s="28"/>
    </row>
    <row r="1422" spans="2:3" x14ac:dyDescent="0.2">
      <c r="B1422" s="2"/>
      <c r="C1422" s="28"/>
    </row>
    <row r="1423" spans="2:3" x14ac:dyDescent="0.2">
      <c r="B1423" s="2"/>
      <c r="C1423" s="28"/>
    </row>
    <row r="1424" spans="2:3" x14ac:dyDescent="0.2">
      <c r="B1424" s="2"/>
      <c r="C1424" s="28"/>
    </row>
    <row r="1425" spans="2:3" x14ac:dyDescent="0.2">
      <c r="B1425" s="2"/>
      <c r="C1425" s="28"/>
    </row>
    <row r="1426" spans="2:3" x14ac:dyDescent="0.2">
      <c r="B1426" s="2"/>
      <c r="C1426" s="28"/>
    </row>
    <row r="1427" spans="2:3" x14ac:dyDescent="0.2">
      <c r="B1427" s="2"/>
      <c r="C1427" s="28"/>
    </row>
    <row r="1428" spans="2:3" x14ac:dyDescent="0.2">
      <c r="B1428" s="2"/>
      <c r="C1428" s="28"/>
    </row>
    <row r="1429" spans="2:3" x14ac:dyDescent="0.2">
      <c r="B1429" s="2"/>
      <c r="C1429" s="28"/>
    </row>
    <row r="1430" spans="2:3" x14ac:dyDescent="0.2">
      <c r="B1430" s="2"/>
      <c r="C1430" s="28"/>
    </row>
    <row r="1431" spans="2:3" x14ac:dyDescent="0.2">
      <c r="B1431" s="2"/>
      <c r="C1431" s="28"/>
    </row>
    <row r="1432" spans="2:3" x14ac:dyDescent="0.2">
      <c r="B1432" s="2"/>
      <c r="C1432" s="28"/>
    </row>
    <row r="1433" spans="2:3" x14ac:dyDescent="0.2">
      <c r="B1433" s="2"/>
      <c r="C1433" s="28"/>
    </row>
    <row r="1434" spans="2:3" x14ac:dyDescent="0.2">
      <c r="B1434" s="2"/>
      <c r="C1434" s="28"/>
    </row>
    <row r="1435" spans="2:3" x14ac:dyDescent="0.2">
      <c r="B1435" s="2"/>
      <c r="C1435" s="28"/>
    </row>
    <row r="1436" spans="2:3" x14ac:dyDescent="0.2">
      <c r="B1436" s="2"/>
      <c r="C1436" s="28"/>
    </row>
    <row r="1437" spans="2:3" x14ac:dyDescent="0.2">
      <c r="B1437" s="2"/>
      <c r="C1437" s="28"/>
    </row>
    <row r="1438" spans="2:3" x14ac:dyDescent="0.2">
      <c r="B1438" s="2"/>
      <c r="C1438" s="28"/>
    </row>
    <row r="1439" spans="2:3" x14ac:dyDescent="0.2">
      <c r="B1439" s="2"/>
      <c r="C1439" s="28"/>
    </row>
    <row r="1440" spans="2:3" x14ac:dyDescent="0.2">
      <c r="B1440" s="2"/>
      <c r="C1440" s="28"/>
    </row>
    <row r="1441" spans="2:3" x14ac:dyDescent="0.2">
      <c r="B1441" s="2"/>
      <c r="C1441" s="28"/>
    </row>
    <row r="1442" spans="2:3" x14ac:dyDescent="0.2">
      <c r="B1442" s="2"/>
      <c r="C1442" s="28"/>
    </row>
    <row r="1443" spans="2:3" x14ac:dyDescent="0.2">
      <c r="B1443" s="2"/>
      <c r="C1443" s="28"/>
    </row>
    <row r="1444" spans="2:3" x14ac:dyDescent="0.2">
      <c r="B1444" s="2"/>
      <c r="C1444" s="28"/>
    </row>
    <row r="1445" spans="2:3" x14ac:dyDescent="0.2">
      <c r="B1445" s="2"/>
      <c r="C1445" s="28"/>
    </row>
    <row r="1446" spans="2:3" x14ac:dyDescent="0.2">
      <c r="B1446" s="2"/>
      <c r="C1446" s="28"/>
    </row>
    <row r="1447" spans="2:3" x14ac:dyDescent="0.2">
      <c r="B1447" s="2"/>
      <c r="C1447" s="28"/>
    </row>
    <row r="1448" spans="2:3" x14ac:dyDescent="0.2">
      <c r="B1448" s="2"/>
      <c r="C1448" s="28"/>
    </row>
    <row r="1449" spans="2:3" x14ac:dyDescent="0.2">
      <c r="B1449" s="2"/>
      <c r="C1449" s="28"/>
    </row>
    <row r="1450" spans="2:3" x14ac:dyDescent="0.2">
      <c r="B1450" s="2"/>
      <c r="C1450" s="28"/>
    </row>
    <row r="1451" spans="2:3" x14ac:dyDescent="0.2">
      <c r="B1451" s="2"/>
      <c r="C1451" s="28"/>
    </row>
    <row r="1452" spans="2:3" x14ac:dyDescent="0.2">
      <c r="B1452" s="2"/>
      <c r="C1452" s="28"/>
    </row>
    <row r="1453" spans="2:3" x14ac:dyDescent="0.2">
      <c r="B1453" s="2"/>
      <c r="C1453" s="28"/>
    </row>
    <row r="1454" spans="2:3" x14ac:dyDescent="0.2">
      <c r="B1454" s="2"/>
      <c r="C1454" s="28"/>
    </row>
    <row r="1455" spans="2:3" x14ac:dyDescent="0.2">
      <c r="B1455" s="2"/>
      <c r="C1455" s="28"/>
    </row>
    <row r="1456" spans="2:3" x14ac:dyDescent="0.2">
      <c r="B1456" s="2"/>
      <c r="C1456" s="28"/>
    </row>
    <row r="1457" spans="2:3" x14ac:dyDescent="0.2">
      <c r="B1457" s="2"/>
      <c r="C1457" s="28"/>
    </row>
    <row r="1458" spans="2:3" x14ac:dyDescent="0.2">
      <c r="B1458" s="2"/>
      <c r="C1458" s="28"/>
    </row>
    <row r="1459" spans="2:3" x14ac:dyDescent="0.2">
      <c r="B1459" s="2"/>
      <c r="C1459" s="28"/>
    </row>
    <row r="1460" spans="2:3" x14ac:dyDescent="0.2">
      <c r="B1460" s="2"/>
      <c r="C1460" s="28"/>
    </row>
    <row r="1461" spans="2:3" x14ac:dyDescent="0.2">
      <c r="B1461" s="2"/>
      <c r="C1461" s="28"/>
    </row>
    <row r="1462" spans="2:3" x14ac:dyDescent="0.2">
      <c r="B1462" s="2"/>
      <c r="C1462" s="28"/>
    </row>
    <row r="1463" spans="2:3" x14ac:dyDescent="0.2">
      <c r="B1463" s="2"/>
      <c r="C1463" s="28"/>
    </row>
    <row r="1464" spans="2:3" x14ac:dyDescent="0.2">
      <c r="B1464" s="2"/>
      <c r="C1464" s="28"/>
    </row>
    <row r="1465" spans="2:3" x14ac:dyDescent="0.2">
      <c r="B1465" s="2"/>
      <c r="C1465" s="28"/>
    </row>
    <row r="1466" spans="2:3" x14ac:dyDescent="0.2">
      <c r="B1466" s="2"/>
      <c r="C1466" s="28"/>
    </row>
    <row r="1467" spans="2:3" x14ac:dyDescent="0.2">
      <c r="B1467" s="2"/>
      <c r="C1467" s="28"/>
    </row>
    <row r="1468" spans="2:3" x14ac:dyDescent="0.2">
      <c r="B1468" s="2"/>
      <c r="C1468" s="28"/>
    </row>
    <row r="1469" spans="2:3" x14ac:dyDescent="0.2">
      <c r="B1469" s="2"/>
      <c r="C1469" s="28"/>
    </row>
    <row r="1470" spans="2:3" x14ac:dyDescent="0.2">
      <c r="B1470" s="2"/>
      <c r="C1470" s="28"/>
    </row>
    <row r="1471" spans="2:3" x14ac:dyDescent="0.2">
      <c r="B1471" s="2"/>
      <c r="C1471" s="28"/>
    </row>
    <row r="1472" spans="2:3" x14ac:dyDescent="0.2">
      <c r="B1472" s="2"/>
      <c r="C1472" s="28"/>
    </row>
    <row r="1473" spans="2:3" x14ac:dyDescent="0.2">
      <c r="B1473" s="2"/>
      <c r="C1473" s="28"/>
    </row>
    <row r="1474" spans="2:3" x14ac:dyDescent="0.2">
      <c r="B1474" s="2"/>
      <c r="C1474" s="28"/>
    </row>
    <row r="1475" spans="2:3" x14ac:dyDescent="0.2">
      <c r="B1475" s="2"/>
      <c r="C1475" s="28"/>
    </row>
    <row r="1476" spans="2:3" x14ac:dyDescent="0.2">
      <c r="B1476" s="2"/>
      <c r="C1476" s="28"/>
    </row>
    <row r="1477" spans="2:3" x14ac:dyDescent="0.2">
      <c r="B1477" s="2"/>
      <c r="C1477" s="28"/>
    </row>
    <row r="1478" spans="2:3" x14ac:dyDescent="0.2">
      <c r="B1478" s="2"/>
      <c r="C1478" s="28"/>
    </row>
    <row r="1479" spans="2:3" x14ac:dyDescent="0.2">
      <c r="B1479" s="2"/>
      <c r="C1479" s="28"/>
    </row>
    <row r="1480" spans="2:3" x14ac:dyDescent="0.2">
      <c r="B1480" s="2"/>
      <c r="C1480" s="28"/>
    </row>
    <row r="1481" spans="2:3" x14ac:dyDescent="0.2">
      <c r="B1481" s="2"/>
      <c r="C1481" s="28"/>
    </row>
    <row r="1482" spans="2:3" x14ac:dyDescent="0.2">
      <c r="B1482" s="2"/>
      <c r="C1482" s="28"/>
    </row>
    <row r="1483" spans="2:3" x14ac:dyDescent="0.2">
      <c r="B1483" s="2"/>
      <c r="C1483" s="28"/>
    </row>
    <row r="1484" spans="2:3" x14ac:dyDescent="0.2">
      <c r="B1484" s="2"/>
      <c r="C1484" s="28"/>
    </row>
    <row r="1485" spans="2:3" x14ac:dyDescent="0.2">
      <c r="B1485" s="2"/>
      <c r="C1485" s="28"/>
    </row>
    <row r="1486" spans="2:3" x14ac:dyDescent="0.2">
      <c r="B1486" s="2"/>
      <c r="C1486" s="28"/>
    </row>
    <row r="1487" spans="2:3" x14ac:dyDescent="0.2">
      <c r="B1487" s="2"/>
      <c r="C1487" s="28"/>
    </row>
    <row r="1488" spans="2:3" x14ac:dyDescent="0.2">
      <c r="B1488" s="2"/>
      <c r="C1488" s="28"/>
    </row>
    <row r="1489" spans="2:3" x14ac:dyDescent="0.2">
      <c r="B1489" s="2"/>
      <c r="C1489" s="28"/>
    </row>
    <row r="1490" spans="2:3" x14ac:dyDescent="0.2">
      <c r="B1490" s="2"/>
      <c r="C1490" s="28"/>
    </row>
    <row r="1491" spans="2:3" x14ac:dyDescent="0.2">
      <c r="B1491" s="2"/>
      <c r="C1491" s="28"/>
    </row>
    <row r="1492" spans="2:3" x14ac:dyDescent="0.2">
      <c r="B1492" s="2"/>
      <c r="C1492" s="28"/>
    </row>
    <row r="1493" spans="2:3" x14ac:dyDescent="0.2">
      <c r="B1493" s="2"/>
      <c r="C1493" s="28"/>
    </row>
    <row r="1494" spans="2:3" x14ac:dyDescent="0.2">
      <c r="B1494" s="2"/>
      <c r="C1494" s="28"/>
    </row>
    <row r="1495" spans="2:3" x14ac:dyDescent="0.2">
      <c r="B1495" s="2"/>
      <c r="C1495" s="28"/>
    </row>
    <row r="1496" spans="2:3" x14ac:dyDescent="0.2">
      <c r="B1496" s="2"/>
      <c r="C1496" s="28"/>
    </row>
    <row r="1497" spans="2:3" x14ac:dyDescent="0.2">
      <c r="B1497" s="2"/>
      <c r="C1497" s="28"/>
    </row>
    <row r="1498" spans="2:3" x14ac:dyDescent="0.2">
      <c r="B1498" s="2"/>
      <c r="C1498" s="28"/>
    </row>
    <row r="1499" spans="2:3" x14ac:dyDescent="0.2">
      <c r="B1499" s="2"/>
      <c r="C1499" s="28"/>
    </row>
    <row r="1500" spans="2:3" x14ac:dyDescent="0.2">
      <c r="B1500" s="2"/>
      <c r="C1500" s="28"/>
    </row>
    <row r="1501" spans="2:3" x14ac:dyDescent="0.2">
      <c r="B1501" s="2"/>
      <c r="C1501" s="28"/>
    </row>
    <row r="1502" spans="2:3" x14ac:dyDescent="0.2">
      <c r="B1502" s="2"/>
      <c r="C1502" s="28"/>
    </row>
    <row r="1503" spans="2:3" x14ac:dyDescent="0.2">
      <c r="B1503" s="2"/>
      <c r="C1503" s="28"/>
    </row>
    <row r="1504" spans="2:3" x14ac:dyDescent="0.2">
      <c r="B1504" s="2"/>
      <c r="C1504" s="28"/>
    </row>
    <row r="1505" spans="2:3" x14ac:dyDescent="0.2">
      <c r="B1505" s="2"/>
      <c r="C1505" s="28"/>
    </row>
    <row r="1506" spans="2:3" x14ac:dyDescent="0.2">
      <c r="B1506" s="2"/>
      <c r="C1506" s="28"/>
    </row>
    <row r="1507" spans="2:3" x14ac:dyDescent="0.2">
      <c r="B1507" s="2"/>
      <c r="C1507" s="28"/>
    </row>
    <row r="1508" spans="2:3" x14ac:dyDescent="0.2">
      <c r="B1508" s="2"/>
      <c r="C1508" s="28"/>
    </row>
    <row r="1509" spans="2:3" x14ac:dyDescent="0.2">
      <c r="B1509" s="2"/>
      <c r="C1509" s="28"/>
    </row>
    <row r="1510" spans="2:3" x14ac:dyDescent="0.2">
      <c r="B1510" s="2"/>
      <c r="C1510" s="28"/>
    </row>
    <row r="1511" spans="2:3" x14ac:dyDescent="0.2">
      <c r="B1511" s="2"/>
      <c r="C1511" s="28"/>
    </row>
    <row r="1512" spans="2:3" x14ac:dyDescent="0.2">
      <c r="B1512" s="2"/>
      <c r="C1512" s="28"/>
    </row>
    <row r="1513" spans="2:3" x14ac:dyDescent="0.2">
      <c r="B1513" s="2"/>
      <c r="C1513" s="28"/>
    </row>
    <row r="1514" spans="2:3" x14ac:dyDescent="0.2">
      <c r="B1514" s="2"/>
      <c r="C1514" s="28"/>
    </row>
    <row r="1515" spans="2:3" x14ac:dyDescent="0.2">
      <c r="B1515" s="2"/>
      <c r="C1515" s="28"/>
    </row>
    <row r="1516" spans="2:3" x14ac:dyDescent="0.2">
      <c r="B1516" s="2"/>
      <c r="C1516" s="28"/>
    </row>
    <row r="1517" spans="2:3" x14ac:dyDescent="0.2">
      <c r="B1517" s="2"/>
      <c r="C1517" s="28"/>
    </row>
    <row r="1518" spans="2:3" x14ac:dyDescent="0.2">
      <c r="B1518" s="2"/>
      <c r="C1518" s="28"/>
    </row>
    <row r="1519" spans="2:3" x14ac:dyDescent="0.2">
      <c r="B1519" s="2"/>
      <c r="C1519" s="28"/>
    </row>
    <row r="1520" spans="2:3" x14ac:dyDescent="0.2">
      <c r="B1520" s="2"/>
      <c r="C1520" s="28"/>
    </row>
    <row r="1521" spans="2:3" x14ac:dyDescent="0.2">
      <c r="B1521" s="2"/>
      <c r="C1521" s="28"/>
    </row>
    <row r="1522" spans="2:3" x14ac:dyDescent="0.2">
      <c r="B1522" s="2"/>
      <c r="C1522" s="28"/>
    </row>
    <row r="1523" spans="2:3" x14ac:dyDescent="0.2">
      <c r="B1523" s="2"/>
      <c r="C1523" s="28"/>
    </row>
    <row r="1524" spans="2:3" x14ac:dyDescent="0.2">
      <c r="B1524" s="2"/>
      <c r="C1524" s="28"/>
    </row>
    <row r="1525" spans="2:3" x14ac:dyDescent="0.2">
      <c r="B1525" s="2"/>
      <c r="C1525" s="28"/>
    </row>
    <row r="1526" spans="2:3" x14ac:dyDescent="0.2">
      <c r="B1526" s="2"/>
      <c r="C1526" s="28"/>
    </row>
    <row r="1527" spans="2:3" x14ac:dyDescent="0.2">
      <c r="B1527" s="2"/>
      <c r="C1527" s="28"/>
    </row>
    <row r="1528" spans="2:3" x14ac:dyDescent="0.2">
      <c r="B1528" s="2"/>
      <c r="C1528" s="28"/>
    </row>
    <row r="1529" spans="2:3" x14ac:dyDescent="0.2">
      <c r="B1529" s="2"/>
      <c r="C1529" s="28"/>
    </row>
    <row r="1530" spans="2:3" x14ac:dyDescent="0.2">
      <c r="B1530" s="2"/>
      <c r="C1530" s="28"/>
    </row>
    <row r="1531" spans="2:3" x14ac:dyDescent="0.2">
      <c r="B1531" s="2"/>
      <c r="C1531" s="28"/>
    </row>
    <row r="1532" spans="2:3" x14ac:dyDescent="0.2">
      <c r="B1532" s="2"/>
      <c r="C1532" s="28"/>
    </row>
    <row r="1533" spans="2:3" x14ac:dyDescent="0.2">
      <c r="B1533" s="2"/>
      <c r="C1533" s="28"/>
    </row>
    <row r="1534" spans="2:3" x14ac:dyDescent="0.2">
      <c r="B1534" s="2"/>
      <c r="C1534" s="28"/>
    </row>
    <row r="1535" spans="2:3" x14ac:dyDescent="0.2">
      <c r="B1535" s="2"/>
      <c r="C1535" s="28"/>
    </row>
    <row r="1536" spans="2:3" x14ac:dyDescent="0.2">
      <c r="B1536" s="2"/>
      <c r="C1536" s="28"/>
    </row>
    <row r="1537" spans="2:3" x14ac:dyDescent="0.2">
      <c r="B1537" s="2"/>
      <c r="C1537" s="28"/>
    </row>
    <row r="1538" spans="2:3" x14ac:dyDescent="0.2">
      <c r="B1538" s="2"/>
      <c r="C1538" s="28"/>
    </row>
    <row r="1539" spans="2:3" x14ac:dyDescent="0.2">
      <c r="B1539" s="2"/>
      <c r="C1539" s="28"/>
    </row>
    <row r="1540" spans="2:3" x14ac:dyDescent="0.2">
      <c r="B1540" s="2"/>
      <c r="C1540" s="28"/>
    </row>
    <row r="1541" spans="2:3" x14ac:dyDescent="0.2">
      <c r="B1541" s="2"/>
      <c r="C1541" s="2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BT25"/>
  <sheetViews>
    <sheetView zoomScaleNormal="100" workbookViewId="0">
      <pane xSplit="2" topLeftCell="C1" activePane="topRight" state="frozen"/>
      <selection pane="topRight" activeCell="M25" sqref="M25"/>
    </sheetView>
  </sheetViews>
  <sheetFormatPr defaultRowHeight="12.75" x14ac:dyDescent="0.2"/>
  <cols>
    <col min="1" max="1" width="4.42578125" style="2" bestFit="1" customWidth="1"/>
    <col min="2" max="2" width="9.140625" style="28"/>
    <col min="3" max="3" width="11.85546875" style="28" customWidth="1"/>
    <col min="4" max="4" width="11.7109375" style="28" hidden="1" customWidth="1"/>
    <col min="5" max="6" width="0" style="28" hidden="1" customWidth="1"/>
    <col min="7" max="7" width="8.42578125" style="28" bestFit="1" customWidth="1"/>
    <col min="8" max="8" width="11.5703125" style="2" bestFit="1" customWidth="1"/>
    <col min="9" max="9" width="9.85546875" style="2" bestFit="1" customWidth="1"/>
    <col min="10" max="10" width="9.42578125" style="2" bestFit="1" customWidth="1"/>
    <col min="11" max="11" width="2.7109375" style="2" customWidth="1"/>
    <col min="12" max="12" width="13.5703125" style="2" customWidth="1"/>
    <col min="13" max="13" width="13" style="2" customWidth="1"/>
    <col min="14" max="14" width="2.7109375" style="2" customWidth="1"/>
    <col min="15" max="15" width="9.7109375" style="8" bestFit="1" customWidth="1"/>
    <col min="16" max="16" width="11.85546875" style="8" customWidth="1"/>
    <col min="17" max="17" width="2.7109375" style="2" customWidth="1"/>
    <col min="18" max="18" width="9.28515625" style="8" bestFit="1" customWidth="1"/>
    <col min="19" max="19" width="11.85546875" style="8" customWidth="1"/>
    <col min="20" max="20" width="2.7109375" style="2" customWidth="1"/>
    <col min="21" max="21" width="7.42578125" style="2" bestFit="1" customWidth="1"/>
    <col min="22" max="22" width="8" style="2" bestFit="1" customWidth="1"/>
    <col min="23" max="23" width="2.7109375" style="2" customWidth="1"/>
    <col min="24" max="24" width="17.5703125" style="2" customWidth="1"/>
    <col min="25" max="25" width="2.7109375" style="2" customWidth="1"/>
    <col min="26" max="26" width="17.7109375" style="2" customWidth="1"/>
    <col min="27" max="28" width="2.7109375" style="2" customWidth="1"/>
    <col min="29" max="29" width="11.85546875" style="2" customWidth="1"/>
    <col min="30" max="30" width="10.85546875" style="2" customWidth="1"/>
    <col min="31" max="32" width="11.85546875" style="2" bestFit="1" customWidth="1"/>
    <col min="33" max="33" width="2.7109375" style="2" customWidth="1"/>
    <col min="34" max="34" width="12.85546875" style="2" customWidth="1"/>
    <col min="35" max="35" width="10.85546875" style="2" customWidth="1"/>
    <col min="36" max="36" width="13.28515625" style="2" bestFit="1" customWidth="1"/>
    <col min="37" max="37" width="13.28515625" style="2" customWidth="1"/>
    <col min="38" max="38" width="4.42578125" style="2" bestFit="1" customWidth="1"/>
    <col min="39" max="40" width="14" style="76" bestFit="1" customWidth="1"/>
    <col min="41" max="41" width="4.42578125" style="2" customWidth="1"/>
    <col min="42" max="43" width="12.7109375" style="48" customWidth="1"/>
    <col min="44" max="44" width="2.7109375" style="2" customWidth="1"/>
    <col min="45" max="45" width="9.140625" style="2"/>
    <col min="46" max="46" width="10.85546875" style="2" customWidth="1"/>
    <col min="47" max="47" width="13.42578125" style="2" bestFit="1" customWidth="1"/>
    <col min="48" max="48" width="13.140625" style="2" bestFit="1" customWidth="1"/>
    <col min="49" max="49" width="13.28515625" style="14" bestFit="1" customWidth="1"/>
    <col min="50" max="50" width="2.7109375" style="2" customWidth="1"/>
    <col min="51" max="51" width="14" style="2" bestFit="1" customWidth="1"/>
    <col min="52" max="52" width="13.140625" style="14" bestFit="1" customWidth="1"/>
    <col min="53" max="53" width="14.5703125" style="14" bestFit="1" customWidth="1"/>
    <col min="54" max="54" width="14" style="14" bestFit="1" customWidth="1"/>
    <col min="55" max="55" width="11.85546875" style="14" bestFit="1" customWidth="1"/>
    <col min="56" max="56" width="12.28515625" style="2" bestFit="1" customWidth="1"/>
    <col min="57" max="57" width="2.7109375" style="2" customWidth="1"/>
    <col min="58" max="58" width="10.85546875" style="2" customWidth="1"/>
    <col min="59" max="59" width="12.5703125" style="2" customWidth="1"/>
    <col min="60" max="60" width="11" style="14" bestFit="1" customWidth="1"/>
    <col min="61" max="61" width="12.7109375" style="14" customWidth="1"/>
    <col min="62" max="62" width="4.42578125" style="2" bestFit="1" customWidth="1"/>
    <col min="63" max="63" width="13.140625" style="48" bestFit="1" customWidth="1"/>
    <col min="64" max="64" width="12.7109375" style="48" customWidth="1"/>
    <col min="65" max="65" width="2.7109375" style="14" customWidth="1"/>
    <col min="66" max="67" width="13.28515625" style="48" bestFit="1" customWidth="1"/>
    <col min="68" max="68" width="2.7109375" style="2" customWidth="1"/>
    <col min="69" max="69" width="12.7109375" style="85" customWidth="1"/>
    <col min="70" max="70" width="12.7109375" style="86" customWidth="1"/>
    <col min="71" max="71" width="3.42578125" style="2" customWidth="1"/>
    <col min="72" max="72" width="11.85546875" style="2" bestFit="1" customWidth="1"/>
    <col min="73" max="16384" width="9.140625" style="2"/>
  </cols>
  <sheetData>
    <row r="1" spans="1:70" x14ac:dyDescent="0.2">
      <c r="AC1" s="230" t="s">
        <v>78</v>
      </c>
      <c r="AD1" s="230"/>
      <c r="AE1" s="230"/>
      <c r="AF1" s="39"/>
      <c r="AH1" s="230" t="s">
        <v>79</v>
      </c>
      <c r="AI1" s="230"/>
      <c r="AJ1" s="230"/>
      <c r="AS1" s="227" t="s">
        <v>40</v>
      </c>
      <c r="AT1" s="227"/>
      <c r="AU1" s="227"/>
      <c r="AV1" s="227"/>
      <c r="AW1" s="227"/>
      <c r="AY1" s="227" t="s">
        <v>48</v>
      </c>
      <c r="AZ1" s="227"/>
      <c r="BA1" s="227"/>
      <c r="BB1" s="227"/>
      <c r="BC1" s="227"/>
      <c r="BD1" s="227"/>
      <c r="BF1" s="223" t="s">
        <v>111</v>
      </c>
      <c r="BG1" s="223"/>
      <c r="BH1" s="223"/>
      <c r="BI1" s="223"/>
    </row>
    <row r="2" spans="1:70" ht="13.5" x14ac:dyDescent="0.25">
      <c r="L2" s="8"/>
      <c r="M2" s="198" t="s">
        <v>19</v>
      </c>
      <c r="P2" s="198" t="s">
        <v>19</v>
      </c>
      <c r="R2" s="197"/>
      <c r="S2" s="198" t="s">
        <v>19</v>
      </c>
      <c r="X2" s="64" t="s">
        <v>20</v>
      </c>
      <c r="Z2" s="64" t="s">
        <v>20</v>
      </c>
      <c r="AC2" s="6" t="s">
        <v>21</v>
      </c>
      <c r="AD2" s="6" t="s">
        <v>15</v>
      </c>
      <c r="AE2" s="6"/>
      <c r="AF2" s="6"/>
      <c r="AH2" s="6" t="s">
        <v>21</v>
      </c>
      <c r="AI2" s="6" t="s">
        <v>15</v>
      </c>
      <c r="AJ2" s="6"/>
      <c r="AM2" s="222" t="s">
        <v>98</v>
      </c>
      <c r="AN2" s="222"/>
      <c r="AP2" s="228" t="s">
        <v>59</v>
      </c>
      <c r="AQ2" s="228"/>
      <c r="AS2" s="6"/>
      <c r="AT2" s="30" t="s">
        <v>58</v>
      </c>
      <c r="AU2" s="6" t="s">
        <v>43</v>
      </c>
      <c r="AV2" s="6" t="s">
        <v>25</v>
      </c>
      <c r="AW2" s="6" t="s">
        <v>25</v>
      </c>
      <c r="AY2" s="6" t="s">
        <v>85</v>
      </c>
      <c r="AZ2" s="73" t="s">
        <v>86</v>
      </c>
      <c r="BA2" s="73" t="s">
        <v>87</v>
      </c>
      <c r="BB2" s="73" t="s">
        <v>44</v>
      </c>
      <c r="BC2" s="6" t="s">
        <v>25</v>
      </c>
      <c r="BD2" s="6" t="s">
        <v>25</v>
      </c>
      <c r="BF2" s="6" t="s">
        <v>26</v>
      </c>
      <c r="BH2" s="6" t="s">
        <v>25</v>
      </c>
      <c r="BI2" s="6" t="s">
        <v>25</v>
      </c>
      <c r="BK2" s="228" t="s">
        <v>60</v>
      </c>
      <c r="BL2" s="228"/>
      <c r="BN2" s="228" t="s">
        <v>106</v>
      </c>
      <c r="BO2" s="228"/>
      <c r="BQ2" s="238" t="s">
        <v>106</v>
      </c>
      <c r="BR2" s="238"/>
    </row>
    <row r="3" spans="1:70" s="6" customFormat="1" x14ac:dyDescent="0.2">
      <c r="B3" s="29"/>
      <c r="C3" s="29"/>
      <c r="D3" s="29"/>
      <c r="E3" s="29"/>
      <c r="F3" s="29"/>
      <c r="G3" s="29"/>
      <c r="L3" s="30"/>
      <c r="M3" s="30" t="s">
        <v>15</v>
      </c>
      <c r="O3" s="30"/>
      <c r="P3" s="30" t="s">
        <v>15</v>
      </c>
      <c r="R3" s="30"/>
      <c r="S3" s="30" t="s">
        <v>15</v>
      </c>
      <c r="X3" s="30" t="s">
        <v>15</v>
      </c>
      <c r="Z3" s="30" t="s">
        <v>15</v>
      </c>
      <c r="AC3" s="6" t="s">
        <v>22</v>
      </c>
      <c r="AD3" s="30" t="s">
        <v>58</v>
      </c>
      <c r="AE3" s="6" t="s">
        <v>25</v>
      </c>
      <c r="AF3" s="6" t="s">
        <v>25</v>
      </c>
      <c r="AH3" s="6" t="s">
        <v>22</v>
      </c>
      <c r="AI3" s="30" t="s">
        <v>58</v>
      </c>
      <c r="AJ3" s="6" t="s">
        <v>25</v>
      </c>
      <c r="AK3" s="6" t="s">
        <v>25</v>
      </c>
      <c r="AM3" s="74" t="s">
        <v>25</v>
      </c>
      <c r="AN3" s="74" t="s">
        <v>27</v>
      </c>
      <c r="AP3" s="47" t="s">
        <v>25</v>
      </c>
      <c r="AQ3" s="47" t="s">
        <v>27</v>
      </c>
      <c r="AT3" s="54"/>
      <c r="AU3" s="66" t="s">
        <v>29</v>
      </c>
      <c r="AV3" s="54" t="s">
        <v>81</v>
      </c>
      <c r="AW3" s="66" t="s">
        <v>37</v>
      </c>
      <c r="AY3" s="66" t="s">
        <v>29</v>
      </c>
      <c r="AZ3" s="66" t="s">
        <v>29</v>
      </c>
      <c r="BA3" s="66" t="s">
        <v>29</v>
      </c>
      <c r="BB3" s="66" t="s">
        <v>29</v>
      </c>
      <c r="BC3" s="54" t="s">
        <v>81</v>
      </c>
      <c r="BD3" s="66" t="s">
        <v>37</v>
      </c>
      <c r="BH3" s="54" t="s">
        <v>81</v>
      </c>
      <c r="BI3" s="66" t="s">
        <v>37</v>
      </c>
      <c r="BK3" s="47" t="s">
        <v>25</v>
      </c>
      <c r="BL3" s="47" t="s">
        <v>27</v>
      </c>
      <c r="BM3" s="73"/>
      <c r="BN3" s="47" t="s">
        <v>25</v>
      </c>
      <c r="BO3" s="47" t="s">
        <v>27</v>
      </c>
      <c r="BQ3" s="83" t="s">
        <v>25</v>
      </c>
      <c r="BR3" s="83" t="s">
        <v>27</v>
      </c>
    </row>
    <row r="4" spans="1:70" s="6" customFormat="1" x14ac:dyDescent="0.2">
      <c r="B4" s="29"/>
      <c r="C4" s="29"/>
      <c r="D4" s="29"/>
      <c r="E4" s="29"/>
      <c r="F4" s="29"/>
      <c r="G4" s="29"/>
      <c r="L4" s="30"/>
      <c r="M4" s="30"/>
      <c r="O4" s="30"/>
      <c r="P4" s="30"/>
      <c r="R4" s="30"/>
      <c r="S4" s="30"/>
      <c r="X4" s="30"/>
      <c r="Z4" s="30"/>
      <c r="AD4" s="68"/>
      <c r="AE4" s="66" t="s">
        <v>29</v>
      </c>
      <c r="AF4" s="66" t="s">
        <v>37</v>
      </c>
      <c r="AI4" s="68"/>
      <c r="AJ4" s="66" t="s">
        <v>29</v>
      </c>
      <c r="AK4" s="66" t="s">
        <v>37</v>
      </c>
      <c r="AM4" s="75"/>
      <c r="AN4" s="75"/>
      <c r="AP4" s="49"/>
      <c r="AQ4" s="49"/>
      <c r="BH4" s="54"/>
      <c r="BI4" s="66"/>
      <c r="BK4" s="49"/>
      <c r="BL4" s="49"/>
      <c r="BM4" s="73"/>
      <c r="BN4" s="49"/>
      <c r="BO4" s="49"/>
      <c r="BQ4" s="84"/>
      <c r="BR4" s="84"/>
    </row>
    <row r="5" spans="1:70" s="95" customFormat="1" x14ac:dyDescent="0.2">
      <c r="B5" s="94"/>
      <c r="C5" s="94"/>
      <c r="D5" s="94"/>
      <c r="E5" s="94"/>
      <c r="F5" s="94"/>
      <c r="G5" s="94"/>
      <c r="L5" s="96" t="s">
        <v>24</v>
      </c>
      <c r="M5" s="91">
        <f>M17-(M6+SUMIF($D19:$D24,0,M19:M24))</f>
        <v>0</v>
      </c>
      <c r="O5" s="97"/>
      <c r="P5" s="91">
        <f>P17-(P6+SUMIF($D19:$D24,0,P19:P24))</f>
        <v>0</v>
      </c>
      <c r="R5" s="97"/>
      <c r="S5" s="91">
        <f>S17-(S6+SUMIF($D19:$D24,0,S19:S24))</f>
        <v>0</v>
      </c>
      <c r="X5" s="91">
        <f>X17-(X6+SUMIF($D19:$D24,0,X19:X24))</f>
        <v>0</v>
      </c>
      <c r="Z5" s="91">
        <f>Z17-(Z6+SUMIF($D19:$D24,0,Z19:Z24))</f>
        <v>0</v>
      </c>
      <c r="AD5" s="91">
        <f>AD17-(AD6+SUMIF($D19:$D24,0,AD19:AD24))</f>
        <v>0</v>
      </c>
      <c r="AE5" s="91">
        <f>AE17-(AE6+SUMIF($D19:$D24,0,AE19:AE24))</f>
        <v>0</v>
      </c>
      <c r="AF5" s="91">
        <f>AF17-(AF6+SUMIF($D19:$D24,0,AF19:AF24))</f>
        <v>0</v>
      </c>
      <c r="AI5" s="91">
        <f>AI17-(AI6+SUMIF($D19:$D24,0,AI19:AI24))</f>
        <v>0</v>
      </c>
      <c r="AJ5" s="91">
        <f>AJ17-(AJ6+SUMIF($D19:$D24,0,AJ19:AJ24))</f>
        <v>0</v>
      </c>
      <c r="AK5" s="91">
        <f>AK17-(AK6+SUMIF($D19:$D24,0,AK19:AK24))</f>
        <v>0</v>
      </c>
      <c r="AM5" s="91">
        <f>AM17-(AM6+SUMIF($D19:$D24,0,AM19:AM24))</f>
        <v>4.6566128730773926E-10</v>
      </c>
      <c r="AN5" s="91">
        <f>AN17-(AN6+SUMIF($D19:$D24,0,AN19:AN24))</f>
        <v>4.6566128730773926E-10</v>
      </c>
      <c r="AP5" s="91">
        <f>AP17-(AP6+SUMIF($D19:$D24,0,AP19:AP24))</f>
        <v>0</v>
      </c>
      <c r="AQ5" s="91">
        <f>AQ17-(AQ6+SUMIF($D19:$D24,0,AQ19:AQ24))</f>
        <v>0</v>
      </c>
      <c r="AT5" s="91">
        <f>AT17-(AT6+SUMIF($D19:$D24,0,AT19:AT24))</f>
        <v>0</v>
      </c>
      <c r="AU5" s="91">
        <f>AU17-(AU6+SUMIF($D19:$D24,0,AU19:AU24))</f>
        <v>0</v>
      </c>
      <c r="AV5" s="91">
        <f>AV17-(AV6+SUMIF($D19:$D24,0,AV19:AV24))</f>
        <v>0</v>
      </c>
      <c r="AW5" s="91">
        <f>AW17-(AW6+SUMIF($D19:$D24,0,AW19:AW24))</f>
        <v>0</v>
      </c>
      <c r="AY5" s="91">
        <f t="shared" ref="AY5:BD5" si="0">AY17-(AY6+SUMIF($D19:$D24,0,AY19:AY24))</f>
        <v>0</v>
      </c>
      <c r="AZ5" s="91">
        <f t="shared" si="0"/>
        <v>0</v>
      </c>
      <c r="BA5" s="91">
        <f t="shared" si="0"/>
        <v>0</v>
      </c>
      <c r="BB5" s="91">
        <f t="shared" si="0"/>
        <v>0</v>
      </c>
      <c r="BC5" s="91">
        <f t="shared" si="0"/>
        <v>0</v>
      </c>
      <c r="BD5" s="91">
        <f t="shared" si="0"/>
        <v>0</v>
      </c>
      <c r="BF5" s="91">
        <f>BF17-(BF6+SUMIF($D19:$D24,0,BF19:BF24))</f>
        <v>0</v>
      </c>
      <c r="BG5" s="91"/>
      <c r="BH5" s="91">
        <f>BH17-(BH6+SUMIF($D19:$D24,0,BH19:BH24))</f>
        <v>0</v>
      </c>
      <c r="BI5" s="91">
        <f>BI17-(BI6+SUMIF($D19:$D24,0,BI19:BI24))</f>
        <v>0</v>
      </c>
      <c r="BK5" s="91">
        <f>BK17-(BK6+SUMIF($D19:$D24,0,BK19:BK24))</f>
        <v>0</v>
      </c>
      <c r="BL5" s="91">
        <f>BL17-(BL6+SUMIF($D19:$D24,0,BL19:BL24))</f>
        <v>0</v>
      </c>
      <c r="BN5" s="91">
        <f>BN17-(BN6+SUMIF($D19:$D24,0,BN19:BN24))</f>
        <v>29870400</v>
      </c>
      <c r="BO5" s="91">
        <f>BO17-(BO6+SUMIF($D19:$D24,0,BO19:BO24))</f>
        <v>28753832.169286091</v>
      </c>
      <c r="BQ5" s="91">
        <f>BQ17-(BQ6+SUMIF($D19:$D24,0,BQ19:BQ24))</f>
        <v>0</v>
      </c>
      <c r="BR5" s="91">
        <f>BR17-(BR6+SUMIF($D19:$D24,0,BR19:BR24))</f>
        <v>0</v>
      </c>
    </row>
    <row r="6" spans="1:70" s="6" customFormat="1" x14ac:dyDescent="0.2">
      <c r="B6" s="29"/>
      <c r="C6" s="29"/>
      <c r="D6" s="29"/>
      <c r="E6" s="29"/>
      <c r="F6" s="29"/>
      <c r="G6" s="29"/>
      <c r="L6" s="30"/>
      <c r="M6" s="62">
        <f>SUM(M8:M10)</f>
        <v>106680</v>
      </c>
      <c r="O6" s="30"/>
      <c r="P6" s="62">
        <f>SUM(P8:P10)</f>
        <v>106680</v>
      </c>
      <c r="R6" s="30"/>
      <c r="S6" s="62">
        <f>SUM(S8:S10)</f>
        <v>106680</v>
      </c>
      <c r="X6" s="62">
        <f>SUM(X8:X10)</f>
        <v>102692.25774745035</v>
      </c>
      <c r="Y6" s="71"/>
      <c r="Z6" s="62">
        <f>SUM(Z8:Z10)</f>
        <v>102692.25774745035</v>
      </c>
      <c r="AC6" s="87">
        <f>+AE6/AD6*-1</f>
        <v>280</v>
      </c>
      <c r="AD6" s="62">
        <f>SUM(AD8:AD10)</f>
        <v>106680</v>
      </c>
      <c r="AE6" s="67">
        <f>SUM(AE8:AE10)</f>
        <v>-29870400</v>
      </c>
      <c r="AF6" s="67">
        <f>SUM(AF8:AF10)</f>
        <v>-28753832.169286091</v>
      </c>
      <c r="AH6" s="87">
        <f>+AJ6/AI6</f>
        <v>281.10000000000002</v>
      </c>
      <c r="AI6" s="62">
        <f>SUM(AI8:AI10)</f>
        <v>106680</v>
      </c>
      <c r="AJ6" s="67">
        <f>SUM(AJ8:AJ10)</f>
        <v>29987748</v>
      </c>
      <c r="AK6" s="67">
        <f>SUM(AK8:AK10)</f>
        <v>28866793.652808286</v>
      </c>
      <c r="AM6" s="50">
        <f>SUM(AM8:AM10)</f>
        <v>117348</v>
      </c>
      <c r="AN6" s="50">
        <f>SUM(AN8:AN10)</f>
        <v>112961.48352219537</v>
      </c>
      <c r="AP6" s="50">
        <f>SUM(AP8:AP10)</f>
        <v>-29870400</v>
      </c>
      <c r="AQ6" s="50">
        <f>SUM(AQ8:AQ10)</f>
        <v>-28753832.169286091</v>
      </c>
      <c r="AT6" s="62">
        <f>SUM(AT8:AT10)</f>
        <v>106680</v>
      </c>
      <c r="AU6" s="17">
        <f>SUM(AU8:AU10)</f>
        <v>0</v>
      </c>
      <c r="AV6" s="17">
        <f>SUM(AV8:AV10)</f>
        <v>0</v>
      </c>
      <c r="AW6" s="135">
        <f>SUM(AW8:AW10)</f>
        <v>0</v>
      </c>
      <c r="AY6" s="17">
        <f t="shared" ref="AY6:BD6" si="1">SUM(AY8:AY10)</f>
        <v>-29870400</v>
      </c>
      <c r="AZ6" s="17">
        <f t="shared" si="1"/>
        <v>0</v>
      </c>
      <c r="BA6" s="17">
        <f t="shared" si="1"/>
        <v>0</v>
      </c>
      <c r="BB6" s="17">
        <f t="shared" si="1"/>
        <v>-29870400</v>
      </c>
      <c r="BC6" s="17">
        <f t="shared" si="1"/>
        <v>-113507.51999999999</v>
      </c>
      <c r="BD6" s="135">
        <f t="shared" si="1"/>
        <v>-109264.56224328716</v>
      </c>
      <c r="BF6" s="62">
        <f>SUM(BF8:BF10)</f>
        <v>0</v>
      </c>
      <c r="BH6" s="17">
        <f>SUM(BH8:BH10)</f>
        <v>0</v>
      </c>
      <c r="BI6" s="135">
        <f>SUM(BI8:BI10)</f>
        <v>0</v>
      </c>
      <c r="BK6" s="50">
        <f>SUM(BK8:BK10)</f>
        <v>-113507.51999999999</v>
      </c>
      <c r="BL6" s="50">
        <f>SUM(BL8:BL10)</f>
        <v>-109264.56224328716</v>
      </c>
      <c r="BM6" s="73"/>
      <c r="BN6" s="50">
        <f>SUM(BN8:BN10)</f>
        <v>-29866559.52</v>
      </c>
      <c r="BO6" s="50">
        <f>SUM(BO8:BO10)</f>
        <v>-28750135.248007182</v>
      </c>
      <c r="BQ6" s="101">
        <f>SUM(BQ8:BQ10)</f>
        <v>1666.1518438179876</v>
      </c>
      <c r="BR6" s="51">
        <f>SUM(BR8:BR10)</f>
        <v>1603.8704029972571</v>
      </c>
    </row>
    <row r="7" spans="1:70" s="6" customFormat="1" x14ac:dyDescent="0.2">
      <c r="B7" s="29"/>
      <c r="C7" s="29"/>
      <c r="D7" s="29"/>
      <c r="E7" s="29"/>
      <c r="F7" s="29"/>
      <c r="G7" s="29"/>
      <c r="L7" s="30"/>
      <c r="M7" s="62"/>
      <c r="O7" s="30"/>
      <c r="P7" s="62"/>
      <c r="R7" s="30"/>
      <c r="S7" s="62"/>
      <c r="X7" s="62"/>
      <c r="Y7" s="71"/>
      <c r="Z7" s="62"/>
      <c r="AM7" s="100"/>
      <c r="AN7" s="100"/>
      <c r="AP7" s="52"/>
      <c r="AQ7" s="52"/>
      <c r="AW7" s="73"/>
      <c r="BD7" s="73"/>
      <c r="BI7" s="73"/>
      <c r="BK7" s="100"/>
      <c r="BL7" s="100"/>
      <c r="BM7" s="73"/>
      <c r="BN7" s="100"/>
      <c r="BO7" s="100"/>
      <c r="BQ7" s="102"/>
      <c r="BR7" s="103"/>
    </row>
    <row r="8" spans="1:70" x14ac:dyDescent="0.2">
      <c r="B8" s="34">
        <v>2000</v>
      </c>
      <c r="M8" s="62">
        <f>SUMIF($F$19:$F$24,$B8,M$19:M$24)</f>
        <v>0</v>
      </c>
      <c r="P8" s="62">
        <f>SUMIF($F$19:$F$24,$B8,P$19:P$24)</f>
        <v>0</v>
      </c>
      <c r="R8" s="34"/>
      <c r="S8" s="62">
        <f>SUMIF($F$19:$F$24,$B8,S$19:S$24)</f>
        <v>0</v>
      </c>
      <c r="X8" s="62">
        <f>SUMIF($F$19:$F$24,$B8,X$19:X$24)</f>
        <v>0</v>
      </c>
      <c r="Y8" s="63"/>
      <c r="Z8" s="62">
        <f>SUMIF($F$19:$F$24,$B8,Z$19:Z$24)</f>
        <v>0</v>
      </c>
      <c r="AC8" s="87">
        <f>IF(AF8=0,0,+AE8/AD8*-1)</f>
        <v>0</v>
      </c>
      <c r="AD8" s="62">
        <f t="shared" ref="AD8:AF10" si="2">SUMIF($F$19:$F$24,$B8,AD$19:AD$24)</f>
        <v>0</v>
      </c>
      <c r="AE8" s="17">
        <f t="shared" si="2"/>
        <v>0</v>
      </c>
      <c r="AF8" s="17">
        <f t="shared" si="2"/>
        <v>0</v>
      </c>
      <c r="AH8" s="87">
        <f>IF(AK8=0,0,+AJ8/AI8)</f>
        <v>0</v>
      </c>
      <c r="AI8" s="62">
        <f t="shared" ref="AI8:AK10" si="3">SUMIF($F$19:$F$24,$B8,AI$19:AI$24)</f>
        <v>0</v>
      </c>
      <c r="AJ8" s="17">
        <f t="shared" si="3"/>
        <v>0</v>
      </c>
      <c r="AK8" s="17">
        <f t="shared" si="3"/>
        <v>0</v>
      </c>
      <c r="AM8" s="50">
        <f t="shared" ref="AM8:AN10" si="4">SUM(AJ8+AE8)</f>
        <v>0</v>
      </c>
      <c r="AN8" s="50">
        <f t="shared" si="4"/>
        <v>0</v>
      </c>
      <c r="AP8" s="50">
        <f t="shared" ref="AP8:AQ10" si="5">AE8</f>
        <v>0</v>
      </c>
      <c r="AQ8" s="50">
        <f t="shared" si="5"/>
        <v>0</v>
      </c>
      <c r="AT8" s="62">
        <f t="shared" ref="AT8:AW10" si="6">SUMIF($F$19:$F$24,$B8,AT$19:AT$24)</f>
        <v>0</v>
      </c>
      <c r="AU8" s="17">
        <f t="shared" si="6"/>
        <v>0</v>
      </c>
      <c r="AV8" s="17">
        <f t="shared" si="6"/>
        <v>0</v>
      </c>
      <c r="AW8" s="17">
        <f t="shared" si="6"/>
        <v>0</v>
      </c>
      <c r="AY8" s="17">
        <f t="shared" ref="AY8:BD10" si="7">SUMIF($F$19:$F$24,$B8,AY$19:AY$24)</f>
        <v>0</v>
      </c>
      <c r="AZ8" s="17">
        <f t="shared" si="7"/>
        <v>0</v>
      </c>
      <c r="BA8" s="17">
        <f t="shared" si="7"/>
        <v>0</v>
      </c>
      <c r="BB8" s="17">
        <f t="shared" si="7"/>
        <v>0</v>
      </c>
      <c r="BC8" s="17">
        <f t="shared" si="7"/>
        <v>0</v>
      </c>
      <c r="BD8" s="17">
        <f t="shared" si="7"/>
        <v>0</v>
      </c>
      <c r="BF8" s="62">
        <f>SUMIF($F$19:$F$24,$B8,BF$19:BF$24)</f>
        <v>0</v>
      </c>
      <c r="BH8" s="17">
        <f t="shared" ref="BH8:BI10" si="8">SUMIF($F$19:$F$24,$B8,BH$19:BH$24)</f>
        <v>0</v>
      </c>
      <c r="BI8" s="17">
        <f t="shared" si="8"/>
        <v>0</v>
      </c>
      <c r="BK8" s="50">
        <f t="shared" ref="BK8:BL10" si="9">AV8+BC8+BH8</f>
        <v>0</v>
      </c>
      <c r="BL8" s="50">
        <f t="shared" si="9"/>
        <v>0</v>
      </c>
      <c r="BN8" s="50">
        <f t="shared" ref="BN8:BO10" si="10">+AM8+AP8+BK8</f>
        <v>0</v>
      </c>
      <c r="BO8" s="50">
        <f t="shared" si="10"/>
        <v>0</v>
      </c>
      <c r="BQ8" s="101">
        <f t="shared" ref="BQ8:BR10" si="11">SUMIF($F$19:$F$24,$B8,BQ$19:BQ$24)</f>
        <v>0</v>
      </c>
      <c r="BR8" s="51">
        <f t="shared" si="11"/>
        <v>0</v>
      </c>
    </row>
    <row r="9" spans="1:70" x14ac:dyDescent="0.2">
      <c r="B9" s="34">
        <v>2001</v>
      </c>
      <c r="M9" s="62">
        <f>SUMIF($F$19:$F$24,$B9,M$19:M$24)</f>
        <v>106680</v>
      </c>
      <c r="P9" s="62">
        <f>SUMIF($F$19:$F$24,$B9,P$19:P$24)</f>
        <v>106680</v>
      </c>
      <c r="R9" s="34"/>
      <c r="S9" s="62">
        <f>SUMIF($F$19:$F$24,$B9,S$19:S$24)</f>
        <v>106680</v>
      </c>
      <c r="X9" s="62">
        <f>SUMIF($F$19:$F$24,$B9,X$19:X$24)</f>
        <v>102692.25774745035</v>
      </c>
      <c r="Y9" s="63"/>
      <c r="Z9" s="62">
        <f>SUMIF($F$19:$F$24,$B9,Z$19:Z$24)</f>
        <v>102692.25774745035</v>
      </c>
      <c r="AC9" s="87">
        <f>IF(AF9=0,0,+AE9/AD9*-1)</f>
        <v>280</v>
      </c>
      <c r="AD9" s="62">
        <f t="shared" si="2"/>
        <v>106680</v>
      </c>
      <c r="AE9" s="17">
        <f t="shared" si="2"/>
        <v>-29870400</v>
      </c>
      <c r="AF9" s="17">
        <f t="shared" si="2"/>
        <v>-28753832.169286091</v>
      </c>
      <c r="AH9" s="87">
        <f>IF(AK9=0,0,+AJ9/AI9)</f>
        <v>281.10000000000002</v>
      </c>
      <c r="AI9" s="62">
        <f t="shared" si="3"/>
        <v>106680</v>
      </c>
      <c r="AJ9" s="17">
        <f t="shared" si="3"/>
        <v>29987748</v>
      </c>
      <c r="AK9" s="17">
        <f t="shared" si="3"/>
        <v>28866793.652808286</v>
      </c>
      <c r="AM9" s="50">
        <f t="shared" si="4"/>
        <v>117348</v>
      </c>
      <c r="AN9" s="50">
        <f t="shared" si="4"/>
        <v>112961.48352219537</v>
      </c>
      <c r="AP9" s="50">
        <f t="shared" si="5"/>
        <v>-29870400</v>
      </c>
      <c r="AQ9" s="50">
        <f t="shared" si="5"/>
        <v>-28753832.169286091</v>
      </c>
      <c r="AT9" s="62">
        <f t="shared" si="6"/>
        <v>106680</v>
      </c>
      <c r="AU9" s="17">
        <f t="shared" si="6"/>
        <v>0</v>
      </c>
      <c r="AV9" s="17">
        <f t="shared" si="6"/>
        <v>0</v>
      </c>
      <c r="AW9" s="17">
        <f t="shared" si="6"/>
        <v>0</v>
      </c>
      <c r="AY9" s="17">
        <f t="shared" si="7"/>
        <v>-29870400</v>
      </c>
      <c r="AZ9" s="17">
        <f t="shared" si="7"/>
        <v>0</v>
      </c>
      <c r="BA9" s="17">
        <f t="shared" si="7"/>
        <v>0</v>
      </c>
      <c r="BB9" s="17">
        <f t="shared" si="7"/>
        <v>-29870400</v>
      </c>
      <c r="BC9" s="17">
        <f t="shared" si="7"/>
        <v>-113507.51999999999</v>
      </c>
      <c r="BD9" s="17">
        <f t="shared" si="7"/>
        <v>-109264.56224328716</v>
      </c>
      <c r="BF9" s="62">
        <f>SUMIF($F$19:$F$24,$B9,BF$19:BF$24)</f>
        <v>0</v>
      </c>
      <c r="BH9" s="17">
        <f t="shared" si="8"/>
        <v>0</v>
      </c>
      <c r="BI9" s="17">
        <f t="shared" si="8"/>
        <v>0</v>
      </c>
      <c r="BK9" s="50">
        <f t="shared" si="9"/>
        <v>-113507.51999999999</v>
      </c>
      <c r="BL9" s="50">
        <f t="shared" si="9"/>
        <v>-109264.56224328716</v>
      </c>
      <c r="BN9" s="50">
        <f t="shared" si="10"/>
        <v>-29866559.52</v>
      </c>
      <c r="BO9" s="50">
        <f t="shared" si="10"/>
        <v>-28750135.248007182</v>
      </c>
      <c r="BQ9" s="101">
        <f t="shared" si="11"/>
        <v>1666.1518438179876</v>
      </c>
      <c r="BR9" s="51">
        <f t="shared" si="11"/>
        <v>1603.8704029972571</v>
      </c>
    </row>
    <row r="10" spans="1:70" ht="13.5" thickBot="1" x14ac:dyDescent="0.25">
      <c r="B10" s="34">
        <v>2002</v>
      </c>
      <c r="M10" s="62">
        <f>SUMIF($F$19:$F$24,$B10,M$19:M$24)</f>
        <v>0</v>
      </c>
      <c r="P10" s="62">
        <f>SUMIF($F$19:$F$24,$B10,P$19:P$24)</f>
        <v>0</v>
      </c>
      <c r="R10" s="34"/>
      <c r="S10" s="62">
        <f>SUMIF($F$19:$F$24,$B10,S$19:S$24)</f>
        <v>0</v>
      </c>
      <c r="X10" s="62">
        <f>SUMIF($F$19:$F$24,$B10,X$19:X$24)</f>
        <v>0</v>
      </c>
      <c r="Y10" s="63"/>
      <c r="Z10" s="62">
        <f>SUMIF($F$19:$F$24,$B10,Z$19:Z$24)</f>
        <v>0</v>
      </c>
      <c r="AC10" s="87">
        <f>IF(AF10=0,0,+AE10/AD10*-1)</f>
        <v>0</v>
      </c>
      <c r="AD10" s="62">
        <f t="shared" si="2"/>
        <v>0</v>
      </c>
      <c r="AE10" s="17">
        <f t="shared" si="2"/>
        <v>0</v>
      </c>
      <c r="AF10" s="17">
        <f t="shared" si="2"/>
        <v>0</v>
      </c>
      <c r="AH10" s="87">
        <f>IF(AK10=0,0,+AJ10/AI10)</f>
        <v>0</v>
      </c>
      <c r="AI10" s="62">
        <f t="shared" si="3"/>
        <v>0</v>
      </c>
      <c r="AJ10" s="17">
        <f t="shared" si="3"/>
        <v>0</v>
      </c>
      <c r="AK10" s="17">
        <f t="shared" si="3"/>
        <v>0</v>
      </c>
      <c r="AM10" s="50">
        <f t="shared" si="4"/>
        <v>0</v>
      </c>
      <c r="AN10" s="50">
        <f t="shared" si="4"/>
        <v>0</v>
      </c>
      <c r="AP10" s="50">
        <f t="shared" si="5"/>
        <v>0</v>
      </c>
      <c r="AQ10" s="50">
        <f t="shared" si="5"/>
        <v>0</v>
      </c>
      <c r="AT10" s="62">
        <f t="shared" si="6"/>
        <v>0</v>
      </c>
      <c r="AU10" s="17">
        <f t="shared" si="6"/>
        <v>0</v>
      </c>
      <c r="AV10" s="17">
        <f t="shared" si="6"/>
        <v>0</v>
      </c>
      <c r="AW10" s="17">
        <f t="shared" si="6"/>
        <v>0</v>
      </c>
      <c r="AY10" s="17">
        <f t="shared" si="7"/>
        <v>0</v>
      </c>
      <c r="AZ10" s="17">
        <f t="shared" si="7"/>
        <v>0</v>
      </c>
      <c r="BA10" s="17">
        <f t="shared" si="7"/>
        <v>0</v>
      </c>
      <c r="BB10" s="17">
        <f t="shared" si="7"/>
        <v>0</v>
      </c>
      <c r="BC10" s="17">
        <f t="shared" si="7"/>
        <v>0</v>
      </c>
      <c r="BD10" s="17">
        <f t="shared" si="7"/>
        <v>0</v>
      </c>
      <c r="BF10" s="62">
        <f>SUMIF($F$19:$F$24,$B10,BF$19:BF$24)</f>
        <v>0</v>
      </c>
      <c r="BH10" s="17">
        <f t="shared" si="8"/>
        <v>0</v>
      </c>
      <c r="BI10" s="17">
        <f t="shared" si="8"/>
        <v>0</v>
      </c>
      <c r="BK10" s="50">
        <f t="shared" si="9"/>
        <v>0</v>
      </c>
      <c r="BL10" s="50">
        <f t="shared" si="9"/>
        <v>0</v>
      </c>
      <c r="BN10" s="50">
        <f t="shared" si="10"/>
        <v>0</v>
      </c>
      <c r="BO10" s="50">
        <f t="shared" si="10"/>
        <v>0</v>
      </c>
      <c r="BQ10" s="101">
        <f t="shared" si="11"/>
        <v>0</v>
      </c>
      <c r="BR10" s="51">
        <f t="shared" si="11"/>
        <v>0</v>
      </c>
    </row>
    <row r="11" spans="1:70" ht="14.25" thickBot="1" x14ac:dyDescent="0.3">
      <c r="A11" s="92"/>
      <c r="B11" s="93" t="s">
        <v>82</v>
      </c>
      <c r="M11" s="64"/>
      <c r="O11" s="2"/>
      <c r="P11" s="64"/>
      <c r="R11" s="2"/>
      <c r="S11" s="64"/>
      <c r="AS11" s="149" t="s">
        <v>109</v>
      </c>
      <c r="AY11" s="149"/>
      <c r="BF11" s="149"/>
      <c r="BK11" s="76"/>
      <c r="BL11" s="76"/>
      <c r="BN11" s="76"/>
      <c r="BO11" s="76"/>
    </row>
    <row r="12" spans="1:70" ht="14.25" thickBot="1" x14ac:dyDescent="0.3">
      <c r="A12" s="98"/>
      <c r="B12" s="99">
        <f>Curves!B2</f>
        <v>37073</v>
      </c>
      <c r="C12" s="90"/>
      <c r="L12" s="229" t="s">
        <v>54</v>
      </c>
      <c r="M12" s="229"/>
      <c r="O12" s="229" t="s">
        <v>52</v>
      </c>
      <c r="P12" s="229"/>
      <c r="R12" s="229" t="s">
        <v>53</v>
      </c>
      <c r="S12" s="229"/>
      <c r="X12" s="148" t="s">
        <v>55</v>
      </c>
      <c r="Z12" s="64" t="s">
        <v>56</v>
      </c>
      <c r="AC12" s="230" t="s">
        <v>28</v>
      </c>
      <c r="AD12" s="230"/>
      <c r="AE12" s="230"/>
      <c r="AF12" s="230"/>
      <c r="AH12" s="230" t="s">
        <v>57</v>
      </c>
      <c r="AI12" s="230"/>
      <c r="AJ12" s="230"/>
      <c r="AK12" s="230"/>
      <c r="AS12" s="122"/>
      <c r="AT12" s="122"/>
      <c r="AU12" s="122"/>
      <c r="AV12" s="122"/>
      <c r="AW12" s="26"/>
      <c r="AY12" s="224" t="s">
        <v>48</v>
      </c>
      <c r="AZ12" s="225"/>
      <c r="BA12" s="225"/>
      <c r="BB12" s="225"/>
      <c r="BC12" s="225"/>
      <c r="BD12" s="226"/>
      <c r="BF12" s="199"/>
      <c r="BG12" s="200"/>
      <c r="BH12" s="200"/>
      <c r="BI12" s="201"/>
      <c r="BK12" s="76"/>
      <c r="BL12" s="76"/>
      <c r="BN12" s="76"/>
      <c r="BO12" s="76"/>
    </row>
    <row r="13" spans="1:70" ht="13.5" x14ac:dyDescent="0.25">
      <c r="D13" s="28" t="s">
        <v>84</v>
      </c>
      <c r="G13" s="6" t="s">
        <v>10</v>
      </c>
      <c r="H13" s="6" t="s">
        <v>46</v>
      </c>
      <c r="I13" s="6" t="s">
        <v>16</v>
      </c>
      <c r="M13" s="30" t="s">
        <v>51</v>
      </c>
      <c r="N13" s="64"/>
      <c r="P13" s="30" t="s">
        <v>51</v>
      </c>
      <c r="S13" s="30" t="s">
        <v>51</v>
      </c>
      <c r="V13" s="6" t="s">
        <v>99</v>
      </c>
      <c r="X13" s="80" t="s">
        <v>51</v>
      </c>
      <c r="Z13" s="30" t="s">
        <v>51</v>
      </c>
      <c r="AB13" s="6"/>
      <c r="AC13" s="6" t="s">
        <v>21</v>
      </c>
      <c r="AD13" s="231" t="s">
        <v>15</v>
      </c>
      <c r="AE13" s="231"/>
      <c r="AF13" s="231"/>
      <c r="AG13" s="6"/>
      <c r="AH13" s="6" t="s">
        <v>108</v>
      </c>
      <c r="AI13" s="6" t="s">
        <v>15</v>
      </c>
      <c r="AJ13" s="6"/>
      <c r="AK13" s="6"/>
      <c r="AL13" s="6"/>
      <c r="AM13" s="222" t="s">
        <v>98</v>
      </c>
      <c r="AN13" s="222"/>
      <c r="AO13" s="6"/>
      <c r="AP13" s="228" t="s">
        <v>59</v>
      </c>
      <c r="AQ13" s="228"/>
      <c r="AS13" s="232" t="s">
        <v>40</v>
      </c>
      <c r="AT13" s="233"/>
      <c r="AU13" s="233"/>
      <c r="AV13" s="233"/>
      <c r="AW13" s="234"/>
      <c r="AY13" s="173" t="s">
        <v>28</v>
      </c>
      <c r="AZ13" s="27"/>
      <c r="BA13" s="27"/>
      <c r="BB13" s="27" t="s">
        <v>42</v>
      </c>
      <c r="BC13" s="26"/>
      <c r="BD13" s="174"/>
      <c r="BF13" s="235" t="s">
        <v>112</v>
      </c>
      <c r="BG13" s="236"/>
      <c r="BH13" s="236"/>
      <c r="BI13" s="237"/>
      <c r="BJ13" s="6"/>
      <c r="BK13" s="222" t="s">
        <v>60</v>
      </c>
      <c r="BL13" s="222"/>
      <c r="BM13" s="18"/>
      <c r="BN13" s="222" t="s">
        <v>106</v>
      </c>
      <c r="BO13" s="222"/>
      <c r="BQ13" s="222" t="s">
        <v>106</v>
      </c>
      <c r="BR13" s="222"/>
    </row>
    <row r="14" spans="1:70" s="6" customFormat="1" x14ac:dyDescent="0.2">
      <c r="B14" s="29" t="s">
        <v>8</v>
      </c>
      <c r="C14" s="29" t="s">
        <v>9</v>
      </c>
      <c r="D14" s="29" t="s">
        <v>83</v>
      </c>
      <c r="E14" s="29" t="s">
        <v>18</v>
      </c>
      <c r="F14" s="29" t="s">
        <v>18</v>
      </c>
      <c r="G14" s="6" t="s">
        <v>45</v>
      </c>
      <c r="H14" s="6" t="s">
        <v>47</v>
      </c>
      <c r="I14" s="6" t="s">
        <v>17</v>
      </c>
      <c r="J14" s="6" t="s">
        <v>12</v>
      </c>
      <c r="L14" s="30" t="s">
        <v>11</v>
      </c>
      <c r="M14" s="30" t="s">
        <v>15</v>
      </c>
      <c r="N14" s="30"/>
      <c r="O14" s="30" t="s">
        <v>11</v>
      </c>
      <c r="P14" s="30" t="s">
        <v>15</v>
      </c>
      <c r="R14" s="30" t="s">
        <v>11</v>
      </c>
      <c r="S14" s="30" t="s">
        <v>15</v>
      </c>
      <c r="U14" s="6" t="s">
        <v>13</v>
      </c>
      <c r="V14" s="6" t="s">
        <v>23</v>
      </c>
      <c r="X14" s="80" t="s">
        <v>15</v>
      </c>
      <c r="Z14" s="30" t="s">
        <v>15</v>
      </c>
      <c r="AC14" s="6" t="s">
        <v>22</v>
      </c>
      <c r="AD14" s="30" t="s">
        <v>58</v>
      </c>
      <c r="AE14" s="6" t="s">
        <v>25</v>
      </c>
      <c r="AF14" s="6" t="s">
        <v>25</v>
      </c>
      <c r="AH14" s="6" t="s">
        <v>22</v>
      </c>
      <c r="AI14" s="30" t="s">
        <v>58</v>
      </c>
      <c r="AJ14" s="6" t="s">
        <v>25</v>
      </c>
      <c r="AK14" s="6" t="s">
        <v>25</v>
      </c>
      <c r="AM14" s="74" t="s">
        <v>25</v>
      </c>
      <c r="AN14" s="74" t="s">
        <v>27</v>
      </c>
      <c r="AP14" s="47" t="s">
        <v>25</v>
      </c>
      <c r="AQ14" s="47" t="s">
        <v>27</v>
      </c>
      <c r="AS14" s="178" t="s">
        <v>21</v>
      </c>
      <c r="AT14" s="179" t="s">
        <v>58</v>
      </c>
      <c r="AU14" s="180" t="s">
        <v>43</v>
      </c>
      <c r="AV14" s="180" t="s">
        <v>41</v>
      </c>
      <c r="AW14" s="181" t="s">
        <v>41</v>
      </c>
      <c r="AY14" s="173" t="s">
        <v>22</v>
      </c>
      <c r="AZ14" s="27"/>
      <c r="BA14" s="27"/>
      <c r="BB14" s="27" t="s">
        <v>44</v>
      </c>
      <c r="BC14" s="27" t="s">
        <v>41</v>
      </c>
      <c r="BD14" s="137" t="s">
        <v>41</v>
      </c>
      <c r="BF14" s="205" t="s">
        <v>113</v>
      </c>
      <c r="BG14" s="206"/>
      <c r="BH14" s="206" t="s">
        <v>41</v>
      </c>
      <c r="BI14" s="207" t="s">
        <v>41</v>
      </c>
      <c r="BK14" s="74" t="s">
        <v>25</v>
      </c>
      <c r="BL14" s="74" t="s">
        <v>27</v>
      </c>
      <c r="BM14" s="73"/>
      <c r="BN14" s="74" t="s">
        <v>25</v>
      </c>
      <c r="BO14" s="74" t="s">
        <v>27</v>
      </c>
      <c r="BQ14" s="83" t="s">
        <v>25</v>
      </c>
      <c r="BR14" s="83" t="s">
        <v>27</v>
      </c>
    </row>
    <row r="15" spans="1:70" s="6" customFormat="1" x14ac:dyDescent="0.2">
      <c r="B15" s="29"/>
      <c r="C15" s="29"/>
      <c r="D15" s="29"/>
      <c r="E15" s="29"/>
      <c r="F15" s="29"/>
      <c r="G15" s="29"/>
      <c r="L15" s="54">
        <v>1</v>
      </c>
      <c r="M15" s="30"/>
      <c r="N15" s="33"/>
      <c r="O15" s="54">
        <v>1</v>
      </c>
      <c r="P15" s="30"/>
      <c r="R15" s="54">
        <v>1</v>
      </c>
      <c r="S15" s="30"/>
      <c r="X15" s="81">
        <v>1</v>
      </c>
      <c r="Z15" s="72">
        <f>R15</f>
        <v>1</v>
      </c>
      <c r="AC15" s="35">
        <v>280</v>
      </c>
      <c r="AD15" s="68">
        <v>1</v>
      </c>
      <c r="AE15" s="66" t="s">
        <v>29</v>
      </c>
      <c r="AF15" s="66" t="s">
        <v>37</v>
      </c>
      <c r="AG15" s="66"/>
      <c r="AI15" s="68">
        <v>1</v>
      </c>
      <c r="AJ15" s="66" t="s">
        <v>29</v>
      </c>
      <c r="AK15" s="66" t="s">
        <v>37</v>
      </c>
      <c r="AM15" s="74" t="s">
        <v>29</v>
      </c>
      <c r="AN15" s="74" t="s">
        <v>37</v>
      </c>
      <c r="AP15" s="47" t="s">
        <v>29</v>
      </c>
      <c r="AQ15" s="47" t="s">
        <v>37</v>
      </c>
      <c r="AS15" s="178" t="s">
        <v>22</v>
      </c>
      <c r="AT15" s="182">
        <f>AI15</f>
        <v>1</v>
      </c>
      <c r="AU15" s="183" t="s">
        <v>29</v>
      </c>
      <c r="AV15" s="182">
        <v>3.6499999999999998E-2</v>
      </c>
      <c r="AW15" s="184" t="s">
        <v>37</v>
      </c>
      <c r="AY15" s="164" t="s">
        <v>29</v>
      </c>
      <c r="AZ15" s="133" t="s">
        <v>29</v>
      </c>
      <c r="BA15" s="133" t="s">
        <v>29</v>
      </c>
      <c r="BB15" s="133" t="s">
        <v>29</v>
      </c>
      <c r="BC15" s="175">
        <v>3.8E-3</v>
      </c>
      <c r="BD15" s="134" t="s">
        <v>37</v>
      </c>
      <c r="BF15" s="202"/>
      <c r="BG15" s="206"/>
      <c r="BH15" s="208">
        <v>0</v>
      </c>
      <c r="BI15" s="204" t="s">
        <v>37</v>
      </c>
      <c r="BK15" s="74" t="s">
        <v>29</v>
      </c>
      <c r="BL15" s="74" t="s">
        <v>37</v>
      </c>
      <c r="BM15" s="73"/>
      <c r="BN15" s="74" t="s">
        <v>29</v>
      </c>
      <c r="BO15" s="74" t="s">
        <v>37</v>
      </c>
      <c r="BQ15" s="83" t="s">
        <v>29</v>
      </c>
      <c r="BR15" s="83" t="s">
        <v>37</v>
      </c>
    </row>
    <row r="16" spans="1:70" s="6" customFormat="1" x14ac:dyDescent="0.2">
      <c r="B16" s="29"/>
      <c r="C16" s="29"/>
      <c r="D16" s="29"/>
      <c r="E16" s="29"/>
      <c r="F16" s="29"/>
      <c r="G16" s="29"/>
      <c r="L16" s="30"/>
      <c r="M16" s="30"/>
      <c r="N16" s="30"/>
      <c r="O16" s="30"/>
      <c r="P16" s="30"/>
      <c r="R16" s="30"/>
      <c r="S16" s="30"/>
      <c r="X16" s="80"/>
      <c r="Z16" s="30"/>
      <c r="AH16" s="152"/>
      <c r="AM16" s="75"/>
      <c r="AN16" s="75"/>
      <c r="AP16" s="49"/>
      <c r="AQ16" s="49"/>
      <c r="AS16" s="178"/>
      <c r="AT16" s="180"/>
      <c r="AU16" s="180"/>
      <c r="AV16" s="180"/>
      <c r="AW16" s="181"/>
      <c r="AY16" s="173"/>
      <c r="AZ16" s="27"/>
      <c r="BA16" s="27"/>
      <c r="BB16" s="27"/>
      <c r="BC16" s="27"/>
      <c r="BD16" s="137"/>
      <c r="BF16" s="202"/>
      <c r="BG16" s="206"/>
      <c r="BH16" s="203"/>
      <c r="BI16" s="204"/>
      <c r="BK16" s="75"/>
      <c r="BL16" s="75"/>
      <c r="BM16" s="73"/>
      <c r="BN16" s="75"/>
      <c r="BO16" s="75"/>
      <c r="BQ16" s="123">
        <f>Curves!B4</f>
        <v>2.3050000000000002</v>
      </c>
      <c r="BR16" s="123">
        <f>BQ16</f>
        <v>2.3050000000000002</v>
      </c>
    </row>
    <row r="17" spans="1:72" s="6" customFormat="1" x14ac:dyDescent="0.2">
      <c r="B17" s="29"/>
      <c r="C17" s="29"/>
      <c r="D17" s="29"/>
      <c r="E17" s="29"/>
      <c r="F17" s="29"/>
      <c r="G17" s="29"/>
      <c r="I17" s="70"/>
      <c r="L17" s="70"/>
      <c r="M17" s="62">
        <f>SUM(M19:M24)</f>
        <v>106680</v>
      </c>
      <c r="N17" s="62"/>
      <c r="O17" s="70"/>
      <c r="P17" s="62">
        <f>SUM(P19:P24)</f>
        <v>106680</v>
      </c>
      <c r="Q17" s="71"/>
      <c r="R17" s="70"/>
      <c r="S17" s="62">
        <f>SUM(S19:S24)</f>
        <v>106680</v>
      </c>
      <c r="X17" s="129">
        <f>SUM(X19:X24)</f>
        <v>102692.25774745035</v>
      </c>
      <c r="Z17" s="62">
        <f>SUM(Z19:Z24)</f>
        <v>102692.25774745035</v>
      </c>
      <c r="AD17" s="62">
        <f>SUM(AD19:AD24)</f>
        <v>106680</v>
      </c>
      <c r="AE17" s="67">
        <f>SUM(AE19:AE24)</f>
        <v>-29870400</v>
      </c>
      <c r="AF17" s="67">
        <f>SUM(AF19:AF24)</f>
        <v>-28753832.169286091</v>
      </c>
      <c r="AG17" s="67"/>
      <c r="AH17" s="151"/>
      <c r="AI17" s="62">
        <f>SUM(AI19:AI24)</f>
        <v>106680</v>
      </c>
      <c r="AJ17" s="67">
        <f>SUM(AJ19:AJ24)</f>
        <v>29987748</v>
      </c>
      <c r="AK17" s="67">
        <f>SUM(AK19:AK24)</f>
        <v>28866793.652808286</v>
      </c>
      <c r="AM17" s="75">
        <f>SUM(AM19:AM24)</f>
        <v>117348.00000000047</v>
      </c>
      <c r="AN17" s="75">
        <f>SUM(AN19:AN24)</f>
        <v>112961.48352219583</v>
      </c>
      <c r="AP17" s="53">
        <f>SUM(AP19:AP24)</f>
        <v>-29870400</v>
      </c>
      <c r="AQ17" s="53">
        <f>SUM(AQ19:AQ24)</f>
        <v>-28753832.169286091</v>
      </c>
      <c r="AS17" s="178"/>
      <c r="AT17" s="185">
        <f>AI17</f>
        <v>106680</v>
      </c>
      <c r="AU17" s="186">
        <f>SUM(AU19:AU24)</f>
        <v>0</v>
      </c>
      <c r="AV17" s="186">
        <f>SUM(AV19:AV24)</f>
        <v>0</v>
      </c>
      <c r="AW17" s="187">
        <f>SUM(AW19:AW24)</f>
        <v>0</v>
      </c>
      <c r="AY17" s="176">
        <f t="shared" ref="AY17:BD17" si="12">SUM(AY19:AY24)</f>
        <v>-29870400</v>
      </c>
      <c r="AZ17" s="177">
        <f t="shared" si="12"/>
        <v>0</v>
      </c>
      <c r="BA17" s="177">
        <f t="shared" si="12"/>
        <v>0</v>
      </c>
      <c r="BB17" s="177">
        <f t="shared" si="12"/>
        <v>-29870400</v>
      </c>
      <c r="BC17" s="177">
        <f t="shared" si="12"/>
        <v>-113507.51999999999</v>
      </c>
      <c r="BD17" s="165">
        <f t="shared" si="12"/>
        <v>-109264.56224328716</v>
      </c>
      <c r="BF17" s="209">
        <f>SUM(BF19:BF24)</f>
        <v>0</v>
      </c>
      <c r="BG17" s="210"/>
      <c r="BH17" s="211">
        <f>SUM(BH19:BH24)</f>
        <v>0</v>
      </c>
      <c r="BI17" s="212">
        <f>SUM(BI19:BI24)</f>
        <v>0</v>
      </c>
      <c r="BK17" s="75">
        <f>SUM(BK19:BK24)</f>
        <v>-113507.51999999999</v>
      </c>
      <c r="BL17" s="75">
        <f>SUM(BL19:BL24)</f>
        <v>-109264.56224328716</v>
      </c>
      <c r="BM17" s="77"/>
      <c r="BN17" s="75">
        <f>SUM(BN19:BN24)</f>
        <v>3840.4800000004616</v>
      </c>
      <c r="BO17" s="75">
        <f>SUM(BO19:BO24)</f>
        <v>3696.9212789086778</v>
      </c>
      <c r="BP17" s="35"/>
      <c r="BQ17" s="124">
        <f>SUM(BQ19:BQ24)</f>
        <v>1666.1518438179876</v>
      </c>
      <c r="BR17" s="124">
        <f>SUM(BR19:BR24)</f>
        <v>1603.8704029972571</v>
      </c>
    </row>
    <row r="18" spans="1:72" s="6" customFormat="1" x14ac:dyDescent="0.2">
      <c r="B18" s="29"/>
      <c r="C18" s="29"/>
      <c r="D18" s="29"/>
      <c r="E18" s="29"/>
      <c r="F18" s="29"/>
      <c r="G18" s="29"/>
      <c r="I18" s="70"/>
      <c r="L18" s="70"/>
      <c r="M18" s="62"/>
      <c r="N18" s="70"/>
      <c r="O18" s="70"/>
      <c r="P18" s="62"/>
      <c r="Q18" s="71"/>
      <c r="R18" s="70"/>
      <c r="S18" s="62"/>
      <c r="X18" s="82"/>
      <c r="Z18" s="62"/>
      <c r="AM18" s="75"/>
      <c r="AN18" s="75"/>
      <c r="AP18" s="49"/>
      <c r="AQ18" s="49"/>
      <c r="AS18" s="178"/>
      <c r="AT18" s="188"/>
      <c r="AU18" s="180"/>
      <c r="AV18" s="180"/>
      <c r="AW18" s="181"/>
      <c r="AY18" s="173"/>
      <c r="AZ18" s="27"/>
      <c r="BA18" s="27"/>
      <c r="BB18" s="27"/>
      <c r="BC18" s="27"/>
      <c r="BD18" s="137"/>
      <c r="BF18" s="205"/>
      <c r="BG18" s="206"/>
      <c r="BH18" s="211"/>
      <c r="BI18" s="213"/>
      <c r="BK18" s="75"/>
      <c r="BL18" s="75"/>
      <c r="BM18" s="77"/>
      <c r="BN18" s="75"/>
      <c r="BO18" s="75"/>
      <c r="BP18" s="35"/>
      <c r="BQ18" s="124"/>
      <c r="BR18" s="124"/>
    </row>
    <row r="19" spans="1:72" x14ac:dyDescent="0.2">
      <c r="A19" s="2">
        <v>2001</v>
      </c>
      <c r="B19" s="28">
        <f>DATE(A19,7,1)</f>
        <v>37073</v>
      </c>
      <c r="C19" s="28">
        <f t="shared" ref="C19:C24" si="13">EOMONTH(B19,0)+1</f>
        <v>37104</v>
      </c>
      <c r="D19" s="89">
        <f t="shared" ref="D19:D24" si="14">IF(B19&lt;B$12,0,1)</f>
        <v>1</v>
      </c>
      <c r="E19" s="34">
        <f t="shared" ref="E19:E24" si="15">YEAR(B19)</f>
        <v>2001</v>
      </c>
      <c r="F19" s="34">
        <f t="shared" ref="F19:F24" si="16">E19*D19</f>
        <v>2001</v>
      </c>
      <c r="G19" s="31">
        <f t="shared" ref="G19:G24" si="17">+C19-B19</f>
        <v>31</v>
      </c>
      <c r="H19" s="31">
        <f t="shared" ref="H19:H24" si="18">+C19-B19</f>
        <v>31</v>
      </c>
      <c r="I19" s="128">
        <v>20</v>
      </c>
      <c r="J19" s="11">
        <v>24</v>
      </c>
      <c r="K19" s="11"/>
      <c r="L19" s="62">
        <f t="shared" ref="L19:L24" si="19">I19*J19*L$15</f>
        <v>480</v>
      </c>
      <c r="M19" s="150">
        <f t="shared" ref="M19:M24" si="20">H19*L19</f>
        <v>14880</v>
      </c>
      <c r="N19" s="62"/>
      <c r="O19" s="62">
        <f t="shared" ref="O19:O24" si="21">I19*J19*O$15</f>
        <v>480</v>
      </c>
      <c r="P19" s="62">
        <f t="shared" ref="P19:P24" si="22">+H19*O19</f>
        <v>14880</v>
      </c>
      <c r="Q19" s="63"/>
      <c r="R19" s="62">
        <f t="shared" ref="R19:R24" si="23">I19*J19*R$15</f>
        <v>480</v>
      </c>
      <c r="S19" s="62">
        <f t="shared" ref="S19:S24" si="24">+H19*R19</f>
        <v>14880</v>
      </c>
      <c r="U19" s="32">
        <f>IF(ISNA(INDEX(Curves!$D$4:$H$500,MATCH(Alcoa!$B19,Curves!$D$4:$D$487,0),2)),0,(INDEX(Curves!$D$4:$H$500,MATCH(Alcoa!$B19,Curves!$D$4:$D$487,0),2)))</f>
        <v>1</v>
      </c>
      <c r="V19" s="32">
        <f>IF(ISNA(INDEX(Curves!$D$4:$H$500,MATCH(Alcoa!$B19,Curves!$D$4:$D$487,0),3)),0,(INDEX(Curves!$D$4:$H$500,MATCH(Alcoa!$B19,Curves!$D$4:$D$487,0),3)))</f>
        <v>1</v>
      </c>
      <c r="X19" s="82">
        <f t="shared" ref="X19:X24" si="25">P19*V19</f>
        <v>14880</v>
      </c>
      <c r="Z19" s="62">
        <f t="shared" ref="Z19:Z24" si="26">S19*V19</f>
        <v>14880</v>
      </c>
      <c r="AB19" s="32"/>
      <c r="AC19" s="153">
        <f t="shared" ref="AC19:AC24" si="27">AC$15</f>
        <v>280</v>
      </c>
      <c r="AD19" s="62">
        <f t="shared" ref="AD19:AD24" si="28">P19</f>
        <v>14880</v>
      </c>
      <c r="AE19" s="76">
        <f t="shared" ref="AE19:AE24" si="29">AC19*AD19*-1</f>
        <v>-4166400</v>
      </c>
      <c r="AF19" s="76">
        <f t="shared" ref="AF19:AF24" si="30">AE19*V19</f>
        <v>-4166400</v>
      </c>
      <c r="AG19" s="36"/>
      <c r="AH19" s="37">
        <f>IF(ISNA(INDEX(Curves!$D$4:$H$500,MATCH(Alcoa!$B19,Curves!$D$4:$D$487,0),4)),0,(INDEX(Curves!$D$4:$H$500,MATCH(Alcoa!$B19,Curves!$D$4:$D$487,0),4)))</f>
        <v>281.10000000000002</v>
      </c>
      <c r="AI19" s="62">
        <f t="shared" ref="AI19:AI24" si="31">S19</f>
        <v>14880</v>
      </c>
      <c r="AJ19" s="36">
        <f t="shared" ref="AJ19:AJ24" si="32">AH19*AI19</f>
        <v>4182768.0000000005</v>
      </c>
      <c r="AK19" s="36">
        <f t="shared" ref="AK19:AK24" si="33">AJ19*V19</f>
        <v>4182768.0000000005</v>
      </c>
      <c r="AL19" s="37"/>
      <c r="AM19" s="76">
        <f t="shared" ref="AM19:AN24" si="34">SUM(AJ19+AE19)</f>
        <v>16368.000000000466</v>
      </c>
      <c r="AN19" s="76">
        <f t="shared" si="34"/>
        <v>16368.000000000466</v>
      </c>
      <c r="AO19" s="37"/>
      <c r="AP19" s="50">
        <f t="shared" ref="AP19:AQ24" si="35">AE19</f>
        <v>-4166400</v>
      </c>
      <c r="AQ19" s="50">
        <f t="shared" si="35"/>
        <v>-4166400</v>
      </c>
      <c r="AS19" s="189">
        <v>0</v>
      </c>
      <c r="AT19" s="190">
        <f t="shared" ref="AT19:AT24" si="36">AI19</f>
        <v>14880</v>
      </c>
      <c r="AU19" s="191">
        <f t="shared" ref="AU19:AU24" si="37">AS19*AT19</f>
        <v>0</v>
      </c>
      <c r="AV19" s="191">
        <f>AV$15*AU19</f>
        <v>0</v>
      </c>
      <c r="AW19" s="192">
        <f t="shared" ref="AW19:AW24" si="38">AV19*V19</f>
        <v>0</v>
      </c>
      <c r="AY19" s="166">
        <f t="shared" ref="AY19:AY24" si="39">AP19</f>
        <v>-4166400</v>
      </c>
      <c r="AZ19" s="172">
        <v>0</v>
      </c>
      <c r="BA19" s="172">
        <v>0</v>
      </c>
      <c r="BB19" s="172">
        <f t="shared" ref="BB19:BB24" si="40">SUM(AY19:BA19)</f>
        <v>-4166400</v>
      </c>
      <c r="BC19" s="172">
        <f t="shared" ref="BC19:BC24" si="41">BC$15*BB19</f>
        <v>-15832.32</v>
      </c>
      <c r="BD19" s="167">
        <f t="shared" ref="BD19:BD24" si="42">BC19*V19</f>
        <v>-15832.32</v>
      </c>
      <c r="BF19" s="214">
        <v>0</v>
      </c>
      <c r="BG19" s="215"/>
      <c r="BH19" s="216">
        <f t="shared" ref="BH19:BH24" si="43">BF19*BG19*BH$15*-1</f>
        <v>0</v>
      </c>
      <c r="BI19" s="217">
        <f t="shared" ref="BI19:BI24" si="44">BH19*V19</f>
        <v>0</v>
      </c>
      <c r="BJ19" s="37"/>
      <c r="BK19" s="76">
        <f t="shared" ref="BK19:BK24" si="45">AV19+BC19+BH19</f>
        <v>-15832.32</v>
      </c>
      <c r="BL19" s="76">
        <f t="shared" ref="BL19:BL24" si="46">AW19+BD19+BI19</f>
        <v>-15832.32</v>
      </c>
      <c r="BM19" s="78"/>
      <c r="BN19" s="76">
        <f t="shared" ref="BN19:BN24" si="47">AM19+BK19</f>
        <v>535.68000000046595</v>
      </c>
      <c r="BO19" s="76">
        <f t="shared" ref="BO19:BO24" si="48">BL19+AN19</f>
        <v>535.68000000046595</v>
      </c>
      <c r="BP19" s="36"/>
      <c r="BQ19" s="125">
        <f t="shared" ref="BQ19:BR24" si="49">BN19/$BQ$16</f>
        <v>232.39913232124334</v>
      </c>
      <c r="BR19" s="126">
        <f t="shared" si="49"/>
        <v>232.39913232124334</v>
      </c>
    </row>
    <row r="20" spans="1:72" x14ac:dyDescent="0.2">
      <c r="B20" s="28">
        <f>+C19</f>
        <v>37104</v>
      </c>
      <c r="C20" s="28">
        <f t="shared" si="13"/>
        <v>37135</v>
      </c>
      <c r="D20" s="89">
        <f t="shared" si="14"/>
        <v>1</v>
      </c>
      <c r="E20" s="34">
        <f t="shared" si="15"/>
        <v>2001</v>
      </c>
      <c r="F20" s="34">
        <f t="shared" si="16"/>
        <v>2001</v>
      </c>
      <c r="G20" s="31">
        <f t="shared" si="17"/>
        <v>31</v>
      </c>
      <c r="H20" s="31">
        <f t="shared" si="18"/>
        <v>31</v>
      </c>
      <c r="I20" s="128">
        <v>25</v>
      </c>
      <c r="J20" s="11">
        <v>24</v>
      </c>
      <c r="K20" s="11"/>
      <c r="L20" s="62">
        <f t="shared" si="19"/>
        <v>600</v>
      </c>
      <c r="M20" s="62">
        <f t="shared" si="20"/>
        <v>18600</v>
      </c>
      <c r="N20" s="62"/>
      <c r="O20" s="62">
        <f t="shared" si="21"/>
        <v>600</v>
      </c>
      <c r="P20" s="62">
        <f t="shared" si="22"/>
        <v>18600</v>
      </c>
      <c r="Q20" s="63"/>
      <c r="R20" s="62">
        <f t="shared" si="23"/>
        <v>600</v>
      </c>
      <c r="S20" s="62">
        <f t="shared" si="24"/>
        <v>18600</v>
      </c>
      <c r="U20" s="32">
        <f>IF(ISNA(INDEX(Curves!$D$4:$H$500,MATCH(Alcoa!$B20,Curves!$D$4:$D$487,0),2)),0,(INDEX(Curves!$D$4:$H$500,MATCH(Alcoa!$B20,Curves!$D$4:$D$487,0),2)))</f>
        <v>0.19326206896552911</v>
      </c>
      <c r="V20" s="32">
        <f>IF(ISNA(INDEX(Curves!$D$4:$H$500,MATCH(Alcoa!$B20,Curves!$D$4:$D$487,0),3)),0,(INDEX(Curves!$D$4:$H$500,MATCH(Alcoa!$B20,Curves!$D$4:$D$487,0),3)))</f>
        <v>0.98892781264755214</v>
      </c>
      <c r="X20" s="82">
        <f t="shared" si="25"/>
        <v>18394.05731524447</v>
      </c>
      <c r="Z20" s="62">
        <f t="shared" si="26"/>
        <v>18394.05731524447</v>
      </c>
      <c r="AB20" s="32"/>
      <c r="AC20" s="153">
        <f t="shared" si="27"/>
        <v>280</v>
      </c>
      <c r="AD20" s="62">
        <f t="shared" si="28"/>
        <v>18600</v>
      </c>
      <c r="AE20" s="36">
        <f t="shared" si="29"/>
        <v>-5208000</v>
      </c>
      <c r="AF20" s="36">
        <f t="shared" si="30"/>
        <v>-5150336.0482684514</v>
      </c>
      <c r="AG20" s="36"/>
      <c r="AH20" s="37">
        <f>IF(ISNA(INDEX(Curves!$D$4:$H$500,MATCH(Alcoa!$B20,Curves!$D$4:$D$487,0),4)),0,(INDEX(Curves!$D$4:$H$500,MATCH(Alcoa!$B20,Curves!$D$4:$D$487,0),4)))</f>
        <v>281.10000000000002</v>
      </c>
      <c r="AI20" s="62">
        <f t="shared" si="31"/>
        <v>18600</v>
      </c>
      <c r="AJ20" s="36">
        <f t="shared" si="32"/>
        <v>5228460</v>
      </c>
      <c r="AK20" s="36">
        <f t="shared" si="33"/>
        <v>5170569.51131522</v>
      </c>
      <c r="AL20" s="37"/>
      <c r="AM20" s="76">
        <f t="shared" si="34"/>
        <v>20460</v>
      </c>
      <c r="AN20" s="76">
        <f t="shared" si="34"/>
        <v>20233.46304676868</v>
      </c>
      <c r="AO20" s="37"/>
      <c r="AP20" s="50">
        <f t="shared" si="35"/>
        <v>-5208000</v>
      </c>
      <c r="AQ20" s="50">
        <f t="shared" si="35"/>
        <v>-5150336.0482684514</v>
      </c>
      <c r="AS20" s="189">
        <v>0</v>
      </c>
      <c r="AT20" s="190">
        <f t="shared" si="36"/>
        <v>18600</v>
      </c>
      <c r="AU20" s="191">
        <f t="shared" si="37"/>
        <v>0</v>
      </c>
      <c r="AV20" s="191">
        <f>AV$15*AU20*-1</f>
        <v>0</v>
      </c>
      <c r="AW20" s="192">
        <f t="shared" si="38"/>
        <v>0</v>
      </c>
      <c r="AY20" s="166">
        <f t="shared" si="39"/>
        <v>-5208000</v>
      </c>
      <c r="AZ20" s="172">
        <v>0</v>
      </c>
      <c r="BA20" s="172">
        <v>0</v>
      </c>
      <c r="BB20" s="172">
        <f t="shared" si="40"/>
        <v>-5208000</v>
      </c>
      <c r="BC20" s="172">
        <f t="shared" si="41"/>
        <v>-19790.400000000001</v>
      </c>
      <c r="BD20" s="167">
        <f t="shared" si="42"/>
        <v>-19571.276983420117</v>
      </c>
      <c r="BF20" s="214">
        <v>0</v>
      </c>
      <c r="BG20" s="215"/>
      <c r="BH20" s="216">
        <f t="shared" si="43"/>
        <v>0</v>
      </c>
      <c r="BI20" s="217">
        <f t="shared" si="44"/>
        <v>0</v>
      </c>
      <c r="BJ20" s="37"/>
      <c r="BK20" s="76">
        <f t="shared" si="45"/>
        <v>-19790.400000000001</v>
      </c>
      <c r="BL20" s="76">
        <f t="shared" si="46"/>
        <v>-19571.276983420117</v>
      </c>
      <c r="BM20" s="78"/>
      <c r="BN20" s="76">
        <f t="shared" si="47"/>
        <v>669.59999999999854</v>
      </c>
      <c r="BO20" s="76">
        <f t="shared" si="48"/>
        <v>662.18606334856304</v>
      </c>
      <c r="BP20" s="36"/>
      <c r="BQ20" s="125">
        <f t="shared" si="49"/>
        <v>290.49891540130085</v>
      </c>
      <c r="BR20" s="126">
        <f t="shared" si="49"/>
        <v>287.28245698419221</v>
      </c>
    </row>
    <row r="21" spans="1:72" x14ac:dyDescent="0.2">
      <c r="B21" s="28">
        <f>+C20</f>
        <v>37135</v>
      </c>
      <c r="C21" s="28">
        <f t="shared" si="13"/>
        <v>37165</v>
      </c>
      <c r="D21" s="89">
        <f t="shared" si="14"/>
        <v>1</v>
      </c>
      <c r="E21" s="34">
        <f t="shared" si="15"/>
        <v>2001</v>
      </c>
      <c r="F21" s="34">
        <f t="shared" si="16"/>
        <v>2001</v>
      </c>
      <c r="G21" s="31">
        <f t="shared" si="17"/>
        <v>30</v>
      </c>
      <c r="H21" s="31">
        <f t="shared" si="18"/>
        <v>30</v>
      </c>
      <c r="I21" s="128">
        <v>25</v>
      </c>
      <c r="J21" s="11">
        <v>24</v>
      </c>
      <c r="K21" s="11"/>
      <c r="L21" s="62">
        <f t="shared" si="19"/>
        <v>600</v>
      </c>
      <c r="M21" s="62">
        <f t="shared" si="20"/>
        <v>18000</v>
      </c>
      <c r="N21" s="62"/>
      <c r="O21" s="62">
        <f t="shared" si="21"/>
        <v>600</v>
      </c>
      <c r="P21" s="62">
        <f t="shared" si="22"/>
        <v>18000</v>
      </c>
      <c r="Q21" s="63"/>
      <c r="R21" s="62">
        <f t="shared" si="23"/>
        <v>600</v>
      </c>
      <c r="S21" s="62">
        <f t="shared" si="24"/>
        <v>18000</v>
      </c>
      <c r="U21" s="32">
        <f>IF(ISNA(INDEX(Curves!$D$4:$H$500,MATCH(Alcoa!$B21,Curves!$D$4:$D$487,0),2)),0,(INDEX(Curves!$D$4:$H$500,MATCH(Alcoa!$B21,Curves!$D$4:$D$487,0),2)))</f>
        <v>0.20058000000001641</v>
      </c>
      <c r="V21" s="32">
        <f>IF(ISNA(INDEX(Curves!$D$4:$H$500,MATCH(Alcoa!$B21,Curves!$D$4:$D$487,0),3)),0,(INDEX(Curves!$D$4:$H$500,MATCH(Alcoa!$B21,Curves!$D$4:$D$487,0),3)))</f>
        <v>0.97331735389166285</v>
      </c>
      <c r="X21" s="82">
        <f t="shared" si="25"/>
        <v>17519.712370049932</v>
      </c>
      <c r="Z21" s="62">
        <f t="shared" si="26"/>
        <v>17519.712370049932</v>
      </c>
      <c r="AB21" s="32"/>
      <c r="AC21" s="153">
        <f t="shared" si="27"/>
        <v>280</v>
      </c>
      <c r="AD21" s="62">
        <f t="shared" si="28"/>
        <v>18000</v>
      </c>
      <c r="AE21" s="36">
        <f t="shared" si="29"/>
        <v>-5040000</v>
      </c>
      <c r="AF21" s="36">
        <f t="shared" si="30"/>
        <v>-4905519.4636139804</v>
      </c>
      <c r="AG21" s="36"/>
      <c r="AH21" s="37">
        <f>IF(ISNA(INDEX(Curves!$D$4:$H$500,MATCH(Alcoa!$B21,Curves!$D$4:$D$487,0),4)),0,(INDEX(Curves!$D$4:$H$500,MATCH(Alcoa!$B21,Curves!$D$4:$D$487,0),4)))</f>
        <v>281.10000000000002</v>
      </c>
      <c r="AI21" s="62">
        <f t="shared" si="31"/>
        <v>18000</v>
      </c>
      <c r="AJ21" s="36">
        <f t="shared" si="32"/>
        <v>5059800</v>
      </c>
      <c r="AK21" s="36">
        <f t="shared" si="33"/>
        <v>4924791.1472210353</v>
      </c>
      <c r="AL21" s="37"/>
      <c r="AM21" s="76">
        <f t="shared" si="34"/>
        <v>19800</v>
      </c>
      <c r="AN21" s="76">
        <f t="shared" si="34"/>
        <v>19271.683607054874</v>
      </c>
      <c r="AO21" s="37"/>
      <c r="AP21" s="50">
        <f t="shared" si="35"/>
        <v>-5040000</v>
      </c>
      <c r="AQ21" s="50">
        <f t="shared" si="35"/>
        <v>-4905519.4636139804</v>
      </c>
      <c r="AS21" s="189">
        <v>0</v>
      </c>
      <c r="AT21" s="190">
        <f t="shared" si="36"/>
        <v>18000</v>
      </c>
      <c r="AU21" s="191">
        <f t="shared" si="37"/>
        <v>0</v>
      </c>
      <c r="AV21" s="191">
        <f>AV$15*AU21*-1</f>
        <v>0</v>
      </c>
      <c r="AW21" s="192">
        <f t="shared" si="38"/>
        <v>0</v>
      </c>
      <c r="AY21" s="166">
        <f t="shared" si="39"/>
        <v>-5040000</v>
      </c>
      <c r="AZ21" s="172">
        <v>0</v>
      </c>
      <c r="BA21" s="172">
        <v>0</v>
      </c>
      <c r="BB21" s="172">
        <f t="shared" si="40"/>
        <v>-5040000</v>
      </c>
      <c r="BC21" s="172">
        <f t="shared" si="41"/>
        <v>-19152</v>
      </c>
      <c r="BD21" s="167">
        <f t="shared" si="42"/>
        <v>-18640.973961733125</v>
      </c>
      <c r="BF21" s="214">
        <v>0</v>
      </c>
      <c r="BG21" s="215"/>
      <c r="BH21" s="216">
        <f t="shared" si="43"/>
        <v>0</v>
      </c>
      <c r="BI21" s="217">
        <f t="shared" si="44"/>
        <v>0</v>
      </c>
      <c r="BJ21" s="37"/>
      <c r="BK21" s="76">
        <f t="shared" si="45"/>
        <v>-19152</v>
      </c>
      <c r="BL21" s="76">
        <f t="shared" si="46"/>
        <v>-18640.973961733125</v>
      </c>
      <c r="BM21" s="78"/>
      <c r="BN21" s="76">
        <f t="shared" si="47"/>
        <v>648</v>
      </c>
      <c r="BO21" s="76">
        <f t="shared" si="48"/>
        <v>630.70964532174912</v>
      </c>
      <c r="BP21" s="36"/>
      <c r="BQ21" s="125">
        <f t="shared" si="49"/>
        <v>281.12798264642083</v>
      </c>
      <c r="BR21" s="126">
        <f t="shared" si="49"/>
        <v>273.62674417429463</v>
      </c>
    </row>
    <row r="22" spans="1:72" x14ac:dyDescent="0.2">
      <c r="B22" s="28">
        <f>+C21</f>
        <v>37165</v>
      </c>
      <c r="C22" s="28">
        <f t="shared" si="13"/>
        <v>37196</v>
      </c>
      <c r="D22" s="89">
        <f t="shared" si="14"/>
        <v>1</v>
      </c>
      <c r="E22" s="34">
        <f t="shared" si="15"/>
        <v>2001</v>
      </c>
      <c r="F22" s="34">
        <f t="shared" si="16"/>
        <v>2001</v>
      </c>
      <c r="G22" s="31">
        <f t="shared" si="17"/>
        <v>31</v>
      </c>
      <c r="H22" s="31">
        <f t="shared" si="18"/>
        <v>31</v>
      </c>
      <c r="I22" s="128">
        <v>25</v>
      </c>
      <c r="J22" s="11">
        <v>24</v>
      </c>
      <c r="K22" s="11"/>
      <c r="L22" s="62">
        <f t="shared" si="19"/>
        <v>600</v>
      </c>
      <c r="M22" s="62">
        <f t="shared" si="20"/>
        <v>18600</v>
      </c>
      <c r="N22" s="62"/>
      <c r="O22" s="62">
        <f t="shared" si="21"/>
        <v>600</v>
      </c>
      <c r="P22" s="62">
        <f t="shared" si="22"/>
        <v>18600</v>
      </c>
      <c r="Q22" s="63"/>
      <c r="R22" s="62">
        <f t="shared" si="23"/>
        <v>600</v>
      </c>
      <c r="S22" s="62">
        <f t="shared" si="24"/>
        <v>18600</v>
      </c>
      <c r="U22" s="32">
        <f>IF(ISNA(INDEX(Curves!$D$4:$H$500,MATCH(Alcoa!$B22,Curves!$D$4:$D$487,0),2)),0,(INDEX(Curves!$D$4:$H$500,MATCH(Alcoa!$B22,Curves!$D$4:$D$487,0),2)))</f>
        <v>0.20873750000000335</v>
      </c>
      <c r="V22" s="32">
        <f>IF(ISNA(INDEX(Curves!$D$4:$H$500,MATCH(Alcoa!$B22,Curves!$D$4:$D$487,0),3)),0,(INDEX(Curves!$D$4:$H$500,MATCH(Alcoa!$B22,Curves!$D$4:$D$487,0),3)))</f>
        <v>0.95730948647662162</v>
      </c>
      <c r="X22" s="82">
        <f t="shared" si="25"/>
        <v>17805.956448465164</v>
      </c>
      <c r="Z22" s="62">
        <f t="shared" si="26"/>
        <v>17805.956448465164</v>
      </c>
      <c r="AB22" s="32"/>
      <c r="AC22" s="153">
        <f t="shared" si="27"/>
        <v>280</v>
      </c>
      <c r="AD22" s="62">
        <f t="shared" si="28"/>
        <v>18600</v>
      </c>
      <c r="AE22" s="36">
        <f t="shared" si="29"/>
        <v>-5208000</v>
      </c>
      <c r="AF22" s="36">
        <f t="shared" si="30"/>
        <v>-4985667.8055702457</v>
      </c>
      <c r="AG22" s="36"/>
      <c r="AH22" s="37">
        <f>IF(ISNA(INDEX(Curves!$D$4:$H$500,MATCH(Alcoa!$B22,Curves!$D$4:$D$487,0),4)),0,(INDEX(Curves!$D$4:$H$500,MATCH(Alcoa!$B22,Curves!$D$4:$D$487,0),4)))</f>
        <v>281.10000000000002</v>
      </c>
      <c r="AI22" s="62">
        <f t="shared" si="31"/>
        <v>18600</v>
      </c>
      <c r="AJ22" s="36">
        <f t="shared" si="32"/>
        <v>5228460</v>
      </c>
      <c r="AK22" s="36">
        <f t="shared" si="33"/>
        <v>5005254.3576635569</v>
      </c>
      <c r="AL22" s="37"/>
      <c r="AM22" s="76">
        <f t="shared" si="34"/>
        <v>20460</v>
      </c>
      <c r="AN22" s="76">
        <f t="shared" si="34"/>
        <v>19586.552093311213</v>
      </c>
      <c r="AO22" s="37"/>
      <c r="AP22" s="50">
        <f t="shared" si="35"/>
        <v>-5208000</v>
      </c>
      <c r="AQ22" s="50">
        <f t="shared" si="35"/>
        <v>-4985667.8055702457</v>
      </c>
      <c r="AS22" s="189">
        <v>0</v>
      </c>
      <c r="AT22" s="190">
        <f t="shared" si="36"/>
        <v>18600</v>
      </c>
      <c r="AU22" s="191">
        <f t="shared" si="37"/>
        <v>0</v>
      </c>
      <c r="AV22" s="191">
        <f>AV$15*AU22*-1</f>
        <v>0</v>
      </c>
      <c r="AW22" s="192">
        <f t="shared" si="38"/>
        <v>0</v>
      </c>
      <c r="AY22" s="166">
        <f t="shared" si="39"/>
        <v>-5208000</v>
      </c>
      <c r="AZ22" s="172">
        <v>0</v>
      </c>
      <c r="BA22" s="172">
        <v>0</v>
      </c>
      <c r="BB22" s="172">
        <f t="shared" si="40"/>
        <v>-5208000</v>
      </c>
      <c r="BC22" s="172">
        <f t="shared" si="41"/>
        <v>-19790.400000000001</v>
      </c>
      <c r="BD22" s="167">
        <f t="shared" si="42"/>
        <v>-18945.537661166934</v>
      </c>
      <c r="BF22" s="214">
        <v>0</v>
      </c>
      <c r="BG22" s="215"/>
      <c r="BH22" s="216">
        <f t="shared" si="43"/>
        <v>0</v>
      </c>
      <c r="BI22" s="217">
        <f t="shared" si="44"/>
        <v>0</v>
      </c>
      <c r="BJ22" s="37"/>
      <c r="BK22" s="76">
        <f t="shared" si="45"/>
        <v>-19790.400000000001</v>
      </c>
      <c r="BL22" s="76">
        <f t="shared" si="46"/>
        <v>-18945.537661166934</v>
      </c>
      <c r="BM22" s="78"/>
      <c r="BN22" s="76">
        <f t="shared" si="47"/>
        <v>669.59999999999854</v>
      </c>
      <c r="BO22" s="76">
        <f t="shared" si="48"/>
        <v>641.01443214427854</v>
      </c>
      <c r="BP22" s="36"/>
      <c r="BQ22" s="125">
        <f t="shared" si="49"/>
        <v>290.49891540130085</v>
      </c>
      <c r="BR22" s="126">
        <f t="shared" si="49"/>
        <v>278.09736752463277</v>
      </c>
    </row>
    <row r="23" spans="1:72" x14ac:dyDescent="0.2">
      <c r="B23" s="28">
        <f>+C22</f>
        <v>37196</v>
      </c>
      <c r="C23" s="28">
        <f t="shared" si="13"/>
        <v>37226</v>
      </c>
      <c r="D23" s="89">
        <f t="shared" si="14"/>
        <v>1</v>
      </c>
      <c r="E23" s="34">
        <f t="shared" si="15"/>
        <v>2001</v>
      </c>
      <c r="F23" s="34">
        <f t="shared" si="16"/>
        <v>2001</v>
      </c>
      <c r="G23" s="31">
        <f t="shared" si="17"/>
        <v>30</v>
      </c>
      <c r="H23" s="31">
        <f t="shared" si="18"/>
        <v>30</v>
      </c>
      <c r="I23" s="128">
        <v>25</v>
      </c>
      <c r="J23" s="11">
        <v>24</v>
      </c>
      <c r="K23" s="11"/>
      <c r="L23" s="62">
        <f t="shared" si="19"/>
        <v>600</v>
      </c>
      <c r="M23" s="62">
        <f t="shared" si="20"/>
        <v>18000</v>
      </c>
      <c r="N23" s="62"/>
      <c r="O23" s="62">
        <f t="shared" si="21"/>
        <v>600</v>
      </c>
      <c r="P23" s="62">
        <f t="shared" si="22"/>
        <v>18000</v>
      </c>
      <c r="Q23" s="63"/>
      <c r="R23" s="62">
        <f t="shared" si="23"/>
        <v>600</v>
      </c>
      <c r="S23" s="62">
        <f t="shared" si="24"/>
        <v>18000</v>
      </c>
      <c r="U23" s="32">
        <f>IF(ISNA(INDEX(Curves!$D$4:$H$500,MATCH(Alcoa!$B23,Curves!$D$4:$D$487,0),2)),0,(INDEX(Curves!$D$4:$H$500,MATCH(Alcoa!$B23,Curves!$D$4:$D$487,0),2)))</f>
        <v>0.21724642857145948</v>
      </c>
      <c r="V23" s="32">
        <f>IF(ISNA(INDEX(Curves!$D$4:$H$500,MATCH(Alcoa!$B23,Curves!$D$4:$D$487,0),3)),0,(INDEX(Curves!$D$4:$H$500,MATCH(Alcoa!$B23,Curves!$D$4:$D$487,0),3)))</f>
        <v>0.93993954557350001</v>
      </c>
      <c r="X23" s="82">
        <f t="shared" si="25"/>
        <v>16918.911820322999</v>
      </c>
      <c r="Z23" s="62">
        <f t="shared" si="26"/>
        <v>16918.911820322999</v>
      </c>
      <c r="AB23" s="32"/>
      <c r="AC23" s="153">
        <f t="shared" si="27"/>
        <v>280</v>
      </c>
      <c r="AD23" s="62">
        <f t="shared" si="28"/>
        <v>18000</v>
      </c>
      <c r="AE23" s="36">
        <f t="shared" si="29"/>
        <v>-5040000</v>
      </c>
      <c r="AF23" s="36">
        <f t="shared" si="30"/>
        <v>-4737295.3096904401</v>
      </c>
      <c r="AG23" s="36"/>
      <c r="AH23" s="37">
        <f>IF(ISNA(INDEX(Curves!$D$4:$H$500,MATCH(Alcoa!$B23,Curves!$D$4:$D$487,0),4)),0,(INDEX(Curves!$D$4:$H$500,MATCH(Alcoa!$B23,Curves!$D$4:$D$487,0),4)))</f>
        <v>281.10000000000002</v>
      </c>
      <c r="AI23" s="62">
        <f t="shared" si="31"/>
        <v>18000</v>
      </c>
      <c r="AJ23" s="36">
        <f t="shared" si="32"/>
        <v>5059800</v>
      </c>
      <c r="AK23" s="36">
        <f t="shared" si="33"/>
        <v>4755906.1126927957</v>
      </c>
      <c r="AL23" s="37"/>
      <c r="AM23" s="76">
        <f t="shared" si="34"/>
        <v>19800</v>
      </c>
      <c r="AN23" s="76">
        <f t="shared" si="34"/>
        <v>18610.80300235562</v>
      </c>
      <c r="AO23" s="37"/>
      <c r="AP23" s="50">
        <f t="shared" si="35"/>
        <v>-5040000</v>
      </c>
      <c r="AQ23" s="50">
        <f t="shared" si="35"/>
        <v>-4737295.3096904401</v>
      </c>
      <c r="AS23" s="189">
        <v>0</v>
      </c>
      <c r="AT23" s="190">
        <f t="shared" si="36"/>
        <v>18000</v>
      </c>
      <c r="AU23" s="191">
        <f t="shared" si="37"/>
        <v>0</v>
      </c>
      <c r="AV23" s="191">
        <f>AV$15*AU23*-1</f>
        <v>0</v>
      </c>
      <c r="AW23" s="192">
        <f t="shared" si="38"/>
        <v>0</v>
      </c>
      <c r="AY23" s="166">
        <f t="shared" si="39"/>
        <v>-5040000</v>
      </c>
      <c r="AZ23" s="172">
        <v>0</v>
      </c>
      <c r="BA23" s="172">
        <v>0</v>
      </c>
      <c r="BB23" s="172">
        <f t="shared" si="40"/>
        <v>-5040000</v>
      </c>
      <c r="BC23" s="172">
        <f t="shared" si="41"/>
        <v>-19152</v>
      </c>
      <c r="BD23" s="167">
        <f t="shared" si="42"/>
        <v>-18001.72217682367</v>
      </c>
      <c r="BF23" s="214">
        <v>0</v>
      </c>
      <c r="BG23" s="215"/>
      <c r="BH23" s="216">
        <f t="shared" si="43"/>
        <v>0</v>
      </c>
      <c r="BI23" s="217">
        <f t="shared" si="44"/>
        <v>0</v>
      </c>
      <c r="BJ23" s="37"/>
      <c r="BK23" s="76">
        <f t="shared" si="45"/>
        <v>-19152</v>
      </c>
      <c r="BL23" s="76">
        <f t="shared" si="46"/>
        <v>-18001.72217682367</v>
      </c>
      <c r="BM23" s="78"/>
      <c r="BN23" s="76">
        <f t="shared" si="47"/>
        <v>648</v>
      </c>
      <c r="BO23" s="76">
        <f t="shared" si="48"/>
        <v>609.08082553194981</v>
      </c>
      <c r="BP23" s="36"/>
      <c r="BQ23" s="125">
        <f t="shared" si="49"/>
        <v>281.12798264642083</v>
      </c>
      <c r="BR23" s="126">
        <f t="shared" si="49"/>
        <v>264.24330825681119</v>
      </c>
      <c r="BT23" s="36"/>
    </row>
    <row r="24" spans="1:72" ht="13.5" thickBot="1" x14ac:dyDescent="0.25">
      <c r="B24" s="28">
        <f>+C23</f>
        <v>37226</v>
      </c>
      <c r="C24" s="28">
        <f t="shared" si="13"/>
        <v>37257</v>
      </c>
      <c r="D24" s="89">
        <f t="shared" si="14"/>
        <v>1</v>
      </c>
      <c r="E24" s="34">
        <f t="shared" si="15"/>
        <v>2001</v>
      </c>
      <c r="F24" s="34">
        <f t="shared" si="16"/>
        <v>2001</v>
      </c>
      <c r="G24" s="31">
        <f t="shared" si="17"/>
        <v>31</v>
      </c>
      <c r="H24" s="31">
        <f t="shared" si="18"/>
        <v>31</v>
      </c>
      <c r="I24" s="128">
        <v>25</v>
      </c>
      <c r="J24" s="11">
        <v>24</v>
      </c>
      <c r="K24" s="11"/>
      <c r="L24" s="62">
        <f t="shared" si="19"/>
        <v>600</v>
      </c>
      <c r="M24" s="62">
        <f t="shared" si="20"/>
        <v>18600</v>
      </c>
      <c r="N24" s="62"/>
      <c r="O24" s="62">
        <f t="shared" si="21"/>
        <v>600</v>
      </c>
      <c r="P24" s="62">
        <f t="shared" si="22"/>
        <v>18600</v>
      </c>
      <c r="Q24" s="63"/>
      <c r="R24" s="62">
        <f t="shared" si="23"/>
        <v>600</v>
      </c>
      <c r="S24" s="62">
        <f t="shared" si="24"/>
        <v>18600</v>
      </c>
      <c r="U24" s="32">
        <f>IF(ISNA(INDEX(Curves!$D$4:$H$500,MATCH(Alcoa!$B24,Curves!$D$4:$D$487,0),2)),0,(INDEX(Curves!$D$4:$H$500,MATCH(Alcoa!$B24,Curves!$D$4:$D$487,0),2)))</f>
        <v>0.22243333333331794</v>
      </c>
      <c r="V24" s="32">
        <f>IF(ISNA(INDEX(Curves!$D$4:$H$500,MATCH(Alcoa!$B24,Curves!$D$4:$D$487,0),3)),0,(INDEX(Curves!$D$4:$H$500,MATCH(Alcoa!$B24,Curves!$D$4:$D$487,0),3)))</f>
        <v>0.92331289211654677</v>
      </c>
      <c r="X24" s="82">
        <f t="shared" si="25"/>
        <v>17173.619793367769</v>
      </c>
      <c r="Z24" s="62">
        <f t="shared" si="26"/>
        <v>17173.619793367769</v>
      </c>
      <c r="AB24" s="32"/>
      <c r="AC24" s="153">
        <f t="shared" si="27"/>
        <v>280</v>
      </c>
      <c r="AD24" s="62">
        <f t="shared" si="28"/>
        <v>18600</v>
      </c>
      <c r="AE24" s="36">
        <f t="shared" si="29"/>
        <v>-5208000</v>
      </c>
      <c r="AF24" s="36">
        <f t="shared" si="30"/>
        <v>-4808613.5421429751</v>
      </c>
      <c r="AG24" s="36"/>
      <c r="AH24" s="37">
        <f>IF(ISNA(INDEX(Curves!$D$4:$H$500,MATCH(Alcoa!$B24,Curves!$D$4:$D$487,0),4)),0,(INDEX(Curves!$D$4:$H$500,MATCH(Alcoa!$B24,Curves!$D$4:$D$487,0),4)))</f>
        <v>281.10000000000002</v>
      </c>
      <c r="AI24" s="62">
        <f t="shared" si="31"/>
        <v>18600</v>
      </c>
      <c r="AJ24" s="36">
        <f t="shared" si="32"/>
        <v>5228460</v>
      </c>
      <c r="AK24" s="36">
        <f t="shared" si="33"/>
        <v>4827504.5239156801</v>
      </c>
      <c r="AL24" s="37"/>
      <c r="AM24" s="76">
        <f t="shared" si="34"/>
        <v>20460</v>
      </c>
      <c r="AN24" s="76">
        <f t="shared" si="34"/>
        <v>18890.981772704981</v>
      </c>
      <c r="AO24" s="37"/>
      <c r="AP24" s="50">
        <f t="shared" si="35"/>
        <v>-5208000</v>
      </c>
      <c r="AQ24" s="50">
        <f t="shared" si="35"/>
        <v>-4808613.5421429751</v>
      </c>
      <c r="AS24" s="193">
        <v>0</v>
      </c>
      <c r="AT24" s="194">
        <f t="shared" si="36"/>
        <v>18600</v>
      </c>
      <c r="AU24" s="195">
        <f t="shared" si="37"/>
        <v>0</v>
      </c>
      <c r="AV24" s="195">
        <f>AV$15*AU24*-1</f>
        <v>0</v>
      </c>
      <c r="AW24" s="196">
        <f t="shared" si="38"/>
        <v>0</v>
      </c>
      <c r="AY24" s="168">
        <f t="shared" si="39"/>
        <v>-5208000</v>
      </c>
      <c r="AZ24" s="169">
        <v>0</v>
      </c>
      <c r="BA24" s="169">
        <v>0</v>
      </c>
      <c r="BB24" s="169">
        <f t="shared" si="40"/>
        <v>-5208000</v>
      </c>
      <c r="BC24" s="169">
        <f t="shared" si="41"/>
        <v>-19790.400000000001</v>
      </c>
      <c r="BD24" s="170">
        <f t="shared" si="42"/>
        <v>-18272.73146014331</v>
      </c>
      <c r="BF24" s="218">
        <v>0</v>
      </c>
      <c r="BG24" s="219"/>
      <c r="BH24" s="220">
        <f t="shared" si="43"/>
        <v>0</v>
      </c>
      <c r="BI24" s="221">
        <f t="shared" si="44"/>
        <v>0</v>
      </c>
      <c r="BJ24" s="37"/>
      <c r="BK24" s="76">
        <f t="shared" si="45"/>
        <v>-19790.400000000001</v>
      </c>
      <c r="BL24" s="76">
        <f t="shared" si="46"/>
        <v>-18272.73146014331</v>
      </c>
      <c r="BM24" s="78"/>
      <c r="BN24" s="76">
        <f t="shared" si="47"/>
        <v>669.59999999999854</v>
      </c>
      <c r="BO24" s="76">
        <f t="shared" si="48"/>
        <v>618.25031256167131</v>
      </c>
      <c r="BP24" s="36"/>
      <c r="BQ24" s="125">
        <f t="shared" si="49"/>
        <v>290.49891540130085</v>
      </c>
      <c r="BR24" s="126">
        <f t="shared" si="49"/>
        <v>268.22139373608297</v>
      </c>
    </row>
    <row r="25" spans="1:72" x14ac:dyDescent="0.2">
      <c r="AY25" s="14"/>
      <c r="BD25" s="14"/>
    </row>
  </sheetData>
  <mergeCells count="24">
    <mergeCell ref="BK2:BL2"/>
    <mergeCell ref="BK13:BL13"/>
    <mergeCell ref="AS13:AW13"/>
    <mergeCell ref="BF13:BI13"/>
    <mergeCell ref="BQ2:BR2"/>
    <mergeCell ref="BQ13:BR13"/>
    <mergeCell ref="BN2:BO2"/>
    <mergeCell ref="BN13:BO13"/>
    <mergeCell ref="L12:M12"/>
    <mergeCell ref="O12:P12"/>
    <mergeCell ref="AC1:AE1"/>
    <mergeCell ref="AH1:AJ1"/>
    <mergeCell ref="AP13:AQ13"/>
    <mergeCell ref="R12:S12"/>
    <mergeCell ref="AM13:AN13"/>
    <mergeCell ref="AH12:AK12"/>
    <mergeCell ref="AC12:AF12"/>
    <mergeCell ref="AD13:AF13"/>
    <mergeCell ref="AM2:AN2"/>
    <mergeCell ref="BF1:BI1"/>
    <mergeCell ref="AY12:BD12"/>
    <mergeCell ref="AS1:AW1"/>
    <mergeCell ref="AY1:BD1"/>
    <mergeCell ref="AP2:AQ2"/>
  </mergeCells>
  <phoneticPr fontId="0" type="noConversion"/>
  <printOptions gridLines="1"/>
  <pageMargins left="0.75" right="0.75" top="0.5" bottom="0.52" header="0.5" footer="0.5"/>
  <pageSetup paperSize="5" scale="39" orientation="portrait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Y34"/>
  <sheetViews>
    <sheetView tabSelected="1" topLeftCell="H1" workbookViewId="0">
      <selection activeCell="O10" sqref="O10"/>
    </sheetView>
  </sheetViews>
  <sheetFormatPr defaultRowHeight="12.75" x14ac:dyDescent="0.2"/>
  <cols>
    <col min="1" max="1" width="11.85546875" style="2" customWidth="1"/>
    <col min="2" max="2" width="3.85546875" style="2" customWidth="1"/>
    <col min="3" max="3" width="4.85546875" style="2" bestFit="1" customWidth="1"/>
    <col min="4" max="4" width="4.28515625" style="2" bestFit="1" customWidth="1"/>
    <col min="5" max="5" width="4" style="2" customWidth="1"/>
    <col min="6" max="6" width="12.28515625" style="2" customWidth="1"/>
    <col min="7" max="7" width="12.140625" style="2" customWidth="1"/>
    <col min="8" max="8" width="2.7109375" style="2" customWidth="1"/>
    <col min="9" max="9" width="10.28515625" style="2" customWidth="1"/>
    <col min="10" max="10" width="11.28515625" style="2" bestFit="1" customWidth="1"/>
    <col min="11" max="11" width="2.7109375" style="2" customWidth="1"/>
    <col min="12" max="12" width="17.140625" style="2" customWidth="1"/>
    <col min="13" max="13" width="12.28515625" style="2" bestFit="1" customWidth="1"/>
    <col min="14" max="14" width="11.7109375" style="2" customWidth="1"/>
    <col min="15" max="15" width="12.7109375" style="2" bestFit="1" customWidth="1"/>
    <col min="16" max="16" width="2.7109375" style="2" customWidth="1"/>
    <col min="17" max="17" width="11.28515625" style="2" customWidth="1"/>
    <col min="18" max="19" width="10.42578125" style="2" hidden="1" customWidth="1"/>
    <col min="20" max="20" width="2.7109375" style="2" customWidth="1"/>
    <col min="21" max="21" width="13.5703125" style="43" bestFit="1" customWidth="1"/>
    <col min="22" max="22" width="9.140625" style="2"/>
    <col min="23" max="23" width="9.28515625" style="2" bestFit="1" customWidth="1"/>
    <col min="24" max="16384" width="9.140625" style="2"/>
  </cols>
  <sheetData>
    <row r="1" spans="1:25" ht="13.5" x14ac:dyDescent="0.25">
      <c r="A1" s="3" t="s">
        <v>105</v>
      </c>
    </row>
    <row r="2" spans="1:25" x14ac:dyDescent="0.2">
      <c r="A2" s="59">
        <f>Curves!B1</f>
        <v>37081</v>
      </c>
      <c r="F2" s="6"/>
      <c r="G2" s="6"/>
      <c r="H2" s="6"/>
      <c r="I2" s="6" t="s">
        <v>21</v>
      </c>
      <c r="J2" s="6" t="s">
        <v>31</v>
      </c>
      <c r="L2" s="39" t="s">
        <v>35</v>
      </c>
      <c r="M2" s="39"/>
      <c r="O2" s="39"/>
      <c r="R2" s="6"/>
    </row>
    <row r="3" spans="1:25" ht="13.5" x14ac:dyDescent="0.25">
      <c r="F3" s="6" t="s">
        <v>17</v>
      </c>
      <c r="G3" s="6" t="s">
        <v>17</v>
      </c>
      <c r="H3" s="6"/>
      <c r="I3" s="6" t="s">
        <v>22</v>
      </c>
      <c r="J3" s="6" t="s">
        <v>22</v>
      </c>
      <c r="L3" s="6" t="s">
        <v>28</v>
      </c>
      <c r="M3" s="6" t="s">
        <v>98</v>
      </c>
      <c r="N3" s="6" t="s">
        <v>49</v>
      </c>
      <c r="O3" s="6" t="s">
        <v>15</v>
      </c>
      <c r="Q3" s="49" t="s">
        <v>36</v>
      </c>
      <c r="R3" s="6"/>
      <c r="S3" s="6"/>
      <c r="U3" s="47" t="s">
        <v>36</v>
      </c>
    </row>
    <row r="4" spans="1:25" ht="13.5" x14ac:dyDescent="0.25">
      <c r="A4" s="239" t="s">
        <v>38</v>
      </c>
      <c r="B4" s="239"/>
      <c r="C4" s="239"/>
      <c r="D4" s="239"/>
      <c r="F4" s="39" t="s">
        <v>50</v>
      </c>
      <c r="G4" s="39" t="s">
        <v>30</v>
      </c>
      <c r="H4" s="6"/>
      <c r="J4" s="39" t="s">
        <v>32</v>
      </c>
      <c r="L4" s="39" t="s">
        <v>37</v>
      </c>
      <c r="M4" s="39" t="s">
        <v>37</v>
      </c>
      <c r="N4" s="39" t="s">
        <v>37</v>
      </c>
      <c r="O4" s="39" t="s">
        <v>37</v>
      </c>
      <c r="Q4" s="47">
        <f>Alcoa!BQ16</f>
        <v>2.3050000000000002</v>
      </c>
      <c r="S4" s="43"/>
      <c r="U4" s="55"/>
    </row>
    <row r="5" spans="1:25" ht="13.5" x14ac:dyDescent="0.25">
      <c r="A5" s="4"/>
      <c r="B5" s="4"/>
      <c r="C5" s="4"/>
      <c r="D5" s="4"/>
      <c r="F5" s="39"/>
      <c r="G5" s="39"/>
      <c r="H5" s="6"/>
      <c r="J5" s="39"/>
      <c r="L5" s="39"/>
      <c r="M5" s="39"/>
      <c r="N5" s="39"/>
      <c r="O5" s="39"/>
      <c r="Q5" s="55"/>
      <c r="S5" s="43"/>
      <c r="U5" s="55"/>
    </row>
    <row r="6" spans="1:25" ht="13.5" x14ac:dyDescent="0.25">
      <c r="A6" s="23"/>
      <c r="B6" s="23" t="s">
        <v>92</v>
      </c>
      <c r="C6" s="4"/>
      <c r="D6" s="4"/>
      <c r="F6" s="69">
        <f>+F10+F8</f>
        <v>106680</v>
      </c>
      <c r="G6" s="69">
        <f>+G10+G8</f>
        <v>102692.25774745035</v>
      </c>
      <c r="H6" s="6"/>
      <c r="L6" s="65">
        <f>+L8+L10</f>
        <v>112961.48352219537</v>
      </c>
      <c r="M6" s="65"/>
      <c r="N6" s="65">
        <f>+N8+N10</f>
        <v>-108728.8822432867</v>
      </c>
      <c r="O6" s="65">
        <f>+O8+O10</f>
        <v>4232.6012789086744</v>
      </c>
      <c r="Q6" s="61">
        <f>+Q8+Q10</f>
        <v>1836.2695353185004</v>
      </c>
      <c r="R6" s="38"/>
      <c r="S6" s="40"/>
      <c r="U6" s="61">
        <f>+U8+U10</f>
        <v>1836.2695353185004</v>
      </c>
      <c r="W6" s="40"/>
      <c r="X6" s="40"/>
    </row>
    <row r="7" spans="1:25" ht="13.5" x14ac:dyDescent="0.25">
      <c r="A7" s="4"/>
      <c r="B7" s="4"/>
      <c r="C7" s="4"/>
      <c r="D7" s="4"/>
      <c r="F7" s="69"/>
      <c r="G7" s="69"/>
      <c r="H7" s="6"/>
      <c r="J7" s="39"/>
      <c r="L7" s="39"/>
      <c r="M7" s="39"/>
      <c r="N7" s="39"/>
      <c r="O7" s="39"/>
      <c r="Q7" s="55"/>
      <c r="S7" s="43"/>
      <c r="U7" s="55"/>
      <c r="X7" s="121"/>
    </row>
    <row r="8" spans="1:25" x14ac:dyDescent="0.2">
      <c r="B8" s="23" t="s">
        <v>80</v>
      </c>
      <c r="C8" s="6"/>
      <c r="D8" s="6"/>
      <c r="F8" s="62">
        <v>0</v>
      </c>
      <c r="G8" s="62"/>
      <c r="H8" s="7"/>
      <c r="I8" s="37"/>
      <c r="J8" s="37"/>
      <c r="L8" s="38">
        <v>0</v>
      </c>
      <c r="M8" s="38"/>
      <c r="N8" s="38">
        <f>Alcoa!BO19</f>
        <v>535.68000000046595</v>
      </c>
      <c r="O8" s="38">
        <f>N8</f>
        <v>535.68000000046595</v>
      </c>
      <c r="Q8" s="51">
        <f>Alcoa!BR19</f>
        <v>232.39913232124334</v>
      </c>
      <c r="R8" s="60"/>
      <c r="S8" s="60"/>
      <c r="U8" s="61">
        <f>Q8+S8</f>
        <v>232.39913232124334</v>
      </c>
      <c r="V8" s="60"/>
      <c r="W8" s="40"/>
      <c r="X8" s="40"/>
      <c r="Y8" s="40"/>
    </row>
    <row r="9" spans="1:25" ht="14.25" thickBot="1" x14ac:dyDescent="0.3">
      <c r="A9" s="4"/>
      <c r="B9" s="4"/>
      <c r="C9" s="4"/>
      <c r="D9" s="4"/>
      <c r="F9" s="69"/>
      <c r="G9" s="69"/>
      <c r="H9" s="6"/>
      <c r="J9" s="39"/>
      <c r="L9" s="39"/>
      <c r="M9" s="39"/>
      <c r="N9" s="39"/>
      <c r="O9" s="39"/>
      <c r="Q9" s="55"/>
      <c r="S9" s="43"/>
      <c r="U9" s="55"/>
    </row>
    <row r="10" spans="1:25" ht="13.5" thickBot="1" x14ac:dyDescent="0.25">
      <c r="A10" s="23" t="s">
        <v>89</v>
      </c>
      <c r="B10" s="42"/>
      <c r="C10" s="6" t="s">
        <v>8</v>
      </c>
      <c r="D10" s="6" t="s">
        <v>9</v>
      </c>
      <c r="F10" s="112">
        <f>SUM(F13:F15)</f>
        <v>106680</v>
      </c>
      <c r="G10" s="113">
        <f>SUM(G13:G15)</f>
        <v>102692.25774745035</v>
      </c>
      <c r="H10" s="114"/>
      <c r="I10" s="115">
        <f>Alcoa!AC6</f>
        <v>280</v>
      </c>
      <c r="J10" s="115">
        <f>Alcoa!AH6</f>
        <v>281.10000000000002</v>
      </c>
      <c r="K10" s="116"/>
      <c r="L10" s="117">
        <f>SUM(L13:L15)</f>
        <v>112961.48352219537</v>
      </c>
      <c r="M10" s="117"/>
      <c r="N10" s="117">
        <f>SUM(N13:N15)</f>
        <v>-109264.56224328716</v>
      </c>
      <c r="O10" s="117">
        <f>SUM(O13:O15)</f>
        <v>3696.9212789082085</v>
      </c>
      <c r="P10" s="116"/>
      <c r="Q10" s="140">
        <f>SUM(Q13:Q15)</f>
        <v>1603.8704029972571</v>
      </c>
      <c r="R10" s="117"/>
      <c r="S10" s="118"/>
      <c r="T10" s="116"/>
      <c r="U10" s="119">
        <f>SUM(U13:U15)</f>
        <v>1603.8704029972571</v>
      </c>
      <c r="W10" s="40"/>
      <c r="X10" s="40"/>
      <c r="Y10" s="40"/>
    </row>
    <row r="11" spans="1:25" ht="13.5" thickBot="1" x14ac:dyDescent="0.25">
      <c r="A11" s="104">
        <f>Alcoa!B12</f>
        <v>37073</v>
      </c>
      <c r="B11" s="42"/>
      <c r="C11" s="6"/>
      <c r="D11" s="6"/>
      <c r="F11" s="70"/>
      <c r="G11" s="70"/>
      <c r="H11" s="41"/>
      <c r="I11" s="37"/>
      <c r="J11" s="37"/>
      <c r="L11" s="38"/>
      <c r="M11" s="38"/>
      <c r="N11" s="38"/>
      <c r="O11" s="38"/>
      <c r="Q11" s="47">
        <f>Alcoa!BQ16</f>
        <v>2.3050000000000002</v>
      </c>
      <c r="R11" s="38"/>
      <c r="S11" s="40"/>
      <c r="U11" s="61"/>
    </row>
    <row r="12" spans="1:25" ht="14.25" thickBot="1" x14ac:dyDescent="0.3">
      <c r="D12" s="14"/>
      <c r="E12" s="105" t="s">
        <v>24</v>
      </c>
      <c r="F12" s="106">
        <f>F10-Alcoa!P6</f>
        <v>0</v>
      </c>
      <c r="G12" s="107">
        <f>G10-Alcoa!X6</f>
        <v>0</v>
      </c>
      <c r="H12" s="108"/>
      <c r="I12" s="109"/>
      <c r="J12" s="109"/>
      <c r="K12" s="109"/>
      <c r="L12" s="110">
        <f>L10-Alcoa!AN6</f>
        <v>0</v>
      </c>
      <c r="M12" s="110"/>
      <c r="N12" s="110">
        <f>N10-Alcoa!BL6</f>
        <v>0</v>
      </c>
      <c r="O12" s="110"/>
      <c r="P12" s="109"/>
      <c r="Q12" s="111">
        <f>Q10-Alcoa!BR6</f>
        <v>0</v>
      </c>
      <c r="U12" s="55"/>
      <c r="W12" s="40"/>
    </row>
    <row r="13" spans="1:25" ht="13.5" x14ac:dyDescent="0.25">
      <c r="A13" s="2">
        <v>2000</v>
      </c>
      <c r="C13" s="6" t="s">
        <v>33</v>
      </c>
      <c r="D13" s="6" t="s">
        <v>39</v>
      </c>
      <c r="E13" s="58">
        <v>-1</v>
      </c>
      <c r="F13" s="62">
        <f>Alcoa!P8</f>
        <v>0</v>
      </c>
      <c r="G13" s="62">
        <f>Alcoa!X8</f>
        <v>0</v>
      </c>
      <c r="H13" s="7"/>
      <c r="I13" s="37">
        <f>Alcoa!AC8</f>
        <v>0</v>
      </c>
      <c r="J13" s="37">
        <f>Alcoa!AH8</f>
        <v>0</v>
      </c>
      <c r="L13" s="38">
        <f>Alcoa!AN8</f>
        <v>0</v>
      </c>
      <c r="M13" s="38"/>
      <c r="N13" s="38">
        <f>Alcoa!BL8</f>
        <v>0</v>
      </c>
      <c r="O13" s="38">
        <f>SUM(L13:N13)</f>
        <v>0</v>
      </c>
      <c r="Q13" s="51">
        <f>Alcoa!BR8</f>
        <v>0</v>
      </c>
      <c r="R13" s="38"/>
      <c r="S13" s="60"/>
      <c r="U13" s="61">
        <f>Q13+S13</f>
        <v>0</v>
      </c>
      <c r="W13" s="40"/>
    </row>
    <row r="14" spans="1:25" x14ac:dyDescent="0.2">
      <c r="A14" s="2">
        <f>+A13+1</f>
        <v>2001</v>
      </c>
      <c r="C14" s="6" t="s">
        <v>14</v>
      </c>
      <c r="D14" s="6" t="s">
        <v>34</v>
      </c>
      <c r="F14" s="62">
        <f>Alcoa!P9</f>
        <v>106680</v>
      </c>
      <c r="G14" s="62">
        <f>Alcoa!X9</f>
        <v>102692.25774745035</v>
      </c>
      <c r="H14" s="7"/>
      <c r="I14" s="37">
        <f>Alcoa!AC9</f>
        <v>280</v>
      </c>
      <c r="J14" s="37">
        <f>Alcoa!AH9</f>
        <v>281.10000000000002</v>
      </c>
      <c r="L14" s="38">
        <f>Alcoa!AN9</f>
        <v>112961.48352219537</v>
      </c>
      <c r="M14" s="38"/>
      <c r="N14" s="38">
        <f>Alcoa!BL9</f>
        <v>-109264.56224328716</v>
      </c>
      <c r="O14" s="38">
        <f>SUM(L14:N14)</f>
        <v>3696.9212789082085</v>
      </c>
      <c r="Q14" s="51">
        <f>Alcoa!BR9</f>
        <v>1603.8704029972571</v>
      </c>
      <c r="U14" s="61">
        <f>Q14+S14</f>
        <v>1603.8704029972571</v>
      </c>
      <c r="W14" s="40"/>
    </row>
    <row r="15" spans="1:25" x14ac:dyDescent="0.2">
      <c r="A15" s="2">
        <f>+A14+1</f>
        <v>2002</v>
      </c>
      <c r="C15" s="6" t="s">
        <v>14</v>
      </c>
      <c r="D15" s="6" t="s">
        <v>34</v>
      </c>
      <c r="F15" s="62">
        <f>Alcoa!P10</f>
        <v>0</v>
      </c>
      <c r="G15" s="62">
        <f>Alcoa!X10</f>
        <v>0</v>
      </c>
      <c r="H15" s="7"/>
      <c r="I15" s="37">
        <f>Alcoa!AC10</f>
        <v>0</v>
      </c>
      <c r="J15" s="37">
        <f>Alcoa!AH10</f>
        <v>0</v>
      </c>
      <c r="L15" s="38">
        <f>Alcoa!AN10</f>
        <v>0</v>
      </c>
      <c r="M15" s="38"/>
      <c r="N15" s="38">
        <f>Alcoa!BL10</f>
        <v>0</v>
      </c>
      <c r="O15" s="38">
        <f>SUM(L15:N15)</f>
        <v>0</v>
      </c>
      <c r="Q15" s="51">
        <f>Alcoa!BR10</f>
        <v>0</v>
      </c>
      <c r="U15" s="61">
        <f>Q15+S15</f>
        <v>0</v>
      </c>
    </row>
    <row r="18" spans="2:22" ht="14.25" thickBot="1" x14ac:dyDescent="0.3">
      <c r="B18" s="58"/>
      <c r="Q18" s="139"/>
      <c r="R18" s="127"/>
      <c r="S18" s="26"/>
    </row>
    <row r="19" spans="2:22" x14ac:dyDescent="0.2">
      <c r="B19" s="6"/>
      <c r="N19" s="88"/>
      <c r="O19" s="138"/>
      <c r="Q19" s="159" t="s">
        <v>100</v>
      </c>
      <c r="R19" s="147">
        <v>6179571</v>
      </c>
      <c r="S19" s="136"/>
      <c r="T19" s="136"/>
      <c r="U19" s="160">
        <v>0</v>
      </c>
      <c r="V19" s="143"/>
    </row>
    <row r="20" spans="2:22" ht="13.5" x14ac:dyDescent="0.25">
      <c r="B20" s="58"/>
      <c r="N20" s="88"/>
      <c r="O20" s="144"/>
      <c r="Q20" s="161" t="s">
        <v>101</v>
      </c>
      <c r="R20" s="139">
        <v>6184730</v>
      </c>
      <c r="S20" s="132">
        <f>+R20-R19</f>
        <v>5159</v>
      </c>
      <c r="T20" s="122"/>
      <c r="U20" s="158">
        <v>0</v>
      </c>
      <c r="V20" s="162">
        <f>U20-U19</f>
        <v>0</v>
      </c>
    </row>
    <row r="21" spans="2:22" x14ac:dyDescent="0.2">
      <c r="B21" s="6"/>
      <c r="N21" s="88"/>
      <c r="O21" s="88"/>
      <c r="Q21" s="161" t="s">
        <v>110</v>
      </c>
      <c r="R21" s="139">
        <v>3756733</v>
      </c>
      <c r="S21" s="132">
        <f>R21-R20</f>
        <v>-2427997</v>
      </c>
      <c r="T21" s="122"/>
      <c r="U21" s="158">
        <v>2</v>
      </c>
      <c r="V21" s="163">
        <f>U21-U20</f>
        <v>2</v>
      </c>
    </row>
    <row r="22" spans="2:22" x14ac:dyDescent="0.2">
      <c r="B22" s="6"/>
      <c r="Q22" s="161" t="s">
        <v>103</v>
      </c>
      <c r="R22" s="139">
        <v>3756733</v>
      </c>
      <c r="S22" s="132">
        <f>R22-R21</f>
        <v>0</v>
      </c>
      <c r="T22" s="122"/>
      <c r="U22" s="158">
        <v>2</v>
      </c>
      <c r="V22" s="163">
        <f>U22-U21</f>
        <v>0</v>
      </c>
    </row>
    <row r="23" spans="2:22" ht="13.5" x14ac:dyDescent="0.25">
      <c r="B23" s="58"/>
      <c r="J23" s="38"/>
      <c r="Q23" s="161" t="s">
        <v>104</v>
      </c>
      <c r="R23" s="139">
        <v>3756733</v>
      </c>
      <c r="S23" s="132">
        <f>R23-R22</f>
        <v>0</v>
      </c>
      <c r="T23" s="122"/>
      <c r="U23" s="158">
        <v>2</v>
      </c>
      <c r="V23" s="163">
        <f>U23-U22</f>
        <v>0</v>
      </c>
    </row>
    <row r="24" spans="2:22" x14ac:dyDescent="0.2">
      <c r="B24" s="6"/>
      <c r="J24" s="44"/>
      <c r="K24" s="6"/>
      <c r="Q24" s="161" t="s">
        <v>90</v>
      </c>
      <c r="R24" s="139">
        <v>3756733</v>
      </c>
      <c r="S24" s="132">
        <f>R24-R23</f>
        <v>0</v>
      </c>
      <c r="T24" s="122"/>
      <c r="U24" s="158">
        <v>2</v>
      </c>
      <c r="V24" s="163">
        <f>U24-U23</f>
        <v>0</v>
      </c>
    </row>
    <row r="25" spans="2:22" ht="13.5" thickBot="1" x14ac:dyDescent="0.25">
      <c r="B25" s="6"/>
      <c r="J25" s="37"/>
      <c r="K25" s="6"/>
      <c r="Q25" s="154" t="s">
        <v>102</v>
      </c>
      <c r="R25" s="142"/>
      <c r="S25" s="155">
        <f>SUM(S20:S24)</f>
        <v>-2422838</v>
      </c>
      <c r="T25" s="156"/>
      <c r="U25" s="171"/>
      <c r="V25" s="157">
        <f>SUM(V20:V24)</f>
        <v>2</v>
      </c>
    </row>
    <row r="26" spans="2:22" x14ac:dyDescent="0.2">
      <c r="B26" s="6"/>
      <c r="Q26" s="26"/>
      <c r="R26" s="26"/>
      <c r="S26" s="26"/>
    </row>
    <row r="27" spans="2:22" x14ac:dyDescent="0.2">
      <c r="B27" s="6"/>
      <c r="J27" s="37"/>
      <c r="K27" s="6"/>
    </row>
    <row r="28" spans="2:22" x14ac:dyDescent="0.2">
      <c r="B28" s="6"/>
      <c r="Q28" s="145"/>
      <c r="R28" s="139"/>
      <c r="S28" s="26"/>
      <c r="T28" s="26"/>
      <c r="U28" s="88"/>
    </row>
    <row r="29" spans="2:22" ht="13.5" x14ac:dyDescent="0.25">
      <c r="B29" s="58"/>
      <c r="F29" s="56"/>
      <c r="G29" s="56"/>
      <c r="H29" s="56"/>
      <c r="I29" s="56"/>
      <c r="J29" s="57"/>
      <c r="Q29" s="145"/>
      <c r="R29" s="139"/>
      <c r="S29" s="132"/>
      <c r="T29" s="26"/>
      <c r="U29" s="88"/>
    </row>
    <row r="30" spans="2:22" x14ac:dyDescent="0.2">
      <c r="J30" s="44"/>
      <c r="K30" s="6"/>
      <c r="Q30" s="145"/>
      <c r="R30" s="139"/>
      <c r="S30" s="132"/>
      <c r="T30" s="26"/>
      <c r="U30" s="88"/>
    </row>
    <row r="31" spans="2:22" x14ac:dyDescent="0.2">
      <c r="J31" s="37"/>
      <c r="K31" s="6"/>
      <c r="Q31" s="145"/>
      <c r="R31" s="139"/>
      <c r="S31" s="132"/>
      <c r="T31" s="26"/>
      <c r="U31" s="88"/>
    </row>
    <row r="32" spans="2:22" x14ac:dyDescent="0.2">
      <c r="J32" s="44"/>
      <c r="K32" s="6"/>
      <c r="Q32" s="145"/>
      <c r="R32" s="139"/>
      <c r="S32" s="132"/>
      <c r="T32" s="26"/>
      <c r="U32" s="88"/>
    </row>
    <row r="33" spans="3:21" x14ac:dyDescent="0.2">
      <c r="C33" s="43"/>
      <c r="F33" s="38"/>
      <c r="Q33" s="145"/>
      <c r="R33" s="139"/>
      <c r="S33" s="132"/>
      <c r="T33" s="26"/>
      <c r="U33" s="88"/>
    </row>
    <row r="34" spans="3:21" x14ac:dyDescent="0.2">
      <c r="Q34" s="146"/>
      <c r="R34" s="139"/>
      <c r="S34" s="132"/>
      <c r="T34" s="26"/>
      <c r="U34" s="88"/>
    </row>
  </sheetData>
  <mergeCells count="1">
    <mergeCell ref="A4:D4"/>
  </mergeCells>
  <phoneticPr fontId="0" type="noConversion"/>
  <printOptions horizontalCentered="1" verticalCentered="1"/>
  <pageMargins left="0" right="0" top="0.5" bottom="1" header="0.5" footer="0.5"/>
  <pageSetup paperSize="5" scale="90" orientation="landscape" verticalDpi="300" r:id="rId1"/>
  <headerFooter alignWithMargins="0">
    <oddFooter>&amp;L&amp;"Times New Roman,Regular"&amp;F/&amp;A&amp;R&amp;"Times New Roman,Italic"&amp;D &amp;T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Q847"/>
  <sheetViews>
    <sheetView workbookViewId="0">
      <selection activeCell="G9" sqref="G9"/>
    </sheetView>
  </sheetViews>
  <sheetFormatPr defaultRowHeight="12.75" x14ac:dyDescent="0.2"/>
  <cols>
    <col min="1" max="1" width="15.7109375" style="2" bestFit="1" customWidth="1"/>
    <col min="2" max="2" width="17.28515625" style="2" bestFit="1" customWidth="1"/>
    <col min="3" max="3" width="2.7109375" style="2" customWidth="1"/>
    <col min="4" max="4" width="15.140625" style="2" bestFit="1" customWidth="1"/>
    <col min="5" max="5" width="14" style="26" customWidth="1"/>
    <col min="6" max="6" width="14" style="2" customWidth="1"/>
    <col min="7" max="7" width="21.5703125" style="9" bestFit="1" customWidth="1"/>
    <col min="8" max="8" width="14" style="2" customWidth="1"/>
    <col min="9" max="14" width="9.140625" style="2"/>
    <col min="15" max="15" width="9.140625" style="14"/>
    <col min="16" max="16" width="12.28515625" style="14" customWidth="1"/>
    <col min="17" max="17" width="12.140625" style="14" customWidth="1"/>
    <col min="18" max="16384" width="9.140625" style="2"/>
  </cols>
  <sheetData>
    <row r="1" spans="1:17" x14ac:dyDescent="0.2">
      <c r="A1" s="42" t="s">
        <v>0</v>
      </c>
      <c r="B1" s="141">
        <v>37081</v>
      </c>
      <c r="D1" s="1"/>
    </row>
    <row r="2" spans="1:17" ht="13.5" customHeight="1" x14ac:dyDescent="0.3">
      <c r="A2" s="42" t="s">
        <v>88</v>
      </c>
      <c r="B2" s="141">
        <v>37073</v>
      </c>
      <c r="C2" s="2" t="s">
        <v>93</v>
      </c>
      <c r="D2" s="1"/>
      <c r="G2" s="120" t="s">
        <v>94</v>
      </c>
      <c r="H2" s="120" t="s">
        <v>6</v>
      </c>
      <c r="P2" s="15"/>
      <c r="Q2" s="15"/>
    </row>
    <row r="3" spans="1:17" ht="13.5" customHeight="1" x14ac:dyDescent="0.25">
      <c r="B3" s="4" t="s">
        <v>2</v>
      </c>
      <c r="D3" s="3" t="s">
        <v>1</v>
      </c>
      <c r="E3" s="27" t="s">
        <v>3</v>
      </c>
      <c r="F3" s="2" t="s">
        <v>4</v>
      </c>
      <c r="G3" s="120" t="s">
        <v>107</v>
      </c>
      <c r="H3" s="120" t="s">
        <v>7</v>
      </c>
    </row>
    <row r="4" spans="1:17" x14ac:dyDescent="0.2">
      <c r="A4" s="23" t="s">
        <v>5</v>
      </c>
      <c r="B4" s="24">
        <f>IF(ISNA(INDEX(A5:B876,MATCH(B1,A5:A876,0),1)),0,(INDEX(A5:B876,MATCH(B1,A5:A876,0),2)))</f>
        <v>2.3050000000000002</v>
      </c>
      <c r="C4" s="1"/>
      <c r="D4" s="1">
        <v>37073</v>
      </c>
      <c r="E4" s="45">
        <v>1</v>
      </c>
      <c r="F4" s="10">
        <f t="shared" ref="F4:F35" si="0">IF(E4=1,1,(1+(E4/1))^(-1*(D4-B$1)/365))</f>
        <v>1</v>
      </c>
      <c r="G4" s="9">
        <v>281.10000000000002</v>
      </c>
      <c r="H4" s="25">
        <v>2.0219416437206128</v>
      </c>
    </row>
    <row r="5" spans="1:17" ht="12" customHeight="1" x14ac:dyDescent="0.2">
      <c r="A5" s="1">
        <v>37081</v>
      </c>
      <c r="B5" s="5">
        <v>2.3050000000000002</v>
      </c>
      <c r="D5" s="1">
        <f t="shared" ref="D5:D36" si="1">EOMONTH(D4,0)+1</f>
        <v>37104</v>
      </c>
      <c r="E5" s="45">
        <v>0.19326206896552911</v>
      </c>
      <c r="F5" s="10">
        <f t="shared" si="0"/>
        <v>0.98892781264755214</v>
      </c>
      <c r="G5" s="9">
        <v>281.10000000000002</v>
      </c>
      <c r="H5" s="25">
        <v>1.8430596494847311</v>
      </c>
    </row>
    <row r="6" spans="1:17" x14ac:dyDescent="0.2">
      <c r="A6" s="1"/>
      <c r="B6" s="5"/>
      <c r="D6" s="1">
        <f t="shared" si="1"/>
        <v>37135</v>
      </c>
      <c r="E6" s="45">
        <v>0.20058000000001641</v>
      </c>
      <c r="F6" s="10">
        <f t="shared" si="0"/>
        <v>0.97331735389166285</v>
      </c>
      <c r="G6" s="9">
        <v>281.10000000000002</v>
      </c>
      <c r="H6" s="25">
        <v>1.6807677675891002</v>
      </c>
    </row>
    <row r="7" spans="1:17" x14ac:dyDescent="0.2">
      <c r="A7" s="1"/>
      <c r="B7" s="5"/>
      <c r="D7" s="1">
        <f t="shared" si="1"/>
        <v>37165</v>
      </c>
      <c r="E7" s="45">
        <v>0.20873750000000335</v>
      </c>
      <c r="F7" s="10">
        <f t="shared" si="0"/>
        <v>0.95730948647662162</v>
      </c>
      <c r="G7" s="9">
        <v>281.10000000000002</v>
      </c>
      <c r="H7" s="25">
        <v>1.5597277650668511</v>
      </c>
    </row>
    <row r="8" spans="1:17" x14ac:dyDescent="0.2">
      <c r="A8" s="1"/>
      <c r="B8" s="5"/>
      <c r="D8" s="1">
        <f t="shared" si="1"/>
        <v>37196</v>
      </c>
      <c r="E8" s="45">
        <v>0.21724642857145948</v>
      </c>
      <c r="F8" s="10">
        <f t="shared" si="0"/>
        <v>0.93993954557350001</v>
      </c>
      <c r="G8" s="9">
        <v>281.10000000000002</v>
      </c>
      <c r="H8" s="25">
        <v>1.4671270393345544</v>
      </c>
    </row>
    <row r="9" spans="1:17" x14ac:dyDescent="0.2">
      <c r="A9" s="1"/>
      <c r="B9" s="5"/>
      <c r="D9" s="1">
        <f t="shared" si="1"/>
        <v>37226</v>
      </c>
      <c r="E9" s="45">
        <v>0.22243333333331794</v>
      </c>
      <c r="F9" s="10">
        <f t="shared" si="0"/>
        <v>0.92331289211654677</v>
      </c>
      <c r="G9" s="9">
        <v>281.10000000000002</v>
      </c>
      <c r="H9" s="25">
        <v>1.4100346214613528</v>
      </c>
    </row>
    <row r="10" spans="1:17" x14ac:dyDescent="0.2">
      <c r="A10" s="1"/>
      <c r="B10" s="5"/>
      <c r="D10" s="1">
        <f t="shared" si="1"/>
        <v>37257</v>
      </c>
      <c r="E10" s="45">
        <v>0.22628000000001114</v>
      </c>
      <c r="F10" s="10">
        <f t="shared" si="0"/>
        <v>0.90632258237130203</v>
      </c>
      <c r="H10" s="25"/>
    </row>
    <row r="11" spans="1:17" x14ac:dyDescent="0.2">
      <c r="A11" s="1"/>
      <c r="B11" s="5"/>
      <c r="D11" s="1">
        <f t="shared" si="1"/>
        <v>37288</v>
      </c>
      <c r="E11" s="45">
        <v>0.22958709677418376</v>
      </c>
      <c r="F11" s="10">
        <f t="shared" si="0"/>
        <v>0.88939649242209429</v>
      </c>
      <c r="H11" s="25"/>
    </row>
    <row r="12" spans="1:17" x14ac:dyDescent="0.2">
      <c r="A12" s="1"/>
      <c r="B12" s="5"/>
      <c r="D12" s="1">
        <f t="shared" si="1"/>
        <v>37316</v>
      </c>
      <c r="E12" s="45">
        <v>0.23187586206899979</v>
      </c>
      <c r="F12" s="10">
        <f t="shared" si="0"/>
        <v>0.87435898003831658</v>
      </c>
      <c r="H12" s="25"/>
    </row>
    <row r="13" spans="1:17" x14ac:dyDescent="0.2">
      <c r="A13" s="1"/>
      <c r="B13" s="5"/>
      <c r="D13" s="1">
        <f t="shared" si="1"/>
        <v>37347</v>
      </c>
      <c r="E13" s="46">
        <v>0.23404000000001135</v>
      </c>
      <c r="F13" s="10">
        <f t="shared" si="0"/>
        <v>0.85791103614852138</v>
      </c>
      <c r="H13" s="25"/>
    </row>
    <row r="14" spans="1:17" x14ac:dyDescent="0.2">
      <c r="A14" s="1"/>
      <c r="B14" s="5"/>
      <c r="D14" s="1">
        <f t="shared" si="1"/>
        <v>37377</v>
      </c>
      <c r="E14" s="45">
        <v>0.2361750000000149</v>
      </c>
      <c r="F14" s="10">
        <f t="shared" si="0"/>
        <v>0.84202878751940313</v>
      </c>
      <c r="H14" s="25"/>
    </row>
    <row r="15" spans="1:17" x14ac:dyDescent="0.2">
      <c r="A15" s="1"/>
      <c r="B15" s="5"/>
      <c r="D15" s="1">
        <f t="shared" si="1"/>
        <v>37408</v>
      </c>
      <c r="E15" s="45">
        <v>0.23819285714284666</v>
      </c>
      <c r="F15" s="10">
        <f t="shared" si="0"/>
        <v>0.82579425436402765</v>
      </c>
      <c r="H15" s="25"/>
    </row>
    <row r="16" spans="1:17" x14ac:dyDescent="0.2">
      <c r="A16" s="1"/>
      <c r="B16" s="5"/>
      <c r="D16" s="1">
        <f t="shared" si="1"/>
        <v>37438</v>
      </c>
      <c r="E16" s="45">
        <v>0.240489999999983</v>
      </c>
      <c r="F16" s="10">
        <f t="shared" si="0"/>
        <v>0.80994977976423388</v>
      </c>
      <c r="H16" s="25"/>
    </row>
    <row r="17" spans="1:8" x14ac:dyDescent="0.2">
      <c r="A17" s="1"/>
      <c r="B17" s="5"/>
      <c r="D17" s="1">
        <f t="shared" si="1"/>
        <v>37469</v>
      </c>
      <c r="E17" s="45">
        <v>0.24295333333335112</v>
      </c>
      <c r="F17" s="10">
        <f t="shared" si="0"/>
        <v>0.79358459522022451</v>
      </c>
      <c r="H17" s="25"/>
    </row>
    <row r="18" spans="1:8" x14ac:dyDescent="0.2">
      <c r="A18" s="1"/>
      <c r="B18" s="5"/>
      <c r="D18" s="1">
        <f t="shared" si="1"/>
        <v>37500</v>
      </c>
      <c r="E18" s="45">
        <v>0.24608387096772244</v>
      </c>
      <c r="F18" s="10">
        <f t="shared" si="0"/>
        <v>0.77681385727243646</v>
      </c>
      <c r="H18" s="25"/>
    </row>
    <row r="19" spans="1:8" x14ac:dyDescent="0.2">
      <c r="A19" s="1"/>
      <c r="B19" s="5"/>
      <c r="D19" s="1">
        <f t="shared" si="1"/>
        <v>37530</v>
      </c>
      <c r="E19" s="45">
        <v>0.24860689655175294</v>
      </c>
      <c r="F19" s="10">
        <f t="shared" si="0"/>
        <v>0.7609973489724462</v>
      </c>
      <c r="H19" s="25"/>
    </row>
    <row r="20" spans="1:8" x14ac:dyDescent="0.2">
      <c r="A20" s="1"/>
      <c r="B20" s="5"/>
      <c r="D20" s="1">
        <f t="shared" si="1"/>
        <v>37561</v>
      </c>
      <c r="E20" s="45">
        <v>0.25086666666663904</v>
      </c>
      <c r="F20" s="10">
        <f t="shared" si="0"/>
        <v>0.7450078537834276</v>
      </c>
      <c r="H20" s="25"/>
    </row>
    <row r="21" spans="1:8" x14ac:dyDescent="0.2">
      <c r="A21" s="1"/>
      <c r="B21" s="5"/>
      <c r="D21" s="1">
        <f t="shared" si="1"/>
        <v>37591</v>
      </c>
      <c r="E21" s="45">
        <v>0.25279375000000415</v>
      </c>
      <c r="F21" s="10">
        <f t="shared" si="0"/>
        <v>0.72985527951482843</v>
      </c>
      <c r="H21" s="25"/>
    </row>
    <row r="22" spans="1:8" x14ac:dyDescent="0.2">
      <c r="A22" s="1"/>
      <c r="B22" s="5"/>
      <c r="D22" s="1">
        <f t="shared" si="1"/>
        <v>37622</v>
      </c>
      <c r="E22" s="45">
        <v>0.2545500000000509</v>
      </c>
      <c r="F22" s="10">
        <f t="shared" si="0"/>
        <v>0.71453241137653511</v>
      </c>
      <c r="H22" s="25"/>
    </row>
    <row r="23" spans="1:8" x14ac:dyDescent="0.2">
      <c r="A23" s="1"/>
      <c r="B23" s="5"/>
      <c r="D23" s="1">
        <f t="shared" si="1"/>
        <v>37653</v>
      </c>
      <c r="E23" s="45">
        <v>0.25605999999999574</v>
      </c>
      <c r="F23" s="10">
        <f t="shared" si="0"/>
        <v>0.69958182687120973</v>
      </c>
      <c r="H23" s="25"/>
    </row>
    <row r="24" spans="1:8" x14ac:dyDescent="0.2">
      <c r="A24" s="1"/>
      <c r="B24" s="5"/>
      <c r="D24" s="1">
        <f t="shared" si="1"/>
        <v>37681</v>
      </c>
      <c r="E24" s="45">
        <v>0.25733333333334985</v>
      </c>
      <c r="F24" s="10">
        <f t="shared" si="0"/>
        <v>0.68630923398942334</v>
      </c>
      <c r="H24" s="25"/>
    </row>
    <row r="25" spans="1:8" x14ac:dyDescent="0.2">
      <c r="A25" s="1"/>
      <c r="B25" s="5"/>
      <c r="D25" s="1">
        <f t="shared" si="1"/>
        <v>37712</v>
      </c>
      <c r="E25" s="46">
        <v>0.25861250000001146</v>
      </c>
      <c r="F25" s="10">
        <f t="shared" si="0"/>
        <v>0.67190817363199451</v>
      </c>
      <c r="H25" s="25"/>
    </row>
    <row r="26" spans="1:8" x14ac:dyDescent="0.2">
      <c r="A26" s="1"/>
      <c r="B26" s="5"/>
      <c r="D26" s="1">
        <f t="shared" si="1"/>
        <v>37742</v>
      </c>
      <c r="E26" s="45">
        <v>0.2596892857143086</v>
      </c>
      <c r="F26" s="10">
        <f t="shared" si="0"/>
        <v>0.6583048257908144</v>
      </c>
      <c r="H26" s="25"/>
    </row>
    <row r="27" spans="1:8" x14ac:dyDescent="0.2">
      <c r="A27" s="1"/>
      <c r="B27" s="5"/>
      <c r="D27" s="1">
        <f t="shared" si="1"/>
        <v>37773</v>
      </c>
      <c r="E27" s="45">
        <v>0.2608419354838889</v>
      </c>
      <c r="F27" s="10">
        <f t="shared" si="0"/>
        <v>0.64440432773674305</v>
      </c>
      <c r="H27" s="25"/>
    </row>
    <row r="28" spans="1:8" x14ac:dyDescent="0.2">
      <c r="A28" s="1"/>
      <c r="B28" s="5"/>
      <c r="D28" s="1">
        <f t="shared" si="1"/>
        <v>37803</v>
      </c>
      <c r="E28" s="45">
        <v>0.26214245810055337</v>
      </c>
      <c r="F28" s="10">
        <f t="shared" si="0"/>
        <v>0.63095635795540495</v>
      </c>
      <c r="H28" s="25"/>
    </row>
    <row r="29" spans="1:8" x14ac:dyDescent="0.2">
      <c r="A29" s="1"/>
      <c r="B29" s="5"/>
      <c r="D29" s="1">
        <f t="shared" si="1"/>
        <v>37834</v>
      </c>
      <c r="E29" s="45">
        <v>0.26338938547485702</v>
      </c>
      <c r="F29" s="10">
        <f t="shared" si="0"/>
        <v>0.61734412057431864</v>
      </c>
      <c r="H29" s="25"/>
    </row>
    <row r="30" spans="1:8" x14ac:dyDescent="0.2">
      <c r="A30" s="1"/>
      <c r="B30" s="5"/>
      <c r="D30" s="1">
        <f t="shared" si="1"/>
        <v>37865</v>
      </c>
      <c r="E30" s="45">
        <v>0.26463631284916067</v>
      </c>
      <c r="F30" s="10">
        <f t="shared" si="0"/>
        <v>0.60392551068315636</v>
      </c>
      <c r="H30" s="25"/>
    </row>
    <row r="31" spans="1:8" x14ac:dyDescent="0.2">
      <c r="A31" s="1"/>
      <c r="B31" s="5"/>
      <c r="D31" s="1">
        <f t="shared" si="1"/>
        <v>37895</v>
      </c>
      <c r="E31" s="45">
        <v>0.26584301675977717</v>
      </c>
      <c r="F31" s="10">
        <f t="shared" si="0"/>
        <v>0.59112443193220077</v>
      </c>
      <c r="H31" s="25"/>
    </row>
    <row r="32" spans="1:8" x14ac:dyDescent="0.2">
      <c r="A32" s="1"/>
      <c r="B32" s="5"/>
      <c r="D32" s="1">
        <f t="shared" si="1"/>
        <v>37926</v>
      </c>
      <c r="E32" s="45">
        <v>0.26708994413408083</v>
      </c>
      <c r="F32" s="10">
        <f t="shared" si="0"/>
        <v>0.57808769454314934</v>
      </c>
      <c r="H32" s="25"/>
    </row>
    <row r="33" spans="1:8" x14ac:dyDescent="0.2">
      <c r="A33" s="1"/>
      <c r="B33" s="5"/>
      <c r="D33" s="1">
        <f t="shared" si="1"/>
        <v>37956</v>
      </c>
      <c r="E33" s="45">
        <v>0.26829664804469733</v>
      </c>
      <c r="F33" s="10">
        <f t="shared" si="0"/>
        <v>0.5656564838959901</v>
      </c>
      <c r="H33" s="25"/>
    </row>
    <row r="34" spans="1:8" x14ac:dyDescent="0.2">
      <c r="A34" s="1"/>
      <c r="B34" s="5"/>
      <c r="D34" s="1">
        <f t="shared" si="1"/>
        <v>37987</v>
      </c>
      <c r="E34" s="45">
        <v>0.26934198895027894</v>
      </c>
      <c r="F34" s="10">
        <f t="shared" si="0"/>
        <v>0.5532200799845316</v>
      </c>
      <c r="H34" s="25"/>
    </row>
    <row r="35" spans="1:8" x14ac:dyDescent="0.2">
      <c r="A35" s="1"/>
      <c r="B35" s="5"/>
      <c r="D35" s="1">
        <f t="shared" si="1"/>
        <v>38018</v>
      </c>
      <c r="E35" s="45">
        <v>0.27019834254143815</v>
      </c>
      <c r="F35" s="10">
        <f t="shared" si="0"/>
        <v>0.54118898213300082</v>
      </c>
      <c r="H35" s="25"/>
    </row>
    <row r="36" spans="1:8" x14ac:dyDescent="0.2">
      <c r="A36" s="1"/>
      <c r="B36" s="5"/>
      <c r="D36" s="1">
        <f t="shared" si="1"/>
        <v>38047</v>
      </c>
      <c r="E36" s="45">
        <v>0.27099944751381277</v>
      </c>
      <c r="F36" s="10">
        <f t="shared" ref="F36:F67" si="2">IF(E36=1,1,(1+(E36/1))^(-1*(D36-B$1)/365))</f>
        <v>0.53011666057206486</v>
      </c>
      <c r="H36" s="25"/>
    </row>
    <row r="37" spans="1:8" x14ac:dyDescent="0.2">
      <c r="A37" s="1"/>
      <c r="B37" s="5"/>
      <c r="D37" s="1">
        <f t="shared" ref="D37:D68" si="3">EOMONTH(D36,0)+1</f>
        <v>38078</v>
      </c>
      <c r="E37" s="46">
        <v>0.27185580110497176</v>
      </c>
      <c r="F37" s="10">
        <f t="shared" si="2"/>
        <v>0.51847429359513486</v>
      </c>
      <c r="H37" s="25"/>
    </row>
    <row r="38" spans="1:8" x14ac:dyDescent="0.2">
      <c r="A38" s="1"/>
      <c r="B38" s="5"/>
      <c r="D38" s="1">
        <f t="shared" si="3"/>
        <v>38108</v>
      </c>
      <c r="E38" s="45">
        <v>0.27268453038673879</v>
      </c>
      <c r="F38" s="10">
        <f t="shared" si="2"/>
        <v>0.50739633541360907</v>
      </c>
      <c r="H38" s="25"/>
    </row>
    <row r="39" spans="1:8" x14ac:dyDescent="0.2">
      <c r="A39" s="1"/>
      <c r="B39" s="5"/>
      <c r="D39" s="1">
        <f t="shared" si="3"/>
        <v>38139</v>
      </c>
      <c r="E39" s="45">
        <v>0.27354088397789778</v>
      </c>
      <c r="F39" s="10">
        <f t="shared" si="2"/>
        <v>0.49614254253369799</v>
      </c>
      <c r="H39" s="25"/>
    </row>
    <row r="40" spans="1:8" x14ac:dyDescent="0.2">
      <c r="A40" s="1"/>
      <c r="B40" s="5"/>
      <c r="D40" s="1">
        <f t="shared" si="3"/>
        <v>38169</v>
      </c>
      <c r="E40" s="45">
        <v>0.27413203342618009</v>
      </c>
      <c r="F40" s="10">
        <f t="shared" si="2"/>
        <v>0.48570716182295282</v>
      </c>
      <c r="H40" s="25"/>
    </row>
    <row r="41" spans="1:8" x14ac:dyDescent="0.2">
      <c r="A41" s="1"/>
      <c r="B41" s="5"/>
      <c r="D41" s="1">
        <f t="shared" si="3"/>
        <v>38200</v>
      </c>
      <c r="E41" s="45">
        <v>0.27455515320333956</v>
      </c>
      <c r="F41" s="10">
        <f t="shared" si="2"/>
        <v>0.47533129601823859</v>
      </c>
      <c r="H41" s="25"/>
    </row>
    <row r="42" spans="1:8" x14ac:dyDescent="0.2">
      <c r="A42" s="1"/>
      <c r="B42" s="5"/>
      <c r="D42" s="1">
        <f t="shared" si="3"/>
        <v>38231</v>
      </c>
      <c r="E42" s="45">
        <v>0.27497827298049904</v>
      </c>
      <c r="F42" s="10">
        <f t="shared" si="2"/>
        <v>0.4651510099815977</v>
      </c>
      <c r="H42" s="25"/>
    </row>
    <row r="43" spans="1:8" x14ac:dyDescent="0.2">
      <c r="A43" s="1"/>
      <c r="B43" s="5"/>
      <c r="D43" s="1">
        <f t="shared" si="3"/>
        <v>38261</v>
      </c>
      <c r="E43" s="45">
        <v>0.2753877437325889</v>
      </c>
      <c r="F43" s="10">
        <f t="shared" si="2"/>
        <v>0.45548246796075897</v>
      </c>
      <c r="H43" s="25"/>
    </row>
    <row r="44" spans="1:8" x14ac:dyDescent="0.2">
      <c r="A44" s="1"/>
      <c r="B44" s="5"/>
      <c r="D44" s="1">
        <f t="shared" si="3"/>
        <v>38292</v>
      </c>
      <c r="E44" s="45">
        <v>0.27581086350974837</v>
      </c>
      <c r="F44" s="10">
        <f t="shared" si="2"/>
        <v>0.4456781658795313</v>
      </c>
      <c r="H44" s="25"/>
    </row>
    <row r="45" spans="1:8" x14ac:dyDescent="0.2">
      <c r="A45" s="1"/>
      <c r="B45" s="5"/>
      <c r="D45" s="1">
        <f t="shared" si="3"/>
        <v>38322</v>
      </c>
      <c r="E45" s="45">
        <v>0.27622033426183823</v>
      </c>
      <c r="F45" s="10">
        <f t="shared" si="2"/>
        <v>0.43636786006453832</v>
      </c>
      <c r="H45" s="25"/>
    </row>
    <row r="46" spans="1:8" x14ac:dyDescent="0.2">
      <c r="A46" s="1"/>
      <c r="B46" s="5"/>
      <c r="D46" s="1">
        <f t="shared" si="3"/>
        <v>38353</v>
      </c>
      <c r="E46" s="45">
        <v>0.2766434540389977</v>
      </c>
      <c r="F46" s="10">
        <f t="shared" si="2"/>
        <v>0.42692799107477575</v>
      </c>
      <c r="H46" s="25"/>
    </row>
    <row r="47" spans="1:8" x14ac:dyDescent="0.2">
      <c r="A47" s="1"/>
      <c r="B47" s="5"/>
      <c r="D47" s="1">
        <f t="shared" si="3"/>
        <v>38384</v>
      </c>
      <c r="E47" s="45">
        <v>0.27706657381615718</v>
      </c>
      <c r="F47" s="10">
        <f t="shared" si="2"/>
        <v>0.41766897843582595</v>
      </c>
      <c r="H47" s="25"/>
    </row>
    <row r="48" spans="1:8" x14ac:dyDescent="0.2">
      <c r="A48" s="1"/>
      <c r="B48" s="5"/>
      <c r="D48" s="1">
        <f t="shared" si="3"/>
        <v>38412</v>
      </c>
      <c r="E48" s="45">
        <v>0.27744874651810769</v>
      </c>
      <c r="F48" s="10">
        <f t="shared" si="2"/>
        <v>0.40945904727619897</v>
      </c>
      <c r="H48" s="25"/>
    </row>
    <row r="49" spans="1:17" ht="13.5" x14ac:dyDescent="0.25">
      <c r="A49" s="1"/>
      <c r="B49" s="5"/>
      <c r="D49" s="1">
        <f t="shared" si="3"/>
        <v>38443</v>
      </c>
      <c r="E49" s="46">
        <v>0.27787186629526717</v>
      </c>
      <c r="F49" s="10">
        <f t="shared" si="2"/>
        <v>0.40053629651952838</v>
      </c>
      <c r="H49" s="25"/>
      <c r="P49" s="12"/>
      <c r="Q49" s="13"/>
    </row>
    <row r="50" spans="1:17" x14ac:dyDescent="0.2">
      <c r="A50" s="1"/>
      <c r="B50" s="5"/>
      <c r="D50" s="1">
        <f t="shared" si="3"/>
        <v>38473</v>
      </c>
      <c r="E50" s="45">
        <v>0.27828133704735691</v>
      </c>
      <c r="F50" s="10">
        <f t="shared" si="2"/>
        <v>0.39206570975302046</v>
      </c>
      <c r="H50" s="25"/>
    </row>
    <row r="51" spans="1:17" x14ac:dyDescent="0.2">
      <c r="A51" s="1"/>
      <c r="B51" s="5"/>
      <c r="D51" s="1">
        <f t="shared" si="3"/>
        <v>38504</v>
      </c>
      <c r="E51" s="45">
        <v>0.2787044568245165</v>
      </c>
      <c r="F51" s="10">
        <f t="shared" si="2"/>
        <v>0.38347986242219256</v>
      </c>
      <c r="H51" s="25"/>
      <c r="P51" s="16"/>
      <c r="Q51" s="17"/>
    </row>
    <row r="52" spans="1:17" ht="13.5" x14ac:dyDescent="0.25">
      <c r="A52" s="1"/>
      <c r="B52" s="5"/>
      <c r="D52" s="1">
        <f t="shared" si="3"/>
        <v>38534</v>
      </c>
      <c r="E52" s="45">
        <v>0.27902237569059912</v>
      </c>
      <c r="F52" s="10">
        <f t="shared" si="2"/>
        <v>0.37543706732221921</v>
      </c>
      <c r="H52" s="25"/>
      <c r="P52" s="18"/>
      <c r="Q52" s="18"/>
    </row>
    <row r="53" spans="1:17" x14ac:dyDescent="0.2">
      <c r="A53" s="1"/>
      <c r="B53" s="5"/>
      <c r="D53" s="1">
        <f t="shared" si="3"/>
        <v>38565</v>
      </c>
      <c r="E53" s="45">
        <v>0.27932209944750691</v>
      </c>
      <c r="F53" s="10">
        <f t="shared" si="2"/>
        <v>0.36732128645111722</v>
      </c>
      <c r="H53" s="25"/>
      <c r="O53" s="19"/>
      <c r="P53" s="20"/>
      <c r="Q53" s="13"/>
    </row>
    <row r="54" spans="1:17" x14ac:dyDescent="0.2">
      <c r="A54" s="1"/>
      <c r="B54" s="5"/>
      <c r="D54" s="1">
        <f t="shared" si="3"/>
        <v>38596</v>
      </c>
      <c r="E54" s="45">
        <v>0.27962182320441464</v>
      </c>
      <c r="F54" s="10">
        <f t="shared" si="2"/>
        <v>0.35936672203846715</v>
      </c>
      <c r="H54" s="25"/>
      <c r="O54" s="19"/>
      <c r="P54" s="20"/>
      <c r="Q54" s="13"/>
    </row>
    <row r="55" spans="1:17" x14ac:dyDescent="0.2">
      <c r="A55" s="1"/>
      <c r="B55" s="5"/>
      <c r="D55" s="1">
        <f t="shared" si="3"/>
        <v>38626</v>
      </c>
      <c r="E55" s="45">
        <v>0.27991187845303506</v>
      </c>
      <c r="F55" s="10">
        <f t="shared" si="2"/>
        <v>0.35181955846083857</v>
      </c>
      <c r="H55" s="25"/>
      <c r="O55" s="19"/>
      <c r="P55" s="20"/>
      <c r="Q55" s="13"/>
    </row>
    <row r="56" spans="1:17" x14ac:dyDescent="0.2">
      <c r="A56" s="1"/>
      <c r="B56" s="5"/>
      <c r="D56" s="1">
        <f t="shared" si="3"/>
        <v>38657</v>
      </c>
      <c r="E56" s="45">
        <v>0.28021160220994284</v>
      </c>
      <c r="F56" s="10">
        <f t="shared" si="2"/>
        <v>0.34417390567020056</v>
      </c>
      <c r="H56" s="25"/>
      <c r="O56" s="19"/>
      <c r="P56" s="20"/>
      <c r="Q56" s="13"/>
    </row>
    <row r="57" spans="1:17" x14ac:dyDescent="0.2">
      <c r="A57" s="1"/>
      <c r="B57" s="5"/>
      <c r="D57" s="1">
        <f t="shared" si="3"/>
        <v>38687</v>
      </c>
      <c r="E57" s="45">
        <v>0.2805016574585632</v>
      </c>
      <c r="F57" s="10">
        <f t="shared" si="2"/>
        <v>0.33692044236170304</v>
      </c>
      <c r="H57" s="25"/>
      <c r="O57" s="19"/>
      <c r="P57" s="20"/>
      <c r="Q57" s="13"/>
    </row>
    <row r="58" spans="1:17" x14ac:dyDescent="0.2">
      <c r="A58" s="1"/>
      <c r="B58" s="5"/>
      <c r="D58" s="1">
        <f t="shared" si="3"/>
        <v>38718</v>
      </c>
      <c r="E58" s="45">
        <v>0.28080138121547099</v>
      </c>
      <c r="F58" s="10">
        <f t="shared" si="2"/>
        <v>0.32957293979889041</v>
      </c>
      <c r="H58" s="25"/>
      <c r="O58" s="19"/>
      <c r="P58" s="20"/>
      <c r="Q58" s="13"/>
    </row>
    <row r="59" spans="1:17" x14ac:dyDescent="0.2">
      <c r="A59" s="1"/>
      <c r="B59" s="5"/>
      <c r="D59" s="1">
        <f t="shared" si="3"/>
        <v>38749</v>
      </c>
      <c r="E59" s="45">
        <v>0.28110110497237872</v>
      </c>
      <c r="F59" s="10">
        <f t="shared" si="2"/>
        <v>0.32237293486576363</v>
      </c>
      <c r="H59" s="25"/>
      <c r="O59" s="19"/>
      <c r="P59" s="20"/>
      <c r="Q59" s="13"/>
    </row>
    <row r="60" spans="1:17" x14ac:dyDescent="0.2">
      <c r="A60" s="1"/>
      <c r="B60" s="5"/>
      <c r="D60" s="1">
        <f t="shared" si="3"/>
        <v>38777</v>
      </c>
      <c r="E60" s="45">
        <v>0.28137182320442444</v>
      </c>
      <c r="F60" s="10">
        <f t="shared" si="2"/>
        <v>0.31599427247473022</v>
      </c>
      <c r="H60" s="25"/>
      <c r="O60" s="19"/>
      <c r="P60" s="20"/>
      <c r="Q60" s="13"/>
    </row>
    <row r="61" spans="1:17" x14ac:dyDescent="0.2">
      <c r="A61" s="1"/>
      <c r="B61" s="5"/>
      <c r="D61" s="1">
        <f t="shared" si="3"/>
        <v>38808</v>
      </c>
      <c r="E61" s="46">
        <v>0.28167154696133223</v>
      </c>
      <c r="F61" s="10">
        <f t="shared" si="2"/>
        <v>0.3090676868551096</v>
      </c>
      <c r="H61" s="25"/>
      <c r="O61" s="19"/>
      <c r="P61" s="20"/>
      <c r="Q61" s="13"/>
    </row>
    <row r="62" spans="1:17" x14ac:dyDescent="0.2">
      <c r="A62" s="1"/>
      <c r="B62" s="5"/>
      <c r="D62" s="1">
        <f t="shared" si="3"/>
        <v>38838</v>
      </c>
      <c r="E62" s="45">
        <v>0.28196160220995264</v>
      </c>
      <c r="F62" s="10">
        <f t="shared" si="2"/>
        <v>0.30249776996017308</v>
      </c>
      <c r="H62" s="25"/>
      <c r="O62" s="19"/>
      <c r="P62" s="20"/>
      <c r="Q62" s="13"/>
    </row>
    <row r="63" spans="1:17" x14ac:dyDescent="0.2">
      <c r="A63" s="1"/>
      <c r="B63" s="5"/>
      <c r="D63" s="1">
        <f t="shared" si="3"/>
        <v>38869</v>
      </c>
      <c r="E63" s="45">
        <v>0.26854547342412882</v>
      </c>
      <c r="F63" s="10">
        <f t="shared" si="2"/>
        <v>0.31184725054891005</v>
      </c>
      <c r="H63" s="25"/>
      <c r="O63" s="19"/>
      <c r="P63" s="20"/>
      <c r="Q63" s="21"/>
    </row>
    <row r="64" spans="1:17" x14ac:dyDescent="0.2">
      <c r="A64" s="1"/>
      <c r="B64" s="5"/>
      <c r="D64" s="1">
        <f t="shared" si="3"/>
        <v>38899</v>
      </c>
      <c r="E64" s="45">
        <v>0.26841506929749115</v>
      </c>
      <c r="F64" s="10">
        <f t="shared" si="2"/>
        <v>0.30596615619175471</v>
      </c>
      <c r="H64" s="25"/>
      <c r="O64" s="19"/>
      <c r="P64" s="20"/>
      <c r="Q64" s="13"/>
    </row>
    <row r="65" spans="1:17" x14ac:dyDescent="0.2">
      <c r="A65" s="1"/>
      <c r="B65" s="5"/>
      <c r="D65" s="1">
        <f t="shared" si="3"/>
        <v>38930</v>
      </c>
      <c r="E65" s="45">
        <v>0.26823924778017361</v>
      </c>
      <c r="F65" s="10">
        <f t="shared" si="2"/>
        <v>0.30006008175520316</v>
      </c>
      <c r="H65" s="25"/>
      <c r="O65" s="19"/>
      <c r="P65" s="20"/>
      <c r="Q65" s="13"/>
    </row>
    <row r="66" spans="1:17" x14ac:dyDescent="0.2">
      <c r="A66" s="1"/>
      <c r="B66" s="5"/>
      <c r="D66" s="1">
        <f t="shared" si="3"/>
        <v>38961</v>
      </c>
      <c r="E66" s="45">
        <v>0.26806921713827925</v>
      </c>
      <c r="F66" s="10">
        <f t="shared" si="2"/>
        <v>0.29426804912359006</v>
      </c>
      <c r="H66" s="25"/>
      <c r="O66" s="19"/>
      <c r="P66" s="20"/>
      <c r="Q66" s="13"/>
    </row>
    <row r="67" spans="1:17" x14ac:dyDescent="0.2">
      <c r="A67" s="1"/>
      <c r="B67" s="5"/>
      <c r="D67" s="1">
        <f t="shared" si="3"/>
        <v>38991</v>
      </c>
      <c r="E67" s="45">
        <v>0.26795254725041429</v>
      </c>
      <c r="F67" s="10">
        <f t="shared" si="2"/>
        <v>0.28871856444500299</v>
      </c>
      <c r="H67" s="25"/>
      <c r="O67" s="19"/>
      <c r="P67" s="20"/>
      <c r="Q67" s="13"/>
    </row>
    <row r="68" spans="1:17" x14ac:dyDescent="0.2">
      <c r="A68" s="1"/>
      <c r="B68" s="5"/>
      <c r="D68" s="1">
        <f t="shared" si="3"/>
        <v>39022</v>
      </c>
      <c r="E68" s="45">
        <v>0.26779242404883674</v>
      </c>
      <c r="F68" s="10">
        <f t="shared" ref="F68:F99" si="4">IF(E68=1,1,(1+(E68/1))^(-1*(D68-B$1)/365))</f>
        <v>0.28314551648373371</v>
      </c>
      <c r="H68" s="25"/>
      <c r="O68" s="19"/>
      <c r="P68" s="20"/>
      <c r="Q68" s="13"/>
    </row>
    <row r="69" spans="1:17" x14ac:dyDescent="0.2">
      <c r="A69" s="1"/>
      <c r="B69" s="5"/>
      <c r="D69" s="1">
        <f t="shared" ref="D69:D100" si="5">EOMONTH(D68,0)+1</f>
        <v>39052</v>
      </c>
      <c r="E69" s="45">
        <v>0.26768356213747935</v>
      </c>
      <c r="F69" s="10">
        <f t="shared" si="4"/>
        <v>0.27780583397233771</v>
      </c>
      <c r="H69" s="25"/>
      <c r="O69" s="19"/>
      <c r="P69" s="20"/>
      <c r="Q69" s="13"/>
    </row>
    <row r="70" spans="1:17" x14ac:dyDescent="0.2">
      <c r="A70" s="1"/>
      <c r="B70" s="5"/>
      <c r="D70" s="1">
        <f t="shared" si="5"/>
        <v>39083</v>
      </c>
      <c r="E70" s="45">
        <v>0.26753246966997968</v>
      </c>
      <c r="F70" s="10">
        <f t="shared" si="4"/>
        <v>0.27244348415842656</v>
      </c>
      <c r="H70" s="25"/>
      <c r="O70" s="19"/>
      <c r="P70" s="20"/>
      <c r="Q70" s="13"/>
    </row>
    <row r="71" spans="1:17" x14ac:dyDescent="0.2">
      <c r="A71" s="1"/>
      <c r="B71" s="5"/>
      <c r="D71" s="1">
        <f t="shared" si="5"/>
        <v>39114</v>
      </c>
      <c r="E71" s="45">
        <v>0.26738597968232325</v>
      </c>
      <c r="F71" s="10">
        <f t="shared" si="4"/>
        <v>0.2671846676328779</v>
      </c>
      <c r="H71" s="25"/>
      <c r="O71" s="19"/>
      <c r="P71" s="20"/>
      <c r="Q71" s="13"/>
    </row>
    <row r="72" spans="1:17" x14ac:dyDescent="0.2">
      <c r="D72" s="1">
        <f t="shared" si="5"/>
        <v>39142</v>
      </c>
      <c r="E72" s="45">
        <v>0.26737595030552064</v>
      </c>
      <c r="F72" s="10">
        <f t="shared" si="4"/>
        <v>0.26238352198768361</v>
      </c>
      <c r="H72" s="25"/>
      <c r="O72" s="19"/>
      <c r="P72" s="20"/>
      <c r="Q72" s="13"/>
    </row>
    <row r="73" spans="1:17" x14ac:dyDescent="0.2">
      <c r="D73" s="1">
        <f t="shared" si="5"/>
        <v>39173</v>
      </c>
      <c r="E73" s="46">
        <v>0.26723589734929187</v>
      </c>
      <c r="F73" s="10">
        <f t="shared" si="4"/>
        <v>0.2573189227117878</v>
      </c>
      <c r="H73" s="25"/>
      <c r="O73" s="19"/>
      <c r="P73" s="20"/>
      <c r="Q73" s="13"/>
    </row>
    <row r="74" spans="1:17" x14ac:dyDescent="0.2">
      <c r="D74" s="1">
        <f t="shared" si="5"/>
        <v>39203</v>
      </c>
      <c r="E74" s="45">
        <v>0.26714261846596243</v>
      </c>
      <c r="F74" s="10">
        <f t="shared" si="4"/>
        <v>0.25246637425108409</v>
      </c>
      <c r="H74" s="25"/>
      <c r="O74" s="19"/>
      <c r="P74" s="20"/>
      <c r="Q74" s="13"/>
    </row>
    <row r="75" spans="1:17" x14ac:dyDescent="0.2">
      <c r="D75" s="1">
        <f t="shared" si="5"/>
        <v>39234</v>
      </c>
      <c r="E75" s="45">
        <v>0.26700988350553656</v>
      </c>
      <c r="F75" s="10">
        <f t="shared" si="4"/>
        <v>0.24759323754382931</v>
      </c>
      <c r="H75" s="25"/>
      <c r="O75" s="19"/>
      <c r="P75" s="20"/>
      <c r="Q75" s="13"/>
    </row>
    <row r="76" spans="1:17" x14ac:dyDescent="0.2">
      <c r="D76" s="1">
        <f t="shared" si="5"/>
        <v>39264</v>
      </c>
      <c r="E76" s="45">
        <v>0.26692230667919992</v>
      </c>
      <c r="F76" s="10">
        <f t="shared" si="4"/>
        <v>0.24292412698747159</v>
      </c>
      <c r="H76" s="25"/>
      <c r="O76" s="19"/>
      <c r="P76" s="20"/>
      <c r="Q76" s="13"/>
    </row>
    <row r="77" spans="1:17" x14ac:dyDescent="0.2">
      <c r="D77" s="1">
        <f t="shared" si="5"/>
        <v>39295</v>
      </c>
      <c r="E77" s="45">
        <v>0.26679630495709072</v>
      </c>
      <c r="F77" s="10">
        <f t="shared" si="4"/>
        <v>0.23823521047244328</v>
      </c>
      <c r="H77" s="25"/>
      <c r="O77" s="19"/>
      <c r="P77" s="20"/>
      <c r="Q77" s="13"/>
    </row>
    <row r="78" spans="1:17" x14ac:dyDescent="0.2">
      <c r="D78" s="1">
        <f t="shared" si="5"/>
        <v>39326</v>
      </c>
      <c r="E78" s="45">
        <v>0.26667377960330696</v>
      </c>
      <c r="F78" s="10">
        <f t="shared" si="4"/>
        <v>0.23363681683196036</v>
      </c>
      <c r="H78" s="25"/>
      <c r="O78" s="19"/>
      <c r="P78" s="20"/>
      <c r="Q78" s="13"/>
    </row>
    <row r="79" spans="1:17" x14ac:dyDescent="0.2">
      <c r="D79" s="1">
        <f t="shared" si="5"/>
        <v>39356</v>
      </c>
      <c r="E79" s="45">
        <v>0.26659416289796756</v>
      </c>
      <c r="F79" s="10">
        <f t="shared" si="4"/>
        <v>0.22923093565873159</v>
      </c>
      <c r="H79" s="25"/>
      <c r="O79" s="19"/>
      <c r="P79" s="20"/>
      <c r="Q79" s="13"/>
    </row>
    <row r="80" spans="1:17" x14ac:dyDescent="0.2">
      <c r="D80" s="1">
        <f t="shared" si="5"/>
        <v>39387</v>
      </c>
      <c r="E80" s="45">
        <v>0.26647758879779171</v>
      </c>
      <c r="F80" s="10">
        <f t="shared" si="4"/>
        <v>0.22480637053124042</v>
      </c>
      <c r="H80" s="25"/>
      <c r="O80" s="19"/>
      <c r="P80" s="20"/>
      <c r="Q80" s="13"/>
    </row>
    <row r="81" spans="4:17" x14ac:dyDescent="0.2">
      <c r="D81" s="1">
        <f t="shared" si="5"/>
        <v>39417</v>
      </c>
      <c r="E81" s="45">
        <v>0.26640256269853135</v>
      </c>
      <c r="F81" s="10">
        <f t="shared" si="4"/>
        <v>0.22056703417634493</v>
      </c>
      <c r="H81" s="25"/>
      <c r="O81" s="19"/>
      <c r="P81" s="20"/>
      <c r="Q81" s="13"/>
    </row>
    <row r="82" spans="4:17" x14ac:dyDescent="0.2">
      <c r="D82" s="1">
        <f t="shared" si="5"/>
        <v>39448</v>
      </c>
      <c r="E82" s="45">
        <v>0.26629149561254839</v>
      </c>
      <c r="F82" s="10">
        <f t="shared" si="4"/>
        <v>0.21630972346121941</v>
      </c>
      <c r="H82" s="25"/>
      <c r="O82" s="19"/>
      <c r="P82" s="20"/>
      <c r="Q82" s="13"/>
    </row>
    <row r="83" spans="4:17" x14ac:dyDescent="0.2">
      <c r="D83" s="1">
        <f t="shared" si="5"/>
        <v>39479</v>
      </c>
      <c r="E83" s="45">
        <v>0.26615331893095728</v>
      </c>
      <c r="F83" s="10">
        <f t="shared" si="4"/>
        <v>0.21216759969619634</v>
      </c>
      <c r="H83" s="25"/>
      <c r="O83" s="19"/>
      <c r="P83" s="20"/>
      <c r="Q83" s="13"/>
    </row>
    <row r="84" spans="4:17" x14ac:dyDescent="0.2">
      <c r="D84" s="1">
        <f t="shared" si="5"/>
        <v>39508</v>
      </c>
      <c r="E84" s="45">
        <v>0.26609241086151014</v>
      </c>
      <c r="F84" s="10">
        <f t="shared" si="4"/>
        <v>0.20829326841669532</v>
      </c>
      <c r="H84" s="25"/>
      <c r="O84" s="19"/>
      <c r="P84" s="20"/>
      <c r="Q84" s="13"/>
    </row>
    <row r="85" spans="4:17" x14ac:dyDescent="0.2">
      <c r="D85" s="1">
        <f t="shared" si="5"/>
        <v>39539</v>
      </c>
      <c r="E85" s="46">
        <v>0.26596011463457869</v>
      </c>
      <c r="F85" s="10">
        <f t="shared" si="4"/>
        <v>0.20430467798224503</v>
      </c>
      <c r="H85" s="25"/>
      <c r="O85" s="19"/>
      <c r="P85" s="20"/>
      <c r="Q85" s="13"/>
    </row>
    <row r="86" spans="4:17" x14ac:dyDescent="0.2">
      <c r="D86" s="1">
        <f t="shared" si="5"/>
        <v>39569</v>
      </c>
      <c r="E86" s="45">
        <v>0.2658670034775692</v>
      </c>
      <c r="F86" s="10">
        <f t="shared" si="4"/>
        <v>0.20048319155820007</v>
      </c>
      <c r="H86" s="25"/>
      <c r="O86" s="19"/>
      <c r="P86" s="20"/>
      <c r="Q86" s="13"/>
    </row>
    <row r="87" spans="4:17" x14ac:dyDescent="0.2">
      <c r="D87" s="1">
        <f t="shared" si="5"/>
        <v>39600</v>
      </c>
      <c r="E87" s="45">
        <v>0.26574068356134273</v>
      </c>
      <c r="F87" s="10">
        <f t="shared" si="4"/>
        <v>0.19664418097193453</v>
      </c>
      <c r="H87" s="25"/>
      <c r="O87" s="19"/>
      <c r="P87" s="20"/>
      <c r="Q87" s="13"/>
    </row>
    <row r="88" spans="4:17" x14ac:dyDescent="0.2">
      <c r="D88" s="1">
        <f t="shared" si="5"/>
        <v>39630</v>
      </c>
      <c r="E88" s="45">
        <v>0.26565237966809963</v>
      </c>
      <c r="F88" s="10">
        <f t="shared" si="4"/>
        <v>0.19296600293593502</v>
      </c>
      <c r="H88" s="25"/>
      <c r="O88" s="19"/>
      <c r="P88" s="20"/>
      <c r="Q88" s="13"/>
    </row>
    <row r="89" spans="4:17" x14ac:dyDescent="0.2">
      <c r="D89" s="1">
        <f t="shared" si="5"/>
        <v>39661</v>
      </c>
      <c r="E89" s="45">
        <v>0.26553162401289443</v>
      </c>
      <c r="F89" s="10">
        <f t="shared" si="4"/>
        <v>0.18927096012976663</v>
      </c>
      <c r="H89" s="25"/>
      <c r="O89" s="19"/>
      <c r="P89" s="20"/>
      <c r="Q89" s="13"/>
    </row>
    <row r="90" spans="4:17" x14ac:dyDescent="0.2">
      <c r="D90" s="1">
        <f t="shared" si="5"/>
        <v>39692</v>
      </c>
      <c r="E90" s="45">
        <v>0.26541373595970219</v>
      </c>
      <c r="F90" s="10">
        <f t="shared" si="4"/>
        <v>0.18564668396816064</v>
      </c>
      <c r="H90" s="25"/>
      <c r="O90" s="19"/>
      <c r="P90" s="20"/>
      <c r="Q90" s="13"/>
    </row>
    <row r="91" spans="4:17" x14ac:dyDescent="0.2">
      <c r="D91" s="1">
        <f t="shared" si="5"/>
        <v>39722</v>
      </c>
      <c r="E91" s="45">
        <v>0.26533221764507453</v>
      </c>
      <c r="F91" s="10">
        <f t="shared" si="4"/>
        <v>0.18217423791641982</v>
      </c>
      <c r="H91" s="25"/>
      <c r="O91" s="19"/>
      <c r="P91" s="20"/>
      <c r="Q91" s="13"/>
    </row>
    <row r="92" spans="4:17" x14ac:dyDescent="0.2">
      <c r="D92" s="1">
        <f t="shared" si="5"/>
        <v>39753</v>
      </c>
      <c r="E92" s="45">
        <v>0.26521933335143699</v>
      </c>
      <c r="F92" s="10">
        <f t="shared" si="4"/>
        <v>0.17868587342349171</v>
      </c>
      <c r="H92" s="25"/>
      <c r="O92" s="19"/>
      <c r="P92" s="20"/>
      <c r="Q92" s="13"/>
    </row>
    <row r="93" spans="4:17" x14ac:dyDescent="0.2">
      <c r="D93" s="1">
        <f t="shared" si="5"/>
        <v>39783</v>
      </c>
      <c r="E93" s="45">
        <v>0.26514181095433886</v>
      </c>
      <c r="F93" s="10">
        <f t="shared" si="4"/>
        <v>0.17534364163999874</v>
      </c>
      <c r="H93" s="25"/>
      <c r="O93" s="19"/>
      <c r="P93" s="20"/>
      <c r="Q93" s="13"/>
    </row>
    <row r="94" spans="4:17" x14ac:dyDescent="0.2">
      <c r="D94" s="1">
        <f t="shared" si="5"/>
        <v>39814</v>
      </c>
      <c r="E94" s="45">
        <v>0.2650336050615878</v>
      </c>
      <c r="F94" s="10">
        <f t="shared" si="4"/>
        <v>0.17198609022372979</v>
      </c>
      <c r="H94" s="25"/>
      <c r="O94" s="19"/>
      <c r="P94" s="20"/>
      <c r="Q94" s="13"/>
    </row>
    <row r="95" spans="4:17" x14ac:dyDescent="0.2">
      <c r="D95" s="1">
        <f t="shared" si="5"/>
        <v>39845</v>
      </c>
      <c r="E95" s="45">
        <v>0.26491480942992252</v>
      </c>
      <c r="F95" s="10">
        <f t="shared" si="4"/>
        <v>0.16870598591402819</v>
      </c>
      <c r="H95" s="25"/>
      <c r="O95" s="19"/>
      <c r="P95" s="20"/>
      <c r="Q95" s="13"/>
    </row>
    <row r="96" spans="4:17" x14ac:dyDescent="0.2">
      <c r="D96" s="1">
        <f t="shared" si="5"/>
        <v>39873</v>
      </c>
      <c r="E96" s="45">
        <v>0.26489345641732576</v>
      </c>
      <c r="F96" s="10">
        <f t="shared" si="4"/>
        <v>0.16571324204207574</v>
      </c>
      <c r="H96" s="25"/>
      <c r="O96" s="19"/>
      <c r="P96" s="20"/>
      <c r="Q96" s="13"/>
    </row>
    <row r="97" spans="4:17" x14ac:dyDescent="0.2">
      <c r="D97" s="1">
        <f t="shared" si="5"/>
        <v>39904</v>
      </c>
      <c r="E97" s="46">
        <v>0.26477868094061896</v>
      </c>
      <c r="F97" s="10">
        <f t="shared" si="4"/>
        <v>0.16255278707690216</v>
      </c>
      <c r="H97" s="25"/>
      <c r="O97" s="19"/>
      <c r="P97" s="20"/>
      <c r="Q97" s="13"/>
    </row>
    <row r="98" spans="4:17" x14ac:dyDescent="0.2">
      <c r="D98" s="1">
        <f t="shared" si="5"/>
        <v>39934</v>
      </c>
      <c r="E98" s="45">
        <v>0.26469727869319692</v>
      </c>
      <c r="F98" s="10">
        <f t="shared" si="4"/>
        <v>0.15952477930766687</v>
      </c>
      <c r="H98" s="25"/>
      <c r="O98" s="19"/>
      <c r="P98" s="20"/>
      <c r="Q98" s="13"/>
    </row>
    <row r="99" spans="4:17" x14ac:dyDescent="0.2">
      <c r="D99" s="1">
        <f t="shared" si="5"/>
        <v>39965</v>
      </c>
      <c r="E99" s="45">
        <v>0.26458704085510942</v>
      </c>
      <c r="F99" s="10">
        <f t="shared" si="4"/>
        <v>0.15648236498173096</v>
      </c>
      <c r="H99" s="25"/>
      <c r="O99" s="19"/>
      <c r="P99" s="20"/>
      <c r="Q99" s="13"/>
    </row>
    <row r="100" spans="4:17" x14ac:dyDescent="0.2">
      <c r="D100" s="1">
        <f t="shared" si="5"/>
        <v>39995</v>
      </c>
      <c r="E100" s="45">
        <v>0.26450931477130446</v>
      </c>
      <c r="F100" s="10">
        <f t="shared" ref="F100:F131" si="6">IF(E100=1,1,(1+(E100/1))^(-1*(D100-B$1)/365))</f>
        <v>0.153567448271657</v>
      </c>
      <c r="H100" s="25"/>
      <c r="O100" s="19"/>
      <c r="P100" s="20"/>
      <c r="Q100" s="13"/>
    </row>
    <row r="101" spans="4:17" x14ac:dyDescent="0.2">
      <c r="D101" s="1">
        <f t="shared" ref="D101:D132" si="7">EOMONTH(D100,0)+1</f>
        <v>40026</v>
      </c>
      <c r="E101" s="45">
        <v>0.26440334007771682</v>
      </c>
      <c r="F101" s="10">
        <f t="shared" si="6"/>
        <v>0.15063866444658322</v>
      </c>
      <c r="H101" s="25"/>
      <c r="O101" s="19"/>
      <c r="P101" s="20"/>
      <c r="Q101" s="13"/>
    </row>
    <row r="102" spans="4:17" x14ac:dyDescent="0.2">
      <c r="D102" s="1">
        <f t="shared" si="7"/>
        <v>40057</v>
      </c>
      <c r="E102" s="45">
        <v>0.2642995744031098</v>
      </c>
      <c r="F102" s="10">
        <f t="shared" si="6"/>
        <v>0.14776574439129606</v>
      </c>
      <c r="H102" s="25"/>
      <c r="O102" s="19"/>
      <c r="P102" s="20"/>
      <c r="Q102" s="13"/>
    </row>
    <row r="103" spans="4:17" x14ac:dyDescent="0.2">
      <c r="D103" s="1">
        <f t="shared" si="7"/>
        <v>40087</v>
      </c>
      <c r="E103" s="45">
        <v>0.26422709525539556</v>
      </c>
      <c r="F103" s="10">
        <f t="shared" si="6"/>
        <v>0.14501321527408545</v>
      </c>
      <c r="H103" s="25"/>
      <c r="O103" s="19"/>
      <c r="P103" s="20"/>
      <c r="Q103" s="13"/>
    </row>
    <row r="104" spans="4:17" x14ac:dyDescent="0.2">
      <c r="D104" s="1">
        <f t="shared" si="7"/>
        <v>40118</v>
      </c>
      <c r="E104" s="45">
        <v>0.26412721386498594</v>
      </c>
      <c r="F104" s="10">
        <f t="shared" si="6"/>
        <v>0.14224759345446153</v>
      </c>
      <c r="H104" s="25"/>
      <c r="O104" s="19"/>
      <c r="P104" s="20"/>
      <c r="Q104" s="13"/>
    </row>
    <row r="105" spans="4:17" x14ac:dyDescent="0.2">
      <c r="D105" s="1">
        <f t="shared" si="7"/>
        <v>40148</v>
      </c>
      <c r="E105" s="45">
        <v>0.26405786149058041</v>
      </c>
      <c r="F105" s="10">
        <f t="shared" si="6"/>
        <v>0.13959786397268228</v>
      </c>
      <c r="H105" s="25"/>
      <c r="O105" s="19"/>
      <c r="P105" s="20"/>
      <c r="Q105" s="13"/>
    </row>
    <row r="106" spans="4:17" x14ac:dyDescent="0.2">
      <c r="D106" s="1">
        <f t="shared" si="7"/>
        <v>40179</v>
      </c>
      <c r="E106" s="45">
        <v>0.26396164122031918</v>
      </c>
      <c r="F106" s="10">
        <f t="shared" si="6"/>
        <v>0.13693553193788779</v>
      </c>
      <c r="H106" s="25"/>
      <c r="O106" s="19"/>
      <c r="P106" s="20"/>
      <c r="Q106" s="13"/>
    </row>
    <row r="107" spans="4:17" x14ac:dyDescent="0.2">
      <c r="D107" s="1">
        <f t="shared" si="7"/>
        <v>40210</v>
      </c>
      <c r="E107" s="45">
        <v>0.26385582388437023</v>
      </c>
      <c r="F107" s="10">
        <f t="shared" si="6"/>
        <v>0.13433446226802773</v>
      </c>
      <c r="H107" s="25"/>
      <c r="O107" s="19"/>
      <c r="P107" s="20"/>
      <c r="Q107" s="13"/>
    </row>
    <row r="108" spans="4:17" x14ac:dyDescent="0.2">
      <c r="D108" s="1">
        <f t="shared" si="7"/>
        <v>40238</v>
      </c>
      <c r="E108" s="45">
        <v>0.26383490351077299</v>
      </c>
      <c r="F108" s="10">
        <f t="shared" si="6"/>
        <v>0.13196178006781276</v>
      </c>
      <c r="H108" s="25"/>
      <c r="O108" s="19"/>
      <c r="P108" s="20"/>
      <c r="Q108" s="13"/>
    </row>
    <row r="109" spans="4:17" x14ac:dyDescent="0.2">
      <c r="D109" s="1">
        <f t="shared" si="7"/>
        <v>40269</v>
      </c>
      <c r="E109" s="45">
        <v>0.26373227711392011</v>
      </c>
      <c r="F109" s="10">
        <f t="shared" si="6"/>
        <v>0.12945519498644562</v>
      </c>
      <c r="H109" s="25"/>
      <c r="O109" s="19"/>
      <c r="P109" s="20"/>
      <c r="Q109" s="13"/>
    </row>
    <row r="110" spans="4:17" x14ac:dyDescent="0.2">
      <c r="D110" s="1">
        <f t="shared" si="7"/>
        <v>40299</v>
      </c>
      <c r="E110" s="45">
        <v>0.26365867341699167</v>
      </c>
      <c r="F110" s="10">
        <f t="shared" si="6"/>
        <v>0.12705369114019943</v>
      </c>
      <c r="H110" s="25"/>
      <c r="O110" s="19"/>
      <c r="P110" s="20"/>
      <c r="Q110" s="13"/>
    </row>
    <row r="111" spans="4:17" x14ac:dyDescent="0.2">
      <c r="D111" s="1">
        <f t="shared" si="7"/>
        <v>40330</v>
      </c>
      <c r="E111" s="45">
        <v>0.26355965795769754</v>
      </c>
      <c r="F111" s="10">
        <f t="shared" si="6"/>
        <v>0.12464034385196836</v>
      </c>
      <c r="H111" s="25"/>
      <c r="O111" s="19"/>
      <c r="P111" s="20"/>
      <c r="Q111" s="13"/>
    </row>
    <row r="112" spans="4:17" x14ac:dyDescent="0.2">
      <c r="D112" s="1">
        <f t="shared" si="7"/>
        <v>40360</v>
      </c>
      <c r="E112" s="45">
        <v>0.26348900350957605</v>
      </c>
      <c r="F112" s="10">
        <f t="shared" si="6"/>
        <v>0.12232816738108972</v>
      </c>
      <c r="H112" s="25"/>
      <c r="O112" s="19"/>
      <c r="P112" s="20"/>
      <c r="Q112" s="13"/>
    </row>
    <row r="113" spans="4:17" x14ac:dyDescent="0.2">
      <c r="D113" s="1">
        <f t="shared" si="7"/>
        <v>40391</v>
      </c>
      <c r="E113" s="45">
        <v>0.26339340433067271</v>
      </c>
      <c r="F113" s="10">
        <f t="shared" si="6"/>
        <v>0.12000458887491747</v>
      </c>
      <c r="H113" s="25"/>
      <c r="O113" s="19"/>
      <c r="P113" s="20"/>
      <c r="Q113" s="13"/>
    </row>
    <row r="114" spans="4:17" x14ac:dyDescent="0.2">
      <c r="D114" s="1">
        <f t="shared" si="7"/>
        <v>40422</v>
      </c>
      <c r="E114" s="45">
        <v>0.26329958095581696</v>
      </c>
      <c r="F114" s="10">
        <f t="shared" si="6"/>
        <v>0.11772515040244444</v>
      </c>
      <c r="H114" s="25"/>
      <c r="O114" s="19"/>
      <c r="P114" s="20"/>
      <c r="Q114" s="13"/>
    </row>
    <row r="115" spans="4:17" x14ac:dyDescent="0.2">
      <c r="D115" s="1">
        <f t="shared" si="7"/>
        <v>40452</v>
      </c>
      <c r="E115" s="45">
        <v>0.26323317050452233</v>
      </c>
      <c r="F115" s="10">
        <f t="shared" si="6"/>
        <v>0.11554126681087119</v>
      </c>
      <c r="H115" s="25"/>
      <c r="O115" s="19"/>
      <c r="P115" s="20"/>
      <c r="Q115" s="13"/>
    </row>
    <row r="116" spans="4:17" x14ac:dyDescent="0.2">
      <c r="D116" s="1">
        <f t="shared" si="7"/>
        <v>40483</v>
      </c>
      <c r="E116" s="45">
        <v>0.2631424917563987</v>
      </c>
      <c r="F116" s="10">
        <f t="shared" si="6"/>
        <v>0.11334661503165938</v>
      </c>
      <c r="H116" s="25"/>
      <c r="O116" s="19"/>
      <c r="P116" s="20"/>
      <c r="Q116" s="13"/>
    </row>
    <row r="117" spans="4:17" x14ac:dyDescent="0.2">
      <c r="D117" s="1">
        <f t="shared" si="7"/>
        <v>40513</v>
      </c>
      <c r="E117" s="20">
        <v>0.26307863534215392</v>
      </c>
      <c r="F117" s="10">
        <f t="shared" si="6"/>
        <v>0.11124396246586089</v>
      </c>
      <c r="H117" s="25"/>
      <c r="O117" s="19"/>
      <c r="P117" s="20"/>
      <c r="Q117" s="13"/>
    </row>
    <row r="118" spans="4:17" x14ac:dyDescent="0.2">
      <c r="D118" s="1">
        <f t="shared" si="7"/>
        <v>40544</v>
      </c>
      <c r="E118" s="20">
        <v>0.26299093932358497</v>
      </c>
      <c r="F118" s="10">
        <f t="shared" si="6"/>
        <v>0.10913094298734306</v>
      </c>
      <c r="H118" s="25"/>
      <c r="O118" s="19"/>
      <c r="P118" s="20"/>
      <c r="Q118" s="13"/>
    </row>
    <row r="119" spans="4:17" x14ac:dyDescent="0.2">
      <c r="D119" s="1">
        <f t="shared" si="7"/>
        <v>40575</v>
      </c>
      <c r="E119" s="20">
        <v>0.26288417510143147</v>
      </c>
      <c r="F119" s="10">
        <f t="shared" si="6"/>
        <v>0.10707480171747298</v>
      </c>
      <c r="H119" s="25"/>
      <c r="O119" s="19"/>
      <c r="P119" s="20"/>
      <c r="Q119" s="13"/>
    </row>
    <row r="120" spans="4:17" x14ac:dyDescent="0.2">
      <c r="D120" s="1">
        <f t="shared" si="7"/>
        <v>40603</v>
      </c>
      <c r="E120" s="20">
        <v>0.26285266896844273</v>
      </c>
      <c r="F120" s="10">
        <f t="shared" si="6"/>
        <v>0.1052000619509456</v>
      </c>
      <c r="H120" s="25"/>
      <c r="O120" s="19"/>
      <c r="P120" s="20"/>
      <c r="Q120" s="13"/>
    </row>
    <row r="121" spans="4:17" x14ac:dyDescent="0.2">
      <c r="D121" s="1">
        <f t="shared" si="7"/>
        <v>40634</v>
      </c>
      <c r="E121" s="20">
        <v>0.26274888694541709</v>
      </c>
      <c r="F121" s="10">
        <f t="shared" si="6"/>
        <v>0.10321798924939644</v>
      </c>
      <c r="H121" s="25"/>
      <c r="O121" s="19"/>
      <c r="P121" s="20"/>
      <c r="Q121" s="13"/>
    </row>
    <row r="122" spans="4:17" x14ac:dyDescent="0.2">
      <c r="D122" s="1">
        <f t="shared" si="7"/>
        <v>40664</v>
      </c>
      <c r="E122" s="20">
        <v>0.26267090741162802</v>
      </c>
      <c r="F122" s="10">
        <f t="shared" si="6"/>
        <v>0.10131908258845977</v>
      </c>
      <c r="H122" s="25"/>
      <c r="O122" s="19"/>
      <c r="P122" s="20"/>
      <c r="Q122" s="13"/>
    </row>
    <row r="123" spans="4:17" x14ac:dyDescent="0.2">
      <c r="D123" s="1">
        <f t="shared" si="7"/>
        <v>40695</v>
      </c>
      <c r="E123" s="20">
        <v>0.26257044145377728</v>
      </c>
      <c r="F123" s="10">
        <f t="shared" si="6"/>
        <v>9.9410138478697868E-2</v>
      </c>
      <c r="H123" s="25"/>
      <c r="O123" s="19"/>
      <c r="P123" s="20"/>
      <c r="Q123" s="13"/>
    </row>
    <row r="124" spans="4:17" x14ac:dyDescent="0.2">
      <c r="D124" s="1">
        <f t="shared" si="7"/>
        <v>40725</v>
      </c>
      <c r="E124" s="20">
        <v>0.26249523938726282</v>
      </c>
      <c r="F124" s="10">
        <f t="shared" si="6"/>
        <v>9.7581290902618703E-2</v>
      </c>
      <c r="H124" s="25"/>
      <c r="O124" s="19"/>
      <c r="P124" s="20"/>
      <c r="Q124" s="13"/>
    </row>
    <row r="125" spans="4:17" x14ac:dyDescent="0.2">
      <c r="D125" s="1">
        <f t="shared" si="7"/>
        <v>40756</v>
      </c>
      <c r="E125" s="20">
        <v>0.26239792776977144</v>
      </c>
      <c r="F125" s="10">
        <f t="shared" si="6"/>
        <v>9.5742776729374493E-2</v>
      </c>
      <c r="H125" s="25"/>
      <c r="O125" s="19"/>
      <c r="P125" s="20"/>
      <c r="Q125" s="13"/>
    </row>
    <row r="126" spans="4:17" x14ac:dyDescent="0.2">
      <c r="D126" s="1">
        <f t="shared" si="7"/>
        <v>40787</v>
      </c>
      <c r="E126" s="20">
        <v>0.26230224707237615</v>
      </c>
      <c r="F126" s="10">
        <f t="shared" si="6"/>
        <v>9.3938905030341024E-2</v>
      </c>
      <c r="H126" s="25"/>
      <c r="O126" s="19"/>
      <c r="P126" s="20"/>
      <c r="Q126" s="13"/>
    </row>
    <row r="127" spans="4:17" x14ac:dyDescent="0.2">
      <c r="D127" s="1">
        <f t="shared" si="7"/>
        <v>40817</v>
      </c>
      <c r="E127" s="20">
        <v>0.26223105495668952</v>
      </c>
      <c r="F127" s="10">
        <f t="shared" si="6"/>
        <v>9.2210719689048065E-2</v>
      </c>
      <c r="H127" s="25"/>
      <c r="O127" s="19"/>
      <c r="P127" s="20"/>
      <c r="Q127" s="13"/>
    </row>
    <row r="128" spans="4:17" x14ac:dyDescent="0.2">
      <c r="D128" s="1">
        <f t="shared" si="7"/>
        <v>40848</v>
      </c>
      <c r="E128" s="20">
        <v>0.26213830135391958</v>
      </c>
      <c r="F128" s="10">
        <f t="shared" si="6"/>
        <v>9.0473400537957341E-2</v>
      </c>
      <c r="H128" s="25"/>
      <c r="O128" s="19"/>
      <c r="P128" s="20"/>
      <c r="Q128" s="13"/>
    </row>
    <row r="129" spans="4:17" x14ac:dyDescent="0.2">
      <c r="D129" s="1">
        <f t="shared" si="7"/>
        <v>40878</v>
      </c>
      <c r="E129" s="20">
        <v>0.26206955079772776</v>
      </c>
      <c r="F129" s="10">
        <f t="shared" si="6"/>
        <v>8.880897445127961E-2</v>
      </c>
      <c r="H129" s="25"/>
      <c r="O129" s="19"/>
      <c r="P129" s="20"/>
      <c r="Q129" s="13"/>
    </row>
    <row r="130" spans="4:17" x14ac:dyDescent="0.2">
      <c r="D130" s="1">
        <f t="shared" si="7"/>
        <v>40909</v>
      </c>
      <c r="E130" s="20">
        <v>0.26197958733034388</v>
      </c>
      <c r="F130" s="10">
        <f t="shared" si="6"/>
        <v>8.713575198867686E-2</v>
      </c>
      <c r="H130" s="25"/>
      <c r="O130" s="19"/>
      <c r="P130" s="20"/>
      <c r="Q130" s="13"/>
    </row>
    <row r="131" spans="4:17" x14ac:dyDescent="0.2">
      <c r="D131" s="1">
        <f t="shared" si="7"/>
        <v>40940</v>
      </c>
      <c r="E131" s="20">
        <v>0.26189107177016679</v>
      </c>
      <c r="F131" s="10">
        <f t="shared" si="6"/>
        <v>8.5494056869466664E-2</v>
      </c>
      <c r="H131" s="25"/>
      <c r="O131" s="19"/>
      <c r="P131" s="20"/>
      <c r="Q131" s="13"/>
    </row>
    <row r="132" spans="4:17" x14ac:dyDescent="0.2">
      <c r="D132" s="1">
        <f t="shared" si="7"/>
        <v>40969</v>
      </c>
      <c r="E132" s="20">
        <v>0.26184775919271175</v>
      </c>
      <c r="F132" s="10">
        <f t="shared" ref="F132:F163" si="8">IF(E132=1,1,(1+(E132/1))^(-1*(D132-B$1)/365))</f>
        <v>8.3959205193589653E-2</v>
      </c>
      <c r="H132" s="25"/>
      <c r="O132" s="19"/>
      <c r="P132" s="20"/>
      <c r="Q132" s="13"/>
    </row>
    <row r="133" spans="4:17" x14ac:dyDescent="0.2">
      <c r="D133" s="1">
        <f t="shared" ref="D133:D164" si="9">EOMONTH(D132,0)+1</f>
        <v>41000</v>
      </c>
      <c r="E133" s="20">
        <v>0.26176164442230476</v>
      </c>
      <c r="F133" s="10">
        <f t="shared" si="8"/>
        <v>8.2377362591815606E-2</v>
      </c>
      <c r="H133" s="25"/>
      <c r="O133" s="19"/>
      <c r="P133" s="20"/>
      <c r="Q133" s="13"/>
    </row>
    <row r="134" spans="4:17" x14ac:dyDescent="0.2">
      <c r="D134" s="1">
        <f t="shared" si="9"/>
        <v>41030</v>
      </c>
      <c r="E134" s="20">
        <v>0.26169840671331857</v>
      </c>
      <c r="F134" s="10">
        <f t="shared" si="8"/>
        <v>8.0861887790191975E-2</v>
      </c>
      <c r="H134" s="25"/>
      <c r="O134" s="19"/>
      <c r="P134" s="20"/>
      <c r="Q134" s="13"/>
    </row>
    <row r="135" spans="4:17" x14ac:dyDescent="0.2">
      <c r="D135" s="1">
        <f t="shared" si="9"/>
        <v>41061</v>
      </c>
      <c r="E135" s="20">
        <v>0.26161477871356809</v>
      </c>
      <c r="F135" s="10">
        <f t="shared" si="8"/>
        <v>7.9338404803153406E-2</v>
      </c>
      <c r="H135" s="25"/>
      <c r="O135" s="19"/>
      <c r="P135" s="20"/>
      <c r="Q135" s="13"/>
    </row>
    <row r="136" spans="4:17" x14ac:dyDescent="0.2">
      <c r="D136" s="1">
        <f t="shared" si="9"/>
        <v>41091</v>
      </c>
      <c r="E136" s="20">
        <v>0.26155360370243308</v>
      </c>
      <c r="F136" s="10">
        <f t="shared" si="8"/>
        <v>7.7878840389613485E-2</v>
      </c>
      <c r="H136" s="25"/>
      <c r="O136" s="19"/>
      <c r="P136" s="20"/>
      <c r="Q136" s="13"/>
    </row>
    <row r="137" spans="4:17" x14ac:dyDescent="0.2">
      <c r="D137" s="1">
        <f t="shared" si="9"/>
        <v>41122</v>
      </c>
      <c r="E137" s="20">
        <v>0.26147235234587107</v>
      </c>
      <c r="F137" s="10">
        <f t="shared" si="8"/>
        <v>7.6411563604675242E-2</v>
      </c>
      <c r="H137" s="25"/>
      <c r="O137" s="19"/>
      <c r="P137" s="20"/>
      <c r="Q137" s="13"/>
    </row>
    <row r="138" spans="4:17" x14ac:dyDescent="0.2">
      <c r="D138" s="1">
        <f t="shared" si="9"/>
        <v>41153</v>
      </c>
      <c r="E138" s="20">
        <v>0.26139234020078539</v>
      </c>
      <c r="F138" s="10">
        <f t="shared" si="8"/>
        <v>7.4971933066670118E-2</v>
      </c>
      <c r="H138" s="25"/>
      <c r="O138" s="19"/>
      <c r="P138" s="20"/>
      <c r="Q138" s="13"/>
    </row>
    <row r="139" spans="4:17" x14ac:dyDescent="0.2">
      <c r="D139" s="1">
        <f t="shared" si="9"/>
        <v>41183</v>
      </c>
      <c r="E139" s="20">
        <v>0.26133416703354695</v>
      </c>
      <c r="F139" s="10">
        <f t="shared" si="8"/>
        <v>7.3592702081915692E-2</v>
      </c>
      <c r="H139" s="25"/>
      <c r="O139" s="19"/>
      <c r="P139" s="20"/>
      <c r="Q139" s="13"/>
    </row>
    <row r="140" spans="4:17" x14ac:dyDescent="0.2">
      <c r="D140" s="1">
        <f t="shared" si="9"/>
        <v>41214</v>
      </c>
      <c r="E140" s="20">
        <v>0.26125637540746149</v>
      </c>
      <c r="F140" s="10">
        <f t="shared" si="8"/>
        <v>7.2206183717220637E-2</v>
      </c>
      <c r="H140" s="25"/>
      <c r="O140" s="19"/>
      <c r="P140" s="20"/>
      <c r="Q140" s="13"/>
    </row>
    <row r="141" spans="4:17" x14ac:dyDescent="0.2">
      <c r="D141" s="1">
        <f t="shared" si="9"/>
        <v>41244</v>
      </c>
      <c r="E141" s="20">
        <v>0.26120003612636489</v>
      </c>
      <c r="F141" s="10">
        <f t="shared" si="8"/>
        <v>7.0877836016533025E-2</v>
      </c>
      <c r="H141" s="25"/>
      <c r="O141" s="19"/>
      <c r="P141" s="20"/>
      <c r="Q141" s="13"/>
    </row>
    <row r="142" spans="4:17" x14ac:dyDescent="0.2">
      <c r="D142" s="1">
        <f t="shared" si="9"/>
        <v>41275</v>
      </c>
      <c r="E142" s="20">
        <v>0.2557773671022523</v>
      </c>
      <c r="F142" s="10">
        <f t="shared" si="8"/>
        <v>7.3021875847429155E-2</v>
      </c>
      <c r="H142" s="25"/>
      <c r="O142" s="19"/>
      <c r="P142" s="20"/>
      <c r="Q142" s="13"/>
    </row>
    <row r="143" spans="4:17" x14ac:dyDescent="0.2">
      <c r="D143" s="1">
        <f t="shared" si="9"/>
        <v>41306</v>
      </c>
      <c r="E143" s="20">
        <v>0.2556946334068062</v>
      </c>
      <c r="F143" s="10">
        <f t="shared" si="8"/>
        <v>7.1677589853732224E-2</v>
      </c>
      <c r="H143" s="25"/>
      <c r="O143" s="19"/>
      <c r="P143" s="20"/>
      <c r="Q143" s="13"/>
    </row>
    <row r="144" spans="4:17" x14ac:dyDescent="0.2">
      <c r="D144" s="1">
        <f t="shared" si="9"/>
        <v>41334</v>
      </c>
      <c r="E144" s="20">
        <v>0.25567228219007565</v>
      </c>
      <c r="F144" s="10">
        <f t="shared" si="8"/>
        <v>7.04511107533249E-2</v>
      </c>
      <c r="H144" s="25"/>
      <c r="O144" s="19"/>
      <c r="P144" s="20"/>
      <c r="Q144" s="13"/>
    </row>
    <row r="145" spans="4:17" x14ac:dyDescent="0.2">
      <c r="D145" s="1">
        <f t="shared" si="9"/>
        <v>41365</v>
      </c>
      <c r="E145" s="20">
        <v>0.25559145062195143</v>
      </c>
      <c r="F145" s="10">
        <f t="shared" si="8"/>
        <v>6.9154153759271336E-2</v>
      </c>
      <c r="H145" s="25"/>
      <c r="O145" s="19"/>
      <c r="P145" s="20"/>
      <c r="Q145" s="13"/>
    </row>
    <row r="146" spans="4:17" x14ac:dyDescent="0.2">
      <c r="D146" s="1">
        <f t="shared" si="9"/>
        <v>41395</v>
      </c>
      <c r="E146" s="20">
        <v>0.25553120422407982</v>
      </c>
      <c r="F146" s="10">
        <f t="shared" si="8"/>
        <v>6.7910988105070694E-2</v>
      </c>
      <c r="H146" s="25"/>
      <c r="O146" s="19"/>
      <c r="P146" s="20"/>
      <c r="Q146" s="13"/>
    </row>
    <row r="147" spans="4:17" x14ac:dyDescent="0.2">
      <c r="D147" s="1">
        <f t="shared" si="9"/>
        <v>41426</v>
      </c>
      <c r="E147" s="20">
        <v>0.25545251788239587</v>
      </c>
      <c r="F147" s="10">
        <f t="shared" si="8"/>
        <v>6.6660796147432061E-2</v>
      </c>
      <c r="H147" s="25"/>
      <c r="O147" s="19"/>
      <c r="P147" s="20"/>
      <c r="Q147" s="13"/>
    </row>
    <row r="148" spans="4:17" x14ac:dyDescent="0.2">
      <c r="D148" s="1">
        <f t="shared" si="9"/>
        <v>41456</v>
      </c>
      <c r="E148" s="20">
        <v>0.25539406654143271</v>
      </c>
      <c r="F148" s="10">
        <f t="shared" si="8"/>
        <v>6.5462455468499464E-2</v>
      </c>
      <c r="H148" s="25"/>
      <c r="O148" s="19"/>
      <c r="P148" s="20"/>
      <c r="Q148" s="13"/>
    </row>
    <row r="149" spans="4:17" x14ac:dyDescent="0.2">
      <c r="D149" s="1">
        <f t="shared" si="9"/>
        <v>41487</v>
      </c>
      <c r="E149" s="20">
        <v>0.25531743815335672</v>
      </c>
      <c r="F149" s="10">
        <f t="shared" si="8"/>
        <v>6.4257342092036318E-2</v>
      </c>
      <c r="H149" s="25"/>
      <c r="O149" s="19"/>
      <c r="P149" s="20"/>
      <c r="Q149" s="13"/>
    </row>
    <row r="150" spans="4:17" x14ac:dyDescent="0.2">
      <c r="D150" s="1">
        <f t="shared" si="9"/>
        <v>41518</v>
      </c>
      <c r="E150" s="20">
        <v>0.2552418826969749</v>
      </c>
      <c r="F150" s="10">
        <f t="shared" si="8"/>
        <v>6.3074415395124941E-2</v>
      </c>
      <c r="H150" s="25"/>
      <c r="O150" s="19"/>
      <c r="P150" s="20"/>
      <c r="Q150" s="13"/>
    </row>
    <row r="151" spans="4:17" x14ac:dyDescent="0.2">
      <c r="D151" s="1">
        <f t="shared" si="9"/>
        <v>41548</v>
      </c>
      <c r="E151" s="20">
        <v>0.25518605334489575</v>
      </c>
      <c r="F151" s="10">
        <f t="shared" si="8"/>
        <v>6.1940549514226562E-2</v>
      </c>
      <c r="H151" s="25"/>
      <c r="O151" s="19"/>
      <c r="P151" s="20"/>
      <c r="Q151" s="13"/>
    </row>
    <row r="152" spans="4:17" x14ac:dyDescent="0.2">
      <c r="D152" s="1">
        <f t="shared" si="9"/>
        <v>41579</v>
      </c>
      <c r="E152" s="20">
        <v>0.2551124314261628</v>
      </c>
      <c r="F152" s="10">
        <f t="shared" si="8"/>
        <v>6.0800275686578378E-2</v>
      </c>
      <c r="H152" s="25"/>
      <c r="O152" s="19"/>
      <c r="P152" s="20"/>
      <c r="Q152" s="13"/>
    </row>
    <row r="153" spans="4:17" x14ac:dyDescent="0.2">
      <c r="D153" s="1">
        <f t="shared" si="9"/>
        <v>41609</v>
      </c>
      <c r="E153" s="20">
        <v>0.25505821389896965</v>
      </c>
      <c r="F153" s="10">
        <f t="shared" si="8"/>
        <v>5.9707293283432522E-2</v>
      </c>
      <c r="H153" s="25"/>
      <c r="O153" s="19"/>
      <c r="P153" s="20"/>
      <c r="Q153" s="13"/>
    </row>
    <row r="154" spans="4:17" x14ac:dyDescent="0.2">
      <c r="D154" s="1">
        <f t="shared" si="9"/>
        <v>41640</v>
      </c>
      <c r="E154" s="20">
        <v>0.25498644954262795</v>
      </c>
      <c r="F154" s="10">
        <f t="shared" si="8"/>
        <v>5.8608134206439004E-2</v>
      </c>
      <c r="H154" s="25"/>
      <c r="O154" s="19"/>
      <c r="P154" s="20"/>
      <c r="Q154" s="13"/>
    </row>
    <row r="155" spans="4:17" x14ac:dyDescent="0.2">
      <c r="D155" s="1">
        <f t="shared" si="9"/>
        <v>41671</v>
      </c>
      <c r="E155" s="20">
        <v>0.25491565646590697</v>
      </c>
      <c r="F155" s="10">
        <f t="shared" si="8"/>
        <v>5.7529210901986934E-2</v>
      </c>
      <c r="H155" s="25"/>
      <c r="O155" s="19"/>
      <c r="P155" s="20"/>
      <c r="Q155" s="13"/>
    </row>
    <row r="156" spans="4:17" x14ac:dyDescent="0.2">
      <c r="D156" s="1">
        <f t="shared" si="9"/>
        <v>41699</v>
      </c>
      <c r="E156" s="20">
        <v>0.25489979217824055</v>
      </c>
      <c r="F156" s="10">
        <f t="shared" si="8"/>
        <v>5.6544833466843296E-2</v>
      </c>
      <c r="H156" s="25"/>
      <c r="O156" s="19"/>
      <c r="P156" s="20"/>
      <c r="Q156" s="13"/>
    </row>
    <row r="157" spans="4:17" x14ac:dyDescent="0.2">
      <c r="D157" s="1">
        <f t="shared" si="9"/>
        <v>41730</v>
      </c>
      <c r="E157" s="20">
        <v>0.2548304769503964</v>
      </c>
      <c r="F157" s="10">
        <f t="shared" si="8"/>
        <v>5.5503895467628996E-2</v>
      </c>
      <c r="H157" s="25"/>
      <c r="O157" s="19"/>
      <c r="P157" s="20"/>
      <c r="Q157" s="13"/>
    </row>
    <row r="158" spans="4:17" x14ac:dyDescent="0.2">
      <c r="D158" s="1">
        <f t="shared" si="9"/>
        <v>41760</v>
      </c>
      <c r="E158" s="20">
        <v>0.25477982079738237</v>
      </c>
      <c r="F158" s="10">
        <f t="shared" si="8"/>
        <v>5.4506128211612027E-2</v>
      </c>
      <c r="H158" s="25"/>
      <c r="O158" s="19"/>
      <c r="P158" s="20"/>
      <c r="Q158" s="13"/>
    </row>
    <row r="159" spans="4:17" x14ac:dyDescent="0.2">
      <c r="D159" s="1">
        <f t="shared" si="9"/>
        <v>41791</v>
      </c>
      <c r="E159" s="20">
        <v>0.25471219576463611</v>
      </c>
      <c r="F159" s="10">
        <f t="shared" si="8"/>
        <v>5.3502722854270018E-2</v>
      </c>
      <c r="H159" s="25"/>
      <c r="O159" s="19"/>
      <c r="P159" s="20"/>
      <c r="Q159" s="13"/>
    </row>
    <row r="160" spans="4:17" x14ac:dyDescent="0.2">
      <c r="D160" s="1">
        <f t="shared" si="9"/>
        <v>41821</v>
      </c>
      <c r="E160" s="20">
        <v>0.25466294181818716</v>
      </c>
      <c r="F160" s="10">
        <f t="shared" si="8"/>
        <v>5.2540931334344405E-2</v>
      </c>
      <c r="H160" s="25"/>
      <c r="O160" s="19"/>
      <c r="P160" s="20"/>
      <c r="Q160" s="13"/>
    </row>
    <row r="161" spans="4:17" x14ac:dyDescent="0.2">
      <c r="D161" s="1">
        <f t="shared" si="9"/>
        <v>41852</v>
      </c>
      <c r="E161" s="20">
        <v>0.25459694356577867</v>
      </c>
      <c r="F161" s="10">
        <f t="shared" si="8"/>
        <v>5.1573705185032313E-2</v>
      </c>
      <c r="H161" s="25"/>
      <c r="O161" s="19"/>
      <c r="P161" s="20"/>
      <c r="Q161" s="13"/>
    </row>
    <row r="162" spans="4:17" x14ac:dyDescent="0.2">
      <c r="D162" s="1">
        <f t="shared" si="9"/>
        <v>41883</v>
      </c>
      <c r="E162" s="20">
        <v>0.25453179906977663</v>
      </c>
      <c r="F162" s="10">
        <f t="shared" si="8"/>
        <v>5.0624285644606179E-2</v>
      </c>
      <c r="H162" s="25"/>
      <c r="O162" s="19"/>
      <c r="P162" s="20"/>
      <c r="Q162" s="13"/>
    </row>
    <row r="163" spans="4:17" x14ac:dyDescent="0.2">
      <c r="D163" s="1">
        <f t="shared" si="9"/>
        <v>41913</v>
      </c>
      <c r="E163" s="20">
        <v>0.25448460547416873</v>
      </c>
      <c r="F163" s="10">
        <f t="shared" si="8"/>
        <v>4.9714240570934431E-2</v>
      </c>
      <c r="H163" s="25"/>
      <c r="O163" s="19"/>
      <c r="P163" s="20"/>
      <c r="Q163" s="13"/>
    </row>
    <row r="164" spans="4:17" x14ac:dyDescent="0.2">
      <c r="D164" s="1">
        <f t="shared" si="9"/>
        <v>41944</v>
      </c>
      <c r="E164" s="20">
        <v>0.25442099677309682</v>
      </c>
      <c r="F164" s="10">
        <f t="shared" ref="F164:F177" si="10">IF(E164=1,1,(1+(E164/1))^(-1*(D164-B$1)/365))</f>
        <v>4.8799053516438429E-2</v>
      </c>
      <c r="H164" s="25"/>
      <c r="O164" s="19"/>
      <c r="P164" s="20"/>
      <c r="Q164" s="13"/>
    </row>
    <row r="165" spans="4:17" x14ac:dyDescent="0.2">
      <c r="D165" s="1">
        <f t="shared" ref="D165:D177" si="11">EOMONTH(D164,0)+1</f>
        <v>41974</v>
      </c>
      <c r="E165" s="20">
        <v>0.25437507234695178</v>
      </c>
      <c r="F165" s="10">
        <f t="shared" si="10"/>
        <v>4.7921820965737619E-2</v>
      </c>
      <c r="H165" s="25"/>
      <c r="O165" s="19"/>
      <c r="P165" s="20"/>
      <c r="Q165" s="13"/>
    </row>
    <row r="166" spans="4:17" x14ac:dyDescent="0.2">
      <c r="D166" s="1">
        <f t="shared" si="11"/>
        <v>42005</v>
      </c>
      <c r="E166" s="20">
        <v>0.2543129436433027</v>
      </c>
      <c r="F166" s="10">
        <f t="shared" si="10"/>
        <v>4.7039631992150208E-2</v>
      </c>
      <c r="H166" s="25"/>
      <c r="O166" s="19"/>
      <c r="P166" s="20"/>
      <c r="Q166" s="13"/>
    </row>
    <row r="167" spans="4:17" x14ac:dyDescent="0.2">
      <c r="D167" s="1">
        <f t="shared" si="11"/>
        <v>42036</v>
      </c>
      <c r="E167" s="20">
        <v>0.25424434834004295</v>
      </c>
      <c r="F167" s="10">
        <f t="shared" si="10"/>
        <v>4.6177305076983248E-2</v>
      </c>
      <c r="H167" s="25"/>
      <c r="O167" s="19"/>
      <c r="P167" s="20"/>
      <c r="Q167" s="13"/>
    </row>
    <row r="168" spans="4:17" x14ac:dyDescent="0.2">
      <c r="D168" s="1">
        <f t="shared" si="11"/>
        <v>42064</v>
      </c>
      <c r="E168" s="20">
        <v>0.25422621046823246</v>
      </c>
      <c r="F168" s="10">
        <f t="shared" si="10"/>
        <v>4.5390733506043016E-2</v>
      </c>
      <c r="H168" s="25"/>
      <c r="O168" s="19"/>
      <c r="P168" s="20"/>
      <c r="Q168" s="13"/>
    </row>
    <row r="169" spans="4:17" x14ac:dyDescent="0.2">
      <c r="D169" s="1">
        <f t="shared" si="11"/>
        <v>42095</v>
      </c>
      <c r="E169" s="20">
        <v>0.25415896051815268</v>
      </c>
      <c r="F169" s="10">
        <f t="shared" si="10"/>
        <v>4.4558635376017876E-2</v>
      </c>
      <c r="H169" s="25"/>
      <c r="O169" s="19"/>
      <c r="P169" s="20"/>
      <c r="Q169" s="13"/>
    </row>
    <row r="170" spans="4:17" x14ac:dyDescent="0.2">
      <c r="D170" s="1">
        <f t="shared" si="11"/>
        <v>42125</v>
      </c>
      <c r="E170" s="20">
        <v>0.25410885558956608</v>
      </c>
      <c r="F170" s="10">
        <f t="shared" si="10"/>
        <v>4.3761064959153183E-2</v>
      </c>
      <c r="H170" s="25"/>
      <c r="O170" s="19"/>
      <c r="P170" s="20"/>
      <c r="Q170" s="13"/>
    </row>
    <row r="171" spans="4:17" x14ac:dyDescent="0.2">
      <c r="D171" s="1">
        <f t="shared" si="11"/>
        <v>42156</v>
      </c>
      <c r="E171" s="20">
        <v>0.25404313393658429</v>
      </c>
      <c r="F171" s="10">
        <f t="shared" si="10"/>
        <v>4.2958843169161452E-2</v>
      </c>
      <c r="H171" s="25"/>
    </row>
    <row r="172" spans="4:17" x14ac:dyDescent="0.2">
      <c r="D172" s="1">
        <f t="shared" si="11"/>
        <v>42186</v>
      </c>
      <c r="E172" s="20">
        <v>0.25399431038198017</v>
      </c>
      <c r="F172" s="10">
        <f t="shared" si="10"/>
        <v>4.218990916285692E-2</v>
      </c>
      <c r="H172" s="25"/>
    </row>
    <row r="173" spans="4:17" x14ac:dyDescent="0.2">
      <c r="D173" s="1">
        <f t="shared" si="11"/>
        <v>42217</v>
      </c>
      <c r="E173" s="20">
        <v>0.2539300636604771</v>
      </c>
      <c r="F173" s="10">
        <f t="shared" si="10"/>
        <v>4.1416490912861786E-2</v>
      </c>
      <c r="H173" s="25"/>
    </row>
    <row r="174" spans="4:17" x14ac:dyDescent="0.2">
      <c r="D174" s="1">
        <f t="shared" si="11"/>
        <v>42248</v>
      </c>
      <c r="E174" s="20">
        <v>0.25386658959348951</v>
      </c>
      <c r="F174" s="10">
        <f t="shared" si="10"/>
        <v>4.0657251518361158E-2</v>
      </c>
      <c r="H174" s="25"/>
    </row>
    <row r="175" spans="4:17" x14ac:dyDescent="0.2">
      <c r="D175" s="1">
        <f t="shared" si="11"/>
        <v>42278</v>
      </c>
      <c r="E175" s="20">
        <v>0.25381965246016058</v>
      </c>
      <c r="F175" s="10">
        <f t="shared" si="10"/>
        <v>3.9929516073446206E-2</v>
      </c>
      <c r="H175" s="25"/>
    </row>
    <row r="176" spans="4:17" x14ac:dyDescent="0.2">
      <c r="D176" s="1">
        <f t="shared" si="11"/>
        <v>42309</v>
      </c>
      <c r="E176" s="20">
        <v>0.25375757648057218</v>
      </c>
      <c r="F176" s="10">
        <f t="shared" si="10"/>
        <v>3.9197536817385727E-2</v>
      </c>
      <c r="H176" s="25"/>
    </row>
    <row r="177" spans="4:8" x14ac:dyDescent="0.2">
      <c r="D177" s="1">
        <f t="shared" si="11"/>
        <v>42339</v>
      </c>
      <c r="E177" s="20">
        <v>0.25371180762587886</v>
      </c>
      <c r="F177" s="10">
        <f t="shared" si="10"/>
        <v>3.8495930190986363E-2</v>
      </c>
      <c r="H177" s="25"/>
    </row>
    <row r="178" spans="4:8" x14ac:dyDescent="0.2">
      <c r="D178" s="19"/>
      <c r="E178" s="20">
        <v>0.24831313267779587</v>
      </c>
      <c r="F178" s="22"/>
      <c r="H178" s="25"/>
    </row>
    <row r="179" spans="4:8" x14ac:dyDescent="0.2">
      <c r="D179" s="19"/>
      <c r="E179" s="20">
        <v>0.24824664887130399</v>
      </c>
      <c r="F179" s="22"/>
      <c r="H179" s="25"/>
    </row>
    <row r="180" spans="4:8" x14ac:dyDescent="0.2">
      <c r="D180" s="19"/>
      <c r="E180" s="20">
        <v>0.24821135522072946</v>
      </c>
      <c r="F180" s="22"/>
      <c r="H180" s="25"/>
    </row>
    <row r="181" spans="4:8" x14ac:dyDescent="0.2">
      <c r="E181" s="26">
        <v>0.24814620214189009</v>
      </c>
      <c r="H181" s="25"/>
    </row>
    <row r="182" spans="4:8" x14ac:dyDescent="0.2">
      <c r="E182" s="26">
        <v>0.24809681570881859</v>
      </c>
      <c r="H182" s="25"/>
    </row>
    <row r="183" spans="4:8" x14ac:dyDescent="0.2">
      <c r="E183" s="26">
        <v>0.24803304895170464</v>
      </c>
      <c r="H183" s="25"/>
    </row>
    <row r="184" spans="4:8" x14ac:dyDescent="0.2">
      <c r="E184" s="26">
        <v>0.24798483586107145</v>
      </c>
      <c r="H184" s="25"/>
    </row>
    <row r="185" spans="4:8" x14ac:dyDescent="0.2">
      <c r="E185" s="26">
        <v>0.24792241016076777</v>
      </c>
      <c r="H185" s="25"/>
    </row>
    <row r="186" spans="4:8" x14ac:dyDescent="0.2">
      <c r="E186" s="26">
        <v>0.24786068577973563</v>
      </c>
      <c r="H186" s="25"/>
    </row>
    <row r="187" spans="4:8" x14ac:dyDescent="0.2">
      <c r="E187" s="26">
        <v>0.24781420288100198</v>
      </c>
      <c r="H187" s="25"/>
    </row>
    <row r="188" spans="4:8" x14ac:dyDescent="0.2">
      <c r="E188" s="26">
        <v>0.24775375417428691</v>
      </c>
      <c r="H188" s="25"/>
    </row>
    <row r="189" spans="4:8" x14ac:dyDescent="0.2">
      <c r="E189" s="26">
        <v>0.24770834782796047</v>
      </c>
      <c r="H189" s="25"/>
    </row>
    <row r="190" spans="4:8" x14ac:dyDescent="0.2">
      <c r="E190" s="26">
        <v>0.24764913429001534</v>
      </c>
      <c r="H190" s="25"/>
    </row>
    <row r="191" spans="4:8" x14ac:dyDescent="0.2">
      <c r="E191" s="26">
        <v>0.24759056804588231</v>
      </c>
      <c r="H191" s="25"/>
    </row>
    <row r="192" spans="4:8" x14ac:dyDescent="0.2">
      <c r="E192" s="26">
        <v>0.24757499408750028</v>
      </c>
      <c r="H192" s="25"/>
    </row>
    <row r="193" spans="5:8" x14ac:dyDescent="0.2">
      <c r="E193" s="26">
        <v>0.24751743102723167</v>
      </c>
      <c r="H193" s="25"/>
    </row>
    <row r="194" spans="5:8" x14ac:dyDescent="0.2">
      <c r="E194" s="26">
        <v>0.24747444360293414</v>
      </c>
      <c r="H194" s="25"/>
    </row>
    <row r="195" spans="5:8" x14ac:dyDescent="0.2">
      <c r="E195" s="26">
        <v>0.24741802475931141</v>
      </c>
      <c r="H195" s="25"/>
    </row>
    <row r="196" spans="5:8" x14ac:dyDescent="0.2">
      <c r="E196" s="26">
        <v>0.2473759993555642</v>
      </c>
      <c r="H196" s="25"/>
    </row>
    <row r="197" spans="5:8" x14ac:dyDescent="0.2">
      <c r="E197" s="26">
        <v>0.24732068973131116</v>
      </c>
      <c r="H197" s="25"/>
    </row>
    <row r="198" spans="5:8" x14ac:dyDescent="0.2">
      <c r="E198" s="26">
        <v>0.24726596295381276</v>
      </c>
      <c r="H198" s="25"/>
    </row>
    <row r="199" spans="5:8" x14ac:dyDescent="0.2">
      <c r="E199" s="26">
        <v>0.247225361876102</v>
      </c>
      <c r="H199" s="25"/>
    </row>
    <row r="200" spans="5:8" x14ac:dyDescent="0.2">
      <c r="E200" s="26">
        <v>0.24717169354965329</v>
      </c>
      <c r="H200" s="25"/>
    </row>
    <row r="201" spans="5:8" x14ac:dyDescent="0.2">
      <c r="E201" s="26">
        <v>0.24713197974185874</v>
      </c>
      <c r="H201" s="25"/>
    </row>
    <row r="202" spans="5:8" x14ac:dyDescent="0.2">
      <c r="E202" s="26">
        <v>0.24707933833052942</v>
      </c>
      <c r="H202" s="25"/>
    </row>
    <row r="203" spans="5:8" x14ac:dyDescent="0.2">
      <c r="E203" s="26">
        <v>0.24702132536257904</v>
      </c>
      <c r="H203" s="25"/>
    </row>
    <row r="204" spans="5:8" x14ac:dyDescent="0.2">
      <c r="E204" s="26">
        <v>0.24700342369936545</v>
      </c>
      <c r="H204" s="25"/>
    </row>
    <row r="205" spans="5:8" x14ac:dyDescent="0.2">
      <c r="E205" s="26">
        <v>0.24694635799684583</v>
      </c>
      <c r="H205" s="25"/>
    </row>
    <row r="206" spans="5:8" x14ac:dyDescent="0.2">
      <c r="E206" s="26">
        <v>0.24690289920635111</v>
      </c>
      <c r="H206" s="25"/>
    </row>
    <row r="207" spans="5:8" x14ac:dyDescent="0.2">
      <c r="E207" s="26">
        <v>0.24684690534908382</v>
      </c>
      <c r="H207" s="25"/>
    </row>
    <row r="208" spans="5:8" x14ac:dyDescent="0.2">
      <c r="E208" s="26">
        <v>0.24680435713906101</v>
      </c>
      <c r="H208" s="25"/>
    </row>
    <row r="209" spans="5:8" x14ac:dyDescent="0.2">
      <c r="E209" s="26">
        <v>0.24674940420608693</v>
      </c>
      <c r="H209" s="25"/>
    </row>
    <row r="210" spans="5:8" x14ac:dyDescent="0.2">
      <c r="E210" s="26">
        <v>0.24669499679373597</v>
      </c>
      <c r="H210" s="25"/>
    </row>
    <row r="211" spans="5:8" x14ac:dyDescent="0.2">
      <c r="E211" s="26">
        <v>0.24665379768626372</v>
      </c>
      <c r="H211" s="25"/>
    </row>
    <row r="212" spans="5:8" x14ac:dyDescent="0.2">
      <c r="E212" s="26">
        <v>0.24660038625017866</v>
      </c>
      <c r="H212" s="25"/>
    </row>
    <row r="213" spans="5:8" x14ac:dyDescent="0.2">
      <c r="E213" s="26">
        <v>0.24656003109735347</v>
      </c>
      <c r="H213" s="25"/>
    </row>
    <row r="214" spans="5:8" x14ac:dyDescent="0.2">
      <c r="E214" s="26">
        <v>0.24117735867720902</v>
      </c>
      <c r="H214" s="25"/>
    </row>
    <row r="215" spans="5:8" x14ac:dyDescent="0.2">
      <c r="E215" s="26">
        <v>0.24112009016123559</v>
      </c>
      <c r="H215" s="25"/>
    </row>
    <row r="216" spans="5:8" x14ac:dyDescent="0.2">
      <c r="E216" s="26">
        <v>0.24110021686889715</v>
      </c>
      <c r="H216" s="25"/>
    </row>
    <row r="217" spans="5:8" x14ac:dyDescent="0.2">
      <c r="E217" s="26">
        <v>0.24104384162207015</v>
      </c>
      <c r="H217" s="25"/>
    </row>
    <row r="218" spans="5:8" x14ac:dyDescent="0.2">
      <c r="E218" s="26">
        <v>0.24100015880730274</v>
      </c>
      <c r="H218" s="25"/>
    </row>
    <row r="219" spans="5:8" x14ac:dyDescent="0.2">
      <c r="E219" s="26">
        <v>0.24094478719977985</v>
      </c>
      <c r="H219" s="25"/>
    </row>
    <row r="220" spans="5:8" x14ac:dyDescent="0.2">
      <c r="E220" s="26">
        <v>0.24090196489766225</v>
      </c>
      <c r="H220" s="25"/>
    </row>
    <row r="221" spans="5:8" x14ac:dyDescent="0.2">
      <c r="E221" s="26">
        <v>0.24084756953199804</v>
      </c>
      <c r="H221" s="25"/>
    </row>
    <row r="222" spans="5:8" x14ac:dyDescent="0.2">
      <c r="E222" s="26">
        <v>0.2407936845790366</v>
      </c>
      <c r="H222" s="25"/>
    </row>
    <row r="223" spans="5:8" x14ac:dyDescent="0.2">
      <c r="E223" s="26">
        <v>0.24075213800023976</v>
      </c>
      <c r="H223" s="25"/>
    </row>
    <row r="224" spans="5:8" x14ac:dyDescent="0.2">
      <c r="E224" s="26">
        <v>0.24069918938965507</v>
      </c>
      <c r="H224" s="25"/>
    </row>
    <row r="225" spans="5:8" x14ac:dyDescent="0.2">
      <c r="E225" s="26">
        <v>0.24065844382904888</v>
      </c>
      <c r="H225" s="25"/>
    </row>
    <row r="226" spans="5:8" x14ac:dyDescent="0.2">
      <c r="E226" s="26">
        <v>0.24060640658966181</v>
      </c>
      <c r="H226" s="25"/>
    </row>
    <row r="227" spans="5:8" x14ac:dyDescent="0.2">
      <c r="E227" s="26">
        <v>0.24054432313709651</v>
      </c>
      <c r="H227" s="25"/>
    </row>
    <row r="228" spans="5:8" x14ac:dyDescent="0.2">
      <c r="E228" s="26">
        <v>0.24050586945208363</v>
      </c>
      <c r="H228" s="25"/>
    </row>
    <row r="229" spans="5:8" x14ac:dyDescent="0.2">
      <c r="E229" s="26">
        <v>0.24044478956868343</v>
      </c>
      <c r="H229" s="25"/>
    </row>
    <row r="230" spans="5:8" x14ac:dyDescent="0.2">
      <c r="E230" s="26">
        <v>0.2403956766515627</v>
      </c>
      <c r="H230" s="25"/>
    </row>
    <row r="231" spans="5:8" x14ac:dyDescent="0.2">
      <c r="E231" s="26">
        <v>0.24033563534053592</v>
      </c>
      <c r="H231" s="25"/>
    </row>
    <row r="232" spans="5:8" x14ac:dyDescent="0.2">
      <c r="E232" s="26">
        <v>0.24028742993161889</v>
      </c>
      <c r="H232" s="25"/>
    </row>
    <row r="233" spans="5:8" x14ac:dyDescent="0.2">
      <c r="E233" s="26">
        <v>0.24022840023543712</v>
      </c>
      <c r="H233" s="25"/>
    </row>
    <row r="234" spans="5:8" x14ac:dyDescent="0.2">
      <c r="E234" s="26">
        <v>0.24016989584735526</v>
      </c>
      <c r="H234" s="25"/>
    </row>
    <row r="235" spans="5:8" x14ac:dyDescent="0.2">
      <c r="E235" s="26">
        <v>0.2401230340824958</v>
      </c>
      <c r="H235" s="25"/>
    </row>
    <row r="236" spans="5:8" x14ac:dyDescent="0.2">
      <c r="E236" s="26">
        <v>0.24006550203078891</v>
      </c>
      <c r="H236" s="25"/>
    </row>
    <row r="237" spans="5:8" x14ac:dyDescent="0.2">
      <c r="E237" s="26">
        <v>0.24001948844449816</v>
      </c>
      <c r="H237" s="25"/>
    </row>
    <row r="238" spans="5:8" x14ac:dyDescent="0.2">
      <c r="H238" s="25"/>
    </row>
    <row r="239" spans="5:8" x14ac:dyDescent="0.2">
      <c r="H239" s="25"/>
    </row>
    <row r="240" spans="5:8" x14ac:dyDescent="0.2">
      <c r="H240" s="25"/>
    </row>
    <row r="241" spans="8:8" x14ac:dyDescent="0.2">
      <c r="H241" s="25"/>
    </row>
    <row r="242" spans="8:8" x14ac:dyDescent="0.2">
      <c r="H242" s="25"/>
    </row>
    <row r="243" spans="8:8" x14ac:dyDescent="0.2">
      <c r="H243" s="25"/>
    </row>
    <row r="244" spans="8:8" x14ac:dyDescent="0.2">
      <c r="H244" s="25"/>
    </row>
    <row r="245" spans="8:8" x14ac:dyDescent="0.2">
      <c r="H245" s="25"/>
    </row>
    <row r="246" spans="8:8" x14ac:dyDescent="0.2">
      <c r="H246" s="25"/>
    </row>
    <row r="247" spans="8:8" x14ac:dyDescent="0.2">
      <c r="H247" s="25"/>
    </row>
    <row r="248" spans="8:8" x14ac:dyDescent="0.2">
      <c r="H248" s="25"/>
    </row>
    <row r="249" spans="8:8" x14ac:dyDescent="0.2">
      <c r="H249" s="25"/>
    </row>
    <row r="250" spans="8:8" x14ac:dyDescent="0.2">
      <c r="H250" s="25"/>
    </row>
    <row r="251" spans="8:8" x14ac:dyDescent="0.2">
      <c r="H251" s="25"/>
    </row>
    <row r="252" spans="8:8" x14ac:dyDescent="0.2">
      <c r="H252" s="25"/>
    </row>
    <row r="253" spans="8:8" x14ac:dyDescent="0.2">
      <c r="H253" s="25"/>
    </row>
    <row r="254" spans="8:8" x14ac:dyDescent="0.2">
      <c r="H254" s="25"/>
    </row>
    <row r="255" spans="8:8" x14ac:dyDescent="0.2">
      <c r="H255" s="25"/>
    </row>
    <row r="256" spans="8:8" x14ac:dyDescent="0.2">
      <c r="H256" s="25"/>
    </row>
    <row r="257" spans="8:8" x14ac:dyDescent="0.2">
      <c r="H257" s="25"/>
    </row>
    <row r="258" spans="8:8" x14ac:dyDescent="0.2">
      <c r="H258" s="25"/>
    </row>
    <row r="259" spans="8:8" x14ac:dyDescent="0.2">
      <c r="H259" s="25"/>
    </row>
    <row r="260" spans="8:8" x14ac:dyDescent="0.2">
      <c r="H260" s="25"/>
    </row>
    <row r="261" spans="8:8" x14ac:dyDescent="0.2">
      <c r="H261" s="25"/>
    </row>
    <row r="262" spans="8:8" x14ac:dyDescent="0.2">
      <c r="H262" s="25"/>
    </row>
    <row r="263" spans="8:8" x14ac:dyDescent="0.2">
      <c r="H263" s="25"/>
    </row>
    <row r="264" spans="8:8" x14ac:dyDescent="0.2">
      <c r="H264" s="25"/>
    </row>
    <row r="265" spans="8:8" x14ac:dyDescent="0.2">
      <c r="H265" s="25"/>
    </row>
    <row r="266" spans="8:8" x14ac:dyDescent="0.2">
      <c r="H266" s="25"/>
    </row>
    <row r="267" spans="8:8" x14ac:dyDescent="0.2">
      <c r="H267" s="25"/>
    </row>
    <row r="268" spans="8:8" x14ac:dyDescent="0.2">
      <c r="H268" s="25"/>
    </row>
    <row r="269" spans="8:8" x14ac:dyDescent="0.2">
      <c r="H269" s="25"/>
    </row>
    <row r="270" spans="8:8" x14ac:dyDescent="0.2">
      <c r="H270" s="25"/>
    </row>
    <row r="271" spans="8:8" x14ac:dyDescent="0.2">
      <c r="H271" s="25"/>
    </row>
    <row r="272" spans="8:8" x14ac:dyDescent="0.2">
      <c r="H272" s="25"/>
    </row>
    <row r="273" spans="8:8" x14ac:dyDescent="0.2">
      <c r="H273" s="25"/>
    </row>
    <row r="274" spans="8:8" x14ac:dyDescent="0.2">
      <c r="H274" s="25"/>
    </row>
    <row r="275" spans="8:8" x14ac:dyDescent="0.2">
      <c r="H275" s="25"/>
    </row>
    <row r="276" spans="8:8" x14ac:dyDescent="0.2">
      <c r="H276" s="25"/>
    </row>
    <row r="277" spans="8:8" x14ac:dyDescent="0.2">
      <c r="H277" s="25"/>
    </row>
    <row r="278" spans="8:8" x14ac:dyDescent="0.2">
      <c r="H278" s="25"/>
    </row>
    <row r="279" spans="8:8" x14ac:dyDescent="0.2">
      <c r="H279" s="25"/>
    </row>
    <row r="280" spans="8:8" x14ac:dyDescent="0.2">
      <c r="H280" s="25"/>
    </row>
    <row r="281" spans="8:8" x14ac:dyDescent="0.2">
      <c r="H281" s="25"/>
    </row>
    <row r="282" spans="8:8" x14ac:dyDescent="0.2">
      <c r="H282" s="25"/>
    </row>
    <row r="283" spans="8:8" x14ac:dyDescent="0.2">
      <c r="H283" s="25"/>
    </row>
    <row r="284" spans="8:8" x14ac:dyDescent="0.2">
      <c r="H284" s="25"/>
    </row>
    <row r="285" spans="8:8" x14ac:dyDescent="0.2">
      <c r="H285" s="25"/>
    </row>
    <row r="286" spans="8:8" x14ac:dyDescent="0.2">
      <c r="H286" s="25"/>
    </row>
    <row r="287" spans="8:8" x14ac:dyDescent="0.2">
      <c r="H287" s="25"/>
    </row>
    <row r="288" spans="8:8" x14ac:dyDescent="0.2">
      <c r="H288" s="25"/>
    </row>
    <row r="289" spans="8:8" x14ac:dyDescent="0.2">
      <c r="H289" s="25"/>
    </row>
    <row r="290" spans="8:8" x14ac:dyDescent="0.2">
      <c r="H290" s="25"/>
    </row>
    <row r="291" spans="8:8" x14ac:dyDescent="0.2">
      <c r="H291" s="25"/>
    </row>
    <row r="292" spans="8:8" x14ac:dyDescent="0.2">
      <c r="H292" s="25"/>
    </row>
    <row r="293" spans="8:8" x14ac:dyDescent="0.2">
      <c r="H293" s="25"/>
    </row>
    <row r="294" spans="8:8" x14ac:dyDescent="0.2">
      <c r="H294" s="25"/>
    </row>
    <row r="295" spans="8:8" x14ac:dyDescent="0.2">
      <c r="H295" s="25"/>
    </row>
    <row r="296" spans="8:8" x14ac:dyDescent="0.2">
      <c r="H296" s="25"/>
    </row>
    <row r="297" spans="8:8" x14ac:dyDescent="0.2">
      <c r="H297" s="25"/>
    </row>
    <row r="298" spans="8:8" x14ac:dyDescent="0.2">
      <c r="H298" s="25"/>
    </row>
    <row r="299" spans="8:8" x14ac:dyDescent="0.2">
      <c r="H299" s="25"/>
    </row>
    <row r="300" spans="8:8" x14ac:dyDescent="0.2">
      <c r="H300" s="25"/>
    </row>
    <row r="301" spans="8:8" x14ac:dyDescent="0.2">
      <c r="H301" s="25"/>
    </row>
    <row r="302" spans="8:8" x14ac:dyDescent="0.2">
      <c r="H302" s="25"/>
    </row>
    <row r="303" spans="8:8" x14ac:dyDescent="0.2">
      <c r="H303" s="25"/>
    </row>
    <row r="304" spans="8:8" x14ac:dyDescent="0.2">
      <c r="H304" s="25"/>
    </row>
    <row r="305" spans="8:8" x14ac:dyDescent="0.2">
      <c r="H305" s="25"/>
    </row>
    <row r="306" spans="8:8" x14ac:dyDescent="0.2">
      <c r="H306" s="25"/>
    </row>
    <row r="307" spans="8:8" x14ac:dyDescent="0.2">
      <c r="H307" s="25"/>
    </row>
    <row r="308" spans="8:8" x14ac:dyDescent="0.2">
      <c r="H308" s="25"/>
    </row>
    <row r="309" spans="8:8" x14ac:dyDescent="0.2">
      <c r="H309" s="25"/>
    </row>
    <row r="310" spans="8:8" x14ac:dyDescent="0.2">
      <c r="H310" s="25"/>
    </row>
    <row r="311" spans="8:8" x14ac:dyDescent="0.2">
      <c r="H311" s="25"/>
    </row>
    <row r="312" spans="8:8" x14ac:dyDescent="0.2">
      <c r="H312" s="25"/>
    </row>
    <row r="313" spans="8:8" x14ac:dyDescent="0.2">
      <c r="H313" s="25"/>
    </row>
    <row r="314" spans="8:8" x14ac:dyDescent="0.2">
      <c r="H314" s="25"/>
    </row>
    <row r="315" spans="8:8" x14ac:dyDescent="0.2">
      <c r="H315" s="25"/>
    </row>
    <row r="316" spans="8:8" x14ac:dyDescent="0.2">
      <c r="H316" s="25"/>
    </row>
    <row r="317" spans="8:8" x14ac:dyDescent="0.2">
      <c r="H317" s="25"/>
    </row>
    <row r="318" spans="8:8" x14ac:dyDescent="0.2">
      <c r="H318" s="25"/>
    </row>
    <row r="319" spans="8:8" x14ac:dyDescent="0.2">
      <c r="H319" s="25"/>
    </row>
    <row r="320" spans="8:8" x14ac:dyDescent="0.2">
      <c r="H320" s="25"/>
    </row>
    <row r="321" spans="8:8" x14ac:dyDescent="0.2">
      <c r="H321" s="25"/>
    </row>
    <row r="322" spans="8:8" x14ac:dyDescent="0.2">
      <c r="H322" s="25"/>
    </row>
    <row r="323" spans="8:8" x14ac:dyDescent="0.2">
      <c r="H323" s="25"/>
    </row>
    <row r="324" spans="8:8" x14ac:dyDescent="0.2">
      <c r="H324" s="25"/>
    </row>
    <row r="325" spans="8:8" x14ac:dyDescent="0.2">
      <c r="H325" s="25"/>
    </row>
    <row r="326" spans="8:8" x14ac:dyDescent="0.2">
      <c r="H326" s="25"/>
    </row>
    <row r="327" spans="8:8" x14ac:dyDescent="0.2">
      <c r="H327" s="25"/>
    </row>
    <row r="328" spans="8:8" x14ac:dyDescent="0.2">
      <c r="H328" s="25"/>
    </row>
    <row r="329" spans="8:8" x14ac:dyDescent="0.2">
      <c r="H329" s="25"/>
    </row>
    <row r="330" spans="8:8" x14ac:dyDescent="0.2">
      <c r="H330" s="25"/>
    </row>
    <row r="331" spans="8:8" x14ac:dyDescent="0.2">
      <c r="H331" s="25"/>
    </row>
    <row r="332" spans="8:8" x14ac:dyDescent="0.2">
      <c r="H332" s="25"/>
    </row>
    <row r="333" spans="8:8" x14ac:dyDescent="0.2">
      <c r="H333" s="25"/>
    </row>
    <row r="334" spans="8:8" x14ac:dyDescent="0.2">
      <c r="H334" s="25"/>
    </row>
    <row r="335" spans="8:8" x14ac:dyDescent="0.2">
      <c r="H335" s="25"/>
    </row>
    <row r="336" spans="8:8" x14ac:dyDescent="0.2">
      <c r="H336" s="25"/>
    </row>
    <row r="337" spans="8:8" x14ac:dyDescent="0.2">
      <c r="H337" s="25"/>
    </row>
    <row r="338" spans="8:8" x14ac:dyDescent="0.2">
      <c r="H338" s="25"/>
    </row>
    <row r="339" spans="8:8" x14ac:dyDescent="0.2">
      <c r="H339" s="25"/>
    </row>
    <row r="340" spans="8:8" x14ac:dyDescent="0.2">
      <c r="H340" s="25"/>
    </row>
    <row r="341" spans="8:8" x14ac:dyDescent="0.2">
      <c r="H341" s="25"/>
    </row>
    <row r="342" spans="8:8" x14ac:dyDescent="0.2">
      <c r="H342" s="25"/>
    </row>
    <row r="343" spans="8:8" x14ac:dyDescent="0.2">
      <c r="H343" s="25"/>
    </row>
    <row r="344" spans="8:8" x14ac:dyDescent="0.2">
      <c r="H344" s="25"/>
    </row>
    <row r="345" spans="8:8" x14ac:dyDescent="0.2">
      <c r="H345" s="25"/>
    </row>
    <row r="346" spans="8:8" x14ac:dyDescent="0.2">
      <c r="H346" s="25"/>
    </row>
    <row r="347" spans="8:8" x14ac:dyDescent="0.2">
      <c r="H347" s="25"/>
    </row>
    <row r="348" spans="8:8" x14ac:dyDescent="0.2">
      <c r="H348" s="25"/>
    </row>
    <row r="349" spans="8:8" x14ac:dyDescent="0.2">
      <c r="H349" s="25"/>
    </row>
    <row r="350" spans="8:8" x14ac:dyDescent="0.2">
      <c r="H350" s="25"/>
    </row>
    <row r="351" spans="8:8" x14ac:dyDescent="0.2">
      <c r="H351" s="25"/>
    </row>
    <row r="352" spans="8:8" x14ac:dyDescent="0.2">
      <c r="H352" s="25"/>
    </row>
    <row r="353" spans="8:8" x14ac:dyDescent="0.2">
      <c r="H353" s="25"/>
    </row>
    <row r="354" spans="8:8" x14ac:dyDescent="0.2">
      <c r="H354" s="25"/>
    </row>
    <row r="355" spans="8:8" x14ac:dyDescent="0.2">
      <c r="H355" s="25"/>
    </row>
    <row r="356" spans="8:8" x14ac:dyDescent="0.2">
      <c r="H356" s="25"/>
    </row>
    <row r="357" spans="8:8" x14ac:dyDescent="0.2">
      <c r="H357" s="25"/>
    </row>
    <row r="358" spans="8:8" x14ac:dyDescent="0.2">
      <c r="H358" s="25"/>
    </row>
    <row r="359" spans="8:8" x14ac:dyDescent="0.2">
      <c r="H359" s="25"/>
    </row>
    <row r="360" spans="8:8" x14ac:dyDescent="0.2">
      <c r="H360" s="25"/>
    </row>
    <row r="361" spans="8:8" x14ac:dyDescent="0.2">
      <c r="H361" s="25"/>
    </row>
    <row r="362" spans="8:8" x14ac:dyDescent="0.2">
      <c r="H362" s="25"/>
    </row>
    <row r="363" spans="8:8" x14ac:dyDescent="0.2">
      <c r="H363" s="25"/>
    </row>
    <row r="364" spans="8:8" x14ac:dyDescent="0.2">
      <c r="H364" s="25"/>
    </row>
    <row r="365" spans="8:8" x14ac:dyDescent="0.2">
      <c r="H365" s="25"/>
    </row>
    <row r="366" spans="8:8" x14ac:dyDescent="0.2">
      <c r="H366" s="25"/>
    </row>
    <row r="367" spans="8:8" x14ac:dyDescent="0.2">
      <c r="H367" s="25"/>
    </row>
    <row r="368" spans="8:8" x14ac:dyDescent="0.2">
      <c r="H368" s="25"/>
    </row>
    <row r="369" spans="8:8" x14ac:dyDescent="0.2">
      <c r="H369" s="25"/>
    </row>
    <row r="370" spans="8:8" x14ac:dyDescent="0.2">
      <c r="H370" s="25"/>
    </row>
    <row r="371" spans="8:8" x14ac:dyDescent="0.2">
      <c r="H371" s="25"/>
    </row>
    <row r="372" spans="8:8" x14ac:dyDescent="0.2">
      <c r="H372" s="25"/>
    </row>
    <row r="373" spans="8:8" x14ac:dyDescent="0.2">
      <c r="H373" s="25"/>
    </row>
    <row r="374" spans="8:8" x14ac:dyDescent="0.2">
      <c r="H374" s="25"/>
    </row>
    <row r="375" spans="8:8" x14ac:dyDescent="0.2">
      <c r="H375" s="25"/>
    </row>
    <row r="376" spans="8:8" x14ac:dyDescent="0.2">
      <c r="H376" s="25"/>
    </row>
    <row r="377" spans="8:8" x14ac:dyDescent="0.2">
      <c r="H377" s="25"/>
    </row>
    <row r="378" spans="8:8" x14ac:dyDescent="0.2">
      <c r="H378" s="25"/>
    </row>
    <row r="379" spans="8:8" x14ac:dyDescent="0.2">
      <c r="H379" s="25"/>
    </row>
    <row r="380" spans="8:8" x14ac:dyDescent="0.2">
      <c r="H380" s="25"/>
    </row>
    <row r="381" spans="8:8" x14ac:dyDescent="0.2">
      <c r="H381" s="25"/>
    </row>
    <row r="382" spans="8:8" x14ac:dyDescent="0.2">
      <c r="H382" s="25"/>
    </row>
    <row r="383" spans="8:8" x14ac:dyDescent="0.2">
      <c r="H383" s="25"/>
    </row>
    <row r="384" spans="8:8" x14ac:dyDescent="0.2">
      <c r="H384" s="25"/>
    </row>
    <row r="385" spans="8:8" x14ac:dyDescent="0.2">
      <c r="H385" s="25"/>
    </row>
    <row r="386" spans="8:8" x14ac:dyDescent="0.2">
      <c r="H386" s="25"/>
    </row>
    <row r="387" spans="8:8" x14ac:dyDescent="0.2">
      <c r="H387" s="25"/>
    </row>
    <row r="388" spans="8:8" x14ac:dyDescent="0.2">
      <c r="H388" s="25"/>
    </row>
    <row r="389" spans="8:8" x14ac:dyDescent="0.2">
      <c r="H389" s="25"/>
    </row>
    <row r="390" spans="8:8" x14ac:dyDescent="0.2">
      <c r="H390" s="25"/>
    </row>
    <row r="391" spans="8:8" x14ac:dyDescent="0.2">
      <c r="H391" s="25"/>
    </row>
    <row r="392" spans="8:8" x14ac:dyDescent="0.2">
      <c r="H392" s="25"/>
    </row>
    <row r="393" spans="8:8" x14ac:dyDescent="0.2">
      <c r="H393" s="25"/>
    </row>
    <row r="394" spans="8:8" x14ac:dyDescent="0.2">
      <c r="H394" s="25"/>
    </row>
    <row r="395" spans="8:8" x14ac:dyDescent="0.2">
      <c r="H395" s="25"/>
    </row>
    <row r="396" spans="8:8" x14ac:dyDescent="0.2">
      <c r="H396" s="25"/>
    </row>
    <row r="397" spans="8:8" x14ac:dyDescent="0.2">
      <c r="H397" s="25"/>
    </row>
    <row r="398" spans="8:8" x14ac:dyDescent="0.2">
      <c r="H398" s="25"/>
    </row>
    <row r="399" spans="8:8" x14ac:dyDescent="0.2">
      <c r="H399" s="25"/>
    </row>
    <row r="400" spans="8:8" x14ac:dyDescent="0.2">
      <c r="H400" s="25"/>
    </row>
    <row r="401" spans="8:8" x14ac:dyDescent="0.2">
      <c r="H401" s="25"/>
    </row>
    <row r="402" spans="8:8" x14ac:dyDescent="0.2">
      <c r="H402" s="25"/>
    </row>
    <row r="403" spans="8:8" x14ac:dyDescent="0.2">
      <c r="H403" s="25"/>
    </row>
    <row r="404" spans="8:8" x14ac:dyDescent="0.2">
      <c r="H404" s="25"/>
    </row>
    <row r="405" spans="8:8" x14ac:dyDescent="0.2">
      <c r="H405" s="25"/>
    </row>
    <row r="406" spans="8:8" x14ac:dyDescent="0.2">
      <c r="H406" s="25"/>
    </row>
    <row r="407" spans="8:8" x14ac:dyDescent="0.2">
      <c r="H407" s="25"/>
    </row>
    <row r="408" spans="8:8" x14ac:dyDescent="0.2">
      <c r="H408" s="25"/>
    </row>
    <row r="409" spans="8:8" x14ac:dyDescent="0.2">
      <c r="H409" s="25"/>
    </row>
    <row r="410" spans="8:8" x14ac:dyDescent="0.2">
      <c r="H410" s="25"/>
    </row>
    <row r="411" spans="8:8" x14ac:dyDescent="0.2">
      <c r="H411" s="25"/>
    </row>
    <row r="412" spans="8:8" x14ac:dyDescent="0.2">
      <c r="H412" s="25"/>
    </row>
    <row r="413" spans="8:8" x14ac:dyDescent="0.2">
      <c r="H413" s="25"/>
    </row>
    <row r="414" spans="8:8" x14ac:dyDescent="0.2">
      <c r="H414" s="25"/>
    </row>
    <row r="415" spans="8:8" x14ac:dyDescent="0.2">
      <c r="H415" s="25"/>
    </row>
    <row r="416" spans="8:8" x14ac:dyDescent="0.2">
      <c r="H416" s="25"/>
    </row>
    <row r="417" spans="8:8" x14ac:dyDescent="0.2">
      <c r="H417" s="25"/>
    </row>
    <row r="418" spans="8:8" x14ac:dyDescent="0.2">
      <c r="H418" s="25"/>
    </row>
    <row r="419" spans="8:8" x14ac:dyDescent="0.2">
      <c r="H419" s="25"/>
    </row>
    <row r="420" spans="8:8" x14ac:dyDescent="0.2">
      <c r="H420" s="25"/>
    </row>
    <row r="421" spans="8:8" x14ac:dyDescent="0.2">
      <c r="H421" s="25"/>
    </row>
    <row r="422" spans="8:8" x14ac:dyDescent="0.2">
      <c r="H422" s="25"/>
    </row>
    <row r="423" spans="8:8" x14ac:dyDescent="0.2">
      <c r="H423" s="25"/>
    </row>
    <row r="424" spans="8:8" x14ac:dyDescent="0.2">
      <c r="H424" s="25"/>
    </row>
    <row r="425" spans="8:8" x14ac:dyDescent="0.2">
      <c r="H425" s="25"/>
    </row>
    <row r="426" spans="8:8" x14ac:dyDescent="0.2">
      <c r="H426" s="25"/>
    </row>
    <row r="427" spans="8:8" x14ac:dyDescent="0.2">
      <c r="H427" s="25"/>
    </row>
    <row r="428" spans="8:8" x14ac:dyDescent="0.2">
      <c r="H428" s="25"/>
    </row>
    <row r="429" spans="8:8" x14ac:dyDescent="0.2">
      <c r="H429" s="25"/>
    </row>
    <row r="430" spans="8:8" x14ac:dyDescent="0.2">
      <c r="H430" s="25"/>
    </row>
    <row r="431" spans="8:8" x14ac:dyDescent="0.2">
      <c r="H431" s="25"/>
    </row>
    <row r="432" spans="8:8" x14ac:dyDescent="0.2">
      <c r="H432" s="25"/>
    </row>
    <row r="433" spans="8:8" x14ac:dyDescent="0.2">
      <c r="H433" s="25"/>
    </row>
    <row r="434" spans="8:8" x14ac:dyDescent="0.2">
      <c r="H434" s="25"/>
    </row>
    <row r="435" spans="8:8" x14ac:dyDescent="0.2">
      <c r="H435" s="25"/>
    </row>
    <row r="436" spans="8:8" x14ac:dyDescent="0.2">
      <c r="H436" s="25"/>
    </row>
    <row r="437" spans="8:8" x14ac:dyDescent="0.2">
      <c r="H437" s="25"/>
    </row>
    <row r="438" spans="8:8" x14ac:dyDescent="0.2">
      <c r="H438" s="25"/>
    </row>
    <row r="439" spans="8:8" x14ac:dyDescent="0.2">
      <c r="H439" s="25"/>
    </row>
    <row r="440" spans="8:8" x14ac:dyDescent="0.2">
      <c r="H440" s="25"/>
    </row>
    <row r="441" spans="8:8" x14ac:dyDescent="0.2">
      <c r="H441" s="25"/>
    </row>
    <row r="442" spans="8:8" x14ac:dyDescent="0.2">
      <c r="H442" s="25"/>
    </row>
    <row r="443" spans="8:8" x14ac:dyDescent="0.2">
      <c r="H443" s="25"/>
    </row>
    <row r="444" spans="8:8" x14ac:dyDescent="0.2">
      <c r="H444" s="25"/>
    </row>
    <row r="445" spans="8:8" x14ac:dyDescent="0.2">
      <c r="H445" s="25"/>
    </row>
    <row r="446" spans="8:8" x14ac:dyDescent="0.2">
      <c r="H446" s="25"/>
    </row>
    <row r="447" spans="8:8" x14ac:dyDescent="0.2">
      <c r="H447" s="25"/>
    </row>
    <row r="448" spans="8:8" x14ac:dyDescent="0.2">
      <c r="H448" s="25"/>
    </row>
    <row r="449" spans="8:8" x14ac:dyDescent="0.2">
      <c r="H449" s="25"/>
    </row>
    <row r="450" spans="8:8" x14ac:dyDescent="0.2">
      <c r="H450" s="25"/>
    </row>
    <row r="451" spans="8:8" x14ac:dyDescent="0.2">
      <c r="H451" s="25"/>
    </row>
    <row r="452" spans="8:8" x14ac:dyDescent="0.2">
      <c r="H452" s="25"/>
    </row>
    <row r="453" spans="8:8" x14ac:dyDescent="0.2">
      <c r="H453" s="25"/>
    </row>
    <row r="454" spans="8:8" x14ac:dyDescent="0.2">
      <c r="H454" s="25"/>
    </row>
    <row r="455" spans="8:8" x14ac:dyDescent="0.2">
      <c r="H455" s="25"/>
    </row>
    <row r="456" spans="8:8" x14ac:dyDescent="0.2">
      <c r="H456" s="25"/>
    </row>
    <row r="457" spans="8:8" x14ac:dyDescent="0.2">
      <c r="H457" s="25"/>
    </row>
    <row r="458" spans="8:8" x14ac:dyDescent="0.2">
      <c r="H458" s="25"/>
    </row>
    <row r="459" spans="8:8" x14ac:dyDescent="0.2">
      <c r="H459" s="25"/>
    </row>
    <row r="460" spans="8:8" x14ac:dyDescent="0.2">
      <c r="H460" s="25"/>
    </row>
    <row r="461" spans="8:8" x14ac:dyDescent="0.2">
      <c r="H461" s="25"/>
    </row>
    <row r="462" spans="8:8" x14ac:dyDescent="0.2">
      <c r="H462" s="25"/>
    </row>
    <row r="463" spans="8:8" x14ac:dyDescent="0.2">
      <c r="H463" s="25"/>
    </row>
    <row r="464" spans="8:8" x14ac:dyDescent="0.2">
      <c r="H464" s="25"/>
    </row>
    <row r="465" spans="8:8" x14ac:dyDescent="0.2">
      <c r="H465" s="25"/>
    </row>
    <row r="466" spans="8:8" x14ac:dyDescent="0.2">
      <c r="H466" s="25"/>
    </row>
    <row r="467" spans="8:8" x14ac:dyDescent="0.2">
      <c r="H467" s="25"/>
    </row>
    <row r="468" spans="8:8" x14ac:dyDescent="0.2">
      <c r="H468" s="25"/>
    </row>
    <row r="469" spans="8:8" x14ac:dyDescent="0.2">
      <c r="H469" s="25"/>
    </row>
    <row r="470" spans="8:8" x14ac:dyDescent="0.2">
      <c r="H470" s="25"/>
    </row>
    <row r="471" spans="8:8" x14ac:dyDescent="0.2">
      <c r="H471" s="25"/>
    </row>
    <row r="472" spans="8:8" x14ac:dyDescent="0.2">
      <c r="H472" s="25"/>
    </row>
    <row r="473" spans="8:8" x14ac:dyDescent="0.2">
      <c r="H473" s="25"/>
    </row>
    <row r="474" spans="8:8" x14ac:dyDescent="0.2">
      <c r="H474" s="25"/>
    </row>
    <row r="475" spans="8:8" x14ac:dyDescent="0.2">
      <c r="H475" s="25"/>
    </row>
    <row r="476" spans="8:8" x14ac:dyDescent="0.2">
      <c r="H476" s="25"/>
    </row>
    <row r="477" spans="8:8" x14ac:dyDescent="0.2">
      <c r="H477" s="25"/>
    </row>
    <row r="478" spans="8:8" x14ac:dyDescent="0.2">
      <c r="H478" s="25"/>
    </row>
    <row r="479" spans="8:8" x14ac:dyDescent="0.2">
      <c r="H479" s="25"/>
    </row>
    <row r="480" spans="8:8" x14ac:dyDescent="0.2">
      <c r="H480" s="25"/>
    </row>
    <row r="481" spans="8:8" x14ac:dyDescent="0.2">
      <c r="H481" s="25"/>
    </row>
    <row r="482" spans="8:8" x14ac:dyDescent="0.2">
      <c r="H482" s="25"/>
    </row>
    <row r="483" spans="8:8" x14ac:dyDescent="0.2">
      <c r="H483" s="25"/>
    </row>
    <row r="484" spans="8:8" x14ac:dyDescent="0.2">
      <c r="H484" s="25"/>
    </row>
    <row r="485" spans="8:8" x14ac:dyDescent="0.2">
      <c r="H485" s="25"/>
    </row>
    <row r="486" spans="8:8" x14ac:dyDescent="0.2">
      <c r="H486" s="25"/>
    </row>
    <row r="487" spans="8:8" x14ac:dyDescent="0.2">
      <c r="H487" s="25"/>
    </row>
    <row r="488" spans="8:8" x14ac:dyDescent="0.2">
      <c r="H488" s="25"/>
    </row>
    <row r="489" spans="8:8" x14ac:dyDescent="0.2">
      <c r="H489" s="25"/>
    </row>
    <row r="490" spans="8:8" x14ac:dyDescent="0.2">
      <c r="H490" s="25"/>
    </row>
    <row r="491" spans="8:8" x14ac:dyDescent="0.2">
      <c r="H491" s="25"/>
    </row>
    <row r="492" spans="8:8" x14ac:dyDescent="0.2">
      <c r="H492" s="25"/>
    </row>
    <row r="493" spans="8:8" x14ac:dyDescent="0.2">
      <c r="H493" s="25"/>
    </row>
    <row r="494" spans="8:8" x14ac:dyDescent="0.2">
      <c r="H494" s="25"/>
    </row>
    <row r="495" spans="8:8" x14ac:dyDescent="0.2">
      <c r="H495" s="25"/>
    </row>
    <row r="496" spans="8:8" x14ac:dyDescent="0.2">
      <c r="H496" s="25"/>
    </row>
    <row r="497" spans="8:8" x14ac:dyDescent="0.2">
      <c r="H497" s="25"/>
    </row>
    <row r="498" spans="8:8" x14ac:dyDescent="0.2">
      <c r="H498" s="25"/>
    </row>
    <row r="499" spans="8:8" x14ac:dyDescent="0.2">
      <c r="H499" s="25"/>
    </row>
    <row r="500" spans="8:8" x14ac:dyDescent="0.2">
      <c r="H500" s="25"/>
    </row>
    <row r="501" spans="8:8" x14ac:dyDescent="0.2">
      <c r="H501" s="25"/>
    </row>
    <row r="502" spans="8:8" x14ac:dyDescent="0.2">
      <c r="H502" s="25"/>
    </row>
    <row r="503" spans="8:8" x14ac:dyDescent="0.2">
      <c r="H503" s="25"/>
    </row>
    <row r="504" spans="8:8" x14ac:dyDescent="0.2">
      <c r="H504" s="25"/>
    </row>
    <row r="505" spans="8:8" x14ac:dyDescent="0.2">
      <c r="H505" s="25"/>
    </row>
    <row r="506" spans="8:8" x14ac:dyDescent="0.2">
      <c r="H506" s="25"/>
    </row>
    <row r="507" spans="8:8" x14ac:dyDescent="0.2">
      <c r="H507" s="25"/>
    </row>
    <row r="508" spans="8:8" x14ac:dyDescent="0.2">
      <c r="H508" s="25"/>
    </row>
    <row r="509" spans="8:8" x14ac:dyDescent="0.2">
      <c r="H509" s="25"/>
    </row>
    <row r="510" spans="8:8" x14ac:dyDescent="0.2">
      <c r="H510" s="25"/>
    </row>
    <row r="511" spans="8:8" x14ac:dyDescent="0.2">
      <c r="H511" s="25"/>
    </row>
    <row r="512" spans="8:8" x14ac:dyDescent="0.2">
      <c r="H512" s="25"/>
    </row>
    <row r="513" spans="8:8" x14ac:dyDescent="0.2">
      <c r="H513" s="25"/>
    </row>
    <row r="514" spans="8:8" x14ac:dyDescent="0.2">
      <c r="H514" s="25"/>
    </row>
    <row r="515" spans="8:8" x14ac:dyDescent="0.2">
      <c r="H515" s="25"/>
    </row>
    <row r="516" spans="8:8" x14ac:dyDescent="0.2">
      <c r="H516" s="25"/>
    </row>
    <row r="517" spans="8:8" x14ac:dyDescent="0.2">
      <c r="H517" s="25"/>
    </row>
    <row r="518" spans="8:8" x14ac:dyDescent="0.2">
      <c r="H518" s="25"/>
    </row>
    <row r="519" spans="8:8" x14ac:dyDescent="0.2">
      <c r="H519" s="25"/>
    </row>
    <row r="520" spans="8:8" x14ac:dyDescent="0.2">
      <c r="H520" s="25"/>
    </row>
    <row r="521" spans="8:8" x14ac:dyDescent="0.2">
      <c r="H521" s="25"/>
    </row>
    <row r="522" spans="8:8" x14ac:dyDescent="0.2">
      <c r="H522" s="25"/>
    </row>
    <row r="523" spans="8:8" x14ac:dyDescent="0.2">
      <c r="H523" s="25"/>
    </row>
    <row r="524" spans="8:8" x14ac:dyDescent="0.2">
      <c r="H524" s="25"/>
    </row>
    <row r="525" spans="8:8" x14ac:dyDescent="0.2">
      <c r="H525" s="25"/>
    </row>
    <row r="526" spans="8:8" x14ac:dyDescent="0.2">
      <c r="H526" s="25"/>
    </row>
    <row r="527" spans="8:8" x14ac:dyDescent="0.2">
      <c r="H527" s="25"/>
    </row>
    <row r="528" spans="8:8" x14ac:dyDescent="0.2">
      <c r="H528" s="25"/>
    </row>
    <row r="529" spans="8:8" x14ac:dyDescent="0.2">
      <c r="H529" s="25"/>
    </row>
    <row r="530" spans="8:8" x14ac:dyDescent="0.2">
      <c r="H530" s="25"/>
    </row>
    <row r="531" spans="8:8" x14ac:dyDescent="0.2">
      <c r="H531" s="25"/>
    </row>
    <row r="532" spans="8:8" x14ac:dyDescent="0.2">
      <c r="H532" s="25"/>
    </row>
    <row r="533" spans="8:8" x14ac:dyDescent="0.2">
      <c r="H533" s="25"/>
    </row>
    <row r="534" spans="8:8" x14ac:dyDescent="0.2">
      <c r="H534" s="25"/>
    </row>
    <row r="535" spans="8:8" x14ac:dyDescent="0.2">
      <c r="H535" s="25"/>
    </row>
    <row r="536" spans="8:8" x14ac:dyDescent="0.2">
      <c r="H536" s="25"/>
    </row>
    <row r="537" spans="8:8" x14ac:dyDescent="0.2">
      <c r="H537" s="25"/>
    </row>
    <row r="538" spans="8:8" x14ac:dyDescent="0.2">
      <c r="H538" s="25"/>
    </row>
    <row r="539" spans="8:8" x14ac:dyDescent="0.2">
      <c r="H539" s="25"/>
    </row>
    <row r="540" spans="8:8" x14ac:dyDescent="0.2">
      <c r="H540" s="25"/>
    </row>
    <row r="541" spans="8:8" x14ac:dyDescent="0.2">
      <c r="H541" s="25"/>
    </row>
    <row r="542" spans="8:8" x14ac:dyDescent="0.2">
      <c r="H542" s="25"/>
    </row>
    <row r="543" spans="8:8" x14ac:dyDescent="0.2">
      <c r="H543" s="25"/>
    </row>
    <row r="544" spans="8:8" x14ac:dyDescent="0.2">
      <c r="H544" s="25"/>
    </row>
    <row r="545" spans="8:8" x14ac:dyDescent="0.2">
      <c r="H545" s="25"/>
    </row>
    <row r="546" spans="8:8" x14ac:dyDescent="0.2">
      <c r="H546" s="25"/>
    </row>
    <row r="547" spans="8:8" x14ac:dyDescent="0.2">
      <c r="H547" s="25"/>
    </row>
    <row r="548" spans="8:8" x14ac:dyDescent="0.2">
      <c r="H548" s="25"/>
    </row>
    <row r="549" spans="8:8" x14ac:dyDescent="0.2">
      <c r="H549" s="25"/>
    </row>
    <row r="550" spans="8:8" x14ac:dyDescent="0.2">
      <c r="H550" s="25"/>
    </row>
    <row r="551" spans="8:8" x14ac:dyDescent="0.2">
      <c r="H551" s="25"/>
    </row>
    <row r="552" spans="8:8" x14ac:dyDescent="0.2">
      <c r="H552" s="25"/>
    </row>
    <row r="553" spans="8:8" x14ac:dyDescent="0.2">
      <c r="H553" s="25"/>
    </row>
    <row r="554" spans="8:8" x14ac:dyDescent="0.2">
      <c r="H554" s="25"/>
    </row>
    <row r="555" spans="8:8" x14ac:dyDescent="0.2">
      <c r="H555" s="25"/>
    </row>
    <row r="556" spans="8:8" x14ac:dyDescent="0.2">
      <c r="H556" s="25"/>
    </row>
    <row r="557" spans="8:8" x14ac:dyDescent="0.2">
      <c r="H557" s="25"/>
    </row>
    <row r="558" spans="8:8" x14ac:dyDescent="0.2">
      <c r="H558" s="25"/>
    </row>
    <row r="559" spans="8:8" x14ac:dyDescent="0.2">
      <c r="H559" s="25"/>
    </row>
    <row r="560" spans="8:8" x14ac:dyDescent="0.2">
      <c r="H560" s="25"/>
    </row>
    <row r="561" spans="8:8" x14ac:dyDescent="0.2">
      <c r="H561" s="25"/>
    </row>
    <row r="562" spans="8:8" x14ac:dyDescent="0.2">
      <c r="H562" s="25"/>
    </row>
    <row r="563" spans="8:8" x14ac:dyDescent="0.2">
      <c r="H563" s="25"/>
    </row>
    <row r="564" spans="8:8" x14ac:dyDescent="0.2">
      <c r="H564" s="25"/>
    </row>
    <row r="565" spans="8:8" x14ac:dyDescent="0.2">
      <c r="H565" s="25"/>
    </row>
    <row r="566" spans="8:8" x14ac:dyDescent="0.2">
      <c r="H566" s="25"/>
    </row>
    <row r="567" spans="8:8" x14ac:dyDescent="0.2">
      <c r="H567" s="25"/>
    </row>
    <row r="568" spans="8:8" x14ac:dyDescent="0.2">
      <c r="H568" s="25"/>
    </row>
    <row r="569" spans="8:8" x14ac:dyDescent="0.2">
      <c r="H569" s="25"/>
    </row>
    <row r="570" spans="8:8" x14ac:dyDescent="0.2">
      <c r="H570" s="25"/>
    </row>
    <row r="571" spans="8:8" x14ac:dyDescent="0.2">
      <c r="H571" s="25"/>
    </row>
    <row r="572" spans="8:8" x14ac:dyDescent="0.2">
      <c r="H572" s="25"/>
    </row>
    <row r="573" spans="8:8" x14ac:dyDescent="0.2">
      <c r="H573" s="25"/>
    </row>
    <row r="574" spans="8:8" x14ac:dyDescent="0.2">
      <c r="H574" s="25"/>
    </row>
    <row r="575" spans="8:8" x14ac:dyDescent="0.2">
      <c r="H575" s="25"/>
    </row>
    <row r="576" spans="8:8" x14ac:dyDescent="0.2">
      <c r="H576" s="25"/>
    </row>
    <row r="577" spans="8:8" x14ac:dyDescent="0.2">
      <c r="H577" s="25"/>
    </row>
    <row r="578" spans="8:8" x14ac:dyDescent="0.2">
      <c r="H578" s="25"/>
    </row>
    <row r="579" spans="8:8" x14ac:dyDescent="0.2">
      <c r="H579" s="25"/>
    </row>
    <row r="580" spans="8:8" x14ac:dyDescent="0.2">
      <c r="H580" s="25"/>
    </row>
    <row r="581" spans="8:8" x14ac:dyDescent="0.2">
      <c r="H581" s="25"/>
    </row>
    <row r="582" spans="8:8" x14ac:dyDescent="0.2">
      <c r="H582" s="25"/>
    </row>
    <row r="583" spans="8:8" x14ac:dyDescent="0.2">
      <c r="H583" s="25"/>
    </row>
    <row r="584" spans="8:8" x14ac:dyDescent="0.2">
      <c r="H584" s="25"/>
    </row>
    <row r="585" spans="8:8" x14ac:dyDescent="0.2">
      <c r="H585" s="25"/>
    </row>
    <row r="586" spans="8:8" x14ac:dyDescent="0.2">
      <c r="H586" s="25"/>
    </row>
    <row r="587" spans="8:8" x14ac:dyDescent="0.2">
      <c r="H587" s="25"/>
    </row>
    <row r="588" spans="8:8" x14ac:dyDescent="0.2">
      <c r="H588" s="25"/>
    </row>
    <row r="589" spans="8:8" x14ac:dyDescent="0.2">
      <c r="H589" s="25"/>
    </row>
    <row r="590" spans="8:8" x14ac:dyDescent="0.2">
      <c r="H590" s="25"/>
    </row>
    <row r="591" spans="8:8" x14ac:dyDescent="0.2">
      <c r="H591" s="25"/>
    </row>
    <row r="592" spans="8:8" x14ac:dyDescent="0.2">
      <c r="H592" s="25"/>
    </row>
    <row r="593" spans="8:8" x14ac:dyDescent="0.2">
      <c r="H593" s="25"/>
    </row>
    <row r="594" spans="8:8" x14ac:dyDescent="0.2">
      <c r="H594" s="25"/>
    </row>
    <row r="595" spans="8:8" x14ac:dyDescent="0.2">
      <c r="H595" s="25"/>
    </row>
    <row r="596" spans="8:8" x14ac:dyDescent="0.2">
      <c r="H596" s="25"/>
    </row>
    <row r="597" spans="8:8" x14ac:dyDescent="0.2">
      <c r="H597" s="25"/>
    </row>
    <row r="598" spans="8:8" x14ac:dyDescent="0.2">
      <c r="H598" s="25"/>
    </row>
    <row r="599" spans="8:8" x14ac:dyDescent="0.2">
      <c r="H599" s="25"/>
    </row>
    <row r="600" spans="8:8" x14ac:dyDescent="0.2">
      <c r="H600" s="25"/>
    </row>
    <row r="601" spans="8:8" x14ac:dyDescent="0.2">
      <c r="H601" s="25"/>
    </row>
    <row r="602" spans="8:8" x14ac:dyDescent="0.2">
      <c r="H602" s="25"/>
    </row>
    <row r="603" spans="8:8" x14ac:dyDescent="0.2">
      <c r="H603" s="25"/>
    </row>
    <row r="604" spans="8:8" x14ac:dyDescent="0.2">
      <c r="H604" s="25"/>
    </row>
    <row r="605" spans="8:8" x14ac:dyDescent="0.2">
      <c r="H605" s="25"/>
    </row>
    <row r="606" spans="8:8" x14ac:dyDescent="0.2">
      <c r="H606" s="25"/>
    </row>
    <row r="607" spans="8:8" x14ac:dyDescent="0.2">
      <c r="H607" s="25"/>
    </row>
    <row r="608" spans="8:8" x14ac:dyDescent="0.2">
      <c r="H608" s="25"/>
    </row>
    <row r="609" spans="8:8" x14ac:dyDescent="0.2">
      <c r="H609" s="25"/>
    </row>
    <row r="610" spans="8:8" x14ac:dyDescent="0.2">
      <c r="H610" s="25"/>
    </row>
    <row r="611" spans="8:8" x14ac:dyDescent="0.2">
      <c r="H611" s="25"/>
    </row>
    <row r="612" spans="8:8" x14ac:dyDescent="0.2">
      <c r="H612" s="25"/>
    </row>
    <row r="613" spans="8:8" x14ac:dyDescent="0.2">
      <c r="H613" s="25"/>
    </row>
    <row r="614" spans="8:8" x14ac:dyDescent="0.2">
      <c r="H614" s="25"/>
    </row>
    <row r="615" spans="8:8" x14ac:dyDescent="0.2">
      <c r="H615" s="25"/>
    </row>
    <row r="616" spans="8:8" x14ac:dyDescent="0.2">
      <c r="H616" s="25"/>
    </row>
    <row r="617" spans="8:8" x14ac:dyDescent="0.2">
      <c r="H617" s="25"/>
    </row>
    <row r="618" spans="8:8" x14ac:dyDescent="0.2">
      <c r="H618" s="25"/>
    </row>
    <row r="619" spans="8:8" x14ac:dyDescent="0.2">
      <c r="H619" s="25"/>
    </row>
    <row r="620" spans="8:8" x14ac:dyDescent="0.2">
      <c r="H620" s="25"/>
    </row>
    <row r="621" spans="8:8" x14ac:dyDescent="0.2">
      <c r="H621" s="25"/>
    </row>
    <row r="622" spans="8:8" x14ac:dyDescent="0.2">
      <c r="H622" s="25"/>
    </row>
    <row r="623" spans="8:8" x14ac:dyDescent="0.2">
      <c r="H623" s="25"/>
    </row>
    <row r="624" spans="8:8" x14ac:dyDescent="0.2">
      <c r="H624" s="25"/>
    </row>
    <row r="625" spans="8:8" x14ac:dyDescent="0.2">
      <c r="H625" s="25"/>
    </row>
    <row r="626" spans="8:8" x14ac:dyDescent="0.2">
      <c r="H626" s="25"/>
    </row>
    <row r="627" spans="8:8" x14ac:dyDescent="0.2">
      <c r="H627" s="25"/>
    </row>
    <row r="628" spans="8:8" x14ac:dyDescent="0.2">
      <c r="H628" s="25"/>
    </row>
    <row r="629" spans="8:8" x14ac:dyDescent="0.2">
      <c r="H629" s="25"/>
    </row>
    <row r="630" spans="8:8" x14ac:dyDescent="0.2">
      <c r="H630" s="25"/>
    </row>
    <row r="631" spans="8:8" x14ac:dyDescent="0.2">
      <c r="H631" s="25"/>
    </row>
    <row r="632" spans="8:8" x14ac:dyDescent="0.2">
      <c r="H632" s="25"/>
    </row>
    <row r="633" spans="8:8" x14ac:dyDescent="0.2">
      <c r="H633" s="25"/>
    </row>
    <row r="634" spans="8:8" x14ac:dyDescent="0.2">
      <c r="H634" s="25"/>
    </row>
    <row r="635" spans="8:8" x14ac:dyDescent="0.2">
      <c r="H635" s="25"/>
    </row>
    <row r="636" spans="8:8" x14ac:dyDescent="0.2">
      <c r="H636" s="25"/>
    </row>
    <row r="637" spans="8:8" x14ac:dyDescent="0.2">
      <c r="H637" s="25"/>
    </row>
    <row r="638" spans="8:8" x14ac:dyDescent="0.2">
      <c r="H638" s="25"/>
    </row>
    <row r="639" spans="8:8" x14ac:dyDescent="0.2">
      <c r="H639" s="25"/>
    </row>
    <row r="640" spans="8:8" x14ac:dyDescent="0.2">
      <c r="H640" s="25"/>
    </row>
    <row r="641" spans="8:8" x14ac:dyDescent="0.2">
      <c r="H641" s="25"/>
    </row>
    <row r="642" spans="8:8" x14ac:dyDescent="0.2">
      <c r="H642" s="25"/>
    </row>
    <row r="643" spans="8:8" x14ac:dyDescent="0.2">
      <c r="H643" s="25"/>
    </row>
    <row r="644" spans="8:8" x14ac:dyDescent="0.2">
      <c r="H644" s="25"/>
    </row>
    <row r="645" spans="8:8" x14ac:dyDescent="0.2">
      <c r="H645" s="25"/>
    </row>
    <row r="646" spans="8:8" x14ac:dyDescent="0.2">
      <c r="H646" s="25"/>
    </row>
    <row r="647" spans="8:8" x14ac:dyDescent="0.2">
      <c r="H647" s="25"/>
    </row>
    <row r="648" spans="8:8" x14ac:dyDescent="0.2">
      <c r="H648" s="25"/>
    </row>
    <row r="649" spans="8:8" x14ac:dyDescent="0.2">
      <c r="H649" s="25"/>
    </row>
    <row r="650" spans="8:8" x14ac:dyDescent="0.2">
      <c r="H650" s="25"/>
    </row>
    <row r="651" spans="8:8" x14ac:dyDescent="0.2">
      <c r="H651" s="25"/>
    </row>
    <row r="652" spans="8:8" x14ac:dyDescent="0.2">
      <c r="H652" s="25"/>
    </row>
    <row r="653" spans="8:8" x14ac:dyDescent="0.2">
      <c r="H653" s="25"/>
    </row>
    <row r="654" spans="8:8" x14ac:dyDescent="0.2">
      <c r="H654" s="25"/>
    </row>
    <row r="655" spans="8:8" x14ac:dyDescent="0.2">
      <c r="H655" s="25"/>
    </row>
    <row r="656" spans="8:8" x14ac:dyDescent="0.2">
      <c r="H656" s="25"/>
    </row>
    <row r="657" spans="8:8" x14ac:dyDescent="0.2">
      <c r="H657" s="25"/>
    </row>
    <row r="658" spans="8:8" x14ac:dyDescent="0.2">
      <c r="H658" s="25"/>
    </row>
    <row r="659" spans="8:8" x14ac:dyDescent="0.2">
      <c r="H659" s="25"/>
    </row>
    <row r="660" spans="8:8" x14ac:dyDescent="0.2">
      <c r="H660" s="25"/>
    </row>
    <row r="661" spans="8:8" x14ac:dyDescent="0.2">
      <c r="H661" s="25"/>
    </row>
    <row r="662" spans="8:8" x14ac:dyDescent="0.2">
      <c r="H662" s="25"/>
    </row>
    <row r="663" spans="8:8" x14ac:dyDescent="0.2">
      <c r="H663" s="25"/>
    </row>
    <row r="664" spans="8:8" x14ac:dyDescent="0.2">
      <c r="H664" s="25"/>
    </row>
    <row r="665" spans="8:8" x14ac:dyDescent="0.2">
      <c r="H665" s="25"/>
    </row>
    <row r="666" spans="8:8" x14ac:dyDescent="0.2">
      <c r="H666" s="25"/>
    </row>
    <row r="667" spans="8:8" x14ac:dyDescent="0.2">
      <c r="H667" s="25"/>
    </row>
    <row r="668" spans="8:8" x14ac:dyDescent="0.2">
      <c r="H668" s="25"/>
    </row>
    <row r="669" spans="8:8" x14ac:dyDescent="0.2">
      <c r="H669" s="25"/>
    </row>
    <row r="670" spans="8:8" x14ac:dyDescent="0.2">
      <c r="H670" s="25"/>
    </row>
    <row r="671" spans="8:8" x14ac:dyDescent="0.2">
      <c r="H671" s="25"/>
    </row>
    <row r="672" spans="8:8" x14ac:dyDescent="0.2">
      <c r="H672" s="25"/>
    </row>
    <row r="673" spans="8:8" x14ac:dyDescent="0.2">
      <c r="H673" s="25"/>
    </row>
    <row r="674" spans="8:8" x14ac:dyDescent="0.2">
      <c r="H674" s="25"/>
    </row>
    <row r="675" spans="8:8" x14ac:dyDescent="0.2">
      <c r="H675" s="25"/>
    </row>
    <row r="676" spans="8:8" x14ac:dyDescent="0.2">
      <c r="H676" s="25"/>
    </row>
    <row r="677" spans="8:8" x14ac:dyDescent="0.2">
      <c r="H677" s="25"/>
    </row>
    <row r="678" spans="8:8" x14ac:dyDescent="0.2">
      <c r="H678" s="25"/>
    </row>
    <row r="679" spans="8:8" x14ac:dyDescent="0.2">
      <c r="H679" s="25"/>
    </row>
    <row r="680" spans="8:8" x14ac:dyDescent="0.2">
      <c r="H680" s="25"/>
    </row>
    <row r="681" spans="8:8" x14ac:dyDescent="0.2">
      <c r="H681" s="25"/>
    </row>
    <row r="682" spans="8:8" x14ac:dyDescent="0.2">
      <c r="H682" s="25"/>
    </row>
    <row r="683" spans="8:8" x14ac:dyDescent="0.2">
      <c r="H683" s="25"/>
    </row>
    <row r="684" spans="8:8" x14ac:dyDescent="0.2">
      <c r="H684" s="25"/>
    </row>
    <row r="685" spans="8:8" x14ac:dyDescent="0.2">
      <c r="H685" s="25"/>
    </row>
    <row r="686" spans="8:8" x14ac:dyDescent="0.2">
      <c r="H686" s="25"/>
    </row>
    <row r="687" spans="8:8" x14ac:dyDescent="0.2">
      <c r="H687" s="25"/>
    </row>
    <row r="688" spans="8:8" x14ac:dyDescent="0.2">
      <c r="H688" s="25"/>
    </row>
    <row r="689" spans="8:8" x14ac:dyDescent="0.2">
      <c r="H689" s="25"/>
    </row>
    <row r="690" spans="8:8" x14ac:dyDescent="0.2">
      <c r="H690" s="25"/>
    </row>
    <row r="691" spans="8:8" x14ac:dyDescent="0.2">
      <c r="H691" s="25"/>
    </row>
    <row r="692" spans="8:8" x14ac:dyDescent="0.2">
      <c r="H692" s="25"/>
    </row>
    <row r="693" spans="8:8" x14ac:dyDescent="0.2">
      <c r="H693" s="25"/>
    </row>
    <row r="694" spans="8:8" x14ac:dyDescent="0.2">
      <c r="H694" s="25"/>
    </row>
    <row r="695" spans="8:8" x14ac:dyDescent="0.2">
      <c r="H695" s="25"/>
    </row>
    <row r="696" spans="8:8" x14ac:dyDescent="0.2">
      <c r="H696" s="25"/>
    </row>
    <row r="697" spans="8:8" x14ac:dyDescent="0.2">
      <c r="H697" s="25"/>
    </row>
    <row r="698" spans="8:8" x14ac:dyDescent="0.2">
      <c r="H698" s="25"/>
    </row>
    <row r="699" spans="8:8" x14ac:dyDescent="0.2">
      <c r="H699" s="25"/>
    </row>
    <row r="700" spans="8:8" x14ac:dyDescent="0.2">
      <c r="H700" s="25"/>
    </row>
    <row r="701" spans="8:8" x14ac:dyDescent="0.2">
      <c r="H701" s="25"/>
    </row>
    <row r="702" spans="8:8" x14ac:dyDescent="0.2">
      <c r="H702" s="25"/>
    </row>
    <row r="703" spans="8:8" x14ac:dyDescent="0.2">
      <c r="H703" s="25"/>
    </row>
    <row r="704" spans="8:8" x14ac:dyDescent="0.2">
      <c r="H704" s="25"/>
    </row>
    <row r="705" spans="8:8" x14ac:dyDescent="0.2">
      <c r="H705" s="25"/>
    </row>
    <row r="706" spans="8:8" x14ac:dyDescent="0.2">
      <c r="H706" s="25"/>
    </row>
    <row r="707" spans="8:8" x14ac:dyDescent="0.2">
      <c r="H707" s="25"/>
    </row>
    <row r="708" spans="8:8" x14ac:dyDescent="0.2">
      <c r="H708" s="25"/>
    </row>
    <row r="709" spans="8:8" x14ac:dyDescent="0.2">
      <c r="H709" s="25"/>
    </row>
    <row r="710" spans="8:8" x14ac:dyDescent="0.2">
      <c r="H710" s="25"/>
    </row>
    <row r="711" spans="8:8" x14ac:dyDescent="0.2">
      <c r="H711" s="25"/>
    </row>
    <row r="712" spans="8:8" x14ac:dyDescent="0.2">
      <c r="H712" s="25"/>
    </row>
    <row r="713" spans="8:8" x14ac:dyDescent="0.2">
      <c r="H713" s="25"/>
    </row>
    <row r="714" spans="8:8" x14ac:dyDescent="0.2">
      <c r="H714" s="25"/>
    </row>
    <row r="715" spans="8:8" x14ac:dyDescent="0.2">
      <c r="H715" s="25"/>
    </row>
    <row r="716" spans="8:8" x14ac:dyDescent="0.2">
      <c r="H716" s="25"/>
    </row>
    <row r="717" spans="8:8" x14ac:dyDescent="0.2">
      <c r="H717" s="25"/>
    </row>
    <row r="718" spans="8:8" x14ac:dyDescent="0.2">
      <c r="H718" s="25"/>
    </row>
    <row r="719" spans="8:8" x14ac:dyDescent="0.2">
      <c r="H719" s="25"/>
    </row>
    <row r="720" spans="8:8" x14ac:dyDescent="0.2">
      <c r="H720" s="25"/>
    </row>
    <row r="721" spans="8:8" x14ac:dyDescent="0.2">
      <c r="H721" s="25"/>
    </row>
    <row r="722" spans="8:8" x14ac:dyDescent="0.2">
      <c r="H722" s="25"/>
    </row>
    <row r="723" spans="8:8" x14ac:dyDescent="0.2">
      <c r="H723" s="25"/>
    </row>
    <row r="724" spans="8:8" x14ac:dyDescent="0.2">
      <c r="H724" s="25"/>
    </row>
    <row r="725" spans="8:8" x14ac:dyDescent="0.2">
      <c r="H725" s="25"/>
    </row>
    <row r="726" spans="8:8" x14ac:dyDescent="0.2">
      <c r="H726" s="25"/>
    </row>
    <row r="727" spans="8:8" x14ac:dyDescent="0.2">
      <c r="H727" s="25"/>
    </row>
    <row r="728" spans="8:8" x14ac:dyDescent="0.2">
      <c r="H728" s="25"/>
    </row>
    <row r="729" spans="8:8" x14ac:dyDescent="0.2">
      <c r="H729" s="25"/>
    </row>
    <row r="730" spans="8:8" x14ac:dyDescent="0.2">
      <c r="H730" s="25"/>
    </row>
    <row r="731" spans="8:8" x14ac:dyDescent="0.2">
      <c r="H731" s="25"/>
    </row>
    <row r="732" spans="8:8" x14ac:dyDescent="0.2">
      <c r="H732" s="25"/>
    </row>
    <row r="733" spans="8:8" x14ac:dyDescent="0.2">
      <c r="H733" s="25"/>
    </row>
    <row r="734" spans="8:8" x14ac:dyDescent="0.2">
      <c r="H734" s="25"/>
    </row>
    <row r="735" spans="8:8" x14ac:dyDescent="0.2">
      <c r="H735" s="25"/>
    </row>
    <row r="736" spans="8:8" x14ac:dyDescent="0.2">
      <c r="H736" s="25"/>
    </row>
    <row r="737" spans="8:8" x14ac:dyDescent="0.2">
      <c r="H737" s="25"/>
    </row>
    <row r="738" spans="8:8" x14ac:dyDescent="0.2">
      <c r="H738" s="25"/>
    </row>
    <row r="739" spans="8:8" x14ac:dyDescent="0.2">
      <c r="H739" s="25"/>
    </row>
    <row r="740" spans="8:8" x14ac:dyDescent="0.2">
      <c r="H740" s="25"/>
    </row>
    <row r="741" spans="8:8" x14ac:dyDescent="0.2">
      <c r="H741" s="25"/>
    </row>
    <row r="742" spans="8:8" x14ac:dyDescent="0.2">
      <c r="H742" s="25"/>
    </row>
    <row r="743" spans="8:8" x14ac:dyDescent="0.2">
      <c r="H743" s="25"/>
    </row>
    <row r="744" spans="8:8" x14ac:dyDescent="0.2">
      <c r="H744" s="25"/>
    </row>
    <row r="745" spans="8:8" x14ac:dyDescent="0.2">
      <c r="H745" s="25"/>
    </row>
    <row r="746" spans="8:8" x14ac:dyDescent="0.2">
      <c r="H746" s="25"/>
    </row>
    <row r="747" spans="8:8" x14ac:dyDescent="0.2">
      <c r="H747" s="25"/>
    </row>
    <row r="748" spans="8:8" x14ac:dyDescent="0.2">
      <c r="H748" s="25"/>
    </row>
    <row r="749" spans="8:8" x14ac:dyDescent="0.2">
      <c r="H749" s="25"/>
    </row>
    <row r="750" spans="8:8" x14ac:dyDescent="0.2">
      <c r="H750" s="25"/>
    </row>
    <row r="751" spans="8:8" x14ac:dyDescent="0.2">
      <c r="H751" s="25"/>
    </row>
    <row r="752" spans="8:8" x14ac:dyDescent="0.2">
      <c r="H752" s="25"/>
    </row>
    <row r="753" spans="8:8" x14ac:dyDescent="0.2">
      <c r="H753" s="25"/>
    </row>
    <row r="754" spans="8:8" x14ac:dyDescent="0.2">
      <c r="H754" s="25"/>
    </row>
    <row r="755" spans="8:8" x14ac:dyDescent="0.2">
      <c r="H755" s="25"/>
    </row>
    <row r="756" spans="8:8" x14ac:dyDescent="0.2">
      <c r="H756" s="25"/>
    </row>
    <row r="757" spans="8:8" x14ac:dyDescent="0.2">
      <c r="H757" s="25"/>
    </row>
    <row r="758" spans="8:8" x14ac:dyDescent="0.2">
      <c r="H758" s="25"/>
    </row>
    <row r="759" spans="8:8" x14ac:dyDescent="0.2">
      <c r="H759" s="25"/>
    </row>
    <row r="760" spans="8:8" x14ac:dyDescent="0.2">
      <c r="H760" s="25"/>
    </row>
    <row r="761" spans="8:8" x14ac:dyDescent="0.2">
      <c r="H761" s="25"/>
    </row>
    <row r="762" spans="8:8" x14ac:dyDescent="0.2">
      <c r="H762" s="25"/>
    </row>
    <row r="763" spans="8:8" x14ac:dyDescent="0.2">
      <c r="H763" s="25"/>
    </row>
    <row r="764" spans="8:8" x14ac:dyDescent="0.2">
      <c r="H764" s="25"/>
    </row>
    <row r="765" spans="8:8" x14ac:dyDescent="0.2">
      <c r="H765" s="25"/>
    </row>
    <row r="766" spans="8:8" x14ac:dyDescent="0.2">
      <c r="H766" s="25"/>
    </row>
    <row r="767" spans="8:8" x14ac:dyDescent="0.2">
      <c r="H767" s="25"/>
    </row>
    <row r="768" spans="8:8" x14ac:dyDescent="0.2">
      <c r="H768" s="25"/>
    </row>
    <row r="769" spans="8:8" x14ac:dyDescent="0.2">
      <c r="H769" s="25"/>
    </row>
    <row r="770" spans="8:8" x14ac:dyDescent="0.2">
      <c r="H770" s="25"/>
    </row>
    <row r="771" spans="8:8" x14ac:dyDescent="0.2">
      <c r="H771" s="25"/>
    </row>
    <row r="772" spans="8:8" x14ac:dyDescent="0.2">
      <c r="H772" s="25"/>
    </row>
    <row r="773" spans="8:8" x14ac:dyDescent="0.2">
      <c r="H773" s="25"/>
    </row>
    <row r="774" spans="8:8" x14ac:dyDescent="0.2">
      <c r="H774" s="25"/>
    </row>
    <row r="775" spans="8:8" x14ac:dyDescent="0.2">
      <c r="H775" s="25"/>
    </row>
    <row r="776" spans="8:8" x14ac:dyDescent="0.2">
      <c r="H776" s="25"/>
    </row>
    <row r="777" spans="8:8" x14ac:dyDescent="0.2">
      <c r="H777" s="25"/>
    </row>
    <row r="778" spans="8:8" x14ac:dyDescent="0.2">
      <c r="H778" s="25"/>
    </row>
    <row r="779" spans="8:8" x14ac:dyDescent="0.2">
      <c r="H779" s="25"/>
    </row>
    <row r="780" spans="8:8" x14ac:dyDescent="0.2">
      <c r="H780" s="25"/>
    </row>
    <row r="781" spans="8:8" x14ac:dyDescent="0.2">
      <c r="H781" s="25"/>
    </row>
    <row r="782" spans="8:8" x14ac:dyDescent="0.2">
      <c r="H782" s="25"/>
    </row>
    <row r="783" spans="8:8" x14ac:dyDescent="0.2">
      <c r="H783" s="25"/>
    </row>
    <row r="784" spans="8:8" x14ac:dyDescent="0.2">
      <c r="H784" s="25"/>
    </row>
    <row r="785" spans="8:8" x14ac:dyDescent="0.2">
      <c r="H785" s="25"/>
    </row>
    <row r="786" spans="8:8" x14ac:dyDescent="0.2">
      <c r="H786" s="25"/>
    </row>
    <row r="787" spans="8:8" x14ac:dyDescent="0.2">
      <c r="H787" s="25"/>
    </row>
    <row r="788" spans="8:8" x14ac:dyDescent="0.2">
      <c r="H788" s="25"/>
    </row>
    <row r="789" spans="8:8" x14ac:dyDescent="0.2">
      <c r="H789" s="25"/>
    </row>
    <row r="790" spans="8:8" x14ac:dyDescent="0.2">
      <c r="H790" s="25"/>
    </row>
    <row r="791" spans="8:8" x14ac:dyDescent="0.2">
      <c r="H791" s="25"/>
    </row>
    <row r="792" spans="8:8" x14ac:dyDescent="0.2">
      <c r="H792" s="25"/>
    </row>
    <row r="793" spans="8:8" x14ac:dyDescent="0.2">
      <c r="H793" s="25"/>
    </row>
    <row r="794" spans="8:8" x14ac:dyDescent="0.2">
      <c r="H794" s="25"/>
    </row>
    <row r="795" spans="8:8" x14ac:dyDescent="0.2">
      <c r="H795" s="25"/>
    </row>
    <row r="796" spans="8:8" x14ac:dyDescent="0.2">
      <c r="H796" s="25"/>
    </row>
    <row r="797" spans="8:8" x14ac:dyDescent="0.2">
      <c r="H797" s="25"/>
    </row>
    <row r="798" spans="8:8" x14ac:dyDescent="0.2">
      <c r="H798" s="25"/>
    </row>
    <row r="799" spans="8:8" x14ac:dyDescent="0.2">
      <c r="H799" s="25"/>
    </row>
    <row r="800" spans="8:8" x14ac:dyDescent="0.2">
      <c r="H800" s="25"/>
    </row>
    <row r="801" spans="8:8" x14ac:dyDescent="0.2">
      <c r="H801" s="25"/>
    </row>
    <row r="802" spans="8:8" x14ac:dyDescent="0.2">
      <c r="H802" s="25"/>
    </row>
    <row r="803" spans="8:8" x14ac:dyDescent="0.2">
      <c r="H803" s="25"/>
    </row>
    <row r="804" spans="8:8" x14ac:dyDescent="0.2">
      <c r="H804" s="25"/>
    </row>
    <row r="805" spans="8:8" x14ac:dyDescent="0.2">
      <c r="H805" s="25"/>
    </row>
    <row r="806" spans="8:8" x14ac:dyDescent="0.2">
      <c r="H806" s="25"/>
    </row>
    <row r="807" spans="8:8" x14ac:dyDescent="0.2">
      <c r="H807" s="25"/>
    </row>
    <row r="808" spans="8:8" x14ac:dyDescent="0.2">
      <c r="H808" s="25"/>
    </row>
    <row r="809" spans="8:8" x14ac:dyDescent="0.2">
      <c r="H809" s="25"/>
    </row>
    <row r="810" spans="8:8" x14ac:dyDescent="0.2">
      <c r="H810" s="25"/>
    </row>
    <row r="811" spans="8:8" x14ac:dyDescent="0.2">
      <c r="H811" s="25"/>
    </row>
    <row r="812" spans="8:8" x14ac:dyDescent="0.2">
      <c r="H812" s="25"/>
    </row>
    <row r="813" spans="8:8" x14ac:dyDescent="0.2">
      <c r="H813" s="25"/>
    </row>
    <row r="814" spans="8:8" x14ac:dyDescent="0.2">
      <c r="H814" s="25"/>
    </row>
    <row r="815" spans="8:8" x14ac:dyDescent="0.2">
      <c r="H815" s="25"/>
    </row>
    <row r="816" spans="8:8" x14ac:dyDescent="0.2">
      <c r="H816" s="25"/>
    </row>
    <row r="817" spans="8:8" x14ac:dyDescent="0.2">
      <c r="H817" s="25"/>
    </row>
    <row r="818" spans="8:8" x14ac:dyDescent="0.2">
      <c r="H818" s="25"/>
    </row>
    <row r="819" spans="8:8" x14ac:dyDescent="0.2">
      <c r="H819" s="25"/>
    </row>
    <row r="820" spans="8:8" x14ac:dyDescent="0.2">
      <c r="H820" s="25"/>
    </row>
    <row r="821" spans="8:8" x14ac:dyDescent="0.2">
      <c r="H821" s="25"/>
    </row>
    <row r="822" spans="8:8" x14ac:dyDescent="0.2">
      <c r="H822" s="25"/>
    </row>
    <row r="823" spans="8:8" x14ac:dyDescent="0.2">
      <c r="H823" s="25"/>
    </row>
    <row r="824" spans="8:8" x14ac:dyDescent="0.2">
      <c r="H824" s="25"/>
    </row>
    <row r="825" spans="8:8" x14ac:dyDescent="0.2">
      <c r="H825" s="25"/>
    </row>
    <row r="826" spans="8:8" x14ac:dyDescent="0.2">
      <c r="H826" s="25"/>
    </row>
    <row r="827" spans="8:8" x14ac:dyDescent="0.2">
      <c r="H827" s="25"/>
    </row>
    <row r="828" spans="8:8" x14ac:dyDescent="0.2">
      <c r="H828" s="25"/>
    </row>
    <row r="829" spans="8:8" x14ac:dyDescent="0.2">
      <c r="H829" s="25"/>
    </row>
    <row r="830" spans="8:8" x14ac:dyDescent="0.2">
      <c r="H830" s="25"/>
    </row>
    <row r="831" spans="8:8" x14ac:dyDescent="0.2">
      <c r="H831" s="25"/>
    </row>
    <row r="832" spans="8:8" x14ac:dyDescent="0.2">
      <c r="H832" s="25"/>
    </row>
    <row r="833" spans="8:8" x14ac:dyDescent="0.2">
      <c r="H833" s="25"/>
    </row>
    <row r="834" spans="8:8" x14ac:dyDescent="0.2">
      <c r="H834" s="25"/>
    </row>
    <row r="835" spans="8:8" x14ac:dyDescent="0.2">
      <c r="H835" s="25"/>
    </row>
    <row r="836" spans="8:8" x14ac:dyDescent="0.2">
      <c r="H836" s="25"/>
    </row>
    <row r="837" spans="8:8" x14ac:dyDescent="0.2">
      <c r="H837" s="25"/>
    </row>
    <row r="838" spans="8:8" x14ac:dyDescent="0.2">
      <c r="H838" s="25"/>
    </row>
    <row r="839" spans="8:8" x14ac:dyDescent="0.2">
      <c r="H839" s="25"/>
    </row>
    <row r="840" spans="8:8" x14ac:dyDescent="0.2">
      <c r="H840" s="25"/>
    </row>
    <row r="841" spans="8:8" x14ac:dyDescent="0.2">
      <c r="H841" s="25"/>
    </row>
    <row r="842" spans="8:8" x14ac:dyDescent="0.2">
      <c r="H842" s="25"/>
    </row>
    <row r="843" spans="8:8" x14ac:dyDescent="0.2">
      <c r="H843" s="25"/>
    </row>
    <row r="844" spans="8:8" x14ac:dyDescent="0.2">
      <c r="H844" s="25"/>
    </row>
    <row r="845" spans="8:8" x14ac:dyDescent="0.2">
      <c r="H845" s="25"/>
    </row>
    <row r="846" spans="8:8" x14ac:dyDescent="0.2">
      <c r="H846" s="25"/>
    </row>
    <row r="847" spans="8:8" x14ac:dyDescent="0.2">
      <c r="H847" s="25"/>
    </row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Instructions</vt:lpstr>
      <vt:lpstr>PL Adjustment by Month</vt:lpstr>
      <vt:lpstr>Alcoa</vt:lpstr>
      <vt:lpstr>Summary</vt:lpstr>
      <vt:lpstr>Curves</vt:lpstr>
      <vt:lpstr>Alcoa!Print_Area</vt:lpstr>
      <vt:lpstr>Summary!Print_Area</vt:lpstr>
      <vt:lpstr>Alcoa!Print_Titles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smills</dc:creator>
  <dc:description>- Oracle 8i ODBC QueryFix Applied</dc:description>
  <cp:lastModifiedBy>Felienne</cp:lastModifiedBy>
  <cp:lastPrinted>2000-12-22T19:18:29Z</cp:lastPrinted>
  <dcterms:created xsi:type="dcterms:W3CDTF">2000-06-30T00:33:41Z</dcterms:created>
  <dcterms:modified xsi:type="dcterms:W3CDTF">2014-09-05T11:11:23Z</dcterms:modified>
</cp:coreProperties>
</file>