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665" yWindow="-15" windowWidth="7650" windowHeight="9180" tabRatio="943"/>
  </bookViews>
  <sheets>
    <sheet name="Report" sheetId="1" r:id="rId1"/>
    <sheet name="Check" sheetId="2" r:id="rId2"/>
    <sheet name="Associated" sheetId="11" r:id="rId3"/>
    <sheet name="NP15" sheetId="6" r:id="rId4"/>
    <sheet name="SP15" sheetId="7" r:id="rId5"/>
    <sheet name="WSCC-S" sheetId="4" r:id="rId6"/>
    <sheet name="WSCC-N" sheetId="3" r:id="rId7"/>
    <sheet name="MID-COLUMBIA" sheetId="5" r:id="rId8"/>
    <sheet name="ROCKIES" sheetId="19" r:id="rId9"/>
    <sheet name="ZP26" sheetId="8" r:id="rId10"/>
    <sheet name="NONCEC" sheetId="9" r:id="rId11"/>
    <sheet name="CLEAN" sheetId="10" r:id="rId12"/>
    <sheet name="Sheet7" sheetId="12" r:id="rId13"/>
    <sheet name="Sheet6" sheetId="13" r:id="rId14"/>
    <sheet name="Sheet5" sheetId="14" r:id="rId15"/>
    <sheet name="Sheet4" sheetId="15" r:id="rId16"/>
    <sheet name="Sheet3" sheetId="16" r:id="rId17"/>
    <sheet name="Sheet2" sheetId="17" r:id="rId18"/>
    <sheet name="Sheet1" sheetId="18" r:id="rId19"/>
    <sheet name="Orig Sched" sheetId="20" r:id="rId20"/>
    <sheet name="Daily Macro" sheetId="21" state="veryHidden" r:id=""/>
    <sheet name="MTD Macro" sheetId="22" state="veryHidden" r:id=""/>
    <sheet name="YTD Macro" sheetId="23" state="veryHidden" r:id=""/>
    <sheet name="Liquidation GOTO" sheetId="24" state="veryHidden" r:id=""/>
    <sheet name="Link Macro" sheetId="25" state="veryHidden" r:id=""/>
  </sheets>
  <externalReferences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</externalReferences>
  <definedNames>
    <definedName name="_Order1" localSheetId="19" hidden="1">255</definedName>
    <definedName name="_Order2" localSheetId="19" hidden="1">255</definedName>
    <definedName name="ACwvu.BookBal." localSheetId="11" hidden="1">CLEAN!$A$6:$R$40</definedName>
    <definedName name="ACwvu.BookBal." localSheetId="7" hidden="1">'MID-COLUMBIA'!$A$6:$R$40</definedName>
    <definedName name="ACwvu.BookBal." localSheetId="10" hidden="1">NONCEC!$A$6:$R$40</definedName>
    <definedName name="ACwvu.BookBal." localSheetId="3" hidden="1">'NP15'!$A$6:$R$40</definedName>
    <definedName name="ACwvu.BookBal." localSheetId="8" hidden="1">ROCKIES!$A$6:$R$40</definedName>
    <definedName name="ACwvu.BookBal." localSheetId="4" hidden="1">'SP15'!$A$6:$R$40</definedName>
    <definedName name="ACwvu.BookBal." localSheetId="6" hidden="1">'WSCC-N'!$A$6:$R$40</definedName>
    <definedName name="ACwvu.BookBal." localSheetId="5" hidden="1">'WSCC-S'!$A$6:$R$40</definedName>
    <definedName name="ACwvu.BookBal." localSheetId="9" hidden="1">'ZP26'!$A$6:$R$40</definedName>
    <definedName name="ACwvu.DailyChange." localSheetId="11" hidden="1">CLEAN!$A$41:$AG$118</definedName>
    <definedName name="ACwvu.DailyChange." localSheetId="7" hidden="1">'MID-COLUMBIA'!$A$41:$AG$118</definedName>
    <definedName name="ACwvu.DailyChange." localSheetId="10" hidden="1">NONCEC!$A$41:$AG$118</definedName>
    <definedName name="ACwvu.DailyChange." localSheetId="3" hidden="1">'NP15'!$A$41:$AG$118</definedName>
    <definedName name="ACwvu.DailyChange." localSheetId="8" hidden="1">ROCKIES!$A$41:$AG$118</definedName>
    <definedName name="ACwvu.DailyChange." localSheetId="4" hidden="1">'SP15'!$A$41:$AG$118</definedName>
    <definedName name="ACwvu.DailyChange." localSheetId="6" hidden="1">'WSCC-N'!$A$41:$AG$118</definedName>
    <definedName name="ACwvu.DailyChange." localSheetId="5" hidden="1">'WSCC-S'!$A$41:$AG$118</definedName>
    <definedName name="ACwvu.DailyChange." localSheetId="9" hidden="1">'ZP26'!$A$41:$AG$118</definedName>
    <definedName name="ACwvu.Schedules." localSheetId="11" hidden="1">CLEAN!$A$121:$M$239</definedName>
    <definedName name="ACwvu.Schedules." localSheetId="7" hidden="1">'MID-COLUMBIA'!$A$121:$M$239</definedName>
    <definedName name="ACwvu.Schedules." localSheetId="10" hidden="1">NONCEC!$A$121:$M$239</definedName>
    <definedName name="ACwvu.Schedules." localSheetId="3" hidden="1">'NP15'!$A$121:$M$239</definedName>
    <definedName name="ACwvu.Schedules." localSheetId="8" hidden="1">ROCKIES!$A$121:$M$239</definedName>
    <definedName name="ACwvu.Schedules." localSheetId="4" hidden="1">'SP15'!$A$121:$M$239</definedName>
    <definedName name="ACwvu.Schedules." localSheetId="6" hidden="1">'WSCC-N'!$A$121:$M$239</definedName>
    <definedName name="ACwvu.Schedules." localSheetId="5" hidden="1">'WSCC-S'!$A$121:$M$239</definedName>
    <definedName name="ACwvu.Schedules." localSheetId="9" hidden="1">'ZP26'!$A$121:$M$239</definedName>
    <definedName name="DAILY">'Orig Sched'!#REF!</definedName>
    <definedName name="DTITLE">'Orig Sched'!$T$1:$AN$9</definedName>
    <definedName name="liquidations" localSheetId="11">CLEAN!$A$128:$I$171</definedName>
    <definedName name="liquidations" localSheetId="10">NONCEC!$A$128:$I$171</definedName>
    <definedName name="liquidations" localSheetId="3">'NP15'!$A$128:$I$171</definedName>
    <definedName name="liquidations" localSheetId="8">ROCKIES!$A$128:$I$171</definedName>
    <definedName name="liquidations" localSheetId="4">'SP15'!$A$128:$I$171</definedName>
    <definedName name="liquidations" localSheetId="6">'WSCC-N'!$A$128:$I$171</definedName>
    <definedName name="liquidations" localSheetId="5">'WSCC-S'!$A$128:$I$171</definedName>
    <definedName name="liquidations" localSheetId="9">'ZP26'!$A$128:$I$171</definedName>
    <definedName name="liquidations">'MID-COLUMBIA'!$A$128:$I$171</definedName>
    <definedName name="_xlnm.Print_Area" localSheetId="11">CLEAN!$A$6:$R$39</definedName>
    <definedName name="_xlnm.Print_Area" localSheetId="7">'MID-COLUMBIA'!$A$6:$R$39</definedName>
    <definedName name="_xlnm.Print_Area" localSheetId="10">NONCEC!$A$6:$R$39</definedName>
    <definedName name="_xlnm.Print_Area" localSheetId="3">'NP15'!$A$6:$R$39</definedName>
    <definedName name="_xlnm.Print_Area" localSheetId="19">'Orig Sched'!$A$10:$O$15</definedName>
    <definedName name="_xlnm.Print_Area" localSheetId="0">Report!$A$1:$AZ$98</definedName>
    <definedName name="_xlnm.Print_Area" localSheetId="8">ROCKIES!$A$6:$R$39</definedName>
    <definedName name="_xlnm.Print_Area" localSheetId="4">'SP15'!$A$6:$R$39</definedName>
    <definedName name="_xlnm.Print_Area" localSheetId="6">'WSCC-N'!$A$6:$R$39</definedName>
    <definedName name="_xlnm.Print_Area" localSheetId="5">'WSCC-S'!$A$6:$R$39</definedName>
    <definedName name="_xlnm.Print_Area" localSheetId="9">'ZP26'!$A$6:$R$39</definedName>
    <definedName name="Print_Area_MI">'Orig Sched'!$A$1:$G$9</definedName>
    <definedName name="_xlnm.Print_Titles" localSheetId="11">CLEAN!$1:$5</definedName>
    <definedName name="_xlnm.Print_Titles" localSheetId="7">'MID-COLUMBIA'!$1:$5</definedName>
    <definedName name="_xlnm.Print_Titles" localSheetId="10">NONCEC!$1:$5</definedName>
    <definedName name="_xlnm.Print_Titles" localSheetId="3">'NP15'!$1:$5</definedName>
    <definedName name="_xlnm.Print_Titles" localSheetId="19">'Orig Sched'!$1:$9</definedName>
    <definedName name="_xlnm.Print_Titles" localSheetId="8">ROCKIES!$1:$5</definedName>
    <definedName name="_xlnm.Print_Titles" localSheetId="4">'SP15'!$1:$5</definedName>
    <definedName name="_xlnm.Print_Titles" localSheetId="6">'WSCC-N'!$1:$5</definedName>
    <definedName name="_xlnm.Print_Titles" localSheetId="5">'WSCC-S'!$1:$5</definedName>
    <definedName name="_xlnm.Print_Titles" localSheetId="9">'ZP26'!$1:$5</definedName>
    <definedName name="Print_Titles_MI">'Orig Sched'!$1:$9</definedName>
    <definedName name="RANGE">'Orig Sched'!#REF!</definedName>
    <definedName name="Swvu.BookBal." localSheetId="11" hidden="1">CLEAN!$A$6:$R$40</definedName>
    <definedName name="Swvu.BookBal." localSheetId="7" hidden="1">'MID-COLUMBIA'!$A$6:$R$40</definedName>
    <definedName name="Swvu.BookBal." localSheetId="10" hidden="1">NONCEC!$A$6:$R$40</definedName>
    <definedName name="Swvu.BookBal." localSheetId="3" hidden="1">'NP15'!$A$6:$R$40</definedName>
    <definedName name="Swvu.BookBal." localSheetId="8" hidden="1">ROCKIES!$A$6:$R$40</definedName>
    <definedName name="Swvu.BookBal." localSheetId="4" hidden="1">'SP15'!$A$6:$R$40</definedName>
    <definedName name="Swvu.BookBal." localSheetId="6" hidden="1">'WSCC-N'!$A$6:$R$40</definedName>
    <definedName name="Swvu.BookBal." localSheetId="5" hidden="1">'WSCC-S'!$A$6:$R$40</definedName>
    <definedName name="Swvu.BookBal." localSheetId="9" hidden="1">'ZP26'!$A$6:$R$40</definedName>
    <definedName name="Swvu.DailyChange." localSheetId="11" hidden="1">CLEAN!$A$41:$AG$118</definedName>
    <definedName name="Swvu.DailyChange." localSheetId="7" hidden="1">'MID-COLUMBIA'!$A$41:$AG$118</definedName>
    <definedName name="Swvu.DailyChange." localSheetId="10" hidden="1">NONCEC!$A$41:$AG$118</definedName>
    <definedName name="Swvu.DailyChange." localSheetId="3" hidden="1">'NP15'!$A$41:$AG$118</definedName>
    <definedName name="Swvu.DailyChange." localSheetId="8" hidden="1">ROCKIES!$A$41:$AG$118</definedName>
    <definedName name="Swvu.DailyChange." localSheetId="4" hidden="1">'SP15'!$A$41:$AG$118</definedName>
    <definedName name="Swvu.DailyChange." localSheetId="6" hidden="1">'WSCC-N'!$A$41:$AG$118</definedName>
    <definedName name="Swvu.DailyChange." localSheetId="5" hidden="1">'WSCC-S'!$A$41:$AG$118</definedName>
    <definedName name="Swvu.DailyChange." localSheetId="9" hidden="1">'ZP26'!$A$41:$AG$118</definedName>
    <definedName name="Swvu.Schedules." localSheetId="11" hidden="1">CLEAN!$A$121:$M$239</definedName>
    <definedName name="Swvu.Schedules." localSheetId="7" hidden="1">'MID-COLUMBIA'!$A$121:$M$239</definedName>
    <definedName name="Swvu.Schedules." localSheetId="10" hidden="1">NONCEC!$A$121:$M$239</definedName>
    <definedName name="Swvu.Schedules." localSheetId="3" hidden="1">'NP15'!$A$121:$M$239</definedName>
    <definedName name="Swvu.Schedules." localSheetId="8" hidden="1">ROCKIES!$A$121:$M$239</definedName>
    <definedName name="Swvu.Schedules." localSheetId="4" hidden="1">'SP15'!$A$121:$M$239</definedName>
    <definedName name="Swvu.Schedules." localSheetId="6" hidden="1">'WSCC-N'!$A$121:$M$239</definedName>
    <definedName name="Swvu.Schedules." localSheetId="5" hidden="1">'WSCC-S'!$A$121:$M$239</definedName>
    <definedName name="Swvu.Schedules." localSheetId="9" hidden="1">'ZP26'!$A$121:$M$239</definedName>
    <definedName name="TITLE">'Orig Sched'!$A$1:$O$9</definedName>
    <definedName name="wrn.RollDetail." localSheetId="11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localSheetId="10" hidden="1">{"BookBal",#N/A,FALSE,"Roll";"DailyChange",#N/A,FALSE,"Roll";"Schedules",#N/A,FALSE,"Roll"}</definedName>
    <definedName name="wrn.RollDetail." localSheetId="3" hidden="1">{"BookBal",#N/A,FALSE,"Roll";"DailyChange",#N/A,FALSE,"Roll";"Schedules",#N/A,FALSE,"Roll"}</definedName>
    <definedName name="wrn.RollDetail." localSheetId="8" hidden="1">{"BookBal",#N/A,FALSE,"Roll";"DailyChange",#N/A,FALSE,"Roll";"Schedules",#N/A,FALSE,"Roll"}</definedName>
    <definedName name="wrn.RollDetail." localSheetId="4" hidden="1">{"BookBal",#N/A,FALSE,"Roll";"DailyChange",#N/A,FALSE,"Roll";"Schedules",#N/A,FALSE,"Roll"}</definedName>
    <definedName name="wrn.RollDetail." localSheetId="6" hidden="1">{"BookBal",#N/A,FALSE,"Roll";"DailyChange",#N/A,FALSE,"Roll";"Schedules",#N/A,FALSE,"Roll"}</definedName>
    <definedName name="wrn.RollDetail." localSheetId="5" hidden="1">{"BookBal",#N/A,FALSE,"Roll";"DailyChange",#N/A,FALSE,"Roll";"Schedules",#N/A,FALSE,"Roll"}</definedName>
    <definedName name="wrn.RollDetail." localSheetId="9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11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0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3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4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6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5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11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0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3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4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6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5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11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0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3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4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6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5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82BDC427_8BA8_11D2_B258_00A024620E62_.wvu.PrintArea" localSheetId="9" hidden="1">'ZP26'!$A$6:$R$39</definedName>
    <definedName name="Z_82BDC427_8BA8_11D2_B258_00A024620E62_.wvu.PrintTitles" localSheetId="9" hidden="1">'ZP26'!$1:$5</definedName>
    <definedName name="Z_82BDC428_8BA8_11D2_B258_00A024620E62_.wvu.PrintArea" localSheetId="11" hidden="1">CLEAN!$A$6:$R$39</definedName>
    <definedName name="Z_82BDC428_8BA8_11D2_B258_00A024620E62_.wvu.PrintTitles" localSheetId="11" hidden="1">CLEAN!$1:$5</definedName>
    <definedName name="Z_82BDC429_8BA8_11D2_B258_00A024620E62_.wvu.PrintArea" localSheetId="6" hidden="1">'WSCC-N'!$A$6:$R$39</definedName>
    <definedName name="Z_82BDC429_8BA8_11D2_B258_00A024620E62_.wvu.PrintTitles" localSheetId="6" hidden="1">'WSCC-N'!$1:$5</definedName>
    <definedName name="Z_82BDC42A_8BA8_11D2_B258_00A024620E62_.wvu.PrintArea" localSheetId="8" hidden="1">ROCKIES!$A$6:$R$39</definedName>
    <definedName name="Z_82BDC42A_8BA8_11D2_B258_00A024620E62_.wvu.PrintTitles" localSheetId="8" hidden="1">ROCKIES!$1:$5</definedName>
    <definedName name="Z_82BDC42B_8BA8_11D2_B258_00A024620E62_.wvu.PrintArea" localSheetId="7" hidden="1">'MID-COLUMBIA'!$A$6:$R$39</definedName>
    <definedName name="Z_82BDC42B_8BA8_11D2_B258_00A024620E62_.wvu.PrintTitles" localSheetId="7" hidden="1">'MID-COLUMBIA'!$1:$5</definedName>
    <definedName name="Z_82BDC42C_8BA8_11D2_B258_00A024620E62_.wvu.PrintArea" localSheetId="10" hidden="1">NONCEC!$A$6:$R$39</definedName>
    <definedName name="Z_82BDC42C_8BA8_11D2_B258_00A024620E62_.wvu.PrintTitles" localSheetId="10" hidden="1">NONCEC!$1:$5</definedName>
    <definedName name="Z_82BDC42D_8BA8_11D2_B258_00A024620E62_.wvu.PrintArea" localSheetId="5" hidden="1">'WSCC-S'!$A$6:$R$39</definedName>
    <definedName name="Z_82BDC42D_8BA8_11D2_B258_00A024620E62_.wvu.PrintTitles" localSheetId="5" hidden="1">'WSCC-S'!$1:$5</definedName>
    <definedName name="Z_82BDC42E_8BA8_11D2_B258_00A024620E62_.wvu.PrintArea" localSheetId="3" hidden="1">'NP15'!$A$6:$R$39</definedName>
    <definedName name="Z_82BDC42E_8BA8_11D2_B258_00A024620E62_.wvu.PrintTitles" localSheetId="3" hidden="1">'NP15'!$1:$5</definedName>
    <definedName name="Z_82BDC42F_8BA8_11D2_B258_00A024620E62_.wvu.PrintArea" localSheetId="4" hidden="1">'SP15'!$A$6:$R$39</definedName>
    <definedName name="Z_82BDC42F_8BA8_11D2_B258_00A024620E62_.wvu.PrintTitles" localSheetId="4" hidden="1">'SP15'!$1:$5</definedName>
    <definedName name="Z_82BDC430_8BA8_11D2_B258_00A024620E62_.wvu.PrintArea" localSheetId="9" hidden="1">'ZP26'!$A$40:$AG$118</definedName>
    <definedName name="Z_82BDC430_8BA8_11D2_B258_00A024620E62_.wvu.PrintTitles" localSheetId="9" hidden="1">'ZP26'!$1:$5</definedName>
    <definedName name="Z_82BDC431_8BA8_11D2_B258_00A024620E62_.wvu.PrintArea" localSheetId="11" hidden="1">CLEAN!$A$40:$AG$118</definedName>
    <definedName name="Z_82BDC431_8BA8_11D2_B258_00A024620E62_.wvu.PrintTitles" localSheetId="11" hidden="1">CLEAN!$1:$5</definedName>
    <definedName name="Z_82BDC432_8BA8_11D2_B258_00A024620E62_.wvu.PrintArea" localSheetId="6" hidden="1">'WSCC-N'!$A$40:$AG$118</definedName>
    <definedName name="Z_82BDC432_8BA8_11D2_B258_00A024620E62_.wvu.PrintTitles" localSheetId="6" hidden="1">'WSCC-N'!$1:$5</definedName>
    <definedName name="Z_82BDC433_8BA8_11D2_B258_00A024620E62_.wvu.PrintArea" localSheetId="8" hidden="1">ROCKIES!$A$40:$AG$118</definedName>
    <definedName name="Z_82BDC433_8BA8_11D2_B258_00A024620E62_.wvu.PrintTitles" localSheetId="8" hidden="1">ROCKIES!$1:$5</definedName>
    <definedName name="Z_82BDC434_8BA8_11D2_B258_00A024620E62_.wvu.PrintArea" localSheetId="7" hidden="1">'MID-COLUMBIA'!$A$40:$AG$118</definedName>
    <definedName name="Z_82BDC434_8BA8_11D2_B258_00A024620E62_.wvu.PrintTitles" localSheetId="7" hidden="1">'MID-COLUMBIA'!$1:$5</definedName>
    <definedName name="Z_82BDC435_8BA8_11D2_B258_00A024620E62_.wvu.PrintArea" localSheetId="10" hidden="1">NONCEC!$A$40:$AG$118</definedName>
    <definedName name="Z_82BDC435_8BA8_11D2_B258_00A024620E62_.wvu.PrintTitles" localSheetId="10" hidden="1">NONCEC!$1:$5</definedName>
    <definedName name="Z_82BDC436_8BA8_11D2_B258_00A024620E62_.wvu.PrintArea" localSheetId="5" hidden="1">'WSCC-S'!$A$40:$AG$118</definedName>
    <definedName name="Z_82BDC436_8BA8_11D2_B258_00A024620E62_.wvu.PrintTitles" localSheetId="5" hidden="1">'WSCC-S'!$1:$5</definedName>
    <definedName name="Z_82BDC437_8BA8_11D2_B258_00A024620E62_.wvu.PrintArea" localSheetId="3" hidden="1">'NP15'!$A$40:$AG$118</definedName>
    <definedName name="Z_82BDC437_8BA8_11D2_B258_00A024620E62_.wvu.PrintTitles" localSheetId="3" hidden="1">'NP15'!$1:$5</definedName>
    <definedName name="Z_82BDC438_8BA8_11D2_B258_00A024620E62_.wvu.PrintArea" localSheetId="4" hidden="1">'SP15'!$A$40:$AG$118</definedName>
    <definedName name="Z_82BDC438_8BA8_11D2_B258_00A024620E62_.wvu.PrintTitles" localSheetId="4" hidden="1">'SP15'!$1:$5</definedName>
    <definedName name="Z_82BDC439_8BA8_11D2_B258_00A024620E62_.wvu.PrintArea" localSheetId="9" hidden="1">'ZP26'!$A$120:$M$238</definedName>
    <definedName name="Z_82BDC439_8BA8_11D2_B258_00A024620E62_.wvu.PrintTitles" localSheetId="9" hidden="1">'ZP26'!$1:$5</definedName>
    <definedName name="Z_82BDC43A_8BA8_11D2_B258_00A024620E62_.wvu.PrintArea" localSheetId="11" hidden="1">CLEAN!$A$120:$M$238</definedName>
    <definedName name="Z_82BDC43A_8BA8_11D2_B258_00A024620E62_.wvu.PrintTitles" localSheetId="11" hidden="1">CLEAN!$1:$5</definedName>
    <definedName name="Z_82BDC43B_8BA8_11D2_B258_00A024620E62_.wvu.PrintArea" localSheetId="6" hidden="1">'WSCC-N'!$A$120:$M$238</definedName>
    <definedName name="Z_82BDC43B_8BA8_11D2_B258_00A024620E62_.wvu.PrintTitles" localSheetId="6" hidden="1">'WSCC-N'!$1:$5</definedName>
    <definedName name="Z_82BDC43C_8BA8_11D2_B258_00A024620E62_.wvu.PrintArea" localSheetId="8" hidden="1">ROCKIES!$A$120:$M$238</definedName>
    <definedName name="Z_82BDC43C_8BA8_11D2_B258_00A024620E62_.wvu.PrintTitles" localSheetId="8" hidden="1">ROCKIES!$1:$5</definedName>
    <definedName name="Z_82BDC43D_8BA8_11D2_B258_00A024620E62_.wvu.PrintArea" localSheetId="7" hidden="1">'MID-COLUMBIA'!$A$120:$M$238</definedName>
    <definedName name="Z_82BDC43D_8BA8_11D2_B258_00A024620E62_.wvu.PrintTitles" localSheetId="7" hidden="1">'MID-COLUMBIA'!$1:$5</definedName>
    <definedName name="Z_82BDC43E_8BA8_11D2_B258_00A024620E62_.wvu.PrintArea" localSheetId="10" hidden="1">NONCEC!$A$120:$M$238</definedName>
    <definedName name="Z_82BDC43E_8BA8_11D2_B258_00A024620E62_.wvu.PrintTitles" localSheetId="10" hidden="1">NONCEC!$1:$5</definedName>
    <definedName name="Z_82BDC43F_8BA8_11D2_B258_00A024620E62_.wvu.PrintArea" localSheetId="5" hidden="1">'WSCC-S'!$A$120:$M$238</definedName>
    <definedName name="Z_82BDC43F_8BA8_11D2_B258_00A024620E62_.wvu.PrintTitles" localSheetId="5" hidden="1">'WSCC-S'!$1:$5</definedName>
    <definedName name="Z_82BDC440_8BA8_11D2_B258_00A024620E62_.wvu.PrintArea" localSheetId="3" hidden="1">'NP15'!$A$120:$M$238</definedName>
    <definedName name="Z_82BDC440_8BA8_11D2_B258_00A024620E62_.wvu.PrintTitles" localSheetId="3" hidden="1">'NP15'!$1:$5</definedName>
    <definedName name="Z_82BDC441_8BA8_11D2_B258_00A024620E62_.wvu.PrintArea" localSheetId="4" hidden="1">'SP15'!$A$120:$M$238</definedName>
    <definedName name="Z_82BDC441_8BA8_11D2_B258_00A024620E62_.wvu.PrintTitles" localSheetId="4" hidden="1">'SP15'!$1:$5</definedName>
  </definedNames>
  <calcPr calcId="152511" fullCalcOnLoad="1"/>
  <customWorkbookViews>
    <customWorkbookView name="BookBal (CEC)" guid="{82BDC427-8BA8-11D2-B258-00A024620E62}" maximized="1" windowWidth="640" windowHeight="344" tabRatio="724" activeSheetId="8"/>
    <customWorkbookView name="BookBal (CLEAN)" guid="{82BDC428-8BA8-11D2-B258-00A024620E62}" maximized="1" windowWidth="640" windowHeight="344" tabRatio="724" activeSheetId="10"/>
    <customWorkbookView name="BookBal (COB)" guid="{82BDC429-8BA8-11D2-B258-00A024620E62}" maximized="1" windowWidth="640" windowHeight="344" tabRatio="724" activeSheetId="3"/>
    <customWorkbookView name="BookBal (EXTRA6)" guid="{82BDC42A-8BA8-11D2-B258-00A024620E62}" maximized="1" windowWidth="640" windowHeight="344" tabRatio="724" activeSheetId="19"/>
    <customWorkbookView name="BookBal (MC)" guid="{82BDC42B-8BA8-11D2-B258-00A024620E62}" maximized="1" windowWidth="640" windowHeight="344" tabRatio="724" activeSheetId="5"/>
    <customWorkbookView name="BookBal (NONCEC)" guid="{82BDC42C-8BA8-11D2-B258-00A024620E62}" maximized="1" windowWidth="640" windowHeight="344" tabRatio="724" activeSheetId="9"/>
    <customWorkbookView name="BookBal (PV)" guid="{82BDC42D-8BA8-11D2-B258-00A024620E62}" maximized="1" windowWidth="640" windowHeight="344" tabRatio="724" activeSheetId="4"/>
    <customWorkbookView name="BookBal (PXN)" guid="{82BDC42E-8BA8-11D2-B258-00A024620E62}" maximized="1" windowWidth="640" windowHeight="344" tabRatio="724" activeSheetId="6"/>
    <customWorkbookView name="BookBal (PXS)" guid="{82BDC42F-8BA8-11D2-B258-00A024620E62}" maximized="1" windowWidth="640" windowHeight="344" tabRatio="724" activeSheetId="7"/>
    <customWorkbookView name="DailyChange (CEC)" guid="{82BDC430-8BA8-11D2-B258-00A024620E62}" maximized="1" windowWidth="640" windowHeight="344" tabRatio="724" activeSheetId="8"/>
    <customWorkbookView name="DailyChange (CLEAN)" guid="{82BDC431-8BA8-11D2-B258-00A024620E62}" maximized="1" windowWidth="640" windowHeight="344" tabRatio="724" activeSheetId="10"/>
    <customWorkbookView name="DailyChange (COB)" guid="{82BDC432-8BA8-11D2-B258-00A024620E62}" maximized="1" windowWidth="640" windowHeight="344" tabRatio="724" activeSheetId="3"/>
    <customWorkbookView name="DailyChange (EXTRA6)" guid="{82BDC433-8BA8-11D2-B258-00A024620E62}" maximized="1" windowWidth="640" windowHeight="344" tabRatio="724" activeSheetId="19"/>
    <customWorkbookView name="DailyChange (MC)" guid="{82BDC434-8BA8-11D2-B258-00A024620E62}" maximized="1" windowWidth="640" windowHeight="344" tabRatio="724" activeSheetId="5"/>
    <customWorkbookView name="DailyChange (NONCEC)" guid="{82BDC435-8BA8-11D2-B258-00A024620E62}" maximized="1" windowWidth="640" windowHeight="344" tabRatio="724" activeSheetId="9"/>
    <customWorkbookView name="DailyChange (PV)" guid="{82BDC436-8BA8-11D2-B258-00A024620E62}" maximized="1" windowWidth="640" windowHeight="344" tabRatio="724" activeSheetId="4"/>
    <customWorkbookView name="DailyChange (PXN)" guid="{82BDC437-8BA8-11D2-B258-00A024620E62}" maximized="1" windowWidth="640" windowHeight="344" tabRatio="724" activeSheetId="6"/>
    <customWorkbookView name="DailyChange (PXS)" guid="{82BDC438-8BA8-11D2-B258-00A024620E62}" maximized="1" windowWidth="640" windowHeight="344" tabRatio="724" activeSheetId="7"/>
    <customWorkbookView name="Schedules (CEC)" guid="{82BDC439-8BA8-11D2-B258-00A024620E62}" maximized="1" windowWidth="640" windowHeight="344" tabRatio="724" activeSheetId="8"/>
    <customWorkbookView name="Schedules (CLEAN)" guid="{82BDC43A-8BA8-11D2-B258-00A024620E62}" maximized="1" windowWidth="640" windowHeight="344" tabRatio="724" activeSheetId="10"/>
    <customWorkbookView name="Schedules (COB)" guid="{82BDC43B-8BA8-11D2-B258-00A024620E62}" maximized="1" windowWidth="640" windowHeight="344" tabRatio="724" activeSheetId="3"/>
    <customWorkbookView name="Schedules (EXTRA6)" guid="{82BDC43C-8BA8-11D2-B258-00A024620E62}" maximized="1" windowWidth="640" windowHeight="344" tabRatio="724" activeSheetId="19"/>
    <customWorkbookView name="Schedules (MC)" guid="{82BDC43D-8BA8-11D2-B258-00A024620E62}" maximized="1" windowWidth="640" windowHeight="344" tabRatio="724" activeSheetId="5"/>
    <customWorkbookView name="Schedules (NONCEC)" guid="{82BDC43E-8BA8-11D2-B258-00A024620E62}" maximized="1" windowWidth="640" windowHeight="344" tabRatio="724" activeSheetId="9"/>
    <customWorkbookView name="Schedules (PV)" guid="{82BDC43F-8BA8-11D2-B258-00A024620E62}" maximized="1" windowWidth="640" windowHeight="344" tabRatio="724" activeSheetId="4"/>
    <customWorkbookView name="Schedules (PXN)" guid="{82BDC440-8BA8-11D2-B258-00A024620E62}" maximized="1" windowWidth="640" windowHeight="344" tabRatio="724" activeSheetId="6"/>
    <customWorkbookView name="Schedules (PXS)" guid="{82BDC441-8BA8-11D2-B258-00A024620E62}" maximized="1" windowWidth="640" windowHeight="344" tabRatio="724" activeSheetId="7"/>
  </customWorkbookViews>
</workbook>
</file>

<file path=xl/calcChain.xml><?xml version="1.0" encoding="utf-8"?>
<calcChain xmlns="http://schemas.openxmlformats.org/spreadsheetml/2006/main">
  <c r="S8" i="11" l="1"/>
  <c r="I27" i="11"/>
  <c r="D28" i="11"/>
  <c r="D30" i="11"/>
  <c r="J36" i="11"/>
  <c r="K36" i="11"/>
  <c r="H37" i="11"/>
  <c r="H38" i="11"/>
  <c r="I38" i="11"/>
  <c r="H39" i="11"/>
  <c r="L41" i="11"/>
  <c r="L43" i="11"/>
  <c r="D44" i="11"/>
  <c r="L45" i="11"/>
  <c r="D48" i="11"/>
  <c r="P50" i="11"/>
  <c r="V50" i="11"/>
  <c r="V51" i="11"/>
  <c r="H65" i="11"/>
  <c r="H70" i="11"/>
  <c r="I70" i="11"/>
  <c r="J70" i="11" s="1"/>
  <c r="K70" i="11"/>
  <c r="L70" i="11"/>
  <c r="M70" i="11" s="1"/>
  <c r="N70" i="11" s="1"/>
  <c r="O70" i="11" s="1"/>
  <c r="P70" i="11" s="1"/>
  <c r="Q70" i="11" s="1"/>
  <c r="R70" i="11" s="1"/>
  <c r="S70" i="11" s="1"/>
  <c r="T70" i="11" s="1"/>
  <c r="U70" i="11" s="1"/>
  <c r="V70" i="11" s="1"/>
  <c r="W70" i="11" s="1"/>
  <c r="X70" i="11" s="1"/>
  <c r="Y70" i="11" s="1"/>
  <c r="Z70" i="11" s="1"/>
  <c r="AA70" i="11" s="1"/>
  <c r="AB70" i="11" s="1"/>
  <c r="AC70" i="11" s="1"/>
  <c r="AD70" i="11" s="1"/>
  <c r="AE70" i="11" s="1"/>
  <c r="AF70" i="11" s="1"/>
  <c r="AG70" i="11" s="1"/>
  <c r="AH70" i="11" s="1"/>
  <c r="AI70" i="11" s="1"/>
  <c r="AJ70" i="11" s="1"/>
  <c r="AK70" i="11" s="1"/>
  <c r="AL70" i="11" s="1"/>
  <c r="AM71" i="11"/>
  <c r="E71" i="11" s="1"/>
  <c r="F71" i="11" s="1"/>
  <c r="AM72" i="11"/>
  <c r="E73" i="11"/>
  <c r="F73" i="11" s="1"/>
  <c r="AM73" i="11"/>
  <c r="F76" i="11"/>
  <c r="AM76" i="11"/>
  <c r="E76" i="11" s="1"/>
  <c r="AM77" i="11"/>
  <c r="E78" i="11"/>
  <c r="F78" i="11" s="1"/>
  <c r="AM78" i="11"/>
  <c r="AM79" i="11"/>
  <c r="E79" i="11" s="1"/>
  <c r="F79" i="11" s="1"/>
  <c r="E80" i="11"/>
  <c r="F80" i="11"/>
  <c r="AM80" i="11"/>
  <c r="AM81" i="11"/>
  <c r="E81" i="11" s="1"/>
  <c r="F81" i="11" s="1"/>
  <c r="F82" i="11"/>
  <c r="AM82" i="11"/>
  <c r="E82" i="11" s="1"/>
  <c r="E83" i="11"/>
  <c r="F83" i="11" s="1"/>
  <c r="AM83" i="11"/>
  <c r="AM84" i="11"/>
  <c r="E84" i="11" s="1"/>
  <c r="F84" i="11" s="1"/>
  <c r="F85" i="11"/>
  <c r="AM85" i="11"/>
  <c r="E85" i="11" s="1"/>
  <c r="E86" i="11"/>
  <c r="F86" i="11" s="1"/>
  <c r="AM86" i="11"/>
  <c r="E87" i="11"/>
  <c r="AM87" i="11"/>
  <c r="E88" i="11"/>
  <c r="F88" i="11" s="1"/>
  <c r="AM88" i="11"/>
  <c r="AM89" i="11"/>
  <c r="E89" i="11" s="1"/>
  <c r="F89" i="11" s="1"/>
  <c r="F90" i="11"/>
  <c r="AM90" i="11"/>
  <c r="E90" i="11" s="1"/>
  <c r="E91" i="11"/>
  <c r="F91" i="11" s="1"/>
  <c r="AM91" i="11"/>
  <c r="F92" i="11"/>
  <c r="AM92" i="11"/>
  <c r="E92" i="11" s="1"/>
  <c r="E93" i="11"/>
  <c r="F93" i="11" s="1"/>
  <c r="AM93" i="11"/>
  <c r="E94" i="11"/>
  <c r="F94" i="11" s="1"/>
  <c r="AM94" i="11"/>
  <c r="AM95" i="11"/>
  <c r="E95" i="11" s="1"/>
  <c r="F95" i="11" s="1"/>
  <c r="E96" i="11"/>
  <c r="F96" i="11"/>
  <c r="AM96" i="11"/>
  <c r="AM97" i="11"/>
  <c r="E97" i="11" s="1"/>
  <c r="F97" i="11" s="1"/>
  <c r="AM98" i="11"/>
  <c r="E98" i="11" s="1"/>
  <c r="F98" i="11" s="1"/>
  <c r="E99" i="11"/>
  <c r="F99" i="11" s="1"/>
  <c r="AM99" i="11"/>
  <c r="AM100" i="11"/>
  <c r="E100" i="11" s="1"/>
  <c r="F100" i="11" s="1"/>
  <c r="E101" i="11"/>
  <c r="F101" i="11" s="1"/>
  <c r="AM101" i="11"/>
  <c r="E102" i="11"/>
  <c r="C125" i="11" s="1"/>
  <c r="AM102" i="11"/>
  <c r="E103" i="11"/>
  <c r="AM103" i="11"/>
  <c r="E104" i="11"/>
  <c r="F104" i="11"/>
  <c r="AM104" i="11"/>
  <c r="AM105" i="11"/>
  <c r="E105" i="11" s="1"/>
  <c r="F105" i="11" s="1"/>
  <c r="F106" i="11"/>
  <c r="AM106" i="11"/>
  <c r="E106" i="11" s="1"/>
  <c r="AM108" i="11"/>
  <c r="E108" i="11" s="1"/>
  <c r="E109" i="11"/>
  <c r="F109" i="11" s="1"/>
  <c r="AM109" i="11"/>
  <c r="E110" i="11"/>
  <c r="F110" i="11" s="1"/>
  <c r="AM110" i="11"/>
  <c r="E111" i="11"/>
  <c r="F111" i="11" s="1"/>
  <c r="AM111" i="11"/>
  <c r="E112" i="11"/>
  <c r="F112" i="11" s="1"/>
  <c r="AM112" i="11"/>
  <c r="AM113" i="11"/>
  <c r="E113" i="11" s="1"/>
  <c r="F113" i="11" s="1"/>
  <c r="F114" i="11"/>
  <c r="AM114" i="11"/>
  <c r="E114" i="11" s="1"/>
  <c r="E115" i="11"/>
  <c r="F115" i="11" s="1"/>
  <c r="AM115" i="11"/>
  <c r="F116" i="11"/>
  <c r="AM116" i="11"/>
  <c r="E116" i="11" s="1"/>
  <c r="E118" i="11"/>
  <c r="F118" i="11" s="1"/>
  <c r="AM118" i="11"/>
  <c r="H119" i="11"/>
  <c r="I119" i="11" s="1"/>
  <c r="J119" i="11"/>
  <c r="K119" i="11" s="1"/>
  <c r="L119" i="11" s="1"/>
  <c r="M119" i="11" s="1"/>
  <c r="N119" i="11" s="1"/>
  <c r="O119" i="11" s="1"/>
  <c r="P119" i="11" s="1"/>
  <c r="Q119" i="11" s="1"/>
  <c r="R119" i="11" s="1"/>
  <c r="S119" i="11" s="1"/>
  <c r="T119" i="11" s="1"/>
  <c r="U119" i="11" s="1"/>
  <c r="V119" i="11" s="1"/>
  <c r="W119" i="11" s="1"/>
  <c r="X119" i="11" s="1"/>
  <c r="Y119" i="11" s="1"/>
  <c r="Z119" i="11" s="1"/>
  <c r="AA119" i="11" s="1"/>
  <c r="AB119" i="11" s="1"/>
  <c r="AC119" i="11" s="1"/>
  <c r="AD119" i="11" s="1"/>
  <c r="AE119" i="11" s="1"/>
  <c r="AF119" i="11" s="1"/>
  <c r="AG119" i="11" s="1"/>
  <c r="AH119" i="11" s="1"/>
  <c r="AI119" i="11" s="1"/>
  <c r="AJ119" i="11" s="1"/>
  <c r="AK119" i="11" s="1"/>
  <c r="AL119" i="11" s="1"/>
  <c r="D125" i="11"/>
  <c r="C126" i="11"/>
  <c r="D126" i="11" s="1"/>
  <c r="B134" i="11"/>
  <c r="H138" i="11"/>
  <c r="C140" i="11"/>
  <c r="B142" i="11"/>
  <c r="I142" i="11"/>
  <c r="B143" i="11"/>
  <c r="I143" i="11"/>
  <c r="B144" i="11"/>
  <c r="I144" i="11"/>
  <c r="B145" i="1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C173" i="11"/>
  <c r="D173" i="11"/>
  <c r="E173" i="11"/>
  <c r="F173" i="11"/>
  <c r="D32" i="11" s="1"/>
  <c r="G173" i="11"/>
  <c r="D29" i="11" s="1"/>
  <c r="H173" i="11"/>
  <c r="D36" i="11" s="1"/>
  <c r="J220" i="11"/>
  <c r="D14" i="11" s="1"/>
  <c r="M250" i="11"/>
  <c r="F275" i="11"/>
  <c r="C12" i="2"/>
  <c r="D12" i="2"/>
  <c r="E12" i="2"/>
  <c r="F12" i="2"/>
  <c r="I12" i="2"/>
  <c r="J12" i="2"/>
  <c r="C13" i="2"/>
  <c r="D13" i="2"/>
  <c r="F13" i="2" s="1"/>
  <c r="E13" i="2"/>
  <c r="I13" i="2"/>
  <c r="J13" i="2"/>
  <c r="C14" i="2"/>
  <c r="D14" i="2"/>
  <c r="E14" i="2"/>
  <c r="F14" i="2"/>
  <c r="I14" i="2"/>
  <c r="J14" i="2"/>
  <c r="C15" i="2"/>
  <c r="D15" i="2"/>
  <c r="F15" i="2" s="1"/>
  <c r="E15" i="2"/>
  <c r="I15" i="2"/>
  <c r="J15" i="2"/>
  <c r="C16" i="2"/>
  <c r="D16" i="2"/>
  <c r="F16" i="2" s="1"/>
  <c r="E16" i="2"/>
  <c r="I16" i="2"/>
  <c r="J16" i="2"/>
  <c r="C17" i="2"/>
  <c r="D17" i="2"/>
  <c r="E17" i="2"/>
  <c r="F17" i="2"/>
  <c r="I17" i="2"/>
  <c r="J17" i="2"/>
  <c r="C18" i="2"/>
  <c r="D18" i="2"/>
  <c r="E18" i="2"/>
  <c r="F18" i="2"/>
  <c r="I18" i="2"/>
  <c r="J18" i="2"/>
  <c r="C19" i="2"/>
  <c r="D19" i="2"/>
  <c r="E19" i="2"/>
  <c r="I19" i="2"/>
  <c r="J19" i="2"/>
  <c r="B4" i="10"/>
  <c r="B5" i="10"/>
  <c r="J8" i="10"/>
  <c r="S8" i="10"/>
  <c r="J9" i="10"/>
  <c r="S9" i="10"/>
  <c r="G10" i="10"/>
  <c r="H10" i="10"/>
  <c r="J10" i="10" s="1"/>
  <c r="S10" i="10"/>
  <c r="S11" i="10" s="1"/>
  <c r="S12" i="10" s="1"/>
  <c r="S13" i="10"/>
  <c r="S14" i="10"/>
  <c r="D28" i="10"/>
  <c r="J36" i="10"/>
  <c r="K36" i="10"/>
  <c r="H37" i="10"/>
  <c r="H38" i="10"/>
  <c r="I38" i="10" s="1"/>
  <c r="H39" i="10"/>
  <c r="L41" i="10"/>
  <c r="D44" i="10"/>
  <c r="L47" i="10"/>
  <c r="V50" i="10"/>
  <c r="V51" i="10"/>
  <c r="H66" i="10"/>
  <c r="H68" i="10" s="1"/>
  <c r="H70" i="10"/>
  <c r="H65" i="10" s="1"/>
  <c r="I65" i="10" s="1"/>
  <c r="I70" i="10"/>
  <c r="J70" i="10"/>
  <c r="K70" i="10"/>
  <c r="L70" i="10"/>
  <c r="M70" i="10"/>
  <c r="N70" i="10"/>
  <c r="O70" i="10"/>
  <c r="P70" i="10"/>
  <c r="Q70" i="10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AJ70" i="10"/>
  <c r="AK70" i="10"/>
  <c r="AL70" i="10"/>
  <c r="E71" i="10"/>
  <c r="F71" i="10"/>
  <c r="AM71" i="10"/>
  <c r="AM72" i="10"/>
  <c r="E72" i="10" s="1"/>
  <c r="AM73" i="10"/>
  <c r="E73" i="10" s="1"/>
  <c r="E76" i="10"/>
  <c r="F76" i="10"/>
  <c r="AM76" i="10"/>
  <c r="E77" i="10"/>
  <c r="F77" i="10"/>
  <c r="AM77" i="10"/>
  <c r="AM78" i="10"/>
  <c r="E79" i="10"/>
  <c r="F79" i="10" s="1"/>
  <c r="AM79" i="10"/>
  <c r="F80" i="10"/>
  <c r="AM80" i="10"/>
  <c r="E80" i="10" s="1"/>
  <c r="AM81" i="10"/>
  <c r="E81" i="10" s="1"/>
  <c r="F81" i="10" s="1"/>
  <c r="F82" i="10"/>
  <c r="AM82" i="10"/>
  <c r="E82" i="10" s="1"/>
  <c r="F83" i="10"/>
  <c r="AM83" i="10"/>
  <c r="E83" i="10" s="1"/>
  <c r="AM84" i="10"/>
  <c r="E84" i="10" s="1"/>
  <c r="F84" i="10" s="1"/>
  <c r="E85" i="10"/>
  <c r="F85" i="10" s="1"/>
  <c r="AM85" i="10"/>
  <c r="E86" i="10"/>
  <c r="F86" i="10" s="1"/>
  <c r="AM86" i="10"/>
  <c r="AM87" i="10"/>
  <c r="E87" i="10" s="1"/>
  <c r="AM88" i="10"/>
  <c r="E88" i="10" s="1"/>
  <c r="F88" i="10" s="1"/>
  <c r="AM89" i="10"/>
  <c r="E89" i="10" s="1"/>
  <c r="F89" i="10" s="1"/>
  <c r="E90" i="10"/>
  <c r="F90" i="10" s="1"/>
  <c r="AM90" i="10"/>
  <c r="F91" i="10"/>
  <c r="AM91" i="10"/>
  <c r="E91" i="10" s="1"/>
  <c r="AM92" i="10"/>
  <c r="E92" i="10" s="1"/>
  <c r="F92" i="10" s="1"/>
  <c r="E93" i="10"/>
  <c r="F93" i="10" s="1"/>
  <c r="AM93" i="10"/>
  <c r="E94" i="10"/>
  <c r="F94" i="10" s="1"/>
  <c r="AM94" i="10"/>
  <c r="AM95" i="10"/>
  <c r="E95" i="10" s="1"/>
  <c r="F95" i="10" s="1"/>
  <c r="AM96" i="10"/>
  <c r="E96" i="10" s="1"/>
  <c r="F96" i="10" s="1"/>
  <c r="AM97" i="10"/>
  <c r="E97" i="10" s="1"/>
  <c r="F97" i="10" s="1"/>
  <c r="E98" i="10"/>
  <c r="F98" i="10" s="1"/>
  <c r="AM98" i="10"/>
  <c r="F99" i="10"/>
  <c r="AM99" i="10"/>
  <c r="E99" i="10" s="1"/>
  <c r="AM100" i="10"/>
  <c r="E100" i="10" s="1"/>
  <c r="F100" i="10" s="1"/>
  <c r="E101" i="10"/>
  <c r="F101" i="10" s="1"/>
  <c r="AM101" i="10"/>
  <c r="E102" i="10"/>
  <c r="AM102" i="10"/>
  <c r="F103" i="10"/>
  <c r="AM103" i="10"/>
  <c r="E103" i="10" s="1"/>
  <c r="C124" i="10" s="1"/>
  <c r="D124" i="10" s="1"/>
  <c r="AM104" i="10"/>
  <c r="E104" i="10" s="1"/>
  <c r="AM105" i="10"/>
  <c r="E105" i="10" s="1"/>
  <c r="F105" i="10" s="1"/>
  <c r="E106" i="10"/>
  <c r="F106" i="10"/>
  <c r="AM106" i="10"/>
  <c r="AM108" i="10"/>
  <c r="E109" i="10"/>
  <c r="F109" i="10" s="1"/>
  <c r="AM109" i="10"/>
  <c r="E110" i="10"/>
  <c r="F110" i="10" s="1"/>
  <c r="AM110" i="10"/>
  <c r="AM111" i="10"/>
  <c r="E111" i="10" s="1"/>
  <c r="F111" i="10" s="1"/>
  <c r="AM112" i="10"/>
  <c r="E112" i="10" s="1"/>
  <c r="F112" i="10" s="1"/>
  <c r="AM113" i="10"/>
  <c r="E113" i="10" s="1"/>
  <c r="F113" i="10" s="1"/>
  <c r="E114" i="10"/>
  <c r="F114" i="10" s="1"/>
  <c r="AM114" i="10"/>
  <c r="E115" i="10"/>
  <c r="F115" i="10"/>
  <c r="AM115" i="10"/>
  <c r="AM116" i="10"/>
  <c r="E116" i="10" s="1"/>
  <c r="F116" i="10" s="1"/>
  <c r="E118" i="10"/>
  <c r="F118" i="10" s="1"/>
  <c r="AM118" i="10"/>
  <c r="H119" i="10"/>
  <c r="I119" i="10"/>
  <c r="J119" i="10"/>
  <c r="K119" i="10" s="1"/>
  <c r="L119" i="10" s="1"/>
  <c r="M119" i="10"/>
  <c r="N119" i="10" s="1"/>
  <c r="O119" i="10" s="1"/>
  <c r="P119" i="10" s="1"/>
  <c r="Q119" i="10"/>
  <c r="R119" i="10"/>
  <c r="S119" i="10" s="1"/>
  <c r="T119" i="10" s="1"/>
  <c r="U119" i="10" s="1"/>
  <c r="V119" i="10" s="1"/>
  <c r="W119" i="10" s="1"/>
  <c r="X119" i="10" s="1"/>
  <c r="Y119" i="10" s="1"/>
  <c r="Z119" i="10" s="1"/>
  <c r="AA119" i="10" s="1"/>
  <c r="AB119" i="10" s="1"/>
  <c r="AC119" i="10" s="1"/>
  <c r="AD119" i="10" s="1"/>
  <c r="AE119" i="10" s="1"/>
  <c r="AF119" i="10" s="1"/>
  <c r="AG119" i="10" s="1"/>
  <c r="AH119" i="10" s="1"/>
  <c r="AI119" i="10" s="1"/>
  <c r="AJ119" i="10" s="1"/>
  <c r="AK119" i="10" s="1"/>
  <c r="AL119" i="10" s="1"/>
  <c r="F133" i="10"/>
  <c r="F137" i="10" s="1"/>
  <c r="F138" i="10" s="1"/>
  <c r="B134" i="10"/>
  <c r="D137" i="10"/>
  <c r="C137" i="10" s="1"/>
  <c r="E137" i="10"/>
  <c r="D138" i="10"/>
  <c r="G138" i="10"/>
  <c r="H138" i="10"/>
  <c r="L43" i="10" s="1"/>
  <c r="C140" i="10"/>
  <c r="B142" i="10"/>
  <c r="I142" i="10"/>
  <c r="B143" i="10"/>
  <c r="B144" i="10" s="1"/>
  <c r="B145" i="10" s="1"/>
  <c r="B146" i="10" s="1"/>
  <c r="B147" i="10" s="1"/>
  <c r="B148" i="10" s="1"/>
  <c r="B149" i="10" s="1"/>
  <c r="B150" i="10" s="1"/>
  <c r="B151" i="10" s="1"/>
  <c r="B152" i="10" s="1"/>
  <c r="B153" i="10" s="1"/>
  <c r="B154" i="10" s="1"/>
  <c r="B155" i="10" s="1"/>
  <c r="B156" i="10" s="1"/>
  <c r="B157" i="10" s="1"/>
  <c r="B158" i="10" s="1"/>
  <c r="B159" i="10" s="1"/>
  <c r="B160" i="10" s="1"/>
  <c r="B161" i="10" s="1"/>
  <c r="B162" i="10" s="1"/>
  <c r="B163" i="10" s="1"/>
  <c r="B164" i="10" s="1"/>
  <c r="B165" i="10" s="1"/>
  <c r="B166" i="10" s="1"/>
  <c r="B167" i="10" s="1"/>
  <c r="B168" i="10" s="1"/>
  <c r="B169" i="10" s="1"/>
  <c r="B170" i="10" s="1"/>
  <c r="B171" i="10" s="1"/>
  <c r="B172" i="10" s="1"/>
  <c r="I143" i="10"/>
  <c r="I144" i="10"/>
  <c r="I145" i="10"/>
  <c r="I146" i="10"/>
  <c r="I147" i="10"/>
  <c r="I148" i="10"/>
  <c r="I149" i="10"/>
  <c r="I173" i="10" s="1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A167" i="10"/>
  <c r="A168" i="10" s="1"/>
  <c r="I167" i="10"/>
  <c r="I168" i="10"/>
  <c r="I169" i="10"/>
  <c r="I170" i="10"/>
  <c r="I171" i="10"/>
  <c r="I172" i="10"/>
  <c r="C173" i="10"/>
  <c r="D30" i="10" s="1"/>
  <c r="D173" i="10"/>
  <c r="D31" i="10" s="1"/>
  <c r="E173" i="10"/>
  <c r="F173" i="10"/>
  <c r="D32" i="10" s="1"/>
  <c r="G173" i="10"/>
  <c r="H173" i="10"/>
  <c r="D36" i="10" s="1"/>
  <c r="J220" i="10"/>
  <c r="D14" i="10" s="1"/>
  <c r="M250" i="10"/>
  <c r="F275" i="10"/>
  <c r="L45" i="10" s="1"/>
  <c r="B4" i="5"/>
  <c r="B5" i="5"/>
  <c r="J8" i="5"/>
  <c r="S8" i="5"/>
  <c r="S9" i="5" s="1"/>
  <c r="S10" i="5" s="1"/>
  <c r="J9" i="5"/>
  <c r="G10" i="5"/>
  <c r="H10" i="5"/>
  <c r="J10" i="5" s="1"/>
  <c r="S11" i="5"/>
  <c r="D28" i="5"/>
  <c r="D31" i="5"/>
  <c r="J36" i="5"/>
  <c r="K36" i="5"/>
  <c r="H37" i="5"/>
  <c r="H38" i="5"/>
  <c r="I38" i="5" s="1"/>
  <c r="H39" i="5"/>
  <c r="L41" i="5"/>
  <c r="D44" i="5"/>
  <c r="D47" i="5"/>
  <c r="V50" i="5"/>
  <c r="V51" i="5"/>
  <c r="I65" i="5"/>
  <c r="H70" i="5"/>
  <c r="H65" i="5" s="1"/>
  <c r="H66" i="5" s="1"/>
  <c r="H68" i="5" s="1"/>
  <c r="I70" i="5"/>
  <c r="J70" i="5"/>
  <c r="K70" i="5"/>
  <c r="L70" i="5"/>
  <c r="M70" i="5"/>
  <c r="N70" i="5"/>
  <c r="O70" i="5"/>
  <c r="P70" i="5"/>
  <c r="Q70" i="5"/>
  <c r="R70" i="5"/>
  <c r="S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AG70" i="5"/>
  <c r="AH70" i="5"/>
  <c r="AI70" i="5"/>
  <c r="AJ70" i="5"/>
  <c r="AK70" i="5"/>
  <c r="AL70" i="5"/>
  <c r="E71" i="5"/>
  <c r="F71" i="5" s="1"/>
  <c r="AM71" i="5"/>
  <c r="E72" i="5"/>
  <c r="F72" i="5"/>
  <c r="AM72" i="5"/>
  <c r="E73" i="5"/>
  <c r="D48" i="5" s="1"/>
  <c r="F73" i="5"/>
  <c r="AM73" i="5"/>
  <c r="E76" i="5"/>
  <c r="F76" i="5" s="1"/>
  <c r="AM76" i="5"/>
  <c r="AM77" i="5"/>
  <c r="E77" i="5" s="1"/>
  <c r="F77" i="5" s="1"/>
  <c r="AM78" i="5"/>
  <c r="AM79" i="5"/>
  <c r="E79" i="5" s="1"/>
  <c r="F79" i="5" s="1"/>
  <c r="F80" i="5"/>
  <c r="AM80" i="5"/>
  <c r="E80" i="5" s="1"/>
  <c r="E81" i="5"/>
  <c r="F81" i="5" s="1"/>
  <c r="AM81" i="5"/>
  <c r="E82" i="5"/>
  <c r="F82" i="5"/>
  <c r="AM82" i="5"/>
  <c r="E83" i="5"/>
  <c r="F83" i="5" s="1"/>
  <c r="AM83" i="5"/>
  <c r="E84" i="5"/>
  <c r="F84" i="5" s="1"/>
  <c r="AM84" i="5"/>
  <c r="AM85" i="5"/>
  <c r="E85" i="5" s="1"/>
  <c r="F85" i="5" s="1"/>
  <c r="E86" i="5"/>
  <c r="F86" i="5"/>
  <c r="AM86" i="5"/>
  <c r="AM87" i="5"/>
  <c r="E87" i="5" s="1"/>
  <c r="F87" i="5" s="1"/>
  <c r="F88" i="5"/>
  <c r="AM88" i="5"/>
  <c r="E88" i="5" s="1"/>
  <c r="E89" i="5"/>
  <c r="F89" i="5"/>
  <c r="AM89" i="5"/>
  <c r="E90" i="5"/>
  <c r="F90" i="5"/>
  <c r="AM90" i="5"/>
  <c r="AM91" i="5"/>
  <c r="E91" i="5" s="1"/>
  <c r="F91" i="5" s="1"/>
  <c r="E92" i="5"/>
  <c r="F92" i="5" s="1"/>
  <c r="AM92" i="5"/>
  <c r="AM93" i="5"/>
  <c r="E93" i="5" s="1"/>
  <c r="F93" i="5" s="1"/>
  <c r="E94" i="5"/>
  <c r="F94" i="5" s="1"/>
  <c r="AM94" i="5"/>
  <c r="AM95" i="5"/>
  <c r="E95" i="5" s="1"/>
  <c r="F95" i="5" s="1"/>
  <c r="AM96" i="5"/>
  <c r="E96" i="5" s="1"/>
  <c r="F96" i="5" s="1"/>
  <c r="E97" i="5"/>
  <c r="F97" i="5" s="1"/>
  <c r="AM97" i="5"/>
  <c r="E98" i="5"/>
  <c r="F98" i="5"/>
  <c r="AM98" i="5"/>
  <c r="E99" i="5"/>
  <c r="AM99" i="5"/>
  <c r="E100" i="5"/>
  <c r="F100" i="5" s="1"/>
  <c r="AM100" i="5"/>
  <c r="AM101" i="5"/>
  <c r="E101" i="5" s="1"/>
  <c r="F101" i="5" s="1"/>
  <c r="AM102" i="5"/>
  <c r="E102" i="5" s="1"/>
  <c r="AM103" i="5"/>
  <c r="E103" i="5" s="1"/>
  <c r="F104" i="5"/>
  <c r="AM104" i="5"/>
  <c r="E104" i="5" s="1"/>
  <c r="C126" i="5" s="1"/>
  <c r="D126" i="5" s="1"/>
  <c r="E105" i="5"/>
  <c r="F105" i="5" s="1"/>
  <c r="AM105" i="5"/>
  <c r="E106" i="5"/>
  <c r="F106" i="5"/>
  <c r="AM106" i="5"/>
  <c r="E108" i="5"/>
  <c r="AM108" i="5"/>
  <c r="AM109" i="5"/>
  <c r="E109" i="5" s="1"/>
  <c r="F109" i="5" s="1"/>
  <c r="AM110" i="5"/>
  <c r="AM111" i="5"/>
  <c r="E111" i="5" s="1"/>
  <c r="F111" i="5" s="1"/>
  <c r="F112" i="5"/>
  <c r="AM112" i="5"/>
  <c r="E112" i="5" s="1"/>
  <c r="E113" i="5"/>
  <c r="F113" i="5" s="1"/>
  <c r="AM113" i="5"/>
  <c r="E114" i="5"/>
  <c r="F114" i="5"/>
  <c r="AM114" i="5"/>
  <c r="E115" i="5"/>
  <c r="F115" i="5" s="1"/>
  <c r="AM115" i="5"/>
  <c r="E116" i="5"/>
  <c r="F116" i="5" s="1"/>
  <c r="AM116" i="5"/>
  <c r="E118" i="5"/>
  <c r="F118" i="5" s="1"/>
  <c r="AM118" i="5"/>
  <c r="H119" i="5"/>
  <c r="I119" i="5" s="1"/>
  <c r="J119" i="5" s="1"/>
  <c r="K119" i="5" s="1"/>
  <c r="L119" i="5"/>
  <c r="M119" i="5" s="1"/>
  <c r="N119" i="5" s="1"/>
  <c r="O119" i="5" s="1"/>
  <c r="P119" i="5" s="1"/>
  <c r="Q119" i="5" s="1"/>
  <c r="R119" i="5" s="1"/>
  <c r="S119" i="5" s="1"/>
  <c r="T119" i="5" s="1"/>
  <c r="U119" i="5" s="1"/>
  <c r="V119" i="5" s="1"/>
  <c r="W119" i="5" s="1"/>
  <c r="X119" i="5" s="1"/>
  <c r="Y119" i="5" s="1"/>
  <c r="Z119" i="5" s="1"/>
  <c r="AA119" i="5" s="1"/>
  <c r="AB119" i="5" s="1"/>
  <c r="AC119" i="5" s="1"/>
  <c r="AD119" i="5" s="1"/>
  <c r="AE119" i="5"/>
  <c r="AF119" i="5" s="1"/>
  <c r="AG119" i="5" s="1"/>
  <c r="AH119" i="5" s="1"/>
  <c r="AI119" i="5" s="1"/>
  <c r="AJ119" i="5" s="1"/>
  <c r="AK119" i="5" s="1"/>
  <c r="AL119" i="5" s="1"/>
  <c r="B132" i="5"/>
  <c r="F133" i="5"/>
  <c r="B134" i="5"/>
  <c r="E137" i="5"/>
  <c r="F137" i="5"/>
  <c r="E138" i="5"/>
  <c r="F138" i="5"/>
  <c r="G138" i="5"/>
  <c r="H138" i="5"/>
  <c r="L43" i="5" s="1"/>
  <c r="E139" i="5"/>
  <c r="B142" i="5"/>
  <c r="I142" i="5"/>
  <c r="B143" i="5"/>
  <c r="B144" i="5" s="1"/>
  <c r="B145" i="5" s="1"/>
  <c r="B146" i="5" s="1"/>
  <c r="B147" i="5" s="1"/>
  <c r="B148" i="5" s="1"/>
  <c r="B149" i="5" s="1"/>
  <c r="I143" i="5"/>
  <c r="I144" i="5"/>
  <c r="I145" i="5"/>
  <c r="I146" i="5"/>
  <c r="I147" i="5"/>
  <c r="I148" i="5"/>
  <c r="I149" i="5"/>
  <c r="B150" i="5"/>
  <c r="B151" i="5" s="1"/>
  <c r="B152" i="5" s="1"/>
  <c r="B153" i="5" s="1"/>
  <c r="B154" i="5" s="1"/>
  <c r="B155" i="5" s="1"/>
  <c r="B156" i="5" s="1"/>
  <c r="B157" i="5" s="1"/>
  <c r="B158" i="5" s="1"/>
  <c r="B159" i="5" s="1"/>
  <c r="B160" i="5" s="1"/>
  <c r="B161" i="5" s="1"/>
  <c r="B162" i="5" s="1"/>
  <c r="B163" i="5" s="1"/>
  <c r="B164" i="5" s="1"/>
  <c r="B165" i="5" s="1"/>
  <c r="B166" i="5" s="1"/>
  <c r="B167" i="5" s="1"/>
  <c r="B168" i="5" s="1"/>
  <c r="B169" i="5" s="1"/>
  <c r="B170" i="5" s="1"/>
  <c r="B171" i="5" s="1"/>
  <c r="B172" i="5" s="1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A167" i="5"/>
  <c r="A168" i="5" s="1"/>
  <c r="I167" i="5"/>
  <c r="I168" i="5"/>
  <c r="I169" i="5"/>
  <c r="I170" i="5"/>
  <c r="I171" i="5"/>
  <c r="I172" i="5"/>
  <c r="C173" i="5"/>
  <c r="D173" i="5"/>
  <c r="E173" i="5"/>
  <c r="F173" i="5"/>
  <c r="D32" i="5" s="1"/>
  <c r="G173" i="5"/>
  <c r="H173" i="5"/>
  <c r="D36" i="5" s="1"/>
  <c r="B203" i="5"/>
  <c r="J220" i="5"/>
  <c r="D14" i="5" s="1"/>
  <c r="M250" i="5"/>
  <c r="F275" i="5"/>
  <c r="L45" i="5" s="1"/>
  <c r="B4" i="9"/>
  <c r="B5" i="9"/>
  <c r="J8" i="9"/>
  <c r="J9" i="9"/>
  <c r="G10" i="9"/>
  <c r="H10" i="9"/>
  <c r="J10" i="9" s="1"/>
  <c r="D28" i="9"/>
  <c r="H39" i="9" s="1"/>
  <c r="D36" i="9"/>
  <c r="J36" i="9"/>
  <c r="K36" i="9"/>
  <c r="H37" i="9"/>
  <c r="H38" i="9"/>
  <c r="I38" i="9"/>
  <c r="L41" i="9"/>
  <c r="D44" i="9"/>
  <c r="D48" i="9"/>
  <c r="V50" i="9"/>
  <c r="V51" i="9"/>
  <c r="H70" i="9"/>
  <c r="H65" i="9" s="1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AJ70" i="9"/>
  <c r="AK70" i="9"/>
  <c r="AL70" i="9"/>
  <c r="AM71" i="9"/>
  <c r="E72" i="9"/>
  <c r="D47" i="9" s="1"/>
  <c r="F72" i="9"/>
  <c r="AM72" i="9"/>
  <c r="AM73" i="9"/>
  <c r="E73" i="9" s="1"/>
  <c r="F73" i="9" s="1"/>
  <c r="AM76" i="9"/>
  <c r="E77" i="9"/>
  <c r="F77" i="9"/>
  <c r="AM77" i="9"/>
  <c r="AM78" i="9"/>
  <c r="E78" i="9" s="1"/>
  <c r="F78" i="9" s="1"/>
  <c r="AM79" i="9"/>
  <c r="E79" i="9" s="1"/>
  <c r="F79" i="9" s="1"/>
  <c r="E80" i="9"/>
  <c r="F80" i="9" s="1"/>
  <c r="AM80" i="9"/>
  <c r="AM81" i="9"/>
  <c r="E81" i="9" s="1"/>
  <c r="F81" i="9" s="1"/>
  <c r="AM82" i="9"/>
  <c r="E82" i="9" s="1"/>
  <c r="F82" i="9" s="1"/>
  <c r="E83" i="9"/>
  <c r="F83" i="9" s="1"/>
  <c r="AM83" i="9"/>
  <c r="F84" i="9"/>
  <c r="AM84" i="9"/>
  <c r="E84" i="9" s="1"/>
  <c r="E85" i="9"/>
  <c r="F85" i="9" s="1"/>
  <c r="AM85" i="9"/>
  <c r="AM86" i="9"/>
  <c r="E86" i="9" s="1"/>
  <c r="F86" i="9" s="1"/>
  <c r="AM87" i="9"/>
  <c r="E87" i="9" s="1"/>
  <c r="E88" i="9"/>
  <c r="F88" i="9" s="1"/>
  <c r="AM88" i="9"/>
  <c r="AM89" i="9"/>
  <c r="E89" i="9" s="1"/>
  <c r="F89" i="9" s="1"/>
  <c r="E90" i="9"/>
  <c r="F90" i="9" s="1"/>
  <c r="AM90" i="9"/>
  <c r="E91" i="9"/>
  <c r="F91" i="9" s="1"/>
  <c r="AM91" i="9"/>
  <c r="AM92" i="9"/>
  <c r="E92" i="9" s="1"/>
  <c r="F92" i="9" s="1"/>
  <c r="E93" i="9"/>
  <c r="F93" i="9"/>
  <c r="AM93" i="9"/>
  <c r="AM94" i="9"/>
  <c r="E94" i="9" s="1"/>
  <c r="F94" i="9" s="1"/>
  <c r="F95" i="9"/>
  <c r="AM95" i="9"/>
  <c r="E95" i="9" s="1"/>
  <c r="E96" i="9"/>
  <c r="F96" i="9" s="1"/>
  <c r="AM96" i="9"/>
  <c r="AM97" i="9"/>
  <c r="E97" i="9" s="1"/>
  <c r="F97" i="9" s="1"/>
  <c r="AM98" i="9"/>
  <c r="E98" i="9" s="1"/>
  <c r="F98" i="9" s="1"/>
  <c r="E99" i="9"/>
  <c r="F99" i="9" s="1"/>
  <c r="AM99" i="9"/>
  <c r="F100" i="9"/>
  <c r="AM100" i="9"/>
  <c r="E100" i="9" s="1"/>
  <c r="E101" i="9"/>
  <c r="F101" i="9" s="1"/>
  <c r="AM101" i="9"/>
  <c r="AM102" i="9"/>
  <c r="E102" i="9" s="1"/>
  <c r="F102" i="9" s="1"/>
  <c r="E103" i="9"/>
  <c r="C124" i="9" s="1"/>
  <c r="AM103" i="9"/>
  <c r="E104" i="9"/>
  <c r="F104" i="9"/>
  <c r="AM104" i="9"/>
  <c r="AM105" i="9"/>
  <c r="E105" i="9" s="1"/>
  <c r="F105" i="9" s="1"/>
  <c r="AM106" i="9"/>
  <c r="E106" i="9" s="1"/>
  <c r="F106" i="9" s="1"/>
  <c r="AM108" i="9"/>
  <c r="E108" i="9" s="1"/>
  <c r="I41" i="9" s="1"/>
  <c r="I45" i="9" s="1"/>
  <c r="AM109" i="9"/>
  <c r="E109" i="9" s="1"/>
  <c r="F109" i="9" s="1"/>
  <c r="AM110" i="9"/>
  <c r="E110" i="9" s="1"/>
  <c r="F110" i="9" s="1"/>
  <c r="E111" i="9"/>
  <c r="F111" i="9"/>
  <c r="AM111" i="9"/>
  <c r="E112" i="9"/>
  <c r="F112" i="9" s="1"/>
  <c r="AM112" i="9"/>
  <c r="AM113" i="9"/>
  <c r="E113" i="9" s="1"/>
  <c r="F113" i="9" s="1"/>
  <c r="E114" i="9"/>
  <c r="F114" i="9" s="1"/>
  <c r="AM114" i="9"/>
  <c r="E115" i="9"/>
  <c r="F115" i="9" s="1"/>
  <c r="AM115" i="9"/>
  <c r="AM116" i="9"/>
  <c r="E116" i="9" s="1"/>
  <c r="F116" i="9" s="1"/>
  <c r="AM118" i="9"/>
  <c r="E118" i="9" s="1"/>
  <c r="F118" i="9" s="1"/>
  <c r="C125" i="9"/>
  <c r="D125" i="9"/>
  <c r="C126" i="9"/>
  <c r="D126" i="9" s="1"/>
  <c r="F133" i="9"/>
  <c r="B134" i="9"/>
  <c r="D137" i="9"/>
  <c r="F137" i="9"/>
  <c r="G138" i="9"/>
  <c r="H138" i="9"/>
  <c r="L43" i="9" s="1"/>
  <c r="C140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A168" i="9"/>
  <c r="I168" i="9"/>
  <c r="I169" i="9"/>
  <c r="I170" i="9"/>
  <c r="I171" i="9"/>
  <c r="I172" i="9"/>
  <c r="C173" i="9"/>
  <c r="A167" i="9" s="1"/>
  <c r="D173" i="9"/>
  <c r="D31" i="9" s="1"/>
  <c r="E173" i="9"/>
  <c r="D29" i="9" s="1"/>
  <c r="F173" i="9"/>
  <c r="D32" i="9" s="1"/>
  <c r="G173" i="9"/>
  <c r="H173" i="9"/>
  <c r="J220" i="9"/>
  <c r="D14" i="9" s="1"/>
  <c r="M250" i="9"/>
  <c r="F275" i="9"/>
  <c r="L45" i="9" s="1"/>
  <c r="B4" i="6"/>
  <c r="B5" i="6"/>
  <c r="S8" i="6"/>
  <c r="N16" i="6"/>
  <c r="D28" i="6"/>
  <c r="D30" i="6"/>
  <c r="D32" i="6"/>
  <c r="J36" i="6"/>
  <c r="K36" i="6"/>
  <c r="H38" i="6"/>
  <c r="I38" i="6" s="1"/>
  <c r="I45" i="6" s="1"/>
  <c r="H39" i="6"/>
  <c r="L41" i="6"/>
  <c r="D44" i="6"/>
  <c r="V50" i="6"/>
  <c r="V51" i="6"/>
  <c r="H65" i="6"/>
  <c r="AM71" i="6"/>
  <c r="E71" i="6" s="1"/>
  <c r="E72" i="6"/>
  <c r="D47" i="6" s="1"/>
  <c r="F72" i="6"/>
  <c r="AM72" i="6"/>
  <c r="F73" i="6"/>
  <c r="AM73" i="6"/>
  <c r="E73" i="6" s="1"/>
  <c r="D48" i="6" s="1"/>
  <c r="AM76" i="6"/>
  <c r="E77" i="6"/>
  <c r="F77" i="6"/>
  <c r="AM77" i="6"/>
  <c r="E78" i="6"/>
  <c r="AM78" i="6"/>
  <c r="F79" i="6"/>
  <c r="AM79" i="6"/>
  <c r="E79" i="6" s="1"/>
  <c r="AM80" i="6"/>
  <c r="E80" i="6" s="1"/>
  <c r="F80" i="6" s="1"/>
  <c r="AM81" i="6"/>
  <c r="E81" i="6" s="1"/>
  <c r="F81" i="6" s="1"/>
  <c r="E82" i="6"/>
  <c r="AM82" i="6"/>
  <c r="F83" i="6"/>
  <c r="AM83" i="6"/>
  <c r="E83" i="6" s="1"/>
  <c r="AM84" i="6"/>
  <c r="E84" i="6" s="1"/>
  <c r="F84" i="6" s="1"/>
  <c r="E85" i="6"/>
  <c r="F85" i="6"/>
  <c r="AM85" i="6"/>
  <c r="E86" i="6"/>
  <c r="F86" i="6" s="1"/>
  <c r="AM86" i="6"/>
  <c r="AL87" i="6"/>
  <c r="AM87" i="6" s="1"/>
  <c r="E87" i="6" s="1"/>
  <c r="AM88" i="6"/>
  <c r="E88" i="6" s="1"/>
  <c r="F88" i="6" s="1"/>
  <c r="AM89" i="6"/>
  <c r="E89" i="6" s="1"/>
  <c r="F89" i="6" s="1"/>
  <c r="E90" i="6"/>
  <c r="F90" i="6" s="1"/>
  <c r="AM90" i="6"/>
  <c r="E91" i="6"/>
  <c r="F91" i="6" s="1"/>
  <c r="AM91" i="6"/>
  <c r="AM92" i="6"/>
  <c r="E92" i="6" s="1"/>
  <c r="F92" i="6" s="1"/>
  <c r="E93" i="6"/>
  <c r="F93" i="6" s="1"/>
  <c r="AM93" i="6"/>
  <c r="AM94" i="6"/>
  <c r="E94" i="6" s="1"/>
  <c r="F94" i="6" s="1"/>
  <c r="E95" i="6"/>
  <c r="F95" i="6" s="1"/>
  <c r="AM95" i="6"/>
  <c r="AM96" i="6"/>
  <c r="E96" i="6" s="1"/>
  <c r="AM97" i="6"/>
  <c r="E97" i="6" s="1"/>
  <c r="F97" i="6" s="1"/>
  <c r="E98" i="6"/>
  <c r="AM98" i="6"/>
  <c r="E99" i="6"/>
  <c r="F99" i="6" s="1"/>
  <c r="AM99" i="6"/>
  <c r="AM100" i="6"/>
  <c r="E100" i="6" s="1"/>
  <c r="F100" i="6" s="1"/>
  <c r="E101" i="6"/>
  <c r="F101" i="6" s="1"/>
  <c r="AM101" i="6"/>
  <c r="AM102" i="6"/>
  <c r="E102" i="6" s="1"/>
  <c r="F102" i="6" s="1"/>
  <c r="E103" i="6"/>
  <c r="C124" i="6" s="1"/>
  <c r="AM103" i="6"/>
  <c r="AM104" i="6"/>
  <c r="E104" i="6" s="1"/>
  <c r="AM105" i="6"/>
  <c r="E105" i="6" s="1"/>
  <c r="F105" i="6" s="1"/>
  <c r="E106" i="6"/>
  <c r="AM106" i="6"/>
  <c r="AM108" i="6"/>
  <c r="E108" i="6" s="1"/>
  <c r="I41" i="6" s="1"/>
  <c r="AM109" i="6"/>
  <c r="E109" i="6" s="1"/>
  <c r="F109" i="6" s="1"/>
  <c r="AM110" i="6"/>
  <c r="E110" i="6" s="1"/>
  <c r="F110" i="6" s="1"/>
  <c r="E111" i="6"/>
  <c r="F111" i="6"/>
  <c r="AM111" i="6"/>
  <c r="AM112" i="6"/>
  <c r="E112" i="6" s="1"/>
  <c r="F112" i="6" s="1"/>
  <c r="AM113" i="6"/>
  <c r="E113" i="6" s="1"/>
  <c r="E114" i="6"/>
  <c r="G56" i="1" s="1"/>
  <c r="F114" i="6"/>
  <c r="AM114" i="6"/>
  <c r="E115" i="6"/>
  <c r="F115" i="6" s="1"/>
  <c r="AM115" i="6"/>
  <c r="AM116" i="6"/>
  <c r="E116" i="6" s="1"/>
  <c r="F116" i="6" s="1"/>
  <c r="AM118" i="6"/>
  <c r="E118" i="6" s="1"/>
  <c r="F118" i="6" s="1"/>
  <c r="H119" i="6"/>
  <c r="I119" i="6"/>
  <c r="J119" i="6" s="1"/>
  <c r="K119" i="6" s="1"/>
  <c r="L119" i="6" s="1"/>
  <c r="M119" i="6" s="1"/>
  <c r="N119" i="6" s="1"/>
  <c r="O119" i="6" s="1"/>
  <c r="P119" i="6" s="1"/>
  <c r="Q119" i="6" s="1"/>
  <c r="R119" i="6"/>
  <c r="S119" i="6" s="1"/>
  <c r="T119" i="6"/>
  <c r="U119" i="6" s="1"/>
  <c r="V119" i="6" s="1"/>
  <c r="W119" i="6" s="1"/>
  <c r="X119" i="6" s="1"/>
  <c r="Y119" i="6" s="1"/>
  <c r="Z119" i="6" s="1"/>
  <c r="AA119" i="6" s="1"/>
  <c r="AB119" i="6" s="1"/>
  <c r="AC119" i="6" s="1"/>
  <c r="AD119" i="6" s="1"/>
  <c r="AE119" i="6" s="1"/>
  <c r="AF119" i="6" s="1"/>
  <c r="AG119" i="6" s="1"/>
  <c r="AH119" i="6" s="1"/>
  <c r="AI119" i="6" s="1"/>
  <c r="AJ119" i="6" s="1"/>
  <c r="AK119" i="6" s="1"/>
  <c r="AL119" i="6" s="1"/>
  <c r="C125" i="6"/>
  <c r="D125" i="6" s="1"/>
  <c r="B134" i="6"/>
  <c r="G138" i="6"/>
  <c r="H138" i="6"/>
  <c r="L43" i="6" s="1"/>
  <c r="L47" i="6" s="1"/>
  <c r="B142" i="6"/>
  <c r="B143" i="6" s="1"/>
  <c r="I142" i="6"/>
  <c r="I143" i="6"/>
  <c r="B144" i="6"/>
  <c r="B145" i="6" s="1"/>
  <c r="B146" i="6" s="1"/>
  <c r="B147" i="6" s="1"/>
  <c r="B148" i="6" s="1"/>
  <c r="B149" i="6" s="1"/>
  <c r="B150" i="6" s="1"/>
  <c r="B151" i="6" s="1"/>
  <c r="B152" i="6" s="1"/>
  <c r="B153" i="6" s="1"/>
  <c r="B154" i="6" s="1"/>
  <c r="B155" i="6" s="1"/>
  <c r="B156" i="6" s="1"/>
  <c r="B157" i="6" s="1"/>
  <c r="B158" i="6" s="1"/>
  <c r="B159" i="6" s="1"/>
  <c r="B160" i="6" s="1"/>
  <c r="B161" i="6" s="1"/>
  <c r="B162" i="6" s="1"/>
  <c r="B163" i="6" s="1"/>
  <c r="B164" i="6" s="1"/>
  <c r="B165" i="6" s="1"/>
  <c r="B166" i="6" s="1"/>
  <c r="B167" i="6" s="1"/>
  <c r="B168" i="6" s="1"/>
  <c r="B169" i="6" s="1"/>
  <c r="B170" i="6" s="1"/>
  <c r="B171" i="6" s="1"/>
  <c r="B172" i="6" s="1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C173" i="6"/>
  <c r="D173" i="6"/>
  <c r="D31" i="6" s="1"/>
  <c r="E173" i="6"/>
  <c r="F173" i="6"/>
  <c r="G173" i="6"/>
  <c r="H173" i="6"/>
  <c r="D36" i="6" s="1"/>
  <c r="J220" i="6"/>
  <c r="D14" i="6" s="1"/>
  <c r="M250" i="6"/>
  <c r="F275" i="6"/>
  <c r="L45" i="6" s="1"/>
  <c r="O10" i="20"/>
  <c r="O15" i="20" s="1"/>
  <c r="Q10" i="20"/>
  <c r="O11" i="20"/>
  <c r="Q11" i="20"/>
  <c r="A4" i="1"/>
  <c r="A12" i="1" s="1"/>
  <c r="C5" i="1"/>
  <c r="E5" i="1"/>
  <c r="G5" i="1"/>
  <c r="I5" i="1"/>
  <c r="K5" i="1"/>
  <c r="AZ15" i="1"/>
  <c r="C24" i="1"/>
  <c r="E24" i="1"/>
  <c r="E26" i="1" s="1"/>
  <c r="G24" i="1"/>
  <c r="I24" i="1"/>
  <c r="K24" i="1"/>
  <c r="C25" i="1"/>
  <c r="AZ25" i="1" s="1"/>
  <c r="E25" i="1"/>
  <c r="G25" i="1"/>
  <c r="G26" i="1" s="1"/>
  <c r="I25" i="1"/>
  <c r="K25" i="1"/>
  <c r="I26" i="1"/>
  <c r="K26" i="1"/>
  <c r="C33" i="1"/>
  <c r="E33" i="1"/>
  <c r="I33" i="1"/>
  <c r="K33" i="1"/>
  <c r="C34" i="1"/>
  <c r="E34" i="1"/>
  <c r="G34" i="1"/>
  <c r="I34" i="1"/>
  <c r="K34" i="1"/>
  <c r="C35" i="1"/>
  <c r="E35" i="1"/>
  <c r="G35" i="1"/>
  <c r="I35" i="1"/>
  <c r="K35" i="1"/>
  <c r="K36" i="1" s="1"/>
  <c r="AZ35" i="1"/>
  <c r="A38" i="1"/>
  <c r="AZ40" i="1"/>
  <c r="K41" i="1"/>
  <c r="K42" i="1"/>
  <c r="G44" i="1"/>
  <c r="K44" i="1"/>
  <c r="K45" i="1"/>
  <c r="G46" i="1"/>
  <c r="G87" i="1" s="1"/>
  <c r="K46" i="1"/>
  <c r="K47" i="1"/>
  <c r="AZ48" i="1"/>
  <c r="AZ49" i="1"/>
  <c r="G50" i="1"/>
  <c r="G90" i="1" s="1"/>
  <c r="K50" i="1"/>
  <c r="K90" i="1" s="1"/>
  <c r="K51" i="1"/>
  <c r="K91" i="1" s="1"/>
  <c r="G53" i="1"/>
  <c r="G93" i="1" s="1"/>
  <c r="K53" i="1"/>
  <c r="G54" i="1"/>
  <c r="G94" i="1" s="1"/>
  <c r="K54" i="1"/>
  <c r="K55" i="1"/>
  <c r="K95" i="1" s="1"/>
  <c r="K56" i="1"/>
  <c r="A59" i="1"/>
  <c r="G61" i="1"/>
  <c r="K61" i="1"/>
  <c r="K62" i="1"/>
  <c r="AZ63" i="1"/>
  <c r="C70" i="1"/>
  <c r="E70" i="1"/>
  <c r="G70" i="1"/>
  <c r="I70" i="1"/>
  <c r="K70" i="1"/>
  <c r="AZ70" i="1"/>
  <c r="AZ71" i="1"/>
  <c r="A72" i="1"/>
  <c r="K82" i="1"/>
  <c r="K83" i="1"/>
  <c r="G85" i="1"/>
  <c r="K85" i="1"/>
  <c r="K86" i="1"/>
  <c r="K87" i="1"/>
  <c r="K88" i="1"/>
  <c r="AZ89" i="1"/>
  <c r="C91" i="1"/>
  <c r="K93" i="1"/>
  <c r="K94" i="1"/>
  <c r="G96" i="1"/>
  <c r="K96" i="1"/>
  <c r="B4" i="19"/>
  <c r="B5" i="19"/>
  <c r="J8" i="19"/>
  <c r="T8" i="19"/>
  <c r="U8" i="19"/>
  <c r="V8" i="19"/>
  <c r="W8" i="19"/>
  <c r="X8" i="19"/>
  <c r="Y8" i="19"/>
  <c r="Z8" i="19"/>
  <c r="AA8" i="19"/>
  <c r="AB8" i="19"/>
  <c r="AC8" i="19"/>
  <c r="AD8" i="19"/>
  <c r="AE8" i="19"/>
  <c r="AF8" i="19"/>
  <c r="AG8" i="19"/>
  <c r="AH8" i="19"/>
  <c r="AI8" i="19"/>
  <c r="AJ8" i="19"/>
  <c r="J9" i="19"/>
  <c r="T9" i="19"/>
  <c r="U9" i="19"/>
  <c r="V9" i="19"/>
  <c r="W9" i="19"/>
  <c r="X9" i="19"/>
  <c r="Y9" i="19"/>
  <c r="Z9" i="19"/>
  <c r="AA9" i="19"/>
  <c r="AB9" i="19"/>
  <c r="AC9" i="19"/>
  <c r="AD9" i="19"/>
  <c r="AE9" i="19"/>
  <c r="AF9" i="19"/>
  <c r="AG9" i="19"/>
  <c r="AH9" i="19"/>
  <c r="AI9" i="19"/>
  <c r="AJ9" i="19"/>
  <c r="G10" i="19"/>
  <c r="H10" i="19"/>
  <c r="J10" i="19" s="1"/>
  <c r="T10" i="19"/>
  <c r="U10" i="19"/>
  <c r="V10" i="19"/>
  <c r="W10" i="19"/>
  <c r="X10" i="19"/>
  <c r="Y10" i="19"/>
  <c r="Z10" i="19"/>
  <c r="AA10" i="19"/>
  <c r="AB10" i="19"/>
  <c r="AC10" i="19"/>
  <c r="AD10" i="19"/>
  <c r="AE10" i="19"/>
  <c r="AF10" i="19"/>
  <c r="AG10" i="19"/>
  <c r="AH10" i="19"/>
  <c r="AI10" i="19"/>
  <c r="AJ10" i="19"/>
  <c r="T11" i="19"/>
  <c r="U11" i="19"/>
  <c r="V11" i="19"/>
  <c r="W11" i="19"/>
  <c r="X11" i="19"/>
  <c r="Y11" i="19"/>
  <c r="Z11" i="19"/>
  <c r="AA11" i="19"/>
  <c r="AB11" i="19"/>
  <c r="AC11" i="19"/>
  <c r="AD11" i="19"/>
  <c r="AE11" i="19"/>
  <c r="AF11" i="19"/>
  <c r="AG11" i="19"/>
  <c r="AH11" i="19"/>
  <c r="AI11" i="19"/>
  <c r="AJ11" i="19"/>
  <c r="T12" i="19"/>
  <c r="U12" i="19"/>
  <c r="V12" i="19"/>
  <c r="W12" i="19"/>
  <c r="X12" i="19"/>
  <c r="Y12" i="19"/>
  <c r="Z12" i="19"/>
  <c r="AA12" i="19"/>
  <c r="AB12" i="19"/>
  <c r="AC12" i="19"/>
  <c r="AD12" i="19"/>
  <c r="AE12" i="19"/>
  <c r="AF12" i="19"/>
  <c r="AG12" i="19"/>
  <c r="AH12" i="19"/>
  <c r="AI12" i="19"/>
  <c r="AJ12" i="19"/>
  <c r="T13" i="19"/>
  <c r="U13" i="19"/>
  <c r="V13" i="19"/>
  <c r="W13" i="19"/>
  <c r="X13" i="19"/>
  <c r="Y13" i="19"/>
  <c r="Z13" i="19"/>
  <c r="AA13" i="19"/>
  <c r="AB13" i="19"/>
  <c r="AC13" i="19"/>
  <c r="AD13" i="19"/>
  <c r="AE13" i="19"/>
  <c r="AF13" i="19"/>
  <c r="AG13" i="19"/>
  <c r="AH13" i="19"/>
  <c r="AI13" i="19"/>
  <c r="AJ13" i="19"/>
  <c r="T14" i="19"/>
  <c r="U14" i="19"/>
  <c r="V14" i="19"/>
  <c r="W14" i="19"/>
  <c r="X14" i="19"/>
  <c r="Y14" i="19"/>
  <c r="Z14" i="19"/>
  <c r="AA14" i="19"/>
  <c r="AB14" i="19"/>
  <c r="AC14" i="19"/>
  <c r="AD14" i="19"/>
  <c r="AE14" i="19"/>
  <c r="AF14" i="19"/>
  <c r="AG14" i="19"/>
  <c r="AH14" i="19"/>
  <c r="AI14" i="19"/>
  <c r="AJ14" i="19"/>
  <c r="T15" i="19"/>
  <c r="U15" i="19"/>
  <c r="V15" i="19"/>
  <c r="W15" i="19"/>
  <c r="X15" i="19"/>
  <c r="Y15" i="19"/>
  <c r="Z15" i="19"/>
  <c r="AA15" i="19"/>
  <c r="AB15" i="19"/>
  <c r="AC15" i="19"/>
  <c r="AD15" i="19"/>
  <c r="AE15" i="19"/>
  <c r="AF15" i="19"/>
  <c r="AG15" i="19"/>
  <c r="AH15" i="19"/>
  <c r="AI15" i="19"/>
  <c r="AJ15" i="19"/>
  <c r="T16" i="19"/>
  <c r="U16" i="19"/>
  <c r="V16" i="19"/>
  <c r="W16" i="19"/>
  <c r="X16" i="19"/>
  <c r="Y16" i="19"/>
  <c r="Z16" i="19"/>
  <c r="AA16" i="19"/>
  <c r="AB16" i="19"/>
  <c r="AC16" i="19"/>
  <c r="AD16" i="19"/>
  <c r="AE16" i="19"/>
  <c r="AF16" i="19"/>
  <c r="AG16" i="19"/>
  <c r="AH16" i="19"/>
  <c r="AI16" i="19"/>
  <c r="AJ16" i="19"/>
  <c r="T17" i="19"/>
  <c r="U17" i="19"/>
  <c r="V17" i="19"/>
  <c r="W17" i="19"/>
  <c r="X17" i="19"/>
  <c r="Y17" i="19"/>
  <c r="Z17" i="19"/>
  <c r="AA17" i="19"/>
  <c r="AB17" i="19"/>
  <c r="AC17" i="19"/>
  <c r="AD17" i="19"/>
  <c r="AE17" i="19"/>
  <c r="AF17" i="19"/>
  <c r="AG17" i="19"/>
  <c r="AH17" i="19"/>
  <c r="AI17" i="19"/>
  <c r="AJ17" i="19"/>
  <c r="T18" i="19"/>
  <c r="U18" i="19"/>
  <c r="V18" i="19"/>
  <c r="W18" i="19"/>
  <c r="X18" i="19"/>
  <c r="Y18" i="19"/>
  <c r="Z18" i="19"/>
  <c r="AA18" i="19"/>
  <c r="AB18" i="19"/>
  <c r="AC18" i="19"/>
  <c r="AD18" i="19"/>
  <c r="AE18" i="19"/>
  <c r="AF18" i="19"/>
  <c r="AG18" i="19"/>
  <c r="AH18" i="19"/>
  <c r="AI18" i="19"/>
  <c r="AJ18" i="19"/>
  <c r="T19" i="19"/>
  <c r="U19" i="19"/>
  <c r="V19" i="19"/>
  <c r="W19" i="19"/>
  <c r="X19" i="19"/>
  <c r="Y19" i="19"/>
  <c r="Z19" i="19"/>
  <c r="AA19" i="19"/>
  <c r="AB19" i="19"/>
  <c r="AC19" i="19"/>
  <c r="AD19" i="19"/>
  <c r="AE19" i="19"/>
  <c r="AF19" i="19"/>
  <c r="AG19" i="19"/>
  <c r="AH19" i="19"/>
  <c r="AI19" i="19"/>
  <c r="AJ19" i="19"/>
  <c r="T20" i="19"/>
  <c r="U20" i="19"/>
  <c r="V20" i="19"/>
  <c r="W20" i="19"/>
  <c r="X20" i="19"/>
  <c r="Y20" i="19"/>
  <c r="Z20" i="19"/>
  <c r="AA20" i="19"/>
  <c r="AB20" i="19"/>
  <c r="AC20" i="19"/>
  <c r="AD20" i="19"/>
  <c r="AE20" i="19"/>
  <c r="AF20" i="19"/>
  <c r="AG20" i="19"/>
  <c r="AH20" i="19"/>
  <c r="AI20" i="19"/>
  <c r="AJ20" i="19"/>
  <c r="T21" i="19"/>
  <c r="U21" i="19"/>
  <c r="V21" i="19"/>
  <c r="W21" i="19"/>
  <c r="X21" i="19"/>
  <c r="Y21" i="19"/>
  <c r="Z21" i="19"/>
  <c r="AA21" i="19"/>
  <c r="AB21" i="19"/>
  <c r="AC21" i="19"/>
  <c r="AD21" i="19"/>
  <c r="AE21" i="19"/>
  <c r="AF21" i="19"/>
  <c r="AG21" i="19"/>
  <c r="AH21" i="19"/>
  <c r="AI21" i="19"/>
  <c r="AJ21" i="19"/>
  <c r="T22" i="19"/>
  <c r="U22" i="19"/>
  <c r="V22" i="19"/>
  <c r="W22" i="19"/>
  <c r="X22" i="19"/>
  <c r="Y22" i="19"/>
  <c r="Z22" i="19"/>
  <c r="AA22" i="19"/>
  <c r="AB22" i="19"/>
  <c r="AC22" i="19"/>
  <c r="AD22" i="19"/>
  <c r="AE22" i="19"/>
  <c r="AF22" i="19"/>
  <c r="AG22" i="19"/>
  <c r="AH22" i="19"/>
  <c r="AI22" i="19"/>
  <c r="AJ22" i="19"/>
  <c r="T23" i="19"/>
  <c r="U23" i="19"/>
  <c r="V23" i="19"/>
  <c r="W23" i="19"/>
  <c r="X23" i="19"/>
  <c r="Y23" i="19"/>
  <c r="Z23" i="19"/>
  <c r="AA23" i="19"/>
  <c r="AB23" i="19"/>
  <c r="AC23" i="19"/>
  <c r="AD23" i="19"/>
  <c r="AE23" i="19"/>
  <c r="AF23" i="19"/>
  <c r="AG23" i="19"/>
  <c r="AH23" i="19"/>
  <c r="AI23" i="19"/>
  <c r="AJ23" i="19"/>
  <c r="T24" i="19"/>
  <c r="U24" i="19"/>
  <c r="V24" i="19"/>
  <c r="W24" i="19"/>
  <c r="X24" i="19"/>
  <c r="Y24" i="19"/>
  <c r="Z24" i="19"/>
  <c r="AA24" i="19"/>
  <c r="AB24" i="19"/>
  <c r="AC24" i="19"/>
  <c r="AD24" i="19"/>
  <c r="AE24" i="19"/>
  <c r="AF24" i="19"/>
  <c r="AG24" i="19"/>
  <c r="AH24" i="19"/>
  <c r="AI24" i="19"/>
  <c r="AJ24" i="19"/>
  <c r="T25" i="19"/>
  <c r="U25" i="19"/>
  <c r="V25" i="19"/>
  <c r="W25" i="19"/>
  <c r="X25" i="19"/>
  <c r="Y25" i="19"/>
  <c r="Z25" i="19"/>
  <c r="AA25" i="19"/>
  <c r="AB25" i="19"/>
  <c r="AC25" i="19"/>
  <c r="AD25" i="19"/>
  <c r="AE25" i="19"/>
  <c r="AF25" i="19"/>
  <c r="AG25" i="19"/>
  <c r="AH25" i="19"/>
  <c r="AI25" i="19"/>
  <c r="AJ25" i="19"/>
  <c r="T26" i="19"/>
  <c r="U26" i="19"/>
  <c r="V26" i="19"/>
  <c r="W26" i="19"/>
  <c r="X26" i="19"/>
  <c r="Y26" i="19"/>
  <c r="Z26" i="19"/>
  <c r="AA26" i="19"/>
  <c r="AB26" i="19"/>
  <c r="AC26" i="19"/>
  <c r="AD26" i="19"/>
  <c r="AE26" i="19"/>
  <c r="AF26" i="19"/>
  <c r="AG26" i="19"/>
  <c r="AH26" i="19"/>
  <c r="AI26" i="19"/>
  <c r="AJ26" i="19"/>
  <c r="T27" i="19"/>
  <c r="U27" i="19"/>
  <c r="V27" i="19"/>
  <c r="W27" i="19"/>
  <c r="X27" i="19"/>
  <c r="Y27" i="19"/>
  <c r="Z27" i="19"/>
  <c r="AA27" i="19"/>
  <c r="AB27" i="19"/>
  <c r="AC27" i="19"/>
  <c r="AD27" i="19"/>
  <c r="AE27" i="19"/>
  <c r="AF27" i="19"/>
  <c r="AG27" i="19"/>
  <c r="AH27" i="19"/>
  <c r="AI27" i="19"/>
  <c r="AJ27" i="19"/>
  <c r="D28" i="19"/>
  <c r="T28" i="19"/>
  <c r="U28" i="19"/>
  <c r="V28" i="19"/>
  <c r="W28" i="19"/>
  <c r="X28" i="19"/>
  <c r="Y28" i="19"/>
  <c r="Z28" i="19"/>
  <c r="AA28" i="19"/>
  <c r="AB28" i="19"/>
  <c r="AC28" i="19"/>
  <c r="AD28" i="19"/>
  <c r="AE28" i="19"/>
  <c r="AF28" i="19"/>
  <c r="AG28" i="19"/>
  <c r="AH28" i="19"/>
  <c r="AI28" i="19"/>
  <c r="AJ28" i="19"/>
  <c r="T29" i="19"/>
  <c r="U29" i="19"/>
  <c r="V29" i="19"/>
  <c r="W29" i="19"/>
  <c r="X29" i="19"/>
  <c r="Y29" i="19"/>
  <c r="Z29" i="19"/>
  <c r="AA29" i="19"/>
  <c r="AB29" i="19"/>
  <c r="AC29" i="19"/>
  <c r="AD29" i="19"/>
  <c r="AE29" i="19"/>
  <c r="AF29" i="19"/>
  <c r="AG29" i="19"/>
  <c r="AH29" i="19"/>
  <c r="AI29" i="19"/>
  <c r="AJ29" i="19"/>
  <c r="T30" i="19"/>
  <c r="U30" i="19"/>
  <c r="V30" i="19"/>
  <c r="W30" i="19"/>
  <c r="X30" i="19"/>
  <c r="Y30" i="19"/>
  <c r="Z30" i="19"/>
  <c r="AA30" i="19"/>
  <c r="AB30" i="19"/>
  <c r="AC30" i="19"/>
  <c r="AD30" i="19"/>
  <c r="AE30" i="19"/>
  <c r="AF30" i="19"/>
  <c r="AG30" i="19"/>
  <c r="AH30" i="19"/>
  <c r="AI30" i="19"/>
  <c r="AJ30" i="19"/>
  <c r="T31" i="19"/>
  <c r="U31" i="19"/>
  <c r="V31" i="19"/>
  <c r="W31" i="19"/>
  <c r="X31" i="19"/>
  <c r="Y31" i="19"/>
  <c r="Z31" i="19"/>
  <c r="AA31" i="19"/>
  <c r="AB31" i="19"/>
  <c r="AC31" i="19"/>
  <c r="AD31" i="19"/>
  <c r="AE31" i="19"/>
  <c r="AF31" i="19"/>
  <c r="AG31" i="19"/>
  <c r="AH31" i="19"/>
  <c r="AI31" i="19"/>
  <c r="AJ31" i="19"/>
  <c r="D32" i="19"/>
  <c r="T32" i="19"/>
  <c r="U32" i="19"/>
  <c r="V32" i="19"/>
  <c r="W32" i="19"/>
  <c r="X32" i="19"/>
  <c r="Y32" i="19"/>
  <c r="Z32" i="19"/>
  <c r="AA32" i="19"/>
  <c r="AB32" i="19"/>
  <c r="AC32" i="19"/>
  <c r="AD32" i="19"/>
  <c r="AE32" i="19"/>
  <c r="AF32" i="19"/>
  <c r="AG32" i="19"/>
  <c r="AH32" i="19"/>
  <c r="AI32" i="19"/>
  <c r="AJ32" i="19"/>
  <c r="T33" i="19"/>
  <c r="U33" i="19"/>
  <c r="V33" i="19"/>
  <c r="W33" i="19"/>
  <c r="X33" i="19"/>
  <c r="Y33" i="19"/>
  <c r="Z33" i="19"/>
  <c r="AA33" i="19"/>
  <c r="AB33" i="19"/>
  <c r="AC33" i="19"/>
  <c r="AD33" i="19"/>
  <c r="AE33" i="19"/>
  <c r="AF33" i="19"/>
  <c r="AG33" i="19"/>
  <c r="AH33" i="19"/>
  <c r="AI33" i="19"/>
  <c r="AJ33" i="19"/>
  <c r="T34" i="19"/>
  <c r="U34" i="19"/>
  <c r="V34" i="19"/>
  <c r="W34" i="19"/>
  <c r="X34" i="19"/>
  <c r="Y34" i="19"/>
  <c r="Z34" i="19"/>
  <c r="AA34" i="19"/>
  <c r="AB34" i="19"/>
  <c r="AC34" i="19"/>
  <c r="AD34" i="19"/>
  <c r="AE34" i="19"/>
  <c r="AF34" i="19"/>
  <c r="AG34" i="19"/>
  <c r="AH34" i="19"/>
  <c r="AI34" i="19"/>
  <c r="AJ34" i="19"/>
  <c r="T35" i="19"/>
  <c r="U35" i="19"/>
  <c r="V35" i="19"/>
  <c r="W35" i="19"/>
  <c r="X35" i="19"/>
  <c r="Y35" i="19"/>
  <c r="Z35" i="19"/>
  <c r="AA35" i="19"/>
  <c r="AB35" i="19"/>
  <c r="AC35" i="19"/>
  <c r="AD35" i="19"/>
  <c r="AE35" i="19"/>
  <c r="AF35" i="19"/>
  <c r="AG35" i="19"/>
  <c r="AH35" i="19"/>
  <c r="AI35" i="19"/>
  <c r="AJ35" i="19"/>
  <c r="J36" i="19"/>
  <c r="K36" i="19"/>
  <c r="T36" i="19"/>
  <c r="U36" i="19"/>
  <c r="V36" i="19"/>
  <c r="W36" i="19"/>
  <c r="X36" i="19"/>
  <c r="Y36" i="19"/>
  <c r="Z36" i="19"/>
  <c r="AA36" i="19"/>
  <c r="AB36" i="19"/>
  <c r="AC36" i="19"/>
  <c r="AD36" i="19"/>
  <c r="AE36" i="19"/>
  <c r="AF36" i="19"/>
  <c r="AG36" i="19"/>
  <c r="AH36" i="19"/>
  <c r="AI36" i="19"/>
  <c r="AJ36" i="19"/>
  <c r="H37" i="19"/>
  <c r="T37" i="19"/>
  <c r="U37" i="19"/>
  <c r="V37" i="19"/>
  <c r="W37" i="19"/>
  <c r="X37" i="19"/>
  <c r="Y37" i="19"/>
  <c r="Z37" i="19"/>
  <c r="AA37" i="19"/>
  <c r="AB37" i="19"/>
  <c r="AC37" i="19"/>
  <c r="AD37" i="19"/>
  <c r="AE37" i="19"/>
  <c r="AF37" i="19"/>
  <c r="AG37" i="19"/>
  <c r="AH37" i="19"/>
  <c r="AI37" i="19"/>
  <c r="AJ37" i="19"/>
  <c r="H38" i="19"/>
  <c r="I38" i="19" s="1"/>
  <c r="T38" i="19"/>
  <c r="U38" i="19"/>
  <c r="V38" i="19"/>
  <c r="W38" i="19"/>
  <c r="X38" i="19"/>
  <c r="Y38" i="19"/>
  <c r="Z38" i="19"/>
  <c r="AA38" i="19"/>
  <c r="AB38" i="19"/>
  <c r="AC38" i="19"/>
  <c r="AD38" i="19"/>
  <c r="AE38" i="19"/>
  <c r="AF38" i="19"/>
  <c r="AG38" i="19"/>
  <c r="AH38" i="19"/>
  <c r="AI38" i="19"/>
  <c r="AJ38" i="19"/>
  <c r="L41" i="19"/>
  <c r="D44" i="19"/>
  <c r="V50" i="19"/>
  <c r="V51" i="19"/>
  <c r="I70" i="19"/>
  <c r="J70" i="19"/>
  <c r="K70" i="19"/>
  <c r="L70" i="19"/>
  <c r="M70" i="19"/>
  <c r="N70" i="19"/>
  <c r="O70" i="19"/>
  <c r="P70" i="19"/>
  <c r="Q70" i="19"/>
  <c r="R70" i="19"/>
  <c r="S70" i="19"/>
  <c r="T70" i="19"/>
  <c r="U70" i="19"/>
  <c r="V70" i="19"/>
  <c r="W70" i="19"/>
  <c r="X70" i="19"/>
  <c r="Y70" i="19"/>
  <c r="Z70" i="19"/>
  <c r="AA70" i="19"/>
  <c r="AB70" i="19"/>
  <c r="AC70" i="19"/>
  <c r="AD70" i="19"/>
  <c r="AE70" i="19"/>
  <c r="AF70" i="19"/>
  <c r="AG70" i="19"/>
  <c r="AH70" i="19"/>
  <c r="AI70" i="19"/>
  <c r="AJ70" i="19"/>
  <c r="AK70" i="19"/>
  <c r="AL70" i="19"/>
  <c r="AM71" i="19"/>
  <c r="E71" i="19" s="1"/>
  <c r="D46" i="19" s="1"/>
  <c r="E72" i="19"/>
  <c r="AM72" i="19"/>
  <c r="AM73" i="19"/>
  <c r="E73" i="19" s="1"/>
  <c r="F73" i="19" s="1"/>
  <c r="AM76" i="19"/>
  <c r="E77" i="19"/>
  <c r="F77" i="19"/>
  <c r="AM77" i="19"/>
  <c r="E78" i="19"/>
  <c r="F78" i="19"/>
  <c r="AM78" i="19"/>
  <c r="AM79" i="19"/>
  <c r="E79" i="19" s="1"/>
  <c r="F79" i="19" s="1"/>
  <c r="E80" i="19"/>
  <c r="F80" i="19" s="1"/>
  <c r="AM80" i="19"/>
  <c r="AM81" i="19"/>
  <c r="E81" i="19" s="1"/>
  <c r="F81" i="19" s="1"/>
  <c r="E82" i="19"/>
  <c r="F82" i="19" s="1"/>
  <c r="AM82" i="19"/>
  <c r="AM83" i="19"/>
  <c r="E83" i="19" s="1"/>
  <c r="F83" i="19" s="1"/>
  <c r="AM84" i="19"/>
  <c r="E84" i="19" s="1"/>
  <c r="F84" i="19" s="1"/>
  <c r="E85" i="19"/>
  <c r="F85" i="19" s="1"/>
  <c r="AM85" i="19"/>
  <c r="E86" i="19"/>
  <c r="F86" i="19"/>
  <c r="AM86" i="19"/>
  <c r="AM87" i="19"/>
  <c r="E87" i="19" s="1"/>
  <c r="B203" i="19" s="1"/>
  <c r="E88" i="19"/>
  <c r="F88" i="19" s="1"/>
  <c r="AM88" i="19"/>
  <c r="AM89" i="19"/>
  <c r="E89" i="19" s="1"/>
  <c r="F89" i="19" s="1"/>
  <c r="AM90" i="19"/>
  <c r="E90" i="19" s="1"/>
  <c r="F90" i="19" s="1"/>
  <c r="AM91" i="19"/>
  <c r="E91" i="19" s="1"/>
  <c r="F91" i="19" s="1"/>
  <c r="F92" i="19"/>
  <c r="AM92" i="19"/>
  <c r="E92" i="19" s="1"/>
  <c r="E93" i="19"/>
  <c r="F93" i="19" s="1"/>
  <c r="AM93" i="19"/>
  <c r="E94" i="19"/>
  <c r="F94" i="19"/>
  <c r="AM94" i="19"/>
  <c r="E95" i="19"/>
  <c r="F95" i="19" s="1"/>
  <c r="AM95" i="19"/>
  <c r="E96" i="19"/>
  <c r="F96" i="19" s="1"/>
  <c r="AM96" i="19"/>
  <c r="AM97" i="19"/>
  <c r="E97" i="19" s="1"/>
  <c r="F97" i="19" s="1"/>
  <c r="E98" i="19"/>
  <c r="F98" i="19"/>
  <c r="AM98" i="19"/>
  <c r="AM99" i="19"/>
  <c r="E99" i="19" s="1"/>
  <c r="F99" i="19" s="1"/>
  <c r="F100" i="19"/>
  <c r="AM100" i="19"/>
  <c r="E100" i="19" s="1"/>
  <c r="E101" i="19"/>
  <c r="F101" i="19"/>
  <c r="AM101" i="19"/>
  <c r="AM102" i="19"/>
  <c r="E102" i="19" s="1"/>
  <c r="F102" i="19" s="1"/>
  <c r="E103" i="19"/>
  <c r="AM103" i="19"/>
  <c r="E104" i="19"/>
  <c r="F104" i="19" s="1"/>
  <c r="AM104" i="19"/>
  <c r="AM105" i="19"/>
  <c r="E105" i="19" s="1"/>
  <c r="F105" i="19" s="1"/>
  <c r="AM106" i="19"/>
  <c r="E106" i="19" s="1"/>
  <c r="F106" i="19" s="1"/>
  <c r="AM108" i="19"/>
  <c r="E108" i="19" s="1"/>
  <c r="I41" i="19" s="1"/>
  <c r="E109" i="19"/>
  <c r="F109" i="19" s="1"/>
  <c r="AM109" i="19"/>
  <c r="AM110" i="19"/>
  <c r="E110" i="19" s="1"/>
  <c r="F110" i="19" s="1"/>
  <c r="E111" i="19"/>
  <c r="F111" i="19" s="1"/>
  <c r="AM111" i="19"/>
  <c r="E112" i="19"/>
  <c r="F112" i="19" s="1"/>
  <c r="AM112" i="19"/>
  <c r="AM113" i="19"/>
  <c r="E113" i="19" s="1"/>
  <c r="F113" i="19" s="1"/>
  <c r="AM114" i="19"/>
  <c r="AM115" i="19"/>
  <c r="E115" i="19" s="1"/>
  <c r="F115" i="19" s="1"/>
  <c r="AM116" i="19"/>
  <c r="E116" i="19" s="1"/>
  <c r="F116" i="19" s="1"/>
  <c r="AM118" i="19"/>
  <c r="E118" i="19" s="1"/>
  <c r="F118" i="19" s="1"/>
  <c r="H119" i="19"/>
  <c r="I119" i="19" s="1"/>
  <c r="J119" i="19" s="1"/>
  <c r="K119" i="19" s="1"/>
  <c r="L119" i="19" s="1"/>
  <c r="M119" i="19" s="1"/>
  <c r="N119" i="19" s="1"/>
  <c r="O119" i="19" s="1"/>
  <c r="P119" i="19" s="1"/>
  <c r="Q119" i="19" s="1"/>
  <c r="R119" i="19" s="1"/>
  <c r="S119" i="19" s="1"/>
  <c r="T119" i="19" s="1"/>
  <c r="U119" i="19" s="1"/>
  <c r="V119" i="19" s="1"/>
  <c r="W119" i="19" s="1"/>
  <c r="X119" i="19"/>
  <c r="Y119" i="19"/>
  <c r="Z119" i="19" s="1"/>
  <c r="AA119" i="19" s="1"/>
  <c r="AB119" i="19" s="1"/>
  <c r="AC119" i="19" s="1"/>
  <c r="AD119" i="19" s="1"/>
  <c r="AE119" i="19" s="1"/>
  <c r="AF119" i="19" s="1"/>
  <c r="AG119" i="19" s="1"/>
  <c r="AH119" i="19" s="1"/>
  <c r="AI119" i="19" s="1"/>
  <c r="AJ119" i="19" s="1"/>
  <c r="AK119" i="19" s="1"/>
  <c r="AL119" i="19" s="1"/>
  <c r="B133" i="19"/>
  <c r="F133" i="19"/>
  <c r="F137" i="19" s="1"/>
  <c r="E137" i="19" s="1"/>
  <c r="B132" i="19" s="1"/>
  <c r="B134" i="19"/>
  <c r="C137" i="19"/>
  <c r="D137" i="19"/>
  <c r="C138" i="19"/>
  <c r="D138" i="19"/>
  <c r="F138" i="19"/>
  <c r="G138" i="19"/>
  <c r="H138" i="19"/>
  <c r="L43" i="19" s="1"/>
  <c r="E139" i="19"/>
  <c r="C140" i="19"/>
  <c r="E140" i="19"/>
  <c r="B142" i="19"/>
  <c r="B143" i="19" s="1"/>
  <c r="B144" i="19" s="1"/>
  <c r="B145" i="19" s="1"/>
  <c r="I142" i="19"/>
  <c r="I143" i="19"/>
  <c r="I144" i="19"/>
  <c r="I145" i="19"/>
  <c r="B146" i="19"/>
  <c r="B147" i="19" s="1"/>
  <c r="B148" i="19" s="1"/>
  <c r="B149" i="19" s="1"/>
  <c r="B150" i="19" s="1"/>
  <c r="B151" i="19" s="1"/>
  <c r="B152" i="19" s="1"/>
  <c r="I146" i="19"/>
  <c r="I147" i="19"/>
  <c r="I148" i="19"/>
  <c r="I149" i="19"/>
  <c r="I150" i="19"/>
  <c r="I151" i="19"/>
  <c r="I152" i="19"/>
  <c r="B153" i="19"/>
  <c r="B154" i="19" s="1"/>
  <c r="B155" i="19" s="1"/>
  <c r="B156" i="19" s="1"/>
  <c r="B157" i="19" s="1"/>
  <c r="B158" i="19" s="1"/>
  <c r="B159" i="19" s="1"/>
  <c r="B160" i="19" s="1"/>
  <c r="B161" i="19" s="1"/>
  <c r="B162" i="19" s="1"/>
  <c r="B163" i="19" s="1"/>
  <c r="B164" i="19" s="1"/>
  <c r="B165" i="19" s="1"/>
  <c r="B166" i="19" s="1"/>
  <c r="B167" i="19" s="1"/>
  <c r="B168" i="19" s="1"/>
  <c r="B169" i="19" s="1"/>
  <c r="B170" i="19" s="1"/>
  <c r="B171" i="19" s="1"/>
  <c r="I153" i="19"/>
  <c r="I154" i="19"/>
  <c r="I155" i="19"/>
  <c r="I156" i="19"/>
  <c r="I157" i="19"/>
  <c r="I158" i="19"/>
  <c r="I159" i="19"/>
  <c r="I160" i="19"/>
  <c r="I161" i="19"/>
  <c r="I162" i="19"/>
  <c r="I163" i="19"/>
  <c r="I164" i="19"/>
  <c r="I165" i="19"/>
  <c r="I166" i="19"/>
  <c r="I167" i="19"/>
  <c r="I168" i="19"/>
  <c r="I169" i="19"/>
  <c r="I170" i="19"/>
  <c r="I171" i="19"/>
  <c r="B172" i="19"/>
  <c r="I172" i="19"/>
  <c r="C173" i="19"/>
  <c r="D173" i="19"/>
  <c r="D31" i="19" s="1"/>
  <c r="E173" i="19"/>
  <c r="F173" i="19"/>
  <c r="G173" i="19"/>
  <c r="H173" i="19"/>
  <c r="D36" i="19" s="1"/>
  <c r="I173" i="19"/>
  <c r="J220" i="19"/>
  <c r="D14" i="19" s="1"/>
  <c r="M250" i="19"/>
  <c r="F275" i="19"/>
  <c r="L45" i="19" s="1"/>
  <c r="B4" i="18"/>
  <c r="B5" i="18"/>
  <c r="J8" i="18"/>
  <c r="J9" i="18"/>
  <c r="G10" i="18"/>
  <c r="H10" i="18"/>
  <c r="J10" i="18" s="1"/>
  <c r="D28" i="18"/>
  <c r="D29" i="18"/>
  <c r="J36" i="18"/>
  <c r="K36" i="18"/>
  <c r="H37" i="18"/>
  <c r="H38" i="18"/>
  <c r="I38" i="18"/>
  <c r="H39" i="18"/>
  <c r="L41" i="18"/>
  <c r="D44" i="18"/>
  <c r="L45" i="18"/>
  <c r="D46" i="18"/>
  <c r="V50" i="18"/>
  <c r="V51" i="18"/>
  <c r="I70" i="18"/>
  <c r="J70" i="18"/>
  <c r="K70" i="18"/>
  <c r="L70" i="18"/>
  <c r="M70" i="18"/>
  <c r="N70" i="18"/>
  <c r="O70" i="18"/>
  <c r="P70" i="18"/>
  <c r="Q70" i="18"/>
  <c r="R70" i="18"/>
  <c r="S70" i="18"/>
  <c r="T70" i="18"/>
  <c r="U70" i="18"/>
  <c r="V70" i="18"/>
  <c r="W70" i="18"/>
  <c r="X70" i="18"/>
  <c r="Y70" i="18"/>
  <c r="Z70" i="18"/>
  <c r="AA70" i="18"/>
  <c r="AB70" i="18"/>
  <c r="AC70" i="18"/>
  <c r="AD70" i="18"/>
  <c r="AE70" i="18"/>
  <c r="AF70" i="18"/>
  <c r="AG70" i="18"/>
  <c r="AH70" i="18"/>
  <c r="AI70" i="18"/>
  <c r="AJ70" i="18"/>
  <c r="AK70" i="18"/>
  <c r="AL70" i="18"/>
  <c r="E71" i="18"/>
  <c r="AM71" i="18"/>
  <c r="AM72" i="18"/>
  <c r="E72" i="18" s="1"/>
  <c r="E73" i="18"/>
  <c r="AM73" i="18"/>
  <c r="AM76" i="18"/>
  <c r="E76" i="18" s="1"/>
  <c r="F76" i="18" s="1"/>
  <c r="AM77" i="18"/>
  <c r="E77" i="18" s="1"/>
  <c r="F77" i="18" s="1"/>
  <c r="E78" i="18"/>
  <c r="F78" i="18"/>
  <c r="AM78" i="18"/>
  <c r="AM79" i="18"/>
  <c r="E79" i="18" s="1"/>
  <c r="F79" i="18" s="1"/>
  <c r="E80" i="18"/>
  <c r="F80" i="18" s="1"/>
  <c r="AM80" i="18"/>
  <c r="E81" i="18"/>
  <c r="F81" i="18" s="1"/>
  <c r="AM81" i="18"/>
  <c r="AM82" i="18"/>
  <c r="E83" i="18"/>
  <c r="F83" i="18" s="1"/>
  <c r="AM83" i="18"/>
  <c r="AM84" i="18"/>
  <c r="E84" i="18" s="1"/>
  <c r="F84" i="18" s="1"/>
  <c r="AM85" i="18"/>
  <c r="E85" i="18" s="1"/>
  <c r="F85" i="18" s="1"/>
  <c r="E86" i="18"/>
  <c r="F86" i="18"/>
  <c r="AM86" i="18"/>
  <c r="AM87" i="18"/>
  <c r="E87" i="18" s="1"/>
  <c r="E88" i="18"/>
  <c r="F88" i="18" s="1"/>
  <c r="AM88" i="18"/>
  <c r="E89" i="18"/>
  <c r="F89" i="18" s="1"/>
  <c r="AM89" i="18"/>
  <c r="AM90" i="18"/>
  <c r="E90" i="18" s="1"/>
  <c r="F90" i="18" s="1"/>
  <c r="E91" i="18"/>
  <c r="F91" i="18" s="1"/>
  <c r="AM91" i="18"/>
  <c r="AM92" i="18"/>
  <c r="E92" i="18" s="1"/>
  <c r="F92" i="18" s="1"/>
  <c r="AM93" i="18"/>
  <c r="E93" i="18" s="1"/>
  <c r="F93" i="18" s="1"/>
  <c r="E94" i="18"/>
  <c r="F94" i="18"/>
  <c r="AM94" i="18"/>
  <c r="AM95" i="18"/>
  <c r="E95" i="18" s="1"/>
  <c r="F95" i="18" s="1"/>
  <c r="E96" i="18"/>
  <c r="F96" i="18" s="1"/>
  <c r="AM96" i="18"/>
  <c r="E97" i="18"/>
  <c r="F97" i="18" s="1"/>
  <c r="AM97" i="18"/>
  <c r="AM98" i="18"/>
  <c r="E98" i="18" s="1"/>
  <c r="F98" i="18" s="1"/>
  <c r="E99" i="18"/>
  <c r="AM99" i="18"/>
  <c r="AM100" i="18"/>
  <c r="E100" i="18" s="1"/>
  <c r="F100" i="18" s="1"/>
  <c r="AM101" i="18"/>
  <c r="E101" i="18" s="1"/>
  <c r="F101" i="18" s="1"/>
  <c r="E102" i="18"/>
  <c r="C125" i="18" s="1"/>
  <c r="D125" i="18" s="1"/>
  <c r="F102" i="18"/>
  <c r="AM102" i="18"/>
  <c r="AM103" i="18"/>
  <c r="E103" i="18" s="1"/>
  <c r="E104" i="18"/>
  <c r="F104" i="18" s="1"/>
  <c r="AM104" i="18"/>
  <c r="E105" i="18"/>
  <c r="F105" i="18" s="1"/>
  <c r="AM105" i="18"/>
  <c r="AM106" i="18"/>
  <c r="E106" i="18" s="1"/>
  <c r="F106" i="18" s="1"/>
  <c r="AM108" i="18"/>
  <c r="E108" i="18" s="1"/>
  <c r="AM109" i="18"/>
  <c r="E109" i="18" s="1"/>
  <c r="F109" i="18" s="1"/>
  <c r="E110" i="18"/>
  <c r="F110" i="18" s="1"/>
  <c r="AM110" i="18"/>
  <c r="AM111" i="18"/>
  <c r="E111" i="18" s="1"/>
  <c r="F111" i="18" s="1"/>
  <c r="E112" i="18"/>
  <c r="F112" i="18" s="1"/>
  <c r="AM112" i="18"/>
  <c r="E113" i="18"/>
  <c r="F113" i="18" s="1"/>
  <c r="AM113" i="18"/>
  <c r="AM114" i="18"/>
  <c r="E115" i="18"/>
  <c r="F115" i="18" s="1"/>
  <c r="AM115" i="18"/>
  <c r="AM116" i="18"/>
  <c r="E116" i="18" s="1"/>
  <c r="F116" i="18" s="1"/>
  <c r="E118" i="18"/>
  <c r="F118" i="18"/>
  <c r="AM118" i="18"/>
  <c r="F133" i="18"/>
  <c r="B134" i="18"/>
  <c r="D137" i="18"/>
  <c r="D138" i="18" s="1"/>
  <c r="F137" i="18"/>
  <c r="F138" i="18" s="1"/>
  <c r="G138" i="18"/>
  <c r="H138" i="18"/>
  <c r="L43" i="18" s="1"/>
  <c r="L47" i="18" s="1"/>
  <c r="B142" i="18"/>
  <c r="B143" i="18" s="1"/>
  <c r="B144" i="18" s="1"/>
  <c r="B145" i="18" s="1"/>
  <c r="B146" i="18" s="1"/>
  <c r="I142" i="18"/>
  <c r="I143" i="18"/>
  <c r="I144" i="18"/>
  <c r="I145" i="18"/>
  <c r="I146" i="18"/>
  <c r="B147" i="18"/>
  <c r="B148" i="18" s="1"/>
  <c r="B149" i="18" s="1"/>
  <c r="B150" i="18" s="1"/>
  <c r="B151" i="18" s="1"/>
  <c r="B152" i="18" s="1"/>
  <c r="B153" i="18" s="1"/>
  <c r="B154" i="18" s="1"/>
  <c r="B155" i="18" s="1"/>
  <c r="B156" i="18" s="1"/>
  <c r="B157" i="18" s="1"/>
  <c r="I147" i="18"/>
  <c r="I148" i="18"/>
  <c r="I149" i="18"/>
  <c r="I150" i="18"/>
  <c r="I151" i="18"/>
  <c r="I152" i="18"/>
  <c r="I153" i="18"/>
  <c r="I154" i="18"/>
  <c r="I155" i="18"/>
  <c r="I156" i="18"/>
  <c r="I157" i="18"/>
  <c r="B158" i="18"/>
  <c r="B159" i="18" s="1"/>
  <c r="B160" i="18" s="1"/>
  <c r="B161" i="18" s="1"/>
  <c r="B162" i="18" s="1"/>
  <c r="B163" i="18" s="1"/>
  <c r="B164" i="18" s="1"/>
  <c r="B165" i="18" s="1"/>
  <c r="B166" i="18" s="1"/>
  <c r="B167" i="18" s="1"/>
  <c r="B168" i="18" s="1"/>
  <c r="B169" i="18" s="1"/>
  <c r="B170" i="18" s="1"/>
  <c r="B171" i="18" s="1"/>
  <c r="B172" i="18" s="1"/>
  <c r="I158" i="18"/>
  <c r="I159" i="18"/>
  <c r="I160" i="18"/>
  <c r="I161" i="18"/>
  <c r="I162" i="18"/>
  <c r="I163" i="18"/>
  <c r="I164" i="18"/>
  <c r="I165" i="18"/>
  <c r="I166" i="18"/>
  <c r="I167" i="18"/>
  <c r="I168" i="18"/>
  <c r="I169" i="18"/>
  <c r="I170" i="18"/>
  <c r="I171" i="18"/>
  <c r="I172" i="18"/>
  <c r="C173" i="18"/>
  <c r="D173" i="18"/>
  <c r="D31" i="18" s="1"/>
  <c r="E173" i="18"/>
  <c r="F173" i="18"/>
  <c r="D32" i="18" s="1"/>
  <c r="G173" i="18"/>
  <c r="H173" i="18"/>
  <c r="D36" i="18" s="1"/>
  <c r="J220" i="18"/>
  <c r="D14" i="18" s="1"/>
  <c r="M250" i="18"/>
  <c r="F275" i="18"/>
  <c r="B4" i="17"/>
  <c r="B5" i="17"/>
  <c r="J8" i="17"/>
  <c r="S8" i="17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J9" i="17"/>
  <c r="G10" i="17"/>
  <c r="H10" i="17"/>
  <c r="J10" i="17"/>
  <c r="D28" i="17"/>
  <c r="H39" i="17" s="1"/>
  <c r="D30" i="17"/>
  <c r="J36" i="17"/>
  <c r="K36" i="17"/>
  <c r="H37" i="17"/>
  <c r="H38" i="17"/>
  <c r="I38" i="17" s="1"/>
  <c r="L41" i="17"/>
  <c r="D44" i="17"/>
  <c r="V50" i="17"/>
  <c r="V51" i="17"/>
  <c r="H65" i="17"/>
  <c r="I65" i="17"/>
  <c r="H70" i="17"/>
  <c r="I70" i="17"/>
  <c r="J70" i="17"/>
  <c r="K70" i="17"/>
  <c r="L70" i="17"/>
  <c r="M70" i="17"/>
  <c r="N70" i="17"/>
  <c r="O70" i="17"/>
  <c r="P70" i="17"/>
  <c r="Q70" i="17"/>
  <c r="R70" i="17"/>
  <c r="S70" i="17"/>
  <c r="T70" i="17"/>
  <c r="U70" i="17"/>
  <c r="V70" i="17"/>
  <c r="W70" i="17"/>
  <c r="X70" i="17"/>
  <c r="Y70" i="17"/>
  <c r="Z70" i="17"/>
  <c r="AA70" i="17"/>
  <c r="AB70" i="17"/>
  <c r="AC70" i="17"/>
  <c r="AD70" i="17"/>
  <c r="AE70" i="17"/>
  <c r="AF70" i="17"/>
  <c r="AG70" i="17"/>
  <c r="AH70" i="17"/>
  <c r="AI70" i="17"/>
  <c r="AJ70" i="17"/>
  <c r="AK70" i="17"/>
  <c r="AL70" i="17"/>
  <c r="AM71" i="17"/>
  <c r="E71" i="17" s="1"/>
  <c r="E72" i="17"/>
  <c r="AM72" i="17"/>
  <c r="AM73" i="17"/>
  <c r="E73" i="17" s="1"/>
  <c r="AM76" i="17"/>
  <c r="E76" i="17" s="1"/>
  <c r="F76" i="17" s="1"/>
  <c r="AM77" i="17"/>
  <c r="E77" i="17" s="1"/>
  <c r="F77" i="17" s="1"/>
  <c r="AM78" i="17"/>
  <c r="E78" i="17" s="1"/>
  <c r="F78" i="17" s="1"/>
  <c r="E79" i="17"/>
  <c r="F79" i="17"/>
  <c r="AM79" i="17"/>
  <c r="AM80" i="17"/>
  <c r="E80" i="17" s="1"/>
  <c r="F80" i="17" s="1"/>
  <c r="AM81" i="17"/>
  <c r="E81" i="17" s="1"/>
  <c r="F81" i="17" s="1"/>
  <c r="E82" i="17"/>
  <c r="F82" i="17" s="1"/>
  <c r="AM82" i="17"/>
  <c r="AM83" i="17"/>
  <c r="E83" i="17" s="1"/>
  <c r="F83" i="17" s="1"/>
  <c r="AM84" i="17"/>
  <c r="E84" i="17" s="1"/>
  <c r="F84" i="17" s="1"/>
  <c r="AM85" i="17"/>
  <c r="E85" i="17" s="1"/>
  <c r="F85" i="17" s="1"/>
  <c r="AM86" i="17"/>
  <c r="E87" i="17"/>
  <c r="AM87" i="17"/>
  <c r="AM88" i="17"/>
  <c r="E88" i="17" s="1"/>
  <c r="F88" i="17" s="1"/>
  <c r="AM89" i="17"/>
  <c r="E89" i="17" s="1"/>
  <c r="F89" i="17" s="1"/>
  <c r="E90" i="17"/>
  <c r="F90" i="17" s="1"/>
  <c r="AM90" i="17"/>
  <c r="AM91" i="17"/>
  <c r="E91" i="17" s="1"/>
  <c r="F91" i="17" s="1"/>
  <c r="AM92" i="17"/>
  <c r="E92" i="17" s="1"/>
  <c r="F92" i="17" s="1"/>
  <c r="AM93" i="17"/>
  <c r="E93" i="17" s="1"/>
  <c r="F93" i="17" s="1"/>
  <c r="AM94" i="17"/>
  <c r="E94" i="17" s="1"/>
  <c r="F94" i="17" s="1"/>
  <c r="E95" i="17"/>
  <c r="F95" i="17" s="1"/>
  <c r="AM95" i="17"/>
  <c r="AM96" i="17"/>
  <c r="E96" i="17" s="1"/>
  <c r="F96" i="17" s="1"/>
  <c r="AM97" i="17"/>
  <c r="E97" i="17" s="1"/>
  <c r="F97" i="17" s="1"/>
  <c r="E98" i="17"/>
  <c r="F98" i="17" s="1"/>
  <c r="AM98" i="17"/>
  <c r="AM99" i="17"/>
  <c r="E99" i="17" s="1"/>
  <c r="F99" i="17" s="1"/>
  <c r="AM100" i="17"/>
  <c r="E100" i="17" s="1"/>
  <c r="F100" i="17" s="1"/>
  <c r="AM101" i="17"/>
  <c r="E101" i="17" s="1"/>
  <c r="F101" i="17" s="1"/>
  <c r="AM102" i="17"/>
  <c r="E102" i="17" s="1"/>
  <c r="F102" i="17" s="1"/>
  <c r="E103" i="17"/>
  <c r="C124" i="17" s="1"/>
  <c r="F103" i="17"/>
  <c r="AM103" i="17"/>
  <c r="AM104" i="17"/>
  <c r="E104" i="17" s="1"/>
  <c r="AM105" i="17"/>
  <c r="E105" i="17" s="1"/>
  <c r="F105" i="17" s="1"/>
  <c r="E106" i="17"/>
  <c r="F106" i="17" s="1"/>
  <c r="AM106" i="17"/>
  <c r="AM108" i="17"/>
  <c r="E108" i="17" s="1"/>
  <c r="AM109" i="17"/>
  <c r="E109" i="17" s="1"/>
  <c r="F109" i="17" s="1"/>
  <c r="AM110" i="17"/>
  <c r="E111" i="17"/>
  <c r="F111" i="17"/>
  <c r="AM111" i="17"/>
  <c r="AM112" i="17"/>
  <c r="E112" i="17" s="1"/>
  <c r="F112" i="17" s="1"/>
  <c r="AM113" i="17"/>
  <c r="E113" i="17" s="1"/>
  <c r="F113" i="17" s="1"/>
  <c r="E114" i="17"/>
  <c r="AM114" i="17"/>
  <c r="AM115" i="17"/>
  <c r="E115" i="17" s="1"/>
  <c r="F115" i="17" s="1"/>
  <c r="AM116" i="17"/>
  <c r="E116" i="17" s="1"/>
  <c r="F116" i="17" s="1"/>
  <c r="AM118" i="17"/>
  <c r="E118" i="17" s="1"/>
  <c r="F118" i="17" s="1"/>
  <c r="H119" i="17"/>
  <c r="I119" i="17" s="1"/>
  <c r="J119" i="17" s="1"/>
  <c r="K119" i="17" s="1"/>
  <c r="L119" i="17" s="1"/>
  <c r="M119" i="17" s="1"/>
  <c r="N119" i="17" s="1"/>
  <c r="O119" i="17" s="1"/>
  <c r="P119" i="17" s="1"/>
  <c r="Q119" i="17" s="1"/>
  <c r="R119" i="17" s="1"/>
  <c r="S119" i="17" s="1"/>
  <c r="T119" i="17" s="1"/>
  <c r="U119" i="17" s="1"/>
  <c r="V119" i="17" s="1"/>
  <c r="W119" i="17" s="1"/>
  <c r="X119" i="17"/>
  <c r="Y119" i="17" s="1"/>
  <c r="Z119" i="17" s="1"/>
  <c r="AA119" i="17" s="1"/>
  <c r="AB119" i="17" s="1"/>
  <c r="AC119" i="17" s="1"/>
  <c r="AD119" i="17" s="1"/>
  <c r="AE119" i="17" s="1"/>
  <c r="AF119" i="17" s="1"/>
  <c r="AG119" i="17" s="1"/>
  <c r="AH119" i="17" s="1"/>
  <c r="AI119" i="17" s="1"/>
  <c r="AJ119" i="17" s="1"/>
  <c r="AK119" i="17" s="1"/>
  <c r="AL119" i="17" s="1"/>
  <c r="C125" i="17"/>
  <c r="D125" i="17" s="1"/>
  <c r="F133" i="17"/>
  <c r="B134" i="17"/>
  <c r="D137" i="17"/>
  <c r="C137" i="17" s="1"/>
  <c r="B133" i="17" s="1"/>
  <c r="F137" i="17"/>
  <c r="C138" i="17"/>
  <c r="D138" i="17"/>
  <c r="G138" i="17"/>
  <c r="H138" i="17"/>
  <c r="L43" i="17" s="1"/>
  <c r="L47" i="17" s="1"/>
  <c r="C139" i="17"/>
  <c r="C140" i="17"/>
  <c r="B142" i="17"/>
  <c r="I142" i="17"/>
  <c r="B143" i="17"/>
  <c r="I143" i="17"/>
  <c r="B144" i="17"/>
  <c r="I144" i="17"/>
  <c r="B145" i="17"/>
  <c r="B146" i="17" s="1"/>
  <c r="B147" i="17" s="1"/>
  <c r="B148" i="17" s="1"/>
  <c r="B149" i="17" s="1"/>
  <c r="B150" i="17" s="1"/>
  <c r="B151" i="17" s="1"/>
  <c r="I145" i="17"/>
  <c r="I146" i="17"/>
  <c r="I147" i="17"/>
  <c r="I148" i="17"/>
  <c r="I149" i="17"/>
  <c r="I150" i="17"/>
  <c r="I151" i="17"/>
  <c r="B152" i="17"/>
  <c r="B153" i="17" s="1"/>
  <c r="B154" i="17" s="1"/>
  <c r="B155" i="17" s="1"/>
  <c r="B156" i="17" s="1"/>
  <c r="B157" i="17" s="1"/>
  <c r="B158" i="17" s="1"/>
  <c r="B159" i="17" s="1"/>
  <c r="B160" i="17" s="1"/>
  <c r="B161" i="17" s="1"/>
  <c r="B162" i="17" s="1"/>
  <c r="B163" i="17" s="1"/>
  <c r="B164" i="17" s="1"/>
  <c r="B165" i="17" s="1"/>
  <c r="B166" i="17" s="1"/>
  <c r="B167" i="17" s="1"/>
  <c r="B168" i="17" s="1"/>
  <c r="B169" i="17" s="1"/>
  <c r="B170" i="17" s="1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73" i="17" s="1"/>
  <c r="I167" i="17"/>
  <c r="I168" i="17"/>
  <c r="I169" i="17"/>
  <c r="I170" i="17"/>
  <c r="B171" i="17"/>
  <c r="I171" i="17"/>
  <c r="B172" i="17"/>
  <c r="I172" i="17"/>
  <c r="C173" i="17"/>
  <c r="D173" i="17"/>
  <c r="A167" i="17" s="1"/>
  <c r="A168" i="17" s="1"/>
  <c r="E173" i="17"/>
  <c r="F173" i="17"/>
  <c r="D32" i="17" s="1"/>
  <c r="G173" i="17"/>
  <c r="H173" i="17"/>
  <c r="D36" i="17" s="1"/>
  <c r="J220" i="17"/>
  <c r="D14" i="17" s="1"/>
  <c r="M250" i="17"/>
  <c r="F275" i="17"/>
  <c r="L45" i="17" s="1"/>
  <c r="B4" i="16"/>
  <c r="S8" i="16" s="1"/>
  <c r="B5" i="16"/>
  <c r="J8" i="16"/>
  <c r="J9" i="16"/>
  <c r="S9" i="16"/>
  <c r="G10" i="16"/>
  <c r="H10" i="16"/>
  <c r="J10" i="16" s="1"/>
  <c r="S10" i="16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D28" i="16"/>
  <c r="D29" i="16"/>
  <c r="J36" i="16"/>
  <c r="K36" i="16"/>
  <c r="H37" i="16"/>
  <c r="H38" i="16"/>
  <c r="I38" i="16"/>
  <c r="H39" i="16"/>
  <c r="L41" i="16"/>
  <c r="D44" i="16"/>
  <c r="L47" i="16"/>
  <c r="D48" i="16"/>
  <c r="V50" i="16"/>
  <c r="V51" i="16"/>
  <c r="J65" i="16"/>
  <c r="K65" i="16" s="1"/>
  <c r="J66" i="16"/>
  <c r="J68" i="16" s="1"/>
  <c r="H70" i="16"/>
  <c r="H65" i="16" s="1"/>
  <c r="I65" i="16" s="1"/>
  <c r="I66" i="16" s="1"/>
  <c r="I68" i="16" s="1"/>
  <c r="I70" i="16"/>
  <c r="J70" i="16"/>
  <c r="K70" i="16"/>
  <c r="L70" i="16"/>
  <c r="M70" i="16"/>
  <c r="N70" i="16"/>
  <c r="O70" i="16"/>
  <c r="P70" i="16"/>
  <c r="Q70" i="16"/>
  <c r="R70" i="16"/>
  <c r="S70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70" i="16"/>
  <c r="AG70" i="16"/>
  <c r="AH70" i="16"/>
  <c r="AI70" i="16"/>
  <c r="AJ70" i="16"/>
  <c r="AK70" i="16"/>
  <c r="AL70" i="16"/>
  <c r="F71" i="16"/>
  <c r="AM71" i="16"/>
  <c r="E71" i="16" s="1"/>
  <c r="E72" i="16"/>
  <c r="AM72" i="16"/>
  <c r="AM73" i="16"/>
  <c r="E73" i="16" s="1"/>
  <c r="F73" i="16" s="1"/>
  <c r="E76" i="16"/>
  <c r="F76" i="16" s="1"/>
  <c r="AM76" i="16"/>
  <c r="AM77" i="16"/>
  <c r="E77" i="16" s="1"/>
  <c r="F77" i="16" s="1"/>
  <c r="AM78" i="16"/>
  <c r="E78" i="16" s="1"/>
  <c r="F78" i="16" s="1"/>
  <c r="E79" i="16"/>
  <c r="F79" i="16"/>
  <c r="AM79" i="16"/>
  <c r="AM80" i="16"/>
  <c r="E80" i="16" s="1"/>
  <c r="F80" i="16" s="1"/>
  <c r="AM81" i="16"/>
  <c r="E81" i="16" s="1"/>
  <c r="F81" i="16" s="1"/>
  <c r="E82" i="16"/>
  <c r="F82" i="16" s="1"/>
  <c r="AM82" i="16"/>
  <c r="AM83" i="16"/>
  <c r="E83" i="16" s="1"/>
  <c r="F83" i="16" s="1"/>
  <c r="E84" i="16"/>
  <c r="F84" i="16" s="1"/>
  <c r="AM84" i="16"/>
  <c r="AM85" i="16"/>
  <c r="E85" i="16" s="1"/>
  <c r="F85" i="16" s="1"/>
  <c r="AM86" i="16"/>
  <c r="E86" i="16" s="1"/>
  <c r="F86" i="16" s="1"/>
  <c r="E87" i="16"/>
  <c r="F87" i="16" s="1"/>
  <c r="AM87" i="16"/>
  <c r="AM88" i="16"/>
  <c r="E88" i="16" s="1"/>
  <c r="F88" i="16" s="1"/>
  <c r="F89" i="16"/>
  <c r="AM89" i="16"/>
  <c r="E89" i="16" s="1"/>
  <c r="E90" i="16"/>
  <c r="F90" i="16" s="1"/>
  <c r="AM90" i="16"/>
  <c r="AM91" i="16"/>
  <c r="E91" i="16" s="1"/>
  <c r="F91" i="16" s="1"/>
  <c r="AM92" i="16"/>
  <c r="E92" i="16" s="1"/>
  <c r="F92" i="16" s="1"/>
  <c r="AM93" i="16"/>
  <c r="E93" i="16" s="1"/>
  <c r="F93" i="16" s="1"/>
  <c r="AM94" i="16"/>
  <c r="E94" i="16" s="1"/>
  <c r="F94" i="16" s="1"/>
  <c r="E95" i="16"/>
  <c r="F95" i="16"/>
  <c r="AM95" i="16"/>
  <c r="AM96" i="16"/>
  <c r="E96" i="16" s="1"/>
  <c r="F96" i="16" s="1"/>
  <c r="AM97" i="16"/>
  <c r="E97" i="16" s="1"/>
  <c r="F97" i="16" s="1"/>
  <c r="E98" i="16"/>
  <c r="F98" i="16" s="1"/>
  <c r="AM98" i="16"/>
  <c r="AM99" i="16"/>
  <c r="E99" i="16" s="1"/>
  <c r="F99" i="16" s="1"/>
  <c r="AM100" i="16"/>
  <c r="E100" i="16" s="1"/>
  <c r="F100" i="16" s="1"/>
  <c r="AM101" i="16"/>
  <c r="E101" i="16" s="1"/>
  <c r="F101" i="16" s="1"/>
  <c r="AM102" i="16"/>
  <c r="E102" i="16" s="1"/>
  <c r="F102" i="16" s="1"/>
  <c r="E103" i="16"/>
  <c r="C124" i="16" s="1"/>
  <c r="F103" i="16"/>
  <c r="AM103" i="16"/>
  <c r="AM104" i="16"/>
  <c r="E104" i="16" s="1"/>
  <c r="F105" i="16"/>
  <c r="AM105" i="16"/>
  <c r="E105" i="16" s="1"/>
  <c r="E106" i="16"/>
  <c r="F106" i="16" s="1"/>
  <c r="AM106" i="16"/>
  <c r="E108" i="16"/>
  <c r="I41" i="16" s="1"/>
  <c r="F108" i="16"/>
  <c r="AM108" i="16"/>
  <c r="AM109" i="16"/>
  <c r="E109" i="16" s="1"/>
  <c r="F109" i="16" s="1"/>
  <c r="AM110" i="16"/>
  <c r="E111" i="16"/>
  <c r="F111" i="16" s="1"/>
  <c r="AM111" i="16"/>
  <c r="AM112" i="16"/>
  <c r="E112" i="16" s="1"/>
  <c r="F112" i="16" s="1"/>
  <c r="F113" i="16"/>
  <c r="AM113" i="16"/>
  <c r="E113" i="16" s="1"/>
  <c r="E114" i="16"/>
  <c r="AM114" i="16"/>
  <c r="E115" i="16"/>
  <c r="F115" i="16" s="1"/>
  <c r="AM115" i="16"/>
  <c r="E116" i="16"/>
  <c r="F116" i="16" s="1"/>
  <c r="AM116" i="16"/>
  <c r="AM118" i="16"/>
  <c r="E118" i="16" s="1"/>
  <c r="F118" i="16" s="1"/>
  <c r="H119" i="16"/>
  <c r="I119" i="16"/>
  <c r="J119" i="16" s="1"/>
  <c r="K119" i="16" s="1"/>
  <c r="L119" i="16" s="1"/>
  <c r="M119" i="16" s="1"/>
  <c r="N119" i="16" s="1"/>
  <c r="O119" i="16" s="1"/>
  <c r="P119" i="16" s="1"/>
  <c r="Q119" i="16"/>
  <c r="R119" i="16" s="1"/>
  <c r="S119" i="16" s="1"/>
  <c r="T119" i="16" s="1"/>
  <c r="U119" i="16" s="1"/>
  <c r="V119" i="16" s="1"/>
  <c r="W119" i="16"/>
  <c r="X119" i="16" s="1"/>
  <c r="Y119" i="16" s="1"/>
  <c r="Z119" i="16" s="1"/>
  <c r="AA119" i="16" s="1"/>
  <c r="AB119" i="16" s="1"/>
  <c r="AC119" i="16" s="1"/>
  <c r="AD119" i="16" s="1"/>
  <c r="AE119" i="16" s="1"/>
  <c r="AF119" i="16" s="1"/>
  <c r="AG119" i="16" s="1"/>
  <c r="AH119" i="16" s="1"/>
  <c r="AI119" i="16" s="1"/>
  <c r="AJ119" i="16" s="1"/>
  <c r="AK119" i="16" s="1"/>
  <c r="AL119" i="16" s="1"/>
  <c r="D124" i="16"/>
  <c r="F133" i="16"/>
  <c r="F137" i="16" s="1"/>
  <c r="B134" i="16"/>
  <c r="D137" i="16"/>
  <c r="C137" i="16" s="1"/>
  <c r="C139" i="16" s="1"/>
  <c r="C138" i="16"/>
  <c r="D138" i="16"/>
  <c r="G138" i="16"/>
  <c r="H138" i="16"/>
  <c r="L43" i="16" s="1"/>
  <c r="B142" i="16"/>
  <c r="I142" i="16"/>
  <c r="B143" i="16"/>
  <c r="I143" i="16"/>
  <c r="B144" i="16"/>
  <c r="I144" i="16"/>
  <c r="B145" i="16"/>
  <c r="B146" i="16" s="1"/>
  <c r="B147" i="16" s="1"/>
  <c r="I145" i="16"/>
  <c r="I146" i="16"/>
  <c r="I147" i="16"/>
  <c r="B148" i="16"/>
  <c r="B149" i="16" s="1"/>
  <c r="B150" i="16" s="1"/>
  <c r="B151" i="16" s="1"/>
  <c r="B152" i="16" s="1"/>
  <c r="B153" i="16" s="1"/>
  <c r="B154" i="16" s="1"/>
  <c r="B155" i="16" s="1"/>
  <c r="B156" i="16" s="1"/>
  <c r="B157" i="16" s="1"/>
  <c r="B158" i="16" s="1"/>
  <c r="B159" i="16" s="1"/>
  <c r="B160" i="16" s="1"/>
  <c r="B161" i="16" s="1"/>
  <c r="B162" i="16" s="1"/>
  <c r="B163" i="16" s="1"/>
  <c r="B164" i="16" s="1"/>
  <c r="B165" i="16" s="1"/>
  <c r="B166" i="16" s="1"/>
  <c r="B167" i="16" s="1"/>
  <c r="B168" i="16" s="1"/>
  <c r="B169" i="16" s="1"/>
  <c r="B170" i="16" s="1"/>
  <c r="B171" i="16" s="1"/>
  <c r="B172" i="16" s="1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C173" i="16"/>
  <c r="D30" i="16" s="1"/>
  <c r="D173" i="16"/>
  <c r="E173" i="16"/>
  <c r="F173" i="16"/>
  <c r="D32" i="16" s="1"/>
  <c r="G173" i="16"/>
  <c r="H173" i="16"/>
  <c r="D36" i="16" s="1"/>
  <c r="J220" i="16"/>
  <c r="D14" i="16" s="1"/>
  <c r="M250" i="16"/>
  <c r="F275" i="16"/>
  <c r="L45" i="16" s="1"/>
  <c r="B4" i="15"/>
  <c r="S8" i="15" s="1"/>
  <c r="B5" i="15"/>
  <c r="J8" i="15"/>
  <c r="J9" i="15"/>
  <c r="F133" i="15" s="1"/>
  <c r="S9" i="15"/>
  <c r="G10" i="15"/>
  <c r="H10" i="15"/>
  <c r="J10" i="15"/>
  <c r="D14" i="15"/>
  <c r="D28" i="15"/>
  <c r="D31" i="15"/>
  <c r="J36" i="15"/>
  <c r="K36" i="15"/>
  <c r="H37" i="15"/>
  <c r="H38" i="15"/>
  <c r="I38" i="15" s="1"/>
  <c r="H39" i="15"/>
  <c r="L41" i="15"/>
  <c r="L43" i="15"/>
  <c r="D44" i="15"/>
  <c r="V50" i="15"/>
  <c r="V51" i="15"/>
  <c r="H65" i="15"/>
  <c r="H66" i="15" s="1"/>
  <c r="I65" i="15"/>
  <c r="J65" i="15"/>
  <c r="I66" i="15"/>
  <c r="H68" i="15"/>
  <c r="I68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A70" i="15"/>
  <c r="AB70" i="15"/>
  <c r="AC70" i="15"/>
  <c r="AD70" i="15"/>
  <c r="AE70" i="15"/>
  <c r="AF70" i="15"/>
  <c r="AG70" i="15"/>
  <c r="AH70" i="15"/>
  <c r="AI70" i="15"/>
  <c r="AJ70" i="15"/>
  <c r="AK70" i="15"/>
  <c r="AL70" i="15"/>
  <c r="AM71" i="15"/>
  <c r="E71" i="15" s="1"/>
  <c r="AM72" i="15"/>
  <c r="E72" i="15" s="1"/>
  <c r="D47" i="15" s="1"/>
  <c r="E73" i="15"/>
  <c r="AM73" i="15"/>
  <c r="AM76" i="15"/>
  <c r="E76" i="15" s="1"/>
  <c r="F76" i="15" s="1"/>
  <c r="F77" i="15"/>
  <c r="AM77" i="15"/>
  <c r="E77" i="15" s="1"/>
  <c r="F78" i="15"/>
  <c r="AM78" i="15"/>
  <c r="E78" i="15" s="1"/>
  <c r="AM79" i="15"/>
  <c r="E79" i="15" s="1"/>
  <c r="F79" i="15" s="1"/>
  <c r="E80" i="15"/>
  <c r="F80" i="15"/>
  <c r="AM80" i="15"/>
  <c r="E81" i="15"/>
  <c r="F81" i="15" s="1"/>
  <c r="AM81" i="15"/>
  <c r="E82" i="15"/>
  <c r="F82" i="15" s="1"/>
  <c r="AM82" i="15"/>
  <c r="E83" i="15"/>
  <c r="F83" i="15" s="1"/>
  <c r="AM83" i="15"/>
  <c r="E84" i="15"/>
  <c r="F84" i="15" s="1"/>
  <c r="AM84" i="15"/>
  <c r="E85" i="15"/>
  <c r="F85" i="15" s="1"/>
  <c r="AM85" i="15"/>
  <c r="F86" i="15"/>
  <c r="AM86" i="15"/>
  <c r="E86" i="15" s="1"/>
  <c r="E87" i="15"/>
  <c r="AM87" i="15"/>
  <c r="E88" i="15"/>
  <c r="F88" i="15" s="1"/>
  <c r="AM88" i="15"/>
  <c r="E89" i="15"/>
  <c r="F89" i="15" s="1"/>
  <c r="AM89" i="15"/>
  <c r="AM90" i="15"/>
  <c r="E90" i="15" s="1"/>
  <c r="F90" i="15" s="1"/>
  <c r="E91" i="15"/>
  <c r="F91" i="15" s="1"/>
  <c r="AM91" i="15"/>
  <c r="AM92" i="15"/>
  <c r="E92" i="15" s="1"/>
  <c r="F92" i="15" s="1"/>
  <c r="AM93" i="15"/>
  <c r="E93" i="15" s="1"/>
  <c r="F93" i="15" s="1"/>
  <c r="F94" i="15"/>
  <c r="AM94" i="15"/>
  <c r="E94" i="15" s="1"/>
  <c r="AM95" i="15"/>
  <c r="E95" i="15" s="1"/>
  <c r="F95" i="15" s="1"/>
  <c r="E96" i="15"/>
  <c r="F96" i="15"/>
  <c r="AM96" i="15"/>
  <c r="AM97" i="15"/>
  <c r="E97" i="15" s="1"/>
  <c r="F97" i="15" s="1"/>
  <c r="E98" i="15"/>
  <c r="F98" i="15"/>
  <c r="AM98" i="15"/>
  <c r="AM99" i="15"/>
  <c r="E99" i="15" s="1"/>
  <c r="F99" i="15" s="1"/>
  <c r="AM100" i="15"/>
  <c r="E100" i="15" s="1"/>
  <c r="F100" i="15" s="1"/>
  <c r="E101" i="15"/>
  <c r="F101" i="15"/>
  <c r="AM101" i="15"/>
  <c r="AM102" i="15"/>
  <c r="E102" i="15" s="1"/>
  <c r="F102" i="15" s="1"/>
  <c r="AM103" i="15"/>
  <c r="E103" i="15" s="1"/>
  <c r="E104" i="15"/>
  <c r="F104" i="15"/>
  <c r="AM104" i="15"/>
  <c r="AM105" i="15"/>
  <c r="E105" i="15" s="1"/>
  <c r="F105" i="15" s="1"/>
  <c r="F106" i="15"/>
  <c r="AM106" i="15"/>
  <c r="E106" i="15" s="1"/>
  <c r="AM108" i="15"/>
  <c r="E108" i="15" s="1"/>
  <c r="AM109" i="15"/>
  <c r="E109" i="15" s="1"/>
  <c r="F109" i="15" s="1"/>
  <c r="F110" i="15"/>
  <c r="AM110" i="15"/>
  <c r="E110" i="15" s="1"/>
  <c r="AM111" i="15"/>
  <c r="E111" i="15" s="1"/>
  <c r="F111" i="15" s="1"/>
  <c r="E112" i="15"/>
  <c r="F112" i="15"/>
  <c r="AM112" i="15"/>
  <c r="E113" i="15"/>
  <c r="AM113" i="15"/>
  <c r="E114" i="15"/>
  <c r="F114" i="15" s="1"/>
  <c r="AM114" i="15"/>
  <c r="E115" i="15"/>
  <c r="F115" i="15" s="1"/>
  <c r="AM115" i="15"/>
  <c r="E116" i="15"/>
  <c r="F116" i="15" s="1"/>
  <c r="AM116" i="15"/>
  <c r="AM118" i="15"/>
  <c r="E118" i="15" s="1"/>
  <c r="F118" i="15" s="1"/>
  <c r="H119" i="15"/>
  <c r="I119" i="15" s="1"/>
  <c r="J119" i="15" s="1"/>
  <c r="K119" i="15" s="1"/>
  <c r="L119" i="15" s="1"/>
  <c r="M119" i="15" s="1"/>
  <c r="N119" i="15" s="1"/>
  <c r="O119" i="15"/>
  <c r="P119" i="15" s="1"/>
  <c r="Q119" i="15" s="1"/>
  <c r="R119" i="15" s="1"/>
  <c r="S119" i="15" s="1"/>
  <c r="T119" i="15" s="1"/>
  <c r="U119" i="15" s="1"/>
  <c r="V119" i="15" s="1"/>
  <c r="W119" i="15" s="1"/>
  <c r="X119" i="15" s="1"/>
  <c r="Y119" i="15" s="1"/>
  <c r="Z119" i="15" s="1"/>
  <c r="AA119" i="15" s="1"/>
  <c r="AB119" i="15" s="1"/>
  <c r="AC119" i="15" s="1"/>
  <c r="AD119" i="15" s="1"/>
  <c r="AE119" i="15" s="1"/>
  <c r="AF119" i="15" s="1"/>
  <c r="AG119" i="15" s="1"/>
  <c r="AH119" i="15" s="1"/>
  <c r="AI119" i="15" s="1"/>
  <c r="AJ119" i="15" s="1"/>
  <c r="AK119" i="15" s="1"/>
  <c r="AL119" i="15" s="1"/>
  <c r="C126" i="15"/>
  <c r="D126" i="15" s="1"/>
  <c r="B134" i="15"/>
  <c r="D137" i="15"/>
  <c r="D138" i="15" s="1"/>
  <c r="F137" i="15"/>
  <c r="G138" i="15"/>
  <c r="H138" i="15"/>
  <c r="B142" i="15"/>
  <c r="B143" i="15" s="1"/>
  <c r="I142" i="15"/>
  <c r="I143" i="15"/>
  <c r="B144" i="15"/>
  <c r="B145" i="15" s="1"/>
  <c r="B146" i="15" s="1"/>
  <c r="B147" i="15" s="1"/>
  <c r="B148" i="15" s="1"/>
  <c r="B149" i="15" s="1"/>
  <c r="B150" i="15" s="1"/>
  <c r="B151" i="15" s="1"/>
  <c r="B152" i="15" s="1"/>
  <c r="B153" i="15" s="1"/>
  <c r="B154" i="15" s="1"/>
  <c r="B155" i="15" s="1"/>
  <c r="B156" i="15" s="1"/>
  <c r="B157" i="15" s="1"/>
  <c r="B158" i="15" s="1"/>
  <c r="B159" i="15" s="1"/>
  <c r="B160" i="15" s="1"/>
  <c r="B161" i="15" s="1"/>
  <c r="B162" i="15" s="1"/>
  <c r="B163" i="15" s="1"/>
  <c r="B164" i="15" s="1"/>
  <c r="B165" i="15" s="1"/>
  <c r="B166" i="15" s="1"/>
  <c r="B167" i="15" s="1"/>
  <c r="B168" i="15" s="1"/>
  <c r="B169" i="15" s="1"/>
  <c r="B170" i="15" s="1"/>
  <c r="B171" i="15" s="1"/>
  <c r="B172" i="15" s="1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C173" i="15"/>
  <c r="D173" i="15"/>
  <c r="C140" i="15" s="1"/>
  <c r="E173" i="15"/>
  <c r="F173" i="15"/>
  <c r="G173" i="15"/>
  <c r="D29" i="15" s="1"/>
  <c r="H173" i="15"/>
  <c r="D36" i="15" s="1"/>
  <c r="J220" i="15"/>
  <c r="M250" i="15"/>
  <c r="F275" i="15"/>
  <c r="L45" i="15" s="1"/>
  <c r="B4" i="14"/>
  <c r="S8" i="14" s="1"/>
  <c r="S9" i="14" s="1"/>
  <c r="S10" i="14" s="1"/>
  <c r="S11" i="14" s="1"/>
  <c r="B5" i="14"/>
  <c r="J8" i="14"/>
  <c r="J9" i="14"/>
  <c r="G10" i="14"/>
  <c r="H10" i="14"/>
  <c r="J10" i="14" s="1"/>
  <c r="S12" i="14"/>
  <c r="S13" i="14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D14" i="14"/>
  <c r="D28" i="14"/>
  <c r="H39" i="14" s="1"/>
  <c r="D29" i="14"/>
  <c r="D32" i="14"/>
  <c r="J36" i="14"/>
  <c r="K36" i="14"/>
  <c r="H37" i="14"/>
  <c r="H38" i="14"/>
  <c r="I38" i="14"/>
  <c r="J41" i="14"/>
  <c r="L41" i="14"/>
  <c r="D44" i="14"/>
  <c r="L45" i="14"/>
  <c r="L47" i="14"/>
  <c r="D48" i="14"/>
  <c r="V50" i="14"/>
  <c r="V51" i="14"/>
  <c r="H70" i="14"/>
  <c r="H65" i="14" s="1"/>
  <c r="I70" i="14"/>
  <c r="J70" i="14"/>
  <c r="K70" i="14"/>
  <c r="L70" i="14"/>
  <c r="M70" i="14"/>
  <c r="N70" i="14"/>
  <c r="O70" i="14"/>
  <c r="P70" i="14"/>
  <c r="Q70" i="14"/>
  <c r="R70" i="14"/>
  <c r="S70" i="14"/>
  <c r="T70" i="14"/>
  <c r="U70" i="14"/>
  <c r="V70" i="14"/>
  <c r="W70" i="14"/>
  <c r="X70" i="14"/>
  <c r="Y70" i="14"/>
  <c r="Z70" i="14"/>
  <c r="AA70" i="14"/>
  <c r="AB70" i="14"/>
  <c r="AC70" i="14"/>
  <c r="AD70" i="14"/>
  <c r="AE70" i="14"/>
  <c r="AF70" i="14"/>
  <c r="AG70" i="14"/>
  <c r="AH70" i="14"/>
  <c r="AI70" i="14"/>
  <c r="AJ70" i="14"/>
  <c r="AK70" i="14"/>
  <c r="AL70" i="14"/>
  <c r="E71" i="14"/>
  <c r="F71" i="14" s="1"/>
  <c r="AM71" i="14"/>
  <c r="E72" i="14"/>
  <c r="D47" i="14" s="1"/>
  <c r="AM72" i="14"/>
  <c r="AM73" i="14"/>
  <c r="E73" i="14" s="1"/>
  <c r="F73" i="14" s="1"/>
  <c r="AM76" i="14"/>
  <c r="E77" i="14"/>
  <c r="F77" i="14"/>
  <c r="AM77" i="14"/>
  <c r="AM78" i="14"/>
  <c r="E78" i="14" s="1"/>
  <c r="F78" i="14" s="1"/>
  <c r="AM79" i="14"/>
  <c r="E79" i="14" s="1"/>
  <c r="F79" i="14" s="1"/>
  <c r="E80" i="14"/>
  <c r="F80" i="14" s="1"/>
  <c r="AM80" i="14"/>
  <c r="E81" i="14"/>
  <c r="F81" i="14" s="1"/>
  <c r="AM81" i="14"/>
  <c r="E82" i="14"/>
  <c r="F82" i="14" s="1"/>
  <c r="AM82" i="14"/>
  <c r="AM83" i="14"/>
  <c r="E83" i="14" s="1"/>
  <c r="F83" i="14" s="1"/>
  <c r="AM84" i="14"/>
  <c r="E84" i="14" s="1"/>
  <c r="F84" i="14" s="1"/>
  <c r="E85" i="14"/>
  <c r="F85" i="14"/>
  <c r="AM85" i="14"/>
  <c r="AM86" i="14"/>
  <c r="E86" i="14" s="1"/>
  <c r="F86" i="14" s="1"/>
  <c r="F87" i="14"/>
  <c r="AM87" i="14"/>
  <c r="E87" i="14" s="1"/>
  <c r="B203" i="14" s="1"/>
  <c r="B220" i="14" s="1"/>
  <c r="E88" i="14"/>
  <c r="F88" i="14" s="1"/>
  <c r="AM88" i="14"/>
  <c r="E89" i="14"/>
  <c r="F89" i="14" s="1"/>
  <c r="AM89" i="14"/>
  <c r="E90" i="14"/>
  <c r="F90" i="14"/>
  <c r="AM90" i="14"/>
  <c r="AM91" i="14"/>
  <c r="E91" i="14" s="1"/>
  <c r="F91" i="14" s="1"/>
  <c r="AM92" i="14"/>
  <c r="E92" i="14" s="1"/>
  <c r="F92" i="14" s="1"/>
  <c r="E93" i="14"/>
  <c r="F93" i="14"/>
  <c r="AM93" i="14"/>
  <c r="AM94" i="14"/>
  <c r="E94" i="14" s="1"/>
  <c r="F94" i="14" s="1"/>
  <c r="F95" i="14"/>
  <c r="AM95" i="14"/>
  <c r="E95" i="14" s="1"/>
  <c r="E96" i="14"/>
  <c r="F96" i="14" s="1"/>
  <c r="AM96" i="14"/>
  <c r="E97" i="14"/>
  <c r="F97" i="14" s="1"/>
  <c r="AM97" i="14"/>
  <c r="AM98" i="14"/>
  <c r="E98" i="14" s="1"/>
  <c r="F98" i="14" s="1"/>
  <c r="AM99" i="14"/>
  <c r="E99" i="14" s="1"/>
  <c r="F99" i="14" s="1"/>
  <c r="AM100" i="14"/>
  <c r="E100" i="14" s="1"/>
  <c r="F100" i="14" s="1"/>
  <c r="E101" i="14"/>
  <c r="F101" i="14" s="1"/>
  <c r="AM101" i="14"/>
  <c r="AM102" i="14"/>
  <c r="E102" i="14" s="1"/>
  <c r="F102" i="14" s="1"/>
  <c r="AM103" i="14"/>
  <c r="E103" i="14" s="1"/>
  <c r="C124" i="14" s="1"/>
  <c r="E104" i="14"/>
  <c r="F104" i="14" s="1"/>
  <c r="AM104" i="14"/>
  <c r="E105" i="14"/>
  <c r="F105" i="14" s="1"/>
  <c r="AM105" i="14"/>
  <c r="F106" i="14"/>
  <c r="AM106" i="14"/>
  <c r="E106" i="14" s="1"/>
  <c r="AM108" i="14"/>
  <c r="E108" i="14" s="1"/>
  <c r="E109" i="14"/>
  <c r="F109" i="14" s="1"/>
  <c r="AM109" i="14"/>
  <c r="AM110" i="14"/>
  <c r="E110" i="14" s="1"/>
  <c r="F110" i="14" s="1"/>
  <c r="AM111" i="14"/>
  <c r="E111" i="14" s="1"/>
  <c r="F111" i="14" s="1"/>
  <c r="E112" i="14"/>
  <c r="F112" i="14" s="1"/>
  <c r="AM112" i="14"/>
  <c r="E113" i="14"/>
  <c r="F113" i="14" s="1"/>
  <c r="AM113" i="14"/>
  <c r="AM114" i="14"/>
  <c r="AM115" i="14"/>
  <c r="E115" i="14" s="1"/>
  <c r="F115" i="14" s="1"/>
  <c r="AM116" i="14"/>
  <c r="E116" i="14" s="1"/>
  <c r="F116" i="14" s="1"/>
  <c r="AM118" i="14"/>
  <c r="E118" i="14" s="1"/>
  <c r="F118" i="14" s="1"/>
  <c r="H119" i="14"/>
  <c r="I119" i="14"/>
  <c r="J119" i="14"/>
  <c r="K119" i="14"/>
  <c r="L119" i="14" s="1"/>
  <c r="M119" i="14" s="1"/>
  <c r="N119" i="14" s="1"/>
  <c r="O119" i="14" s="1"/>
  <c r="P119" i="14" s="1"/>
  <c r="Q119" i="14"/>
  <c r="R119" i="14" s="1"/>
  <c r="S119" i="14" s="1"/>
  <c r="T119" i="14" s="1"/>
  <c r="U119" i="14" s="1"/>
  <c r="V119" i="14" s="1"/>
  <c r="W119" i="14" s="1"/>
  <c r="X119" i="14" s="1"/>
  <c r="Y119" i="14" s="1"/>
  <c r="Z119" i="14" s="1"/>
  <c r="AA119" i="14" s="1"/>
  <c r="AB119" i="14" s="1"/>
  <c r="AC119" i="14" s="1"/>
  <c r="AD119" i="14" s="1"/>
  <c r="AE119" i="14" s="1"/>
  <c r="AF119" i="14" s="1"/>
  <c r="AG119" i="14" s="1"/>
  <c r="AH119" i="14" s="1"/>
  <c r="AI119" i="14" s="1"/>
  <c r="AJ119" i="14" s="1"/>
  <c r="AK119" i="14" s="1"/>
  <c r="AL119" i="14" s="1"/>
  <c r="C125" i="14"/>
  <c r="D125" i="14" s="1"/>
  <c r="F133" i="14"/>
  <c r="F137" i="14" s="1"/>
  <c r="E137" i="14" s="1"/>
  <c r="B134" i="14"/>
  <c r="C137" i="14"/>
  <c r="D137" i="14"/>
  <c r="D138" i="14"/>
  <c r="E138" i="14"/>
  <c r="G138" i="14"/>
  <c r="H138" i="14"/>
  <c r="L43" i="14" s="1"/>
  <c r="E140" i="14"/>
  <c r="B142" i="14"/>
  <c r="B143" i="14" s="1"/>
  <c r="B144" i="14" s="1"/>
  <c r="B145" i="14" s="1"/>
  <c r="B146" i="14" s="1"/>
  <c r="B147" i="14" s="1"/>
  <c r="B148" i="14" s="1"/>
  <c r="I142" i="14"/>
  <c r="I143" i="14"/>
  <c r="I144" i="14"/>
  <c r="I145" i="14"/>
  <c r="I146" i="14"/>
  <c r="I147" i="14"/>
  <c r="I148" i="14"/>
  <c r="B149" i="14"/>
  <c r="B150" i="14" s="1"/>
  <c r="B151" i="14" s="1"/>
  <c r="B152" i="14" s="1"/>
  <c r="I149" i="14"/>
  <c r="I150" i="14"/>
  <c r="I151" i="14"/>
  <c r="I152" i="14"/>
  <c r="B153" i="14"/>
  <c r="B154" i="14" s="1"/>
  <c r="B155" i="14" s="1"/>
  <c r="B156" i="14" s="1"/>
  <c r="B157" i="14" s="1"/>
  <c r="B158" i="14" s="1"/>
  <c r="B159" i="14" s="1"/>
  <c r="B160" i="14" s="1"/>
  <c r="B161" i="14" s="1"/>
  <c r="B162" i="14" s="1"/>
  <c r="B163" i="14" s="1"/>
  <c r="B164" i="14" s="1"/>
  <c r="B165" i="14" s="1"/>
  <c r="B166" i="14" s="1"/>
  <c r="B167" i="14" s="1"/>
  <c r="B168" i="14" s="1"/>
  <c r="B169" i="14" s="1"/>
  <c r="B170" i="14" s="1"/>
  <c r="B171" i="14" s="1"/>
  <c r="B172" i="14" s="1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C173" i="14"/>
  <c r="D173" i="14"/>
  <c r="D31" i="14" s="1"/>
  <c r="E173" i="14"/>
  <c r="F173" i="14"/>
  <c r="G173" i="14"/>
  <c r="H173" i="14"/>
  <c r="D36" i="14" s="1"/>
  <c r="B213" i="14"/>
  <c r="J220" i="14"/>
  <c r="M250" i="14"/>
  <c r="F275" i="14"/>
  <c r="B4" i="13"/>
  <c r="B5" i="13"/>
  <c r="J8" i="13"/>
  <c r="S8" i="13"/>
  <c r="S9" i="13" s="1"/>
  <c r="S10" i="13" s="1"/>
  <c r="S11" i="13" s="1"/>
  <c r="S12" i="13" s="1"/>
  <c r="S13" i="13" s="1"/>
  <c r="S14" i="13" s="1"/>
  <c r="J9" i="13"/>
  <c r="G10" i="13"/>
  <c r="H10" i="13"/>
  <c r="J10" i="13" s="1"/>
  <c r="D28" i="13"/>
  <c r="D30" i="13"/>
  <c r="J36" i="13"/>
  <c r="K36" i="13"/>
  <c r="D37" i="13"/>
  <c r="H37" i="13"/>
  <c r="H38" i="13"/>
  <c r="I38" i="13"/>
  <c r="H39" i="13"/>
  <c r="L41" i="13"/>
  <c r="L43" i="13"/>
  <c r="L47" i="13" s="1"/>
  <c r="D44" i="13"/>
  <c r="D47" i="13"/>
  <c r="V50" i="13"/>
  <c r="V51" i="13"/>
  <c r="H65" i="13"/>
  <c r="H66" i="13" s="1"/>
  <c r="H68" i="13" s="1"/>
  <c r="I65" i="13"/>
  <c r="H70" i="13"/>
  <c r="I70" i="13"/>
  <c r="J70" i="13"/>
  <c r="K70" i="13"/>
  <c r="L70" i="13"/>
  <c r="M70" i="13"/>
  <c r="N70" i="13"/>
  <c r="O70" i="13"/>
  <c r="P70" i="13"/>
  <c r="Q70" i="13"/>
  <c r="R70" i="13"/>
  <c r="S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AJ70" i="13"/>
  <c r="AK70" i="13"/>
  <c r="AL70" i="13"/>
  <c r="E71" i="13"/>
  <c r="AM71" i="13"/>
  <c r="E72" i="13"/>
  <c r="F72" i="13"/>
  <c r="AM72" i="13"/>
  <c r="AM73" i="13"/>
  <c r="AM76" i="13"/>
  <c r="E76" i="13" s="1"/>
  <c r="AM77" i="13"/>
  <c r="E77" i="13" s="1"/>
  <c r="F77" i="13" s="1"/>
  <c r="E78" i="13"/>
  <c r="F78" i="13" s="1"/>
  <c r="AM78" i="13"/>
  <c r="AM79" i="13"/>
  <c r="E79" i="13" s="1"/>
  <c r="F79" i="13" s="1"/>
  <c r="AM80" i="13"/>
  <c r="E80" i="13" s="1"/>
  <c r="F80" i="13" s="1"/>
  <c r="E81" i="13"/>
  <c r="F81" i="13" s="1"/>
  <c r="AM81" i="13"/>
  <c r="E82" i="13"/>
  <c r="F82" i="13"/>
  <c r="AM82" i="13"/>
  <c r="AM83" i="13"/>
  <c r="E83" i="13" s="1"/>
  <c r="F83" i="13" s="1"/>
  <c r="AM84" i="13"/>
  <c r="E84" i="13" s="1"/>
  <c r="F84" i="13" s="1"/>
  <c r="AM85" i="13"/>
  <c r="E85" i="13" s="1"/>
  <c r="F85" i="13" s="1"/>
  <c r="E86" i="13"/>
  <c r="F86" i="13" s="1"/>
  <c r="AM86" i="13"/>
  <c r="AM87" i="13"/>
  <c r="E87" i="13" s="1"/>
  <c r="AM88" i="13"/>
  <c r="E88" i="13" s="1"/>
  <c r="F88" i="13" s="1"/>
  <c r="E89" i="13"/>
  <c r="F89" i="13" s="1"/>
  <c r="AM89" i="13"/>
  <c r="E90" i="13"/>
  <c r="F90" i="13"/>
  <c r="AM90" i="13"/>
  <c r="AM91" i="13"/>
  <c r="E91" i="13" s="1"/>
  <c r="F91" i="13" s="1"/>
  <c r="AM92" i="13"/>
  <c r="E92" i="13" s="1"/>
  <c r="F92" i="13" s="1"/>
  <c r="E93" i="13"/>
  <c r="F93" i="13" s="1"/>
  <c r="AM93" i="13"/>
  <c r="E94" i="13"/>
  <c r="F94" i="13"/>
  <c r="AM94" i="13"/>
  <c r="AM95" i="13"/>
  <c r="E95" i="13" s="1"/>
  <c r="F95" i="13" s="1"/>
  <c r="AM96" i="13"/>
  <c r="E96" i="13" s="1"/>
  <c r="F96" i="13" s="1"/>
  <c r="E97" i="13"/>
  <c r="F97" i="13" s="1"/>
  <c r="AM97" i="13"/>
  <c r="E98" i="13"/>
  <c r="F98" i="13"/>
  <c r="AM98" i="13"/>
  <c r="AM99" i="13"/>
  <c r="E99" i="13" s="1"/>
  <c r="F99" i="13" s="1"/>
  <c r="AM100" i="13"/>
  <c r="E100" i="13" s="1"/>
  <c r="F100" i="13" s="1"/>
  <c r="E101" i="13"/>
  <c r="F101" i="13" s="1"/>
  <c r="AM101" i="13"/>
  <c r="E102" i="13"/>
  <c r="F102" i="13" s="1"/>
  <c r="AM102" i="13"/>
  <c r="AM103" i="13"/>
  <c r="E103" i="13" s="1"/>
  <c r="AM104" i="13"/>
  <c r="E104" i="13" s="1"/>
  <c r="C126" i="13" s="1"/>
  <c r="E105" i="13"/>
  <c r="F105" i="13" s="1"/>
  <c r="AM105" i="13"/>
  <c r="E106" i="13"/>
  <c r="F106" i="13"/>
  <c r="AM106" i="13"/>
  <c r="AM108" i="13"/>
  <c r="E108" i="13" s="1"/>
  <c r="AM109" i="13"/>
  <c r="E109" i="13" s="1"/>
  <c r="F109" i="13" s="1"/>
  <c r="E110" i="13"/>
  <c r="F110" i="13"/>
  <c r="AM110" i="13"/>
  <c r="AM111" i="13"/>
  <c r="E111" i="13" s="1"/>
  <c r="F111" i="13" s="1"/>
  <c r="AM112" i="13"/>
  <c r="E112" i="13" s="1"/>
  <c r="F112" i="13" s="1"/>
  <c r="E113" i="13"/>
  <c r="F113" i="13" s="1"/>
  <c r="AM113" i="13"/>
  <c r="E114" i="13"/>
  <c r="F114" i="13"/>
  <c r="AM114" i="13"/>
  <c r="E115" i="13"/>
  <c r="F115" i="13" s="1"/>
  <c r="AM115" i="13"/>
  <c r="AM116" i="13"/>
  <c r="E116" i="13" s="1"/>
  <c r="F116" i="13" s="1"/>
  <c r="E118" i="13"/>
  <c r="F118" i="13" s="1"/>
  <c r="AM118" i="13"/>
  <c r="H119" i="13"/>
  <c r="I119" i="13"/>
  <c r="J119" i="13"/>
  <c r="K119" i="13" s="1"/>
  <c r="L119" i="13" s="1"/>
  <c r="M119" i="13" s="1"/>
  <c r="N119" i="13"/>
  <c r="O119" i="13" s="1"/>
  <c r="P119" i="13" s="1"/>
  <c r="Q119" i="13" s="1"/>
  <c r="R119" i="13" s="1"/>
  <c r="S119" i="13" s="1"/>
  <c r="T119" i="13" s="1"/>
  <c r="U119" i="13" s="1"/>
  <c r="V119" i="13" s="1"/>
  <c r="W119" i="13" s="1"/>
  <c r="X119" i="13" s="1"/>
  <c r="Y119" i="13" s="1"/>
  <c r="Z119" i="13" s="1"/>
  <c r="AA119" i="13" s="1"/>
  <c r="AB119" i="13" s="1"/>
  <c r="AC119" i="13" s="1"/>
  <c r="AD119" i="13" s="1"/>
  <c r="AE119" i="13" s="1"/>
  <c r="AF119" i="13" s="1"/>
  <c r="AG119" i="13" s="1"/>
  <c r="AH119" i="13" s="1"/>
  <c r="AI119" i="13" s="1"/>
  <c r="AJ119" i="13" s="1"/>
  <c r="AK119" i="13" s="1"/>
  <c r="AL119" i="13" s="1"/>
  <c r="C125" i="13"/>
  <c r="D125" i="13"/>
  <c r="D126" i="13"/>
  <c r="F133" i="13"/>
  <c r="B134" i="13"/>
  <c r="D137" i="13"/>
  <c r="C137" i="13" s="1"/>
  <c r="E137" i="13"/>
  <c r="F137" i="13"/>
  <c r="F138" i="13" s="1"/>
  <c r="D138" i="13"/>
  <c r="G138" i="13"/>
  <c r="H138" i="13"/>
  <c r="C140" i="13"/>
  <c r="E140" i="13"/>
  <c r="B142" i="13"/>
  <c r="I142" i="13"/>
  <c r="B143" i="13"/>
  <c r="B144" i="13" s="1"/>
  <c r="B145" i="13" s="1"/>
  <c r="B146" i="13" s="1"/>
  <c r="I143" i="13"/>
  <c r="I144" i="13"/>
  <c r="I145" i="13"/>
  <c r="I146" i="13"/>
  <c r="I173" i="13" s="1"/>
  <c r="B147" i="13"/>
  <c r="B148" i="13" s="1"/>
  <c r="B149" i="13" s="1"/>
  <c r="B150" i="13" s="1"/>
  <c r="B151" i="13" s="1"/>
  <c r="B152" i="13" s="1"/>
  <c r="I147" i="13"/>
  <c r="I148" i="13"/>
  <c r="I149" i="13"/>
  <c r="I150" i="13"/>
  <c r="I151" i="13"/>
  <c r="I152" i="13"/>
  <c r="B153" i="13"/>
  <c r="B154" i="13" s="1"/>
  <c r="B155" i="13" s="1"/>
  <c r="B156" i="13" s="1"/>
  <c r="B157" i="13" s="1"/>
  <c r="B158" i="13" s="1"/>
  <c r="B159" i="13" s="1"/>
  <c r="B160" i="13" s="1"/>
  <c r="B161" i="13" s="1"/>
  <c r="B162" i="13" s="1"/>
  <c r="B163" i="13" s="1"/>
  <c r="B164" i="13" s="1"/>
  <c r="B165" i="13" s="1"/>
  <c r="B166" i="13" s="1"/>
  <c r="B167" i="13" s="1"/>
  <c r="B168" i="13" s="1"/>
  <c r="B169" i="13" s="1"/>
  <c r="B170" i="13" s="1"/>
  <c r="B171" i="13" s="1"/>
  <c r="B172" i="13" s="1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A167" i="13"/>
  <c r="A168" i="13" s="1"/>
  <c r="I167" i="13"/>
  <c r="I168" i="13"/>
  <c r="I169" i="13"/>
  <c r="I170" i="13"/>
  <c r="I171" i="13"/>
  <c r="I172" i="13"/>
  <c r="C173" i="13"/>
  <c r="D173" i="13"/>
  <c r="D31" i="13" s="1"/>
  <c r="E173" i="13"/>
  <c r="D29" i="13" s="1"/>
  <c r="F173" i="13"/>
  <c r="D32" i="13" s="1"/>
  <c r="G173" i="13"/>
  <c r="H173" i="13"/>
  <c r="D36" i="13" s="1"/>
  <c r="B203" i="13"/>
  <c r="J220" i="13"/>
  <c r="D14" i="13" s="1"/>
  <c r="M250" i="13"/>
  <c r="F275" i="13"/>
  <c r="L45" i="13" s="1"/>
  <c r="B4" i="12"/>
  <c r="B5" i="12"/>
  <c r="J8" i="12"/>
  <c r="S8" i="12"/>
  <c r="S9" i="12" s="1"/>
  <c r="J9" i="12"/>
  <c r="G10" i="12"/>
  <c r="H10" i="12"/>
  <c r="J10" i="12" s="1"/>
  <c r="S10" i="12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D28" i="12"/>
  <c r="D31" i="12"/>
  <c r="J36" i="12"/>
  <c r="K36" i="12"/>
  <c r="H37" i="12"/>
  <c r="H38" i="12"/>
  <c r="I38" i="12"/>
  <c r="L41" i="12"/>
  <c r="D44" i="12"/>
  <c r="H65" i="12"/>
  <c r="H66" i="12" s="1"/>
  <c r="H68" i="12" s="1"/>
  <c r="I65" i="12"/>
  <c r="J65" i="12" s="1"/>
  <c r="K65" i="12" s="1"/>
  <c r="L65" i="12" s="1"/>
  <c r="I66" i="12"/>
  <c r="I68" i="12" s="1"/>
  <c r="H70" i="12"/>
  <c r="I70" i="12"/>
  <c r="J70" i="12"/>
  <c r="K70" i="12"/>
  <c r="L70" i="12"/>
  <c r="M70" i="12"/>
  <c r="N70" i="12"/>
  <c r="O70" i="12"/>
  <c r="P70" i="12"/>
  <c r="Q70" i="12"/>
  <c r="R70" i="12"/>
  <c r="S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AJ70" i="12"/>
  <c r="AK70" i="12"/>
  <c r="AL70" i="12"/>
  <c r="AM71" i="12"/>
  <c r="E71" i="12" s="1"/>
  <c r="E72" i="12"/>
  <c r="D47" i="12" s="1"/>
  <c r="F72" i="12"/>
  <c r="AM72" i="12"/>
  <c r="E73" i="12"/>
  <c r="D48" i="12" s="1"/>
  <c r="F73" i="12"/>
  <c r="AM73" i="12"/>
  <c r="AM76" i="12"/>
  <c r="E77" i="12"/>
  <c r="F77" i="12" s="1"/>
  <c r="AM77" i="12"/>
  <c r="AM78" i="12"/>
  <c r="E78" i="12" s="1"/>
  <c r="F78" i="12" s="1"/>
  <c r="E79" i="12"/>
  <c r="F79" i="12" s="1"/>
  <c r="AM79" i="12"/>
  <c r="AM80" i="12"/>
  <c r="E80" i="12" s="1"/>
  <c r="F80" i="12" s="1"/>
  <c r="AM81" i="12"/>
  <c r="E81" i="12" s="1"/>
  <c r="F81" i="12" s="1"/>
  <c r="E82" i="12"/>
  <c r="F82" i="12"/>
  <c r="AM82" i="12"/>
  <c r="E83" i="12"/>
  <c r="F83" i="12"/>
  <c r="AM83" i="12"/>
  <c r="F84" i="12"/>
  <c r="AM84" i="12"/>
  <c r="E84" i="12" s="1"/>
  <c r="E85" i="12"/>
  <c r="F85" i="12" s="1"/>
  <c r="AM85" i="12"/>
  <c r="AM86" i="12"/>
  <c r="E86" i="12" s="1"/>
  <c r="F86" i="12" s="1"/>
  <c r="E87" i="12"/>
  <c r="AM87" i="12"/>
  <c r="AM88" i="12"/>
  <c r="E88" i="12" s="1"/>
  <c r="F88" i="12" s="1"/>
  <c r="AM89" i="12"/>
  <c r="E89" i="12" s="1"/>
  <c r="F89" i="12" s="1"/>
  <c r="E90" i="12"/>
  <c r="F90" i="12"/>
  <c r="AM90" i="12"/>
  <c r="E91" i="12"/>
  <c r="F91" i="12"/>
  <c r="AM91" i="12"/>
  <c r="F92" i="12"/>
  <c r="AM92" i="12"/>
  <c r="E92" i="12" s="1"/>
  <c r="E93" i="12"/>
  <c r="F93" i="12" s="1"/>
  <c r="AM93" i="12"/>
  <c r="AM94" i="12"/>
  <c r="E94" i="12" s="1"/>
  <c r="F94" i="12" s="1"/>
  <c r="E95" i="12"/>
  <c r="F95" i="12" s="1"/>
  <c r="AM95" i="12"/>
  <c r="AM96" i="12"/>
  <c r="E96" i="12" s="1"/>
  <c r="F96" i="12" s="1"/>
  <c r="AM97" i="12"/>
  <c r="E97" i="12" s="1"/>
  <c r="F97" i="12" s="1"/>
  <c r="E98" i="12"/>
  <c r="F98" i="12" s="1"/>
  <c r="AM98" i="12"/>
  <c r="E99" i="12"/>
  <c r="F99" i="12"/>
  <c r="AM99" i="12"/>
  <c r="AM100" i="12"/>
  <c r="E100" i="12" s="1"/>
  <c r="F100" i="12" s="1"/>
  <c r="E101" i="12"/>
  <c r="F101" i="12" s="1"/>
  <c r="AM101" i="12"/>
  <c r="AM102" i="12"/>
  <c r="E102" i="12" s="1"/>
  <c r="F102" i="12" s="1"/>
  <c r="E103" i="12"/>
  <c r="F103" i="12" s="1"/>
  <c r="AM103" i="12"/>
  <c r="AM104" i="12"/>
  <c r="E104" i="12" s="1"/>
  <c r="AM105" i="12"/>
  <c r="E105" i="12" s="1"/>
  <c r="F105" i="12" s="1"/>
  <c r="E106" i="12"/>
  <c r="F106" i="12" s="1"/>
  <c r="AM106" i="12"/>
  <c r="AM108" i="12"/>
  <c r="E108" i="12" s="1"/>
  <c r="E109" i="12"/>
  <c r="F109" i="12" s="1"/>
  <c r="AM109" i="12"/>
  <c r="AM110" i="12"/>
  <c r="AM111" i="12"/>
  <c r="E111" i="12" s="1"/>
  <c r="F111" i="12" s="1"/>
  <c r="AM112" i="12"/>
  <c r="E112" i="12" s="1"/>
  <c r="F112" i="12" s="1"/>
  <c r="AM113" i="12"/>
  <c r="E113" i="12" s="1"/>
  <c r="F113" i="12" s="1"/>
  <c r="E114" i="12"/>
  <c r="F114" i="12" s="1"/>
  <c r="AM114" i="12"/>
  <c r="E115" i="12"/>
  <c r="F115" i="12"/>
  <c r="AM115" i="12"/>
  <c r="F116" i="12"/>
  <c r="AM116" i="12"/>
  <c r="E116" i="12" s="1"/>
  <c r="AM118" i="12"/>
  <c r="E118" i="12" s="1"/>
  <c r="F118" i="12" s="1"/>
  <c r="H119" i="12"/>
  <c r="I119" i="12" s="1"/>
  <c r="J119" i="12" s="1"/>
  <c r="K119" i="12" s="1"/>
  <c r="L119" i="12" s="1"/>
  <c r="M119" i="12" s="1"/>
  <c r="N119" i="12" s="1"/>
  <c r="O119" i="12" s="1"/>
  <c r="P119" i="12" s="1"/>
  <c r="Q119" i="12" s="1"/>
  <c r="R119" i="12" s="1"/>
  <c r="S119" i="12" s="1"/>
  <c r="T119" i="12" s="1"/>
  <c r="U119" i="12" s="1"/>
  <c r="V119" i="12" s="1"/>
  <c r="W119" i="12" s="1"/>
  <c r="X119" i="12" s="1"/>
  <c r="Y119" i="12" s="1"/>
  <c r="Z119" i="12" s="1"/>
  <c r="AA119" i="12" s="1"/>
  <c r="AB119" i="12" s="1"/>
  <c r="AC119" i="12" s="1"/>
  <c r="AD119" i="12" s="1"/>
  <c r="AE119" i="12" s="1"/>
  <c r="AF119" i="12" s="1"/>
  <c r="AG119" i="12" s="1"/>
  <c r="AH119" i="12" s="1"/>
  <c r="AI119" i="12" s="1"/>
  <c r="AJ119" i="12" s="1"/>
  <c r="AK119" i="12" s="1"/>
  <c r="AL119" i="12" s="1"/>
  <c r="C125" i="12"/>
  <c r="D125" i="12" s="1"/>
  <c r="B133" i="12"/>
  <c r="F133" i="12"/>
  <c r="F137" i="12" s="1"/>
  <c r="B134" i="12"/>
  <c r="D137" i="12"/>
  <c r="C137" i="12" s="1"/>
  <c r="C138" i="12"/>
  <c r="D138" i="12"/>
  <c r="G138" i="12"/>
  <c r="H138" i="12"/>
  <c r="L43" i="12" s="1"/>
  <c r="L47" i="12" s="1"/>
  <c r="C139" i="12"/>
  <c r="C140" i="12"/>
  <c r="B142" i="12"/>
  <c r="I142" i="12"/>
  <c r="B143" i="12"/>
  <c r="I143" i="12"/>
  <c r="B144" i="12"/>
  <c r="B145" i="12" s="1"/>
  <c r="B146" i="12" s="1"/>
  <c r="B147" i="12" s="1"/>
  <c r="I144" i="12"/>
  <c r="I145" i="12"/>
  <c r="I146" i="12"/>
  <c r="I147" i="12"/>
  <c r="B148" i="12"/>
  <c r="B149" i="12" s="1"/>
  <c r="B150" i="12" s="1"/>
  <c r="B151" i="12" s="1"/>
  <c r="B152" i="12" s="1"/>
  <c r="B153" i="12" s="1"/>
  <c r="B154" i="12" s="1"/>
  <c r="B155" i="12" s="1"/>
  <c r="B156" i="12" s="1"/>
  <c r="B157" i="12" s="1"/>
  <c r="B158" i="12" s="1"/>
  <c r="B159" i="12" s="1"/>
  <c r="B160" i="12" s="1"/>
  <c r="B161" i="12" s="1"/>
  <c r="B162" i="12" s="1"/>
  <c r="B163" i="12" s="1"/>
  <c r="B164" i="12" s="1"/>
  <c r="B165" i="12" s="1"/>
  <c r="B166" i="12" s="1"/>
  <c r="B167" i="12" s="1"/>
  <c r="B168" i="12" s="1"/>
  <c r="B169" i="12" s="1"/>
  <c r="B170" i="12" s="1"/>
  <c r="B171" i="12" s="1"/>
  <c r="B172" i="12" s="1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A167" i="12"/>
  <c r="I167" i="12"/>
  <c r="A168" i="12"/>
  <c r="I168" i="12"/>
  <c r="I169" i="12"/>
  <c r="I170" i="12"/>
  <c r="I171" i="12"/>
  <c r="I172" i="12"/>
  <c r="C173" i="12"/>
  <c r="D30" i="12" s="1"/>
  <c r="D173" i="12"/>
  <c r="E173" i="12"/>
  <c r="D29" i="12" s="1"/>
  <c r="F173" i="12"/>
  <c r="D32" i="12" s="1"/>
  <c r="G173" i="12"/>
  <c r="E140" i="12" s="1"/>
  <c r="H173" i="12"/>
  <c r="D36" i="12" s="1"/>
  <c r="J220" i="12"/>
  <c r="D14" i="12" s="1"/>
  <c r="M250" i="12"/>
  <c r="F275" i="12"/>
  <c r="L45" i="12" s="1"/>
  <c r="B4" i="7"/>
  <c r="H119" i="7" s="1"/>
  <c r="I119" i="7" s="1"/>
  <c r="J119" i="7" s="1"/>
  <c r="K119" i="7" s="1"/>
  <c r="B5" i="7"/>
  <c r="D28" i="7"/>
  <c r="H39" i="7" s="1"/>
  <c r="D31" i="7"/>
  <c r="D36" i="7"/>
  <c r="J36" i="7"/>
  <c r="K36" i="7"/>
  <c r="H37" i="7"/>
  <c r="H38" i="7"/>
  <c r="L41" i="7"/>
  <c r="D44" i="7"/>
  <c r="V50" i="7"/>
  <c r="V51" i="7"/>
  <c r="H70" i="7"/>
  <c r="H65" i="7" s="1"/>
  <c r="I65" i="7" s="1"/>
  <c r="E71" i="7"/>
  <c r="D46" i="7" s="1"/>
  <c r="F71" i="7"/>
  <c r="AM71" i="7"/>
  <c r="E72" i="7"/>
  <c r="F72" i="7" s="1"/>
  <c r="AM72" i="7"/>
  <c r="E73" i="7"/>
  <c r="F73" i="7" s="1"/>
  <c r="AM73" i="7"/>
  <c r="E76" i="7"/>
  <c r="AM76" i="7"/>
  <c r="AM77" i="7"/>
  <c r="E77" i="7" s="1"/>
  <c r="F77" i="7" s="1"/>
  <c r="AM78" i="7"/>
  <c r="AM79" i="7"/>
  <c r="E79" i="7" s="1"/>
  <c r="AM80" i="7"/>
  <c r="E80" i="7" s="1"/>
  <c r="F80" i="7" s="1"/>
  <c r="E81" i="7"/>
  <c r="F81" i="7"/>
  <c r="AM81" i="7"/>
  <c r="E82" i="7"/>
  <c r="F82" i="7" s="1"/>
  <c r="AM82" i="7"/>
  <c r="E83" i="7"/>
  <c r="F83" i="7" s="1"/>
  <c r="AM83" i="7"/>
  <c r="E84" i="7"/>
  <c r="F84" i="7" s="1"/>
  <c r="AM84" i="7"/>
  <c r="AM85" i="7"/>
  <c r="E85" i="7" s="1"/>
  <c r="F85" i="7" s="1"/>
  <c r="AM86" i="7"/>
  <c r="E86" i="7" s="1"/>
  <c r="F86" i="7" s="1"/>
  <c r="AM87" i="7"/>
  <c r="E87" i="7" s="1"/>
  <c r="AM88" i="7"/>
  <c r="E88" i="7" s="1"/>
  <c r="I61" i="1" s="1"/>
  <c r="E89" i="7"/>
  <c r="F89" i="7"/>
  <c r="AM89" i="7"/>
  <c r="E90" i="7"/>
  <c r="F90" i="7" s="1"/>
  <c r="AM90" i="7"/>
  <c r="AM91" i="7"/>
  <c r="E91" i="7" s="1"/>
  <c r="F91" i="7" s="1"/>
  <c r="E92" i="7"/>
  <c r="F92" i="7" s="1"/>
  <c r="AM92" i="7"/>
  <c r="AM93" i="7"/>
  <c r="E93" i="7" s="1"/>
  <c r="F93" i="7" s="1"/>
  <c r="E94" i="7"/>
  <c r="F94" i="7" s="1"/>
  <c r="AM94" i="7"/>
  <c r="AM95" i="7"/>
  <c r="E95" i="7" s="1"/>
  <c r="F95" i="7" s="1"/>
  <c r="AM96" i="7"/>
  <c r="E96" i="7" s="1"/>
  <c r="I45" i="1" s="1"/>
  <c r="I86" i="1" s="1"/>
  <c r="E97" i="7"/>
  <c r="I46" i="1" s="1"/>
  <c r="I87" i="1" s="1"/>
  <c r="F97" i="7"/>
  <c r="AM97" i="7"/>
  <c r="E98" i="7"/>
  <c r="I47" i="1" s="1"/>
  <c r="I88" i="1" s="1"/>
  <c r="AM98" i="7"/>
  <c r="AM99" i="7"/>
  <c r="E99" i="7" s="1"/>
  <c r="F99" i="7" s="1"/>
  <c r="E100" i="7"/>
  <c r="F100" i="7" s="1"/>
  <c r="AM100" i="7"/>
  <c r="AM101" i="7"/>
  <c r="E101" i="7" s="1"/>
  <c r="F101" i="7" s="1"/>
  <c r="E102" i="7"/>
  <c r="AM102" i="7"/>
  <c r="AM103" i="7"/>
  <c r="E103" i="7" s="1"/>
  <c r="AM104" i="7"/>
  <c r="E104" i="7" s="1"/>
  <c r="C126" i="7" s="1"/>
  <c r="E105" i="7"/>
  <c r="F105" i="7" s="1"/>
  <c r="AM105" i="7"/>
  <c r="E106" i="7"/>
  <c r="I51" i="1" s="1"/>
  <c r="I91" i="1" s="1"/>
  <c r="AM106" i="7"/>
  <c r="E108" i="7"/>
  <c r="AM108" i="7"/>
  <c r="AM109" i="7"/>
  <c r="E109" i="7" s="1"/>
  <c r="F109" i="7" s="1"/>
  <c r="AM110" i="7"/>
  <c r="E110" i="7" s="1"/>
  <c r="F110" i="7" s="1"/>
  <c r="AM111" i="7"/>
  <c r="E111" i="7" s="1"/>
  <c r="F111" i="7" s="1"/>
  <c r="AM112" i="7"/>
  <c r="E112" i="7" s="1"/>
  <c r="E113" i="7"/>
  <c r="I55" i="1" s="1"/>
  <c r="I95" i="1" s="1"/>
  <c r="F113" i="7"/>
  <c r="AM113" i="7"/>
  <c r="E114" i="7"/>
  <c r="I56" i="1" s="1"/>
  <c r="I96" i="1" s="1"/>
  <c r="AM114" i="7"/>
  <c r="AM115" i="7"/>
  <c r="E115" i="7" s="1"/>
  <c r="F115" i="7" s="1"/>
  <c r="E116" i="7"/>
  <c r="F116" i="7" s="1"/>
  <c r="AM116" i="7"/>
  <c r="AM118" i="7"/>
  <c r="E118" i="7" s="1"/>
  <c r="F118" i="7" s="1"/>
  <c r="L119" i="7"/>
  <c r="M119" i="7"/>
  <c r="N119" i="7"/>
  <c r="O119" i="7"/>
  <c r="P119" i="7" s="1"/>
  <c r="Q119" i="7" s="1"/>
  <c r="R119" i="7" s="1"/>
  <c r="S119" i="7" s="1"/>
  <c r="T119" i="7" s="1"/>
  <c r="U119" i="7" s="1"/>
  <c r="V119" i="7" s="1"/>
  <c r="W119" i="7" s="1"/>
  <c r="X119" i="7" s="1"/>
  <c r="Y119" i="7" s="1"/>
  <c r="Z119" i="7" s="1"/>
  <c r="AA119" i="7" s="1"/>
  <c r="AB119" i="7" s="1"/>
  <c r="AC119" i="7" s="1"/>
  <c r="AD119" i="7" s="1"/>
  <c r="AE119" i="7" s="1"/>
  <c r="AF119" i="7" s="1"/>
  <c r="AG119" i="7" s="1"/>
  <c r="AH119" i="7" s="1"/>
  <c r="AI119" i="7" s="1"/>
  <c r="AJ119" i="7" s="1"/>
  <c r="AK119" i="7" s="1"/>
  <c r="AL119" i="7" s="1"/>
  <c r="C124" i="7"/>
  <c r="D124" i="7" s="1"/>
  <c r="D126" i="7"/>
  <c r="B134" i="7"/>
  <c r="G138" i="7"/>
  <c r="H138" i="7"/>
  <c r="L43" i="7" s="1"/>
  <c r="L47" i="7" s="1"/>
  <c r="B142" i="7"/>
  <c r="I142" i="7"/>
  <c r="B143" i="7"/>
  <c r="B144" i="7" s="1"/>
  <c r="B145" i="7" s="1"/>
  <c r="I143" i="7"/>
  <c r="I144" i="7"/>
  <c r="I145" i="7"/>
  <c r="B146" i="7"/>
  <c r="B147" i="7" s="1"/>
  <c r="B148" i="7" s="1"/>
  <c r="B149" i="7" s="1"/>
  <c r="B150" i="7" s="1"/>
  <c r="B151" i="7" s="1"/>
  <c r="B152" i="7" s="1"/>
  <c r="B153" i="7" s="1"/>
  <c r="B154" i="7" s="1"/>
  <c r="B155" i="7" s="1"/>
  <c r="B156" i="7" s="1"/>
  <c r="B157" i="7" s="1"/>
  <c r="B158" i="7" s="1"/>
  <c r="B159" i="7" s="1"/>
  <c r="B160" i="7" s="1"/>
  <c r="B161" i="7" s="1"/>
  <c r="B162" i="7" s="1"/>
  <c r="B163" i="7" s="1"/>
  <c r="B164" i="7" s="1"/>
  <c r="B165" i="7" s="1"/>
  <c r="B166" i="7" s="1"/>
  <c r="B167" i="7" s="1"/>
  <c r="B168" i="7" s="1"/>
  <c r="B169" i="7" s="1"/>
  <c r="B170" i="7" s="1"/>
  <c r="B171" i="7" s="1"/>
  <c r="B172" i="7" s="1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A167" i="7"/>
  <c r="A168" i="7" s="1"/>
  <c r="I167" i="7"/>
  <c r="I168" i="7"/>
  <c r="I169" i="7"/>
  <c r="I170" i="7"/>
  <c r="I171" i="7"/>
  <c r="I172" i="7"/>
  <c r="C173" i="7"/>
  <c r="D173" i="7"/>
  <c r="E173" i="7"/>
  <c r="D29" i="7" s="1"/>
  <c r="F173" i="7"/>
  <c r="D32" i="7" s="1"/>
  <c r="G173" i="7"/>
  <c r="H173" i="7"/>
  <c r="B203" i="7"/>
  <c r="B213" i="7"/>
  <c r="J220" i="7"/>
  <c r="D14" i="7" s="1"/>
  <c r="M250" i="7"/>
  <c r="F275" i="7"/>
  <c r="L45" i="7" s="1"/>
  <c r="J8" i="3"/>
  <c r="S8" i="3"/>
  <c r="T8" i="3"/>
  <c r="U8" i="3"/>
  <c r="V8" i="3"/>
  <c r="W8" i="3"/>
  <c r="X8" i="3"/>
  <c r="Y8" i="3"/>
  <c r="Z8" i="3"/>
  <c r="AA8" i="3"/>
  <c r="AC8" i="3"/>
  <c r="AD8" i="3"/>
  <c r="AE8" i="3"/>
  <c r="AF8" i="3"/>
  <c r="AG8" i="3"/>
  <c r="AH8" i="3"/>
  <c r="AI8" i="3"/>
  <c r="AJ8" i="3"/>
  <c r="J9" i="3"/>
  <c r="T9" i="3"/>
  <c r="U9" i="3"/>
  <c r="V9" i="3"/>
  <c r="W9" i="3"/>
  <c r="X9" i="3"/>
  <c r="Y9" i="3"/>
  <c r="Z9" i="3"/>
  <c r="AA9" i="3"/>
  <c r="AD9" i="3"/>
  <c r="AE9" i="3"/>
  <c r="AF9" i="3"/>
  <c r="AG9" i="3"/>
  <c r="AH9" i="3"/>
  <c r="AI9" i="3"/>
  <c r="AJ9" i="3"/>
  <c r="G10" i="3"/>
  <c r="H10" i="3"/>
  <c r="J10" i="3" s="1"/>
  <c r="T10" i="3"/>
  <c r="U10" i="3"/>
  <c r="V10" i="3"/>
  <c r="W10" i="3"/>
  <c r="X10" i="3"/>
  <c r="Y10" i="3"/>
  <c r="Z10" i="3"/>
  <c r="AA10" i="3"/>
  <c r="AD10" i="3"/>
  <c r="AE10" i="3"/>
  <c r="AF10" i="3"/>
  <c r="AG10" i="3"/>
  <c r="AH10" i="3"/>
  <c r="AI10" i="3"/>
  <c r="AJ10" i="3"/>
  <c r="T11" i="3"/>
  <c r="U11" i="3"/>
  <c r="V11" i="3"/>
  <c r="W11" i="3"/>
  <c r="X11" i="3"/>
  <c r="Y11" i="3"/>
  <c r="Z11" i="3"/>
  <c r="AA11" i="3"/>
  <c r="AD11" i="3"/>
  <c r="AE11" i="3"/>
  <c r="AF11" i="3"/>
  <c r="AG11" i="3"/>
  <c r="AH11" i="3"/>
  <c r="AI11" i="3"/>
  <c r="AJ11" i="3"/>
  <c r="T12" i="3"/>
  <c r="U12" i="3"/>
  <c r="V12" i="3"/>
  <c r="W12" i="3"/>
  <c r="X12" i="3"/>
  <c r="Y12" i="3"/>
  <c r="Z12" i="3"/>
  <c r="AA12" i="3"/>
  <c r="AD12" i="3"/>
  <c r="AE12" i="3"/>
  <c r="AF12" i="3"/>
  <c r="AG12" i="3"/>
  <c r="AH12" i="3"/>
  <c r="AI12" i="3"/>
  <c r="AJ12" i="3"/>
  <c r="T13" i="3"/>
  <c r="U13" i="3"/>
  <c r="V13" i="3"/>
  <c r="W13" i="3"/>
  <c r="X13" i="3"/>
  <c r="Y13" i="3"/>
  <c r="Z13" i="3"/>
  <c r="AA13" i="3"/>
  <c r="AD13" i="3"/>
  <c r="AE13" i="3"/>
  <c r="AF13" i="3"/>
  <c r="AG13" i="3"/>
  <c r="AH13" i="3"/>
  <c r="AI13" i="3"/>
  <c r="AJ13" i="3"/>
  <c r="T14" i="3"/>
  <c r="U14" i="3"/>
  <c r="V14" i="3"/>
  <c r="W14" i="3"/>
  <c r="X14" i="3"/>
  <c r="Y14" i="3"/>
  <c r="Z14" i="3"/>
  <c r="AA14" i="3"/>
  <c r="AD14" i="3"/>
  <c r="AE14" i="3"/>
  <c r="AF14" i="3"/>
  <c r="AG14" i="3"/>
  <c r="AH14" i="3"/>
  <c r="AI14" i="3"/>
  <c r="AJ14" i="3"/>
  <c r="T15" i="3"/>
  <c r="U15" i="3"/>
  <c r="V15" i="3"/>
  <c r="W15" i="3"/>
  <c r="X15" i="3"/>
  <c r="Y15" i="3"/>
  <c r="Z15" i="3"/>
  <c r="AA15" i="3"/>
  <c r="AD15" i="3"/>
  <c r="AE15" i="3"/>
  <c r="AF15" i="3"/>
  <c r="AG15" i="3"/>
  <c r="AH15" i="3"/>
  <c r="AI15" i="3"/>
  <c r="AJ15" i="3"/>
  <c r="T16" i="3"/>
  <c r="U16" i="3"/>
  <c r="V16" i="3"/>
  <c r="W16" i="3"/>
  <c r="X16" i="3"/>
  <c r="Y16" i="3"/>
  <c r="Z16" i="3"/>
  <c r="AA16" i="3"/>
  <c r="AD16" i="3"/>
  <c r="AE16" i="3"/>
  <c r="AF16" i="3"/>
  <c r="AG16" i="3"/>
  <c r="AH16" i="3"/>
  <c r="AI16" i="3"/>
  <c r="AJ16" i="3"/>
  <c r="T17" i="3"/>
  <c r="U17" i="3"/>
  <c r="V17" i="3"/>
  <c r="W17" i="3"/>
  <c r="X17" i="3"/>
  <c r="Y17" i="3"/>
  <c r="Z17" i="3"/>
  <c r="AA17" i="3"/>
  <c r="AD17" i="3"/>
  <c r="AE17" i="3"/>
  <c r="AF17" i="3"/>
  <c r="AG17" i="3"/>
  <c r="AH17" i="3"/>
  <c r="AI17" i="3"/>
  <c r="AJ17" i="3"/>
  <c r="T18" i="3"/>
  <c r="U18" i="3"/>
  <c r="V18" i="3"/>
  <c r="W18" i="3"/>
  <c r="X18" i="3"/>
  <c r="Y18" i="3"/>
  <c r="Z18" i="3"/>
  <c r="AA18" i="3"/>
  <c r="AD18" i="3"/>
  <c r="AE18" i="3"/>
  <c r="AF18" i="3"/>
  <c r="AG18" i="3"/>
  <c r="AH18" i="3"/>
  <c r="AI18" i="3"/>
  <c r="AJ18" i="3"/>
  <c r="T19" i="3"/>
  <c r="U19" i="3"/>
  <c r="V19" i="3"/>
  <c r="W19" i="3"/>
  <c r="X19" i="3"/>
  <c r="Y19" i="3"/>
  <c r="Z19" i="3"/>
  <c r="AA19" i="3"/>
  <c r="AD19" i="3"/>
  <c r="AE19" i="3"/>
  <c r="AF19" i="3"/>
  <c r="AG19" i="3"/>
  <c r="AH19" i="3"/>
  <c r="AI19" i="3"/>
  <c r="AJ19" i="3"/>
  <c r="T20" i="3"/>
  <c r="U20" i="3"/>
  <c r="V20" i="3"/>
  <c r="W20" i="3"/>
  <c r="X20" i="3"/>
  <c r="Y20" i="3"/>
  <c r="Z20" i="3"/>
  <c r="AA20" i="3"/>
  <c r="AD20" i="3"/>
  <c r="AE20" i="3"/>
  <c r="AF20" i="3"/>
  <c r="AG20" i="3"/>
  <c r="AH20" i="3"/>
  <c r="AI20" i="3"/>
  <c r="AJ20" i="3"/>
  <c r="T21" i="3"/>
  <c r="U21" i="3"/>
  <c r="V21" i="3"/>
  <c r="W21" i="3"/>
  <c r="X21" i="3"/>
  <c r="Y21" i="3"/>
  <c r="Z21" i="3"/>
  <c r="AA21" i="3"/>
  <c r="AD21" i="3"/>
  <c r="AE21" i="3"/>
  <c r="AF21" i="3"/>
  <c r="AG21" i="3"/>
  <c r="AH21" i="3"/>
  <c r="AI21" i="3"/>
  <c r="AJ21" i="3"/>
  <c r="T22" i="3"/>
  <c r="U22" i="3"/>
  <c r="V22" i="3"/>
  <c r="W22" i="3"/>
  <c r="X22" i="3"/>
  <c r="Y22" i="3"/>
  <c r="Z22" i="3"/>
  <c r="AA22" i="3"/>
  <c r="AD22" i="3"/>
  <c r="AE22" i="3"/>
  <c r="AF22" i="3"/>
  <c r="AG22" i="3"/>
  <c r="AH22" i="3"/>
  <c r="AI22" i="3"/>
  <c r="AJ22" i="3"/>
  <c r="T23" i="3"/>
  <c r="U23" i="3"/>
  <c r="V23" i="3"/>
  <c r="W23" i="3"/>
  <c r="X23" i="3"/>
  <c r="Y23" i="3"/>
  <c r="Z23" i="3"/>
  <c r="AA23" i="3"/>
  <c r="AD23" i="3"/>
  <c r="AE23" i="3"/>
  <c r="AF23" i="3"/>
  <c r="AG23" i="3"/>
  <c r="AH23" i="3"/>
  <c r="AI23" i="3"/>
  <c r="AJ23" i="3"/>
  <c r="T24" i="3"/>
  <c r="U24" i="3"/>
  <c r="V24" i="3"/>
  <c r="W24" i="3"/>
  <c r="X24" i="3"/>
  <c r="Y24" i="3"/>
  <c r="Z24" i="3"/>
  <c r="AA24" i="3"/>
  <c r="AD24" i="3"/>
  <c r="AE24" i="3"/>
  <c r="AF24" i="3"/>
  <c r="AG24" i="3"/>
  <c r="AH24" i="3"/>
  <c r="AI24" i="3"/>
  <c r="AJ24" i="3"/>
  <c r="T25" i="3"/>
  <c r="U25" i="3"/>
  <c r="V25" i="3"/>
  <c r="W25" i="3"/>
  <c r="X25" i="3"/>
  <c r="Y25" i="3"/>
  <c r="Z25" i="3"/>
  <c r="AA25" i="3"/>
  <c r="AD25" i="3"/>
  <c r="AE25" i="3"/>
  <c r="AF25" i="3"/>
  <c r="AG25" i="3"/>
  <c r="AH25" i="3"/>
  <c r="AI25" i="3"/>
  <c r="AJ25" i="3"/>
  <c r="T26" i="3"/>
  <c r="U26" i="3"/>
  <c r="V26" i="3"/>
  <c r="W26" i="3"/>
  <c r="X26" i="3"/>
  <c r="Y26" i="3"/>
  <c r="Z26" i="3"/>
  <c r="AA26" i="3"/>
  <c r="AD26" i="3"/>
  <c r="AE26" i="3"/>
  <c r="AF26" i="3"/>
  <c r="AG26" i="3"/>
  <c r="AH26" i="3"/>
  <c r="AI26" i="3"/>
  <c r="AJ26" i="3"/>
  <c r="T27" i="3"/>
  <c r="U27" i="3"/>
  <c r="V27" i="3"/>
  <c r="W27" i="3"/>
  <c r="X27" i="3"/>
  <c r="Y27" i="3"/>
  <c r="Z27" i="3"/>
  <c r="AA27" i="3"/>
  <c r="AD27" i="3"/>
  <c r="AE27" i="3"/>
  <c r="AF27" i="3"/>
  <c r="AG27" i="3"/>
  <c r="AH27" i="3"/>
  <c r="AI27" i="3"/>
  <c r="AJ27" i="3"/>
  <c r="D28" i="3"/>
  <c r="T28" i="3"/>
  <c r="U28" i="3"/>
  <c r="V28" i="3"/>
  <c r="W28" i="3"/>
  <c r="X28" i="3"/>
  <c r="Y28" i="3"/>
  <c r="Z28" i="3"/>
  <c r="AA28" i="3"/>
  <c r="AD28" i="3"/>
  <c r="AE28" i="3"/>
  <c r="AF28" i="3"/>
  <c r="AG28" i="3"/>
  <c r="AH28" i="3"/>
  <c r="AI28" i="3"/>
  <c r="AJ28" i="3"/>
  <c r="T29" i="3"/>
  <c r="U29" i="3"/>
  <c r="V29" i="3"/>
  <c r="W29" i="3"/>
  <c r="X29" i="3"/>
  <c r="Y29" i="3"/>
  <c r="Z29" i="3"/>
  <c r="AA29" i="3"/>
  <c r="AD29" i="3"/>
  <c r="AE29" i="3"/>
  <c r="AF29" i="3"/>
  <c r="AG29" i="3"/>
  <c r="AH29" i="3"/>
  <c r="AI29" i="3"/>
  <c r="AJ29" i="3"/>
  <c r="T30" i="3"/>
  <c r="U30" i="3"/>
  <c r="V30" i="3"/>
  <c r="W30" i="3"/>
  <c r="X30" i="3"/>
  <c r="Y30" i="3"/>
  <c r="Z30" i="3"/>
  <c r="AA30" i="3"/>
  <c r="AD30" i="3"/>
  <c r="AE30" i="3"/>
  <c r="AF30" i="3"/>
  <c r="AG30" i="3"/>
  <c r="AH30" i="3"/>
  <c r="AI30" i="3"/>
  <c r="AJ30" i="3"/>
  <c r="T31" i="3"/>
  <c r="U31" i="3"/>
  <c r="V31" i="3"/>
  <c r="W31" i="3"/>
  <c r="X31" i="3"/>
  <c r="Y31" i="3"/>
  <c r="Z31" i="3"/>
  <c r="AA31" i="3"/>
  <c r="AD31" i="3"/>
  <c r="AE31" i="3"/>
  <c r="AF31" i="3"/>
  <c r="AG31" i="3"/>
  <c r="AH31" i="3"/>
  <c r="AI31" i="3"/>
  <c r="AJ31" i="3"/>
  <c r="T32" i="3"/>
  <c r="U32" i="3"/>
  <c r="V32" i="3"/>
  <c r="W32" i="3"/>
  <c r="X32" i="3"/>
  <c r="Y32" i="3"/>
  <c r="Z32" i="3"/>
  <c r="AA32" i="3"/>
  <c r="AD32" i="3"/>
  <c r="AE32" i="3"/>
  <c r="AF32" i="3"/>
  <c r="AG32" i="3"/>
  <c r="AH32" i="3"/>
  <c r="AI32" i="3"/>
  <c r="AJ32" i="3"/>
  <c r="T33" i="3"/>
  <c r="U33" i="3"/>
  <c r="V33" i="3"/>
  <c r="W33" i="3"/>
  <c r="X33" i="3"/>
  <c r="Y33" i="3"/>
  <c r="Z33" i="3"/>
  <c r="AA33" i="3"/>
  <c r="AD33" i="3"/>
  <c r="AE33" i="3"/>
  <c r="AF33" i="3"/>
  <c r="AG33" i="3"/>
  <c r="AH33" i="3"/>
  <c r="AI33" i="3"/>
  <c r="AJ33" i="3"/>
  <c r="T34" i="3"/>
  <c r="U34" i="3"/>
  <c r="V34" i="3"/>
  <c r="W34" i="3"/>
  <c r="X34" i="3"/>
  <c r="Y34" i="3"/>
  <c r="Z34" i="3"/>
  <c r="AA34" i="3"/>
  <c r="AD34" i="3"/>
  <c r="AE34" i="3"/>
  <c r="AF34" i="3"/>
  <c r="AG34" i="3"/>
  <c r="AH34" i="3"/>
  <c r="AI34" i="3"/>
  <c r="AJ34" i="3"/>
  <c r="T35" i="3"/>
  <c r="U35" i="3"/>
  <c r="V35" i="3"/>
  <c r="W35" i="3"/>
  <c r="X35" i="3"/>
  <c r="Y35" i="3"/>
  <c r="Z35" i="3"/>
  <c r="AA35" i="3"/>
  <c r="AD35" i="3"/>
  <c r="AE35" i="3"/>
  <c r="AF35" i="3"/>
  <c r="AG35" i="3"/>
  <c r="AH35" i="3"/>
  <c r="AI35" i="3"/>
  <c r="AJ35" i="3"/>
  <c r="J36" i="3"/>
  <c r="K36" i="3"/>
  <c r="T36" i="3"/>
  <c r="U36" i="3"/>
  <c r="V36" i="3"/>
  <c r="W36" i="3"/>
  <c r="X36" i="3"/>
  <c r="Y36" i="3"/>
  <c r="Z36" i="3"/>
  <c r="AA36" i="3"/>
  <c r="AD36" i="3"/>
  <c r="AE36" i="3"/>
  <c r="AF36" i="3"/>
  <c r="AG36" i="3"/>
  <c r="AH36" i="3"/>
  <c r="AI36" i="3"/>
  <c r="AJ36" i="3"/>
  <c r="H37" i="3"/>
  <c r="T37" i="3"/>
  <c r="U37" i="3"/>
  <c r="V37" i="3"/>
  <c r="W37" i="3"/>
  <c r="X37" i="3"/>
  <c r="Y37" i="3"/>
  <c r="Z37" i="3"/>
  <c r="AA37" i="3"/>
  <c r="AD37" i="3"/>
  <c r="AE37" i="3"/>
  <c r="AF37" i="3"/>
  <c r="AG37" i="3"/>
  <c r="AH37" i="3"/>
  <c r="AI37" i="3"/>
  <c r="AJ37" i="3"/>
  <c r="H38" i="3"/>
  <c r="I38" i="3"/>
  <c r="T38" i="3"/>
  <c r="U38" i="3"/>
  <c r="V38" i="3"/>
  <c r="W38" i="3"/>
  <c r="X38" i="3"/>
  <c r="Y38" i="3"/>
  <c r="Z38" i="3"/>
  <c r="AA38" i="3"/>
  <c r="AD38" i="3"/>
  <c r="AE38" i="3"/>
  <c r="AF38" i="3"/>
  <c r="AG38" i="3"/>
  <c r="AH38" i="3"/>
  <c r="AI38" i="3"/>
  <c r="AJ38" i="3"/>
  <c r="H39" i="3"/>
  <c r="L41" i="3"/>
  <c r="D44" i="3"/>
  <c r="D47" i="3"/>
  <c r="V50" i="3"/>
  <c r="V51" i="3"/>
  <c r="H65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1" i="3"/>
  <c r="E71" i="3" s="1"/>
  <c r="AM72" i="3"/>
  <c r="E72" i="3" s="1"/>
  <c r="F72" i="3" s="1"/>
  <c r="AM73" i="3"/>
  <c r="E73" i="3" s="1"/>
  <c r="D48" i="3" s="1"/>
  <c r="E76" i="3"/>
  <c r="F76" i="3" s="1"/>
  <c r="AM76" i="3"/>
  <c r="E77" i="3"/>
  <c r="F77" i="3" s="1"/>
  <c r="AM77" i="3"/>
  <c r="E78" i="3"/>
  <c r="AM78" i="3"/>
  <c r="E79" i="3"/>
  <c r="AM79" i="3"/>
  <c r="AM80" i="3"/>
  <c r="E80" i="3" s="1"/>
  <c r="F80" i="3" s="1"/>
  <c r="E81" i="3"/>
  <c r="F81" i="3"/>
  <c r="AM81" i="3"/>
  <c r="AM82" i="3"/>
  <c r="E82" i="3" s="1"/>
  <c r="F82" i="3" s="1"/>
  <c r="F83" i="3"/>
  <c r="AM83" i="3"/>
  <c r="E83" i="3" s="1"/>
  <c r="E84" i="3"/>
  <c r="F84" i="3"/>
  <c r="AM84" i="3"/>
  <c r="E85" i="3"/>
  <c r="F85" i="3" s="1"/>
  <c r="AM85" i="3"/>
  <c r="AM86" i="3"/>
  <c r="E86" i="3" s="1"/>
  <c r="F86" i="3" s="1"/>
  <c r="AM87" i="3"/>
  <c r="E87" i="3" s="1"/>
  <c r="AM88" i="3"/>
  <c r="E88" i="3" s="1"/>
  <c r="E89" i="3"/>
  <c r="F89" i="3" s="1"/>
  <c r="AM89" i="3"/>
  <c r="F90" i="3"/>
  <c r="AM90" i="3"/>
  <c r="E90" i="3" s="1"/>
  <c r="AM91" i="3"/>
  <c r="E91" i="3" s="1"/>
  <c r="F91" i="3" s="1"/>
  <c r="E92" i="3"/>
  <c r="F92" i="3"/>
  <c r="AM92" i="3"/>
  <c r="E93" i="3"/>
  <c r="F93" i="3"/>
  <c r="AM93" i="3"/>
  <c r="F94" i="3"/>
  <c r="AM94" i="3"/>
  <c r="E94" i="3" s="1"/>
  <c r="E95" i="3"/>
  <c r="F95" i="3" s="1"/>
  <c r="AM95" i="3"/>
  <c r="AM96" i="3"/>
  <c r="E96" i="3" s="1"/>
  <c r="AM97" i="3"/>
  <c r="E97" i="3" s="1"/>
  <c r="AM98" i="3"/>
  <c r="E98" i="3" s="1"/>
  <c r="C47" i="1" s="1"/>
  <c r="AM99" i="3"/>
  <c r="E99" i="3" s="1"/>
  <c r="F99" i="3" s="1"/>
  <c r="E100" i="3"/>
  <c r="F100" i="3" s="1"/>
  <c r="AM100" i="3"/>
  <c r="E101" i="3"/>
  <c r="F101" i="3"/>
  <c r="AM101" i="3"/>
  <c r="AM102" i="3"/>
  <c r="E102" i="3" s="1"/>
  <c r="AM103" i="3"/>
  <c r="E103" i="3" s="1"/>
  <c r="E104" i="3"/>
  <c r="AM104" i="3"/>
  <c r="E105" i="3"/>
  <c r="F105" i="3" s="1"/>
  <c r="AM105" i="3"/>
  <c r="F106" i="3"/>
  <c r="AM106" i="3"/>
  <c r="E106" i="3" s="1"/>
  <c r="C51" i="1" s="1"/>
  <c r="E108" i="3"/>
  <c r="F108" i="3"/>
  <c r="AM108" i="3"/>
  <c r="E109" i="3"/>
  <c r="F109" i="3"/>
  <c r="AM109" i="3"/>
  <c r="F110" i="3"/>
  <c r="AM110" i="3"/>
  <c r="E110" i="3" s="1"/>
  <c r="E111" i="3"/>
  <c r="F111" i="3" s="1"/>
  <c r="AM111" i="3"/>
  <c r="AM112" i="3"/>
  <c r="E112" i="3" s="1"/>
  <c r="AM113" i="3"/>
  <c r="E113" i="3" s="1"/>
  <c r="AM114" i="3"/>
  <c r="AM115" i="3"/>
  <c r="E115" i="3" s="1"/>
  <c r="F115" i="3" s="1"/>
  <c r="E116" i="3"/>
  <c r="F116" i="3" s="1"/>
  <c r="AM116" i="3"/>
  <c r="E118" i="3"/>
  <c r="AM118" i="3"/>
  <c r="H119" i="3"/>
  <c r="I119" i="3" s="1"/>
  <c r="J119" i="3" s="1"/>
  <c r="K119" i="3" s="1"/>
  <c r="L119" i="3" s="1"/>
  <c r="M119" i="3"/>
  <c r="N119" i="3" s="1"/>
  <c r="O119" i="3" s="1"/>
  <c r="P119" i="3" s="1"/>
  <c r="Q119" i="3" s="1"/>
  <c r="R119" i="3" s="1"/>
  <c r="S119" i="3" s="1"/>
  <c r="T119" i="3" s="1"/>
  <c r="U119" i="3" s="1"/>
  <c r="V119" i="3" s="1"/>
  <c r="W119" i="3" s="1"/>
  <c r="X119" i="3" s="1"/>
  <c r="Y119" i="3" s="1"/>
  <c r="Z119" i="3" s="1"/>
  <c r="AA119" i="3" s="1"/>
  <c r="AB119" i="3" s="1"/>
  <c r="AC119" i="3" s="1"/>
  <c r="AD119" i="3" s="1"/>
  <c r="AE119" i="3" s="1"/>
  <c r="AF119" i="3" s="1"/>
  <c r="AG119" i="3" s="1"/>
  <c r="AH119" i="3" s="1"/>
  <c r="AI119" i="3" s="1"/>
  <c r="AJ119" i="3" s="1"/>
  <c r="AK119" i="3" s="1"/>
  <c r="AL119" i="3" s="1"/>
  <c r="F133" i="3"/>
  <c r="B134" i="3"/>
  <c r="D137" i="3"/>
  <c r="F137" i="3"/>
  <c r="F138" i="3" s="1"/>
  <c r="G138" i="3"/>
  <c r="H138" i="3"/>
  <c r="L43" i="3" s="1"/>
  <c r="L47" i="3" s="1"/>
  <c r="B142" i="3"/>
  <c r="I142" i="3"/>
  <c r="B143" i="3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C173" i="3"/>
  <c r="D30" i="3" s="1"/>
  <c r="D173" i="3"/>
  <c r="D31" i="3" s="1"/>
  <c r="E173" i="3"/>
  <c r="D29" i="3" s="1"/>
  <c r="F173" i="3"/>
  <c r="D32" i="3" s="1"/>
  <c r="G173" i="3"/>
  <c r="H173" i="3"/>
  <c r="D36" i="3" s="1"/>
  <c r="J220" i="3"/>
  <c r="D14" i="3" s="1"/>
  <c r="M250" i="3"/>
  <c r="F275" i="3"/>
  <c r="L45" i="3" s="1"/>
  <c r="B4" i="4"/>
  <c r="B5" i="4"/>
  <c r="E8" i="4"/>
  <c r="J8" i="4"/>
  <c r="S8" i="4"/>
  <c r="T8" i="4"/>
  <c r="U8" i="4"/>
  <c r="V8" i="4"/>
  <c r="W8" i="4"/>
  <c r="X8" i="4"/>
  <c r="Y8" i="4"/>
  <c r="Z8" i="4"/>
  <c r="AA8" i="4"/>
  <c r="AD8" i="4"/>
  <c r="AE8" i="4"/>
  <c r="AF8" i="4"/>
  <c r="AG8" i="4"/>
  <c r="AH8" i="4"/>
  <c r="AI8" i="4"/>
  <c r="AJ8" i="4"/>
  <c r="J9" i="4"/>
  <c r="T9" i="4"/>
  <c r="U9" i="4"/>
  <c r="V9" i="4"/>
  <c r="W9" i="4"/>
  <c r="X9" i="4"/>
  <c r="Y9" i="4"/>
  <c r="Z9" i="4"/>
  <c r="AA9" i="4"/>
  <c r="AD9" i="4"/>
  <c r="AE9" i="4"/>
  <c r="AF9" i="4"/>
  <c r="AG9" i="4"/>
  <c r="AH9" i="4"/>
  <c r="AI9" i="4"/>
  <c r="AJ9" i="4"/>
  <c r="G10" i="4"/>
  <c r="H10" i="4"/>
  <c r="J10" i="4" s="1"/>
  <c r="T10" i="4"/>
  <c r="U10" i="4"/>
  <c r="V10" i="4"/>
  <c r="W10" i="4"/>
  <c r="X10" i="4"/>
  <c r="Y10" i="4"/>
  <c r="Z10" i="4"/>
  <c r="AA10" i="4"/>
  <c r="AD10" i="4"/>
  <c r="AE10" i="4"/>
  <c r="AF10" i="4"/>
  <c r="AG10" i="4"/>
  <c r="AH10" i="4"/>
  <c r="AI10" i="4"/>
  <c r="AJ10" i="4"/>
  <c r="T11" i="4"/>
  <c r="U11" i="4"/>
  <c r="V11" i="4"/>
  <c r="W11" i="4"/>
  <c r="X11" i="4"/>
  <c r="Y11" i="4"/>
  <c r="Z11" i="4"/>
  <c r="AA11" i="4"/>
  <c r="AD11" i="4"/>
  <c r="AE11" i="4"/>
  <c r="AF11" i="4"/>
  <c r="AG11" i="4"/>
  <c r="AH11" i="4"/>
  <c r="AI11" i="4"/>
  <c r="AJ11" i="4"/>
  <c r="T12" i="4"/>
  <c r="U12" i="4"/>
  <c r="V12" i="4"/>
  <c r="W12" i="4"/>
  <c r="X12" i="4"/>
  <c r="Y12" i="4"/>
  <c r="Z12" i="4"/>
  <c r="AA12" i="4"/>
  <c r="AD12" i="4"/>
  <c r="AE12" i="4"/>
  <c r="AF12" i="4"/>
  <c r="AG12" i="4"/>
  <c r="AH12" i="4"/>
  <c r="AI12" i="4"/>
  <c r="AJ12" i="4"/>
  <c r="T13" i="4"/>
  <c r="U13" i="4"/>
  <c r="V13" i="4"/>
  <c r="W13" i="4"/>
  <c r="X13" i="4"/>
  <c r="Y13" i="4"/>
  <c r="Z13" i="4"/>
  <c r="AA13" i="4"/>
  <c r="AD13" i="4"/>
  <c r="AE13" i="4"/>
  <c r="AF13" i="4"/>
  <c r="AG13" i="4"/>
  <c r="AH13" i="4"/>
  <c r="AI13" i="4"/>
  <c r="AJ13" i="4"/>
  <c r="T14" i="4"/>
  <c r="U14" i="4"/>
  <c r="V14" i="4"/>
  <c r="W14" i="4"/>
  <c r="X14" i="4"/>
  <c r="Y14" i="4"/>
  <c r="Z14" i="4"/>
  <c r="AA14" i="4"/>
  <c r="AD14" i="4"/>
  <c r="AE14" i="4"/>
  <c r="AF14" i="4"/>
  <c r="AG14" i="4"/>
  <c r="AH14" i="4"/>
  <c r="AI14" i="4"/>
  <c r="AJ14" i="4"/>
  <c r="T15" i="4"/>
  <c r="U15" i="4"/>
  <c r="V15" i="4"/>
  <c r="W15" i="4"/>
  <c r="X15" i="4"/>
  <c r="Y15" i="4"/>
  <c r="Z15" i="4"/>
  <c r="AA15" i="4"/>
  <c r="AD15" i="4"/>
  <c r="AE15" i="4"/>
  <c r="AF15" i="4"/>
  <c r="AG15" i="4"/>
  <c r="AH15" i="4"/>
  <c r="AI15" i="4"/>
  <c r="AJ15" i="4"/>
  <c r="T16" i="4"/>
  <c r="U16" i="4"/>
  <c r="V16" i="4"/>
  <c r="W16" i="4"/>
  <c r="X16" i="4"/>
  <c r="Y16" i="4"/>
  <c r="Z16" i="4"/>
  <c r="AA16" i="4"/>
  <c r="AD16" i="4"/>
  <c r="AE16" i="4"/>
  <c r="AF16" i="4"/>
  <c r="AG16" i="4"/>
  <c r="AH16" i="4"/>
  <c r="AI16" i="4"/>
  <c r="AJ16" i="4"/>
  <c r="T17" i="4"/>
  <c r="U17" i="4"/>
  <c r="V17" i="4"/>
  <c r="W17" i="4"/>
  <c r="X17" i="4"/>
  <c r="Y17" i="4"/>
  <c r="Z17" i="4"/>
  <c r="AA17" i="4"/>
  <c r="AD17" i="4"/>
  <c r="AE17" i="4"/>
  <c r="AF17" i="4"/>
  <c r="AG17" i="4"/>
  <c r="AH17" i="4"/>
  <c r="AI17" i="4"/>
  <c r="AJ17" i="4"/>
  <c r="T18" i="4"/>
  <c r="U18" i="4"/>
  <c r="V18" i="4"/>
  <c r="W18" i="4"/>
  <c r="X18" i="4"/>
  <c r="Y18" i="4"/>
  <c r="Z18" i="4"/>
  <c r="AA18" i="4"/>
  <c r="AD18" i="4"/>
  <c r="AE18" i="4"/>
  <c r="AF18" i="4"/>
  <c r="AG18" i="4"/>
  <c r="AH18" i="4"/>
  <c r="AI18" i="4"/>
  <c r="AJ18" i="4"/>
  <c r="T19" i="4"/>
  <c r="U19" i="4"/>
  <c r="V19" i="4"/>
  <c r="W19" i="4"/>
  <c r="X19" i="4"/>
  <c r="Y19" i="4"/>
  <c r="Z19" i="4"/>
  <c r="AA19" i="4"/>
  <c r="AD19" i="4"/>
  <c r="AE19" i="4"/>
  <c r="AF19" i="4"/>
  <c r="AG19" i="4"/>
  <c r="AH19" i="4"/>
  <c r="AI19" i="4"/>
  <c r="AJ19" i="4"/>
  <c r="T20" i="4"/>
  <c r="U20" i="4"/>
  <c r="V20" i="4"/>
  <c r="W20" i="4"/>
  <c r="X20" i="4"/>
  <c r="Y20" i="4"/>
  <c r="Z20" i="4"/>
  <c r="AA20" i="4"/>
  <c r="AD20" i="4"/>
  <c r="AE20" i="4"/>
  <c r="AF20" i="4"/>
  <c r="AG20" i="4"/>
  <c r="AH20" i="4"/>
  <c r="AI20" i="4"/>
  <c r="AJ20" i="4"/>
  <c r="T21" i="4"/>
  <c r="U21" i="4"/>
  <c r="V21" i="4"/>
  <c r="W21" i="4"/>
  <c r="X21" i="4"/>
  <c r="Y21" i="4"/>
  <c r="Z21" i="4"/>
  <c r="AA21" i="4"/>
  <c r="AD21" i="4"/>
  <c r="AE21" i="4"/>
  <c r="AF21" i="4"/>
  <c r="AG21" i="4"/>
  <c r="AH21" i="4"/>
  <c r="AI21" i="4"/>
  <c r="AJ21" i="4"/>
  <c r="T22" i="4"/>
  <c r="U22" i="4"/>
  <c r="V22" i="4"/>
  <c r="W22" i="4"/>
  <c r="X22" i="4"/>
  <c r="Y22" i="4"/>
  <c r="Z22" i="4"/>
  <c r="AA22" i="4"/>
  <c r="AD22" i="4"/>
  <c r="AE22" i="4"/>
  <c r="AF22" i="4"/>
  <c r="AG22" i="4"/>
  <c r="AH22" i="4"/>
  <c r="AI22" i="4"/>
  <c r="AJ22" i="4"/>
  <c r="T23" i="4"/>
  <c r="U23" i="4"/>
  <c r="V23" i="4"/>
  <c r="W23" i="4"/>
  <c r="X23" i="4"/>
  <c r="Y23" i="4"/>
  <c r="Z23" i="4"/>
  <c r="AA23" i="4"/>
  <c r="AD23" i="4"/>
  <c r="AE23" i="4"/>
  <c r="AF23" i="4"/>
  <c r="AG23" i="4"/>
  <c r="AH23" i="4"/>
  <c r="AI23" i="4"/>
  <c r="AJ23" i="4"/>
  <c r="T24" i="4"/>
  <c r="U24" i="4"/>
  <c r="V24" i="4"/>
  <c r="W24" i="4"/>
  <c r="X24" i="4"/>
  <c r="Y24" i="4"/>
  <c r="Z24" i="4"/>
  <c r="AA24" i="4"/>
  <c r="AD24" i="4"/>
  <c r="AE24" i="4"/>
  <c r="AF24" i="4"/>
  <c r="AG24" i="4"/>
  <c r="AH24" i="4"/>
  <c r="AI24" i="4"/>
  <c r="AJ24" i="4"/>
  <c r="T25" i="4"/>
  <c r="U25" i="4"/>
  <c r="V25" i="4"/>
  <c r="W25" i="4"/>
  <c r="X25" i="4"/>
  <c r="Y25" i="4"/>
  <c r="Z25" i="4"/>
  <c r="AA25" i="4"/>
  <c r="AD25" i="4"/>
  <c r="AE25" i="4"/>
  <c r="AF25" i="4"/>
  <c r="AG25" i="4"/>
  <c r="AH25" i="4"/>
  <c r="AI25" i="4"/>
  <c r="AJ25" i="4"/>
  <c r="T26" i="4"/>
  <c r="U26" i="4"/>
  <c r="V26" i="4"/>
  <c r="W26" i="4"/>
  <c r="X26" i="4"/>
  <c r="Y26" i="4"/>
  <c r="Z26" i="4"/>
  <c r="AA26" i="4"/>
  <c r="AD26" i="4"/>
  <c r="AE26" i="4"/>
  <c r="AF26" i="4"/>
  <c r="AG26" i="4"/>
  <c r="AH26" i="4"/>
  <c r="AI26" i="4"/>
  <c r="AJ26" i="4"/>
  <c r="T27" i="4"/>
  <c r="U27" i="4"/>
  <c r="V27" i="4"/>
  <c r="W27" i="4"/>
  <c r="X27" i="4"/>
  <c r="Y27" i="4"/>
  <c r="Z27" i="4"/>
  <c r="AA27" i="4"/>
  <c r="AD27" i="4"/>
  <c r="AE27" i="4"/>
  <c r="AF27" i="4"/>
  <c r="AG27" i="4"/>
  <c r="AH27" i="4"/>
  <c r="AI27" i="4"/>
  <c r="AJ27" i="4"/>
  <c r="D28" i="4"/>
  <c r="H39" i="4" s="1"/>
  <c r="T28" i="4"/>
  <c r="U28" i="4"/>
  <c r="V28" i="4"/>
  <c r="W28" i="4"/>
  <c r="X28" i="4"/>
  <c r="Y28" i="4"/>
  <c r="Z28" i="4"/>
  <c r="AA28" i="4"/>
  <c r="AD28" i="4"/>
  <c r="AE28" i="4"/>
  <c r="AF28" i="4"/>
  <c r="AG28" i="4"/>
  <c r="AH28" i="4"/>
  <c r="AI28" i="4"/>
  <c r="AJ28" i="4"/>
  <c r="D29" i="4"/>
  <c r="T29" i="4"/>
  <c r="U29" i="4"/>
  <c r="V29" i="4"/>
  <c r="W29" i="4"/>
  <c r="X29" i="4"/>
  <c r="Y29" i="4"/>
  <c r="Z29" i="4"/>
  <c r="AA29" i="4"/>
  <c r="AD29" i="4"/>
  <c r="AE29" i="4"/>
  <c r="AF29" i="4"/>
  <c r="AG29" i="4"/>
  <c r="AH29" i="4"/>
  <c r="AI29" i="4"/>
  <c r="AJ29" i="4"/>
  <c r="D30" i="4"/>
  <c r="T30" i="4"/>
  <c r="U30" i="4"/>
  <c r="V30" i="4"/>
  <c r="W30" i="4"/>
  <c r="X30" i="4"/>
  <c r="Y30" i="4"/>
  <c r="Z30" i="4"/>
  <c r="AA30" i="4"/>
  <c r="AD30" i="4"/>
  <c r="AE30" i="4"/>
  <c r="AF30" i="4"/>
  <c r="AG30" i="4"/>
  <c r="AH30" i="4"/>
  <c r="AI30" i="4"/>
  <c r="AJ30" i="4"/>
  <c r="T31" i="4"/>
  <c r="U31" i="4"/>
  <c r="V31" i="4"/>
  <c r="W31" i="4"/>
  <c r="X31" i="4"/>
  <c r="Y31" i="4"/>
  <c r="Z31" i="4"/>
  <c r="AA31" i="4"/>
  <c r="AD31" i="4"/>
  <c r="AE31" i="4"/>
  <c r="AF31" i="4"/>
  <c r="AG31" i="4"/>
  <c r="AH31" i="4"/>
  <c r="AI31" i="4"/>
  <c r="AJ31" i="4"/>
  <c r="T32" i="4"/>
  <c r="U32" i="4"/>
  <c r="V32" i="4"/>
  <c r="W32" i="4"/>
  <c r="X32" i="4"/>
  <c r="Y32" i="4"/>
  <c r="Z32" i="4"/>
  <c r="AA32" i="4"/>
  <c r="AD32" i="4"/>
  <c r="AE32" i="4"/>
  <c r="AF32" i="4"/>
  <c r="AG32" i="4"/>
  <c r="AH32" i="4"/>
  <c r="AI32" i="4"/>
  <c r="AJ32" i="4"/>
  <c r="T33" i="4"/>
  <c r="U33" i="4"/>
  <c r="V33" i="4"/>
  <c r="W33" i="4"/>
  <c r="X33" i="4"/>
  <c r="Y33" i="4"/>
  <c r="Z33" i="4"/>
  <c r="AA33" i="4"/>
  <c r="AD33" i="4"/>
  <c r="AE33" i="4"/>
  <c r="AF33" i="4"/>
  <c r="AG33" i="4"/>
  <c r="AH33" i="4"/>
  <c r="AI33" i="4"/>
  <c r="AJ33" i="4"/>
  <c r="T34" i="4"/>
  <c r="U34" i="4"/>
  <c r="V34" i="4"/>
  <c r="W34" i="4"/>
  <c r="X34" i="4"/>
  <c r="Y34" i="4"/>
  <c r="Z34" i="4"/>
  <c r="AA34" i="4"/>
  <c r="AD34" i="4"/>
  <c r="AE34" i="4"/>
  <c r="AF34" i="4"/>
  <c r="AG34" i="4"/>
  <c r="AH34" i="4"/>
  <c r="AI34" i="4"/>
  <c r="AJ34" i="4"/>
  <c r="T35" i="4"/>
  <c r="U35" i="4"/>
  <c r="V35" i="4"/>
  <c r="W35" i="4"/>
  <c r="X35" i="4"/>
  <c r="Y35" i="4"/>
  <c r="Z35" i="4"/>
  <c r="AA35" i="4"/>
  <c r="AD35" i="4"/>
  <c r="AE35" i="4"/>
  <c r="AJ35" i="4"/>
  <c r="D36" i="4"/>
  <c r="J36" i="4"/>
  <c r="K36" i="4"/>
  <c r="T36" i="4"/>
  <c r="U36" i="4"/>
  <c r="V36" i="4"/>
  <c r="W36" i="4"/>
  <c r="X36" i="4"/>
  <c r="Y36" i="4"/>
  <c r="Z36" i="4"/>
  <c r="AA36" i="4"/>
  <c r="AD36" i="4"/>
  <c r="AE36" i="4"/>
  <c r="AF36" i="4"/>
  <c r="AG36" i="4"/>
  <c r="AH36" i="4"/>
  <c r="AI36" i="4"/>
  <c r="AJ36" i="4"/>
  <c r="H37" i="4"/>
  <c r="T37" i="4"/>
  <c r="U37" i="4"/>
  <c r="V37" i="4"/>
  <c r="W37" i="4"/>
  <c r="X37" i="4"/>
  <c r="Y37" i="4"/>
  <c r="Z37" i="4"/>
  <c r="AA37" i="4"/>
  <c r="AD37" i="4"/>
  <c r="AE37" i="4"/>
  <c r="AF37" i="4"/>
  <c r="AG37" i="4"/>
  <c r="AH37" i="4"/>
  <c r="AI37" i="4"/>
  <c r="AJ37" i="4"/>
  <c r="H38" i="4"/>
  <c r="I38" i="4" s="1"/>
  <c r="T38" i="4"/>
  <c r="U38" i="4"/>
  <c r="V38" i="4"/>
  <c r="W38" i="4"/>
  <c r="X38" i="4"/>
  <c r="Y38" i="4"/>
  <c r="Z38" i="4"/>
  <c r="AA38" i="4"/>
  <c r="AD38" i="4"/>
  <c r="AE38" i="4"/>
  <c r="AF38" i="4"/>
  <c r="AG38" i="4"/>
  <c r="AH38" i="4"/>
  <c r="AI38" i="4"/>
  <c r="AJ38" i="4"/>
  <c r="L41" i="4"/>
  <c r="D44" i="4"/>
  <c r="L45" i="4"/>
  <c r="L47" i="4"/>
  <c r="D48" i="4"/>
  <c r="V50" i="4"/>
  <c r="V51" i="4"/>
  <c r="H70" i="4"/>
  <c r="H65" i="4" s="1"/>
  <c r="H66" i="4" s="1"/>
  <c r="H68" i="4" s="1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AJ70" i="4"/>
  <c r="AK70" i="4"/>
  <c r="AL70" i="4"/>
  <c r="AM71" i="4"/>
  <c r="E71" i="4" s="1"/>
  <c r="AM72" i="4"/>
  <c r="E72" i="4" s="1"/>
  <c r="AM73" i="4"/>
  <c r="E73" i="4" s="1"/>
  <c r="F73" i="4" s="1"/>
  <c r="AM76" i="4"/>
  <c r="E77" i="4"/>
  <c r="F77" i="4" s="1"/>
  <c r="AM77" i="4"/>
  <c r="AM78" i="4"/>
  <c r="E78" i="4" s="1"/>
  <c r="AM79" i="4"/>
  <c r="E79" i="4" s="1"/>
  <c r="E44" i="1" s="1"/>
  <c r="E85" i="1" s="1"/>
  <c r="E80" i="4"/>
  <c r="F80" i="4" s="1"/>
  <c r="AM80" i="4"/>
  <c r="AM81" i="4"/>
  <c r="E81" i="4" s="1"/>
  <c r="F81" i="4" s="1"/>
  <c r="AM82" i="4"/>
  <c r="E82" i="4" s="1"/>
  <c r="AM83" i="4"/>
  <c r="E83" i="4" s="1"/>
  <c r="F83" i="4" s="1"/>
  <c r="AM84" i="4"/>
  <c r="E84" i="4" s="1"/>
  <c r="F84" i="4" s="1"/>
  <c r="E85" i="4"/>
  <c r="F85" i="4"/>
  <c r="AM85" i="4"/>
  <c r="AM86" i="4"/>
  <c r="E86" i="4" s="1"/>
  <c r="F86" i="4" s="1"/>
  <c r="AM87" i="4"/>
  <c r="E87" i="4" s="1"/>
  <c r="E88" i="4"/>
  <c r="AM88" i="4"/>
  <c r="AM89" i="4"/>
  <c r="E89" i="4" s="1"/>
  <c r="F89" i="4" s="1"/>
  <c r="AM90" i="4"/>
  <c r="E90" i="4" s="1"/>
  <c r="F90" i="4" s="1"/>
  <c r="AM91" i="4"/>
  <c r="E91" i="4" s="1"/>
  <c r="F91" i="4" s="1"/>
  <c r="AM92" i="4"/>
  <c r="E92" i="4" s="1"/>
  <c r="F92" i="4" s="1"/>
  <c r="E93" i="4"/>
  <c r="F93" i="4"/>
  <c r="AM93" i="4"/>
  <c r="AM94" i="4"/>
  <c r="E94" i="4" s="1"/>
  <c r="F94" i="4" s="1"/>
  <c r="F95" i="4"/>
  <c r="AM95" i="4"/>
  <c r="E95" i="4" s="1"/>
  <c r="E96" i="4"/>
  <c r="AM96" i="4"/>
  <c r="AM97" i="4"/>
  <c r="E97" i="4" s="1"/>
  <c r="E98" i="4"/>
  <c r="E47" i="1" s="1"/>
  <c r="E88" i="1" s="1"/>
  <c r="AM98" i="4"/>
  <c r="AM99" i="4"/>
  <c r="E99" i="4" s="1"/>
  <c r="F99" i="4" s="1"/>
  <c r="AM100" i="4"/>
  <c r="E100" i="4" s="1"/>
  <c r="F100" i="4" s="1"/>
  <c r="E101" i="4"/>
  <c r="F101" i="4"/>
  <c r="AM101" i="4"/>
  <c r="AM102" i="4"/>
  <c r="E102" i="4" s="1"/>
  <c r="F102" i="4" s="1"/>
  <c r="AM103" i="4"/>
  <c r="E103" i="4" s="1"/>
  <c r="F103" i="4" s="1"/>
  <c r="E104" i="4"/>
  <c r="F104" i="4" s="1"/>
  <c r="AM104" i="4"/>
  <c r="AM105" i="4"/>
  <c r="E105" i="4" s="1"/>
  <c r="F105" i="4" s="1"/>
  <c r="AM106" i="4"/>
  <c r="E106" i="4" s="1"/>
  <c r="AM108" i="4"/>
  <c r="E108" i="4" s="1"/>
  <c r="E109" i="4"/>
  <c r="F109" i="4"/>
  <c r="AM109" i="4"/>
  <c r="AM110" i="4"/>
  <c r="E110" i="4" s="1"/>
  <c r="F110" i="4" s="1"/>
  <c r="AM111" i="4"/>
  <c r="E111" i="4" s="1"/>
  <c r="F111" i="4" s="1"/>
  <c r="E112" i="4"/>
  <c r="AM112" i="4"/>
  <c r="AM113" i="4"/>
  <c r="E113" i="4" s="1"/>
  <c r="E114" i="4"/>
  <c r="E56" i="1" s="1"/>
  <c r="E96" i="1" s="1"/>
  <c r="AM114" i="4"/>
  <c r="AM115" i="4"/>
  <c r="E115" i="4" s="1"/>
  <c r="F115" i="4" s="1"/>
  <c r="AM116" i="4"/>
  <c r="E116" i="4" s="1"/>
  <c r="F116" i="4" s="1"/>
  <c r="AM118" i="4"/>
  <c r="E118" i="4" s="1"/>
  <c r="F118" i="4" s="1"/>
  <c r="H119" i="4"/>
  <c r="I119" i="4"/>
  <c r="J119" i="4" s="1"/>
  <c r="K119" i="4" s="1"/>
  <c r="L119" i="4" s="1"/>
  <c r="M119" i="4" s="1"/>
  <c r="N119" i="4" s="1"/>
  <c r="O119" i="4" s="1"/>
  <c r="P119" i="4" s="1"/>
  <c r="Q119" i="4" s="1"/>
  <c r="R119" i="4" s="1"/>
  <c r="S119" i="4" s="1"/>
  <c r="T119" i="4" s="1"/>
  <c r="U119" i="4" s="1"/>
  <c r="V119" i="4" s="1"/>
  <c r="W119" i="4" s="1"/>
  <c r="X119" i="4" s="1"/>
  <c r="Y119" i="4" s="1"/>
  <c r="Z119" i="4" s="1"/>
  <c r="AA119" i="4" s="1"/>
  <c r="AB119" i="4" s="1"/>
  <c r="AC119" i="4" s="1"/>
  <c r="AD119" i="4" s="1"/>
  <c r="AE119" i="4" s="1"/>
  <c r="AF119" i="4" s="1"/>
  <c r="AG119" i="4" s="1"/>
  <c r="AH119" i="4" s="1"/>
  <c r="AI119" i="4" s="1"/>
  <c r="AJ119" i="4" s="1"/>
  <c r="AK119" i="4" s="1"/>
  <c r="AL119" i="4" s="1"/>
  <c r="C125" i="4"/>
  <c r="D125" i="4" s="1"/>
  <c r="F133" i="4"/>
  <c r="F137" i="4" s="1"/>
  <c r="E137" i="4" s="1"/>
  <c r="B134" i="4"/>
  <c r="C137" i="4"/>
  <c r="D137" i="4"/>
  <c r="D138" i="4"/>
  <c r="E138" i="4"/>
  <c r="G138" i="4"/>
  <c r="H138" i="4"/>
  <c r="L43" i="4" s="1"/>
  <c r="C140" i="4"/>
  <c r="E140" i="4"/>
  <c r="B142" i="4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I142" i="4"/>
  <c r="I143" i="4"/>
  <c r="I144" i="4"/>
  <c r="I145" i="4"/>
  <c r="I146" i="4"/>
  <c r="I147" i="4"/>
  <c r="I148" i="4"/>
  <c r="I149" i="4"/>
  <c r="I150" i="4"/>
  <c r="I151" i="4"/>
  <c r="I152" i="4"/>
  <c r="I153" i="4"/>
  <c r="I173" i="4" s="1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C173" i="4"/>
  <c r="A167" i="4" s="1"/>
  <c r="A168" i="4" s="1"/>
  <c r="D173" i="4"/>
  <c r="D31" i="4" s="1"/>
  <c r="E173" i="4"/>
  <c r="F173" i="4"/>
  <c r="D32" i="4" s="1"/>
  <c r="G173" i="4"/>
  <c r="H173" i="4"/>
  <c r="J220" i="4"/>
  <c r="D14" i="4" s="1"/>
  <c r="M250" i="4"/>
  <c r="F275" i="4"/>
  <c r="B4" i="8"/>
  <c r="S8" i="8" s="1"/>
  <c r="B5" i="8"/>
  <c r="J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J9" i="8"/>
  <c r="S9" i="8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G10" i="8"/>
  <c r="H10" i="8"/>
  <c r="J10" i="8" s="1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AJ14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AJ16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AJ17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AJ18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AJ19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AJ20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AJ21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AJ23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AJ24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J25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AJ26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AJ27" i="8"/>
  <c r="D28" i="8"/>
  <c r="H39" i="8" s="1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AJ28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AJ29" i="8"/>
  <c r="D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AJ30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AJ31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AJ32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AJ33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AJ34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D36" i="8"/>
  <c r="J36" i="8"/>
  <c r="K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AJ36" i="8"/>
  <c r="H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AJ37" i="8"/>
  <c r="H38" i="8"/>
  <c r="I38" i="8" s="1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AJ38" i="8"/>
  <c r="L41" i="8"/>
  <c r="D44" i="8"/>
  <c r="D47" i="8"/>
  <c r="V50" i="8"/>
  <c r="V51" i="8"/>
  <c r="H70" i="8"/>
  <c r="H65" i="8" s="1"/>
  <c r="I65" i="8" s="1"/>
  <c r="I70" i="8"/>
  <c r="J70" i="8"/>
  <c r="K70" i="8"/>
  <c r="L70" i="8"/>
  <c r="M70" i="8"/>
  <c r="N70" i="8"/>
  <c r="O70" i="8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AJ70" i="8"/>
  <c r="AK70" i="8"/>
  <c r="AL70" i="8"/>
  <c r="E71" i="8"/>
  <c r="F71" i="8"/>
  <c r="AM71" i="8"/>
  <c r="AM72" i="8"/>
  <c r="E72" i="8" s="1"/>
  <c r="F72" i="8" s="1"/>
  <c r="AM73" i="8"/>
  <c r="E73" i="8" s="1"/>
  <c r="D48" i="8" s="1"/>
  <c r="E76" i="8"/>
  <c r="F76" i="8" s="1"/>
  <c r="AM76" i="8"/>
  <c r="E77" i="8"/>
  <c r="F77" i="8"/>
  <c r="AM77" i="8"/>
  <c r="AM78" i="8"/>
  <c r="E78" i="8" s="1"/>
  <c r="F78" i="8" s="1"/>
  <c r="AM79" i="8"/>
  <c r="E79" i="8" s="1"/>
  <c r="F79" i="8" s="1"/>
  <c r="AM80" i="8"/>
  <c r="E80" i="8" s="1"/>
  <c r="F80" i="8" s="1"/>
  <c r="E81" i="8"/>
  <c r="F81" i="8"/>
  <c r="AM81" i="8"/>
  <c r="AM82" i="8"/>
  <c r="E82" i="8" s="1"/>
  <c r="F82" i="8" s="1"/>
  <c r="AM83" i="8"/>
  <c r="E83" i="8" s="1"/>
  <c r="F83" i="8" s="1"/>
  <c r="E84" i="8"/>
  <c r="F84" i="8" s="1"/>
  <c r="AM84" i="8"/>
  <c r="E85" i="8"/>
  <c r="F85" i="8"/>
  <c r="AM85" i="8"/>
  <c r="AM86" i="8"/>
  <c r="E86" i="8" s="1"/>
  <c r="F86" i="8" s="1"/>
  <c r="AM87" i="8"/>
  <c r="E87" i="8" s="1"/>
  <c r="AM88" i="8"/>
  <c r="E88" i="8" s="1"/>
  <c r="F88" i="8" s="1"/>
  <c r="E89" i="8"/>
  <c r="F89" i="8"/>
  <c r="AM89" i="8"/>
  <c r="AM90" i="8"/>
  <c r="E90" i="8" s="1"/>
  <c r="F90" i="8" s="1"/>
  <c r="AM91" i="8"/>
  <c r="E91" i="8" s="1"/>
  <c r="F91" i="8" s="1"/>
  <c r="E92" i="8"/>
  <c r="F92" i="8" s="1"/>
  <c r="AM92" i="8"/>
  <c r="E93" i="8"/>
  <c r="F93" i="8"/>
  <c r="AM93" i="8"/>
  <c r="AM94" i="8"/>
  <c r="E94" i="8" s="1"/>
  <c r="F94" i="8" s="1"/>
  <c r="AM95" i="8"/>
  <c r="E95" i="8" s="1"/>
  <c r="F95" i="8" s="1"/>
  <c r="AM96" i="8"/>
  <c r="E96" i="8" s="1"/>
  <c r="F96" i="8" s="1"/>
  <c r="E97" i="8"/>
  <c r="F97" i="8"/>
  <c r="AM97" i="8"/>
  <c r="AM98" i="8"/>
  <c r="E98" i="8" s="1"/>
  <c r="F98" i="8" s="1"/>
  <c r="AM99" i="8"/>
  <c r="E99" i="8" s="1"/>
  <c r="F99" i="8" s="1"/>
  <c r="E100" i="8"/>
  <c r="F100" i="8" s="1"/>
  <c r="AM100" i="8"/>
  <c r="E101" i="8"/>
  <c r="F101" i="8"/>
  <c r="AM101" i="8"/>
  <c r="AM102" i="8"/>
  <c r="E102" i="8" s="1"/>
  <c r="AM103" i="8"/>
  <c r="E103" i="8" s="1"/>
  <c r="F103" i="8" s="1"/>
  <c r="AM104" i="8"/>
  <c r="E104" i="8" s="1"/>
  <c r="E105" i="8"/>
  <c r="F105" i="8"/>
  <c r="AM105" i="8"/>
  <c r="AM106" i="8"/>
  <c r="E106" i="8" s="1"/>
  <c r="F106" i="8" s="1"/>
  <c r="AM107" i="8"/>
  <c r="E108" i="8"/>
  <c r="AM108" i="8"/>
  <c r="E109" i="8"/>
  <c r="F109" i="8"/>
  <c r="AM109" i="8"/>
  <c r="AM110" i="8"/>
  <c r="E110" i="8" s="1"/>
  <c r="F110" i="8" s="1"/>
  <c r="AM111" i="8"/>
  <c r="E111" i="8" s="1"/>
  <c r="F111" i="8" s="1"/>
  <c r="AM112" i="8"/>
  <c r="E112" i="8" s="1"/>
  <c r="F112" i="8" s="1"/>
  <c r="E113" i="8"/>
  <c r="F113" i="8"/>
  <c r="AM113" i="8"/>
  <c r="AM114" i="8"/>
  <c r="E114" i="8" s="1"/>
  <c r="AM115" i="8"/>
  <c r="E115" i="8" s="1"/>
  <c r="F115" i="8" s="1"/>
  <c r="E116" i="8"/>
  <c r="F116" i="8" s="1"/>
  <c r="AM116" i="8"/>
  <c r="AM118" i="8"/>
  <c r="E118" i="8" s="1"/>
  <c r="F118" i="8" s="1"/>
  <c r="H119" i="8"/>
  <c r="I119" i="8"/>
  <c r="J119" i="8"/>
  <c r="K119" i="8"/>
  <c r="L119" i="8" s="1"/>
  <c r="M119" i="8" s="1"/>
  <c r="N119" i="8" s="1"/>
  <c r="O119" i="8" s="1"/>
  <c r="P119" i="8" s="1"/>
  <c r="Q119" i="8" s="1"/>
  <c r="R119" i="8" s="1"/>
  <c r="S119" i="8" s="1"/>
  <c r="T119" i="8" s="1"/>
  <c r="U119" i="8" s="1"/>
  <c r="V119" i="8" s="1"/>
  <c r="W119" i="8" s="1"/>
  <c r="X119" i="8" s="1"/>
  <c r="Y119" i="8" s="1"/>
  <c r="Z119" i="8" s="1"/>
  <c r="AA119" i="8" s="1"/>
  <c r="AB119" i="8" s="1"/>
  <c r="AC119" i="8" s="1"/>
  <c r="AD119" i="8" s="1"/>
  <c r="AE119" i="8" s="1"/>
  <c r="AF119" i="8" s="1"/>
  <c r="AG119" i="8" s="1"/>
  <c r="AH119" i="8" s="1"/>
  <c r="AI119" i="8" s="1"/>
  <c r="AJ119" i="8" s="1"/>
  <c r="AK119" i="8" s="1"/>
  <c r="AL119" i="8" s="1"/>
  <c r="C124" i="8"/>
  <c r="D124" i="8" s="1"/>
  <c r="F133" i="8"/>
  <c r="B134" i="8"/>
  <c r="C137" i="8"/>
  <c r="B133" i="8" s="1"/>
  <c r="D137" i="8"/>
  <c r="D138" i="8" s="1"/>
  <c r="E137" i="8"/>
  <c r="B132" i="8" s="1"/>
  <c r="F137" i="8"/>
  <c r="F138" i="8" s="1"/>
  <c r="G138" i="8"/>
  <c r="H138" i="8"/>
  <c r="L43" i="8" s="1"/>
  <c r="C139" i="8"/>
  <c r="B142" i="8"/>
  <c r="I142" i="8"/>
  <c r="B143" i="8"/>
  <c r="I143" i="8"/>
  <c r="B144" i="8"/>
  <c r="B145" i="8" s="1"/>
  <c r="B146" i="8" s="1"/>
  <c r="I144" i="8"/>
  <c r="I145" i="8"/>
  <c r="I146" i="8"/>
  <c r="B147" i="8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A167" i="8"/>
  <c r="A168" i="8" s="1"/>
  <c r="I167" i="8"/>
  <c r="I168" i="8"/>
  <c r="I169" i="8"/>
  <c r="I170" i="8"/>
  <c r="I171" i="8"/>
  <c r="I172" i="8"/>
  <c r="C173" i="8"/>
  <c r="C140" i="8" s="1"/>
  <c r="D173" i="8"/>
  <c r="D31" i="8" s="1"/>
  <c r="E173" i="8"/>
  <c r="F173" i="8"/>
  <c r="D32" i="8" s="1"/>
  <c r="G173" i="8"/>
  <c r="H173" i="8"/>
  <c r="J220" i="8"/>
  <c r="D14" i="8" s="1"/>
  <c r="M250" i="8"/>
  <c r="F275" i="8"/>
  <c r="L45" i="8" s="1"/>
  <c r="D47" i="4" l="1"/>
  <c r="F72" i="4"/>
  <c r="J41" i="4"/>
  <c r="J45" i="4" s="1"/>
  <c r="E41" i="1"/>
  <c r="F82" i="4"/>
  <c r="C125" i="8"/>
  <c r="D125" i="8" s="1"/>
  <c r="F102" i="8"/>
  <c r="E51" i="1"/>
  <c r="E91" i="1" s="1"/>
  <c r="F106" i="4"/>
  <c r="L66" i="12"/>
  <c r="L68" i="12" s="1"/>
  <c r="M65" i="12"/>
  <c r="B213" i="12"/>
  <c r="D37" i="12"/>
  <c r="B203" i="12"/>
  <c r="B220" i="12" s="1"/>
  <c r="F87" i="12"/>
  <c r="I173" i="8"/>
  <c r="F73" i="8"/>
  <c r="D29" i="8"/>
  <c r="E140" i="8"/>
  <c r="F114" i="8"/>
  <c r="E117" i="8"/>
  <c r="F138" i="4"/>
  <c r="E53" i="1"/>
  <c r="E93" i="1" s="1"/>
  <c r="I41" i="4"/>
  <c r="I45" i="4" s="1"/>
  <c r="F108" i="4"/>
  <c r="F98" i="4"/>
  <c r="AM107" i="3"/>
  <c r="C125" i="3"/>
  <c r="D125" i="3" s="1"/>
  <c r="F102" i="3"/>
  <c r="F98" i="3"/>
  <c r="I53" i="1"/>
  <c r="I93" i="1" s="1"/>
  <c r="F108" i="7"/>
  <c r="I41" i="7"/>
  <c r="D48" i="7"/>
  <c r="J41" i="7"/>
  <c r="J45" i="7" s="1"/>
  <c r="K65" i="15"/>
  <c r="J66" i="15"/>
  <c r="J68" i="15" s="1"/>
  <c r="H66" i="8"/>
  <c r="H68" i="8" s="1"/>
  <c r="E61" i="1"/>
  <c r="F88" i="4"/>
  <c r="E62" i="1"/>
  <c r="D37" i="4"/>
  <c r="E107" i="4"/>
  <c r="B220" i="7"/>
  <c r="AM117" i="12"/>
  <c r="E110" i="12"/>
  <c r="F110" i="12" s="1"/>
  <c r="C126" i="8"/>
  <c r="D126" i="8" s="1"/>
  <c r="F104" i="8"/>
  <c r="B213" i="4"/>
  <c r="I137" i="4"/>
  <c r="I138" i="4" s="1"/>
  <c r="C139" i="4"/>
  <c r="B133" i="4"/>
  <c r="C138" i="4"/>
  <c r="E45" i="1"/>
  <c r="E86" i="1" s="1"/>
  <c r="F96" i="4"/>
  <c r="F87" i="4"/>
  <c r="F71" i="4"/>
  <c r="D46" i="4"/>
  <c r="I173" i="3"/>
  <c r="BD58" i="1"/>
  <c r="F118" i="3"/>
  <c r="BD63" i="1" s="1"/>
  <c r="C55" i="1"/>
  <c r="F113" i="3"/>
  <c r="C43" i="1"/>
  <c r="F78" i="3"/>
  <c r="J41" i="3"/>
  <c r="J45" i="3" s="1"/>
  <c r="J47" i="3" s="1"/>
  <c r="D46" i="3"/>
  <c r="C39" i="1" s="1"/>
  <c r="F71" i="3"/>
  <c r="S9" i="3"/>
  <c r="F138" i="12"/>
  <c r="E137" i="12"/>
  <c r="J66" i="12"/>
  <c r="J68" i="12" s="1"/>
  <c r="AM107" i="13"/>
  <c r="F104" i="13"/>
  <c r="J65" i="8"/>
  <c r="I66" i="8"/>
  <c r="I68" i="8" s="1"/>
  <c r="E46" i="1"/>
  <c r="E87" i="1" s="1"/>
  <c r="F97" i="4"/>
  <c r="E137" i="3"/>
  <c r="C45" i="1"/>
  <c r="F96" i="3"/>
  <c r="J41" i="8"/>
  <c r="J45" i="8" s="1"/>
  <c r="J47" i="8" s="1"/>
  <c r="D46" i="8"/>
  <c r="H18" i="8"/>
  <c r="K66" i="12"/>
  <c r="K68" i="12" s="1"/>
  <c r="L47" i="8"/>
  <c r="I41" i="8"/>
  <c r="I45" i="8" s="1"/>
  <c r="I47" i="8" s="1"/>
  <c r="B69" i="8" s="1"/>
  <c r="F108" i="8"/>
  <c r="F87" i="8"/>
  <c r="B203" i="8"/>
  <c r="B220" i="8" s="1"/>
  <c r="B213" i="8"/>
  <c r="D37" i="8"/>
  <c r="E107" i="8"/>
  <c r="F107" i="8" s="1"/>
  <c r="B203" i="4"/>
  <c r="F114" i="4"/>
  <c r="S9" i="4"/>
  <c r="A167" i="3"/>
  <c r="A168" i="3" s="1"/>
  <c r="C54" i="1"/>
  <c r="F112" i="3"/>
  <c r="I65" i="3"/>
  <c r="H66" i="3"/>
  <c r="H68" i="3" s="1"/>
  <c r="I173" i="12"/>
  <c r="H22" i="12"/>
  <c r="I22" i="12" s="1"/>
  <c r="D8" i="12"/>
  <c r="E54" i="1"/>
  <c r="E94" i="1" s="1"/>
  <c r="F112" i="4"/>
  <c r="C125" i="7"/>
  <c r="F102" i="7"/>
  <c r="I44" i="1"/>
  <c r="I85" i="1" s="1"/>
  <c r="F79" i="7"/>
  <c r="I38" i="7"/>
  <c r="I45" i="7" s="1"/>
  <c r="E43" i="1"/>
  <c r="E84" i="1" s="1"/>
  <c r="F78" i="4"/>
  <c r="D138" i="3"/>
  <c r="C137" i="3"/>
  <c r="C62" i="1"/>
  <c r="AZ62" i="1" s="1"/>
  <c r="F87" i="3"/>
  <c r="E107" i="3"/>
  <c r="F107" i="3" s="1"/>
  <c r="B203" i="3"/>
  <c r="B220" i="3" s="1"/>
  <c r="B213" i="3"/>
  <c r="D37" i="3"/>
  <c r="E73" i="13"/>
  <c r="AM117" i="13"/>
  <c r="S15" i="13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D50" i="8"/>
  <c r="O44" i="8" s="1"/>
  <c r="O50" i="8" s="1"/>
  <c r="D8" i="8"/>
  <c r="B132" i="4"/>
  <c r="E139" i="4"/>
  <c r="F104" i="3"/>
  <c r="C126" i="3"/>
  <c r="D126" i="3" s="1"/>
  <c r="I41" i="12"/>
  <c r="I45" i="12" s="1"/>
  <c r="F108" i="12"/>
  <c r="E138" i="8"/>
  <c r="E139" i="8"/>
  <c r="C46" i="1"/>
  <c r="F97" i="3"/>
  <c r="F79" i="4"/>
  <c r="E140" i="3"/>
  <c r="E114" i="3"/>
  <c r="AM117" i="3"/>
  <c r="C61" i="1"/>
  <c r="AZ61" i="1" s="1"/>
  <c r="F88" i="3"/>
  <c r="E78" i="7"/>
  <c r="AM107" i="7"/>
  <c r="AM117" i="7" s="1"/>
  <c r="F76" i="13"/>
  <c r="E107" i="13"/>
  <c r="F107" i="13" s="1"/>
  <c r="I54" i="1"/>
  <c r="I94" i="1" s="1"/>
  <c r="F112" i="7"/>
  <c r="I137" i="8"/>
  <c r="I138" i="8" s="1"/>
  <c r="D19" i="8"/>
  <c r="D24" i="8" s="1"/>
  <c r="O19" i="8" s="1"/>
  <c r="O24" i="8" s="1"/>
  <c r="D9" i="8"/>
  <c r="H22" i="8"/>
  <c r="I22" i="8" s="1"/>
  <c r="H21" i="8"/>
  <c r="I21" i="8" s="1"/>
  <c r="I23" i="8" s="1"/>
  <c r="I29" i="8" s="1"/>
  <c r="C126" i="4"/>
  <c r="D126" i="4" s="1"/>
  <c r="E55" i="1"/>
  <c r="E95" i="1" s="1"/>
  <c r="F113" i="4"/>
  <c r="E50" i="1"/>
  <c r="E90" i="1" s="1"/>
  <c r="C124" i="4"/>
  <c r="AM107" i="4"/>
  <c r="AM117" i="4" s="1"/>
  <c r="E76" i="4"/>
  <c r="I65" i="4"/>
  <c r="C53" i="1"/>
  <c r="I41" i="3"/>
  <c r="I45" i="3" s="1"/>
  <c r="C50" i="1"/>
  <c r="F103" i="3"/>
  <c r="C124" i="3"/>
  <c r="C88" i="1"/>
  <c r="AZ88" i="1" s="1"/>
  <c r="D124" i="14"/>
  <c r="C138" i="8"/>
  <c r="F73" i="3"/>
  <c r="C140" i="7"/>
  <c r="E140" i="7"/>
  <c r="I62" i="1"/>
  <c r="F87" i="7"/>
  <c r="D37" i="7"/>
  <c r="C124" i="12"/>
  <c r="H39" i="12"/>
  <c r="D124" i="17"/>
  <c r="D37" i="19"/>
  <c r="B213" i="19"/>
  <c r="B220" i="19" s="1"/>
  <c r="F87" i="19"/>
  <c r="AM117" i="8"/>
  <c r="C126" i="12"/>
  <c r="D126" i="12" s="1"/>
  <c r="F104" i="12"/>
  <c r="F103" i="13"/>
  <c r="C124" i="13"/>
  <c r="I41" i="14"/>
  <c r="F108" i="14"/>
  <c r="F103" i="14"/>
  <c r="C137" i="18"/>
  <c r="B213" i="18"/>
  <c r="F99" i="18"/>
  <c r="F104" i="7"/>
  <c r="D30" i="7"/>
  <c r="S8" i="7"/>
  <c r="AM107" i="12"/>
  <c r="E76" i="12"/>
  <c r="F76" i="12" s="1"/>
  <c r="J41" i="12"/>
  <c r="J45" i="12" s="1"/>
  <c r="D46" i="12"/>
  <c r="F71" i="12"/>
  <c r="J45" i="14"/>
  <c r="E140" i="15"/>
  <c r="D32" i="15"/>
  <c r="F72" i="18"/>
  <c r="D47" i="18"/>
  <c r="C140" i="3"/>
  <c r="C44" i="1"/>
  <c r="F79" i="3"/>
  <c r="C42" i="1"/>
  <c r="D50" i="3"/>
  <c r="O44" i="3" s="1"/>
  <c r="I173" i="7"/>
  <c r="I50" i="1"/>
  <c r="I90" i="1" s="1"/>
  <c r="F103" i="7"/>
  <c r="F96" i="7"/>
  <c r="I70" i="7"/>
  <c r="J65" i="7"/>
  <c r="H66" i="7"/>
  <c r="H68" i="7" s="1"/>
  <c r="I173" i="14"/>
  <c r="D19" i="14"/>
  <c r="D24" i="14" s="1"/>
  <c r="O19" i="14" s="1"/>
  <c r="O24" i="14" s="1"/>
  <c r="D46" i="17"/>
  <c r="F71" i="17"/>
  <c r="J41" i="17"/>
  <c r="J45" i="17" s="1"/>
  <c r="C41" i="1"/>
  <c r="F88" i="7"/>
  <c r="I42" i="1"/>
  <c r="I83" i="1" s="1"/>
  <c r="F76" i="7"/>
  <c r="I39" i="1"/>
  <c r="D50" i="7"/>
  <c r="O44" i="7" s="1"/>
  <c r="D50" i="12"/>
  <c r="O44" i="12" s="1"/>
  <c r="O50" i="12" s="1"/>
  <c r="E139" i="13"/>
  <c r="B132" i="13"/>
  <c r="E138" i="13"/>
  <c r="F71" i="13"/>
  <c r="D46" i="13"/>
  <c r="H66" i="14"/>
  <c r="H68" i="14" s="1"/>
  <c r="I65" i="14"/>
  <c r="E137" i="15"/>
  <c r="F138" i="15"/>
  <c r="E110" i="17"/>
  <c r="F110" i="17" s="1"/>
  <c r="H18" i="12"/>
  <c r="H21" i="12"/>
  <c r="I21" i="12" s="1"/>
  <c r="I23" i="12" s="1"/>
  <c r="I29" i="12" s="1"/>
  <c r="B133" i="13"/>
  <c r="C138" i="13"/>
  <c r="I137" i="13"/>
  <c r="I138" i="13" s="1"/>
  <c r="C139" i="13"/>
  <c r="A167" i="14"/>
  <c r="A168" i="14" s="1"/>
  <c r="D30" i="14"/>
  <c r="I137" i="14"/>
  <c r="I138" i="14" s="1"/>
  <c r="C139" i="14"/>
  <c r="B133" i="14"/>
  <c r="C138" i="14"/>
  <c r="AM117" i="14"/>
  <c r="AM107" i="14"/>
  <c r="E76" i="14"/>
  <c r="F76" i="14" s="1"/>
  <c r="I45" i="14"/>
  <c r="I47" i="14" s="1"/>
  <c r="B69" i="14" s="1"/>
  <c r="F114" i="17"/>
  <c r="E117" i="17"/>
  <c r="F108" i="17"/>
  <c r="I41" i="17"/>
  <c r="I45" i="17" s="1"/>
  <c r="I47" i="17" s="1"/>
  <c r="B69" i="17" s="1"/>
  <c r="I173" i="18"/>
  <c r="D47" i="7"/>
  <c r="F87" i="13"/>
  <c r="B213" i="13"/>
  <c r="B220" i="13" s="1"/>
  <c r="C140" i="14"/>
  <c r="H21" i="14"/>
  <c r="I21" i="14" s="1"/>
  <c r="C137" i="15"/>
  <c r="F113" i="15"/>
  <c r="F73" i="15"/>
  <c r="D48" i="15"/>
  <c r="L47" i="15"/>
  <c r="D31" i="16"/>
  <c r="A167" i="16"/>
  <c r="A168" i="16" s="1"/>
  <c r="C140" i="16"/>
  <c r="I173" i="16"/>
  <c r="D9" i="17"/>
  <c r="E114" i="18"/>
  <c r="F114" i="7"/>
  <c r="F106" i="7"/>
  <c r="F98" i="7"/>
  <c r="I66" i="13"/>
  <c r="I68" i="13" s="1"/>
  <c r="B132" i="14"/>
  <c r="E139" i="14"/>
  <c r="E114" i="14"/>
  <c r="I173" i="15"/>
  <c r="I41" i="15"/>
  <c r="I45" i="15" s="1"/>
  <c r="F108" i="15"/>
  <c r="C124" i="15"/>
  <c r="F103" i="15"/>
  <c r="B203" i="15"/>
  <c r="B220" i="15" s="1"/>
  <c r="B213" i="15"/>
  <c r="D37" i="15"/>
  <c r="F87" i="15"/>
  <c r="F72" i="19"/>
  <c r="D47" i="19"/>
  <c r="D50" i="19" s="1"/>
  <c r="O44" i="19" s="1"/>
  <c r="O50" i="19" s="1"/>
  <c r="I41" i="1"/>
  <c r="D9" i="12"/>
  <c r="C126" i="14"/>
  <c r="D126" i="14" s="1"/>
  <c r="D37" i="14"/>
  <c r="E107" i="14"/>
  <c r="F107" i="14" s="1"/>
  <c r="F72" i="14"/>
  <c r="E107" i="15"/>
  <c r="F107" i="15" s="1"/>
  <c r="F72" i="15"/>
  <c r="S10" i="15"/>
  <c r="C125" i="16"/>
  <c r="D125" i="16" s="1"/>
  <c r="C127" i="16"/>
  <c r="K66" i="16"/>
  <c r="K68" i="16" s="1"/>
  <c r="L65" i="16"/>
  <c r="F138" i="17"/>
  <c r="E137" i="17"/>
  <c r="B213" i="17"/>
  <c r="D37" i="17"/>
  <c r="E107" i="17"/>
  <c r="F107" i="17" s="1"/>
  <c r="B203" i="17"/>
  <c r="B220" i="17" s="1"/>
  <c r="F87" i="17"/>
  <c r="D19" i="12"/>
  <c r="D24" i="12" s="1"/>
  <c r="O19" i="12" s="1"/>
  <c r="O24" i="12" s="1"/>
  <c r="I41" i="13"/>
  <c r="I45" i="13" s="1"/>
  <c r="F108" i="13"/>
  <c r="F138" i="14"/>
  <c r="H18" i="14"/>
  <c r="D9" i="14"/>
  <c r="J41" i="15"/>
  <c r="J45" i="15" s="1"/>
  <c r="F71" i="15"/>
  <c r="D46" i="15"/>
  <c r="E86" i="17"/>
  <c r="F86" i="17" s="1"/>
  <c r="AM107" i="17"/>
  <c r="AM117" i="17" s="1"/>
  <c r="D47" i="17"/>
  <c r="F72" i="17"/>
  <c r="E114" i="19"/>
  <c r="D46" i="14"/>
  <c r="D50" i="14" s="1"/>
  <c r="O44" i="14" s="1"/>
  <c r="O50" i="14" s="1"/>
  <c r="AM107" i="15"/>
  <c r="E140" i="16"/>
  <c r="B133" i="16"/>
  <c r="D48" i="17"/>
  <c r="F73" i="17"/>
  <c r="C140" i="18"/>
  <c r="A167" i="18"/>
  <c r="A168" i="18" s="1"/>
  <c r="D30" i="18"/>
  <c r="D48" i="18"/>
  <c r="F73" i="18"/>
  <c r="A167" i="19"/>
  <c r="A168" i="19" s="1"/>
  <c r="D30" i="19"/>
  <c r="D30" i="15"/>
  <c r="A167" i="15"/>
  <c r="A168" i="15" s="1"/>
  <c r="C125" i="15"/>
  <c r="D125" i="15" s="1"/>
  <c r="AM117" i="15"/>
  <c r="D47" i="16"/>
  <c r="F72" i="16"/>
  <c r="D8" i="16"/>
  <c r="D16" i="16" s="1"/>
  <c r="O8" i="16" s="1"/>
  <c r="O16" i="16" s="1"/>
  <c r="D19" i="16"/>
  <c r="D24" i="16" s="1"/>
  <c r="O19" i="16" s="1"/>
  <c r="O24" i="16" s="1"/>
  <c r="H22" i="16"/>
  <c r="I22" i="16" s="1"/>
  <c r="H21" i="16"/>
  <c r="I21" i="16" s="1"/>
  <c r="H18" i="16"/>
  <c r="D9" i="16"/>
  <c r="J65" i="17"/>
  <c r="I66" i="17"/>
  <c r="I68" i="17" s="1"/>
  <c r="E82" i="18"/>
  <c r="AM107" i="18"/>
  <c r="AM117" i="18" s="1"/>
  <c r="J41" i="19"/>
  <c r="J45" i="19" s="1"/>
  <c r="F71" i="19"/>
  <c r="H39" i="19"/>
  <c r="J65" i="13"/>
  <c r="D8" i="14"/>
  <c r="D16" i="14" s="1"/>
  <c r="O8" i="14" s="1"/>
  <c r="O16" i="14" s="1"/>
  <c r="J41" i="16"/>
  <c r="J45" i="16" s="1"/>
  <c r="D46" i="16"/>
  <c r="D50" i="16" s="1"/>
  <c r="O44" i="16" s="1"/>
  <c r="O50" i="16" s="1"/>
  <c r="H66" i="16"/>
  <c r="H68" i="16" s="1"/>
  <c r="H66" i="17"/>
  <c r="H68" i="17" s="1"/>
  <c r="C124" i="19"/>
  <c r="F103" i="19"/>
  <c r="AM117" i="16"/>
  <c r="E110" i="16"/>
  <c r="F110" i="16" s="1"/>
  <c r="B213" i="16"/>
  <c r="E107" i="16"/>
  <c r="F107" i="16" s="1"/>
  <c r="D37" i="16"/>
  <c r="B203" i="16"/>
  <c r="B220" i="16" s="1"/>
  <c r="H22" i="14"/>
  <c r="I22" i="14" s="1"/>
  <c r="F138" i="16"/>
  <c r="E137" i="16"/>
  <c r="F114" i="16"/>
  <c r="E117" i="16"/>
  <c r="C126" i="16"/>
  <c r="D126" i="16" s="1"/>
  <c r="F104" i="16"/>
  <c r="AM107" i="16"/>
  <c r="D50" i="18"/>
  <c r="O44" i="18" s="1"/>
  <c r="O50" i="18" s="1"/>
  <c r="C125" i="19"/>
  <c r="D125" i="19" s="1"/>
  <c r="D31" i="17"/>
  <c r="E140" i="18"/>
  <c r="E137" i="18"/>
  <c r="C126" i="18"/>
  <c r="D126" i="18" s="1"/>
  <c r="F103" i="18"/>
  <c r="C124" i="18"/>
  <c r="F87" i="18"/>
  <c r="B203" i="18"/>
  <c r="B220" i="18" s="1"/>
  <c r="D37" i="18"/>
  <c r="E138" i="19"/>
  <c r="C126" i="19"/>
  <c r="D126" i="19" s="1"/>
  <c r="F108" i="19"/>
  <c r="D48" i="19"/>
  <c r="I45" i="19"/>
  <c r="F106" i="6"/>
  <c r="G51" i="1"/>
  <c r="G91" i="1" s="1"/>
  <c r="AZ91" i="1" s="1"/>
  <c r="I45" i="16"/>
  <c r="J41" i="18"/>
  <c r="J45" i="18" s="1"/>
  <c r="F71" i="18"/>
  <c r="I137" i="19"/>
  <c r="I138" i="19" s="1"/>
  <c r="C139" i="19"/>
  <c r="AM107" i="19"/>
  <c r="AM117" i="19" s="1"/>
  <c r="E76" i="19"/>
  <c r="F76" i="19" s="1"/>
  <c r="S8" i="19"/>
  <c r="H70" i="19"/>
  <c r="H65" i="19" s="1"/>
  <c r="F103" i="5"/>
  <c r="C124" i="5"/>
  <c r="D29" i="17"/>
  <c r="S8" i="18"/>
  <c r="H119" i="18"/>
  <c r="I119" i="18" s="1"/>
  <c r="J119" i="18" s="1"/>
  <c r="K119" i="18" s="1"/>
  <c r="L119" i="18" s="1"/>
  <c r="M119" i="18" s="1"/>
  <c r="N119" i="18" s="1"/>
  <c r="O119" i="18" s="1"/>
  <c r="P119" i="18" s="1"/>
  <c r="Q119" i="18" s="1"/>
  <c r="R119" i="18" s="1"/>
  <c r="S119" i="18" s="1"/>
  <c r="T119" i="18" s="1"/>
  <c r="U119" i="18" s="1"/>
  <c r="V119" i="18" s="1"/>
  <c r="W119" i="18" s="1"/>
  <c r="X119" i="18" s="1"/>
  <c r="Y119" i="18" s="1"/>
  <c r="Z119" i="18" s="1"/>
  <c r="AA119" i="18" s="1"/>
  <c r="AB119" i="18" s="1"/>
  <c r="AC119" i="18" s="1"/>
  <c r="AD119" i="18" s="1"/>
  <c r="AE119" i="18" s="1"/>
  <c r="AF119" i="18" s="1"/>
  <c r="AG119" i="18" s="1"/>
  <c r="AH119" i="18" s="1"/>
  <c r="AI119" i="18" s="1"/>
  <c r="AJ119" i="18" s="1"/>
  <c r="AK119" i="18" s="1"/>
  <c r="AL119" i="18" s="1"/>
  <c r="H70" i="18"/>
  <c r="H65" i="18" s="1"/>
  <c r="L47" i="19"/>
  <c r="G41" i="1"/>
  <c r="F82" i="6"/>
  <c r="D46" i="6"/>
  <c r="G39" i="1" s="1"/>
  <c r="F71" i="6"/>
  <c r="J41" i="6"/>
  <c r="J45" i="6" s="1"/>
  <c r="C125" i="5"/>
  <c r="D125" i="5" s="1"/>
  <c r="F102" i="5"/>
  <c r="D8" i="17"/>
  <c r="D16" i="17" s="1"/>
  <c r="O8" i="17" s="1"/>
  <c r="O16" i="17" s="1"/>
  <c r="I41" i="18"/>
  <c r="I45" i="18" s="1"/>
  <c r="F108" i="18"/>
  <c r="G45" i="1"/>
  <c r="G86" i="1" s="1"/>
  <c r="F96" i="6"/>
  <c r="F103" i="9"/>
  <c r="I65" i="9"/>
  <c r="C126" i="17"/>
  <c r="D126" i="17" s="1"/>
  <c r="F104" i="17"/>
  <c r="F113" i="6"/>
  <c r="G55" i="1"/>
  <c r="G95" i="1" s="1"/>
  <c r="C127" i="9"/>
  <c r="D124" i="9"/>
  <c r="E71" i="9"/>
  <c r="AM117" i="9"/>
  <c r="E140" i="17"/>
  <c r="H21" i="17"/>
  <c r="I21" i="17" s="1"/>
  <c r="I23" i="17" s="1"/>
  <c r="I29" i="17" s="1"/>
  <c r="H18" i="17"/>
  <c r="C36" i="1"/>
  <c r="E140" i="6"/>
  <c r="I65" i="6"/>
  <c r="H66" i="6"/>
  <c r="H68" i="6" s="1"/>
  <c r="H70" i="6"/>
  <c r="G33" i="1"/>
  <c r="G36" i="1" s="1"/>
  <c r="H37" i="6"/>
  <c r="C137" i="9"/>
  <c r="D138" i="9"/>
  <c r="H22" i="17"/>
  <c r="I22" i="17" s="1"/>
  <c r="D19" i="17"/>
  <c r="D24" i="17" s="1"/>
  <c r="O19" i="17" s="1"/>
  <c r="O24" i="17" s="1"/>
  <c r="C126" i="6"/>
  <c r="D126" i="6" s="1"/>
  <c r="F104" i="6"/>
  <c r="I36" i="1"/>
  <c r="C26" i="1"/>
  <c r="AZ24" i="1"/>
  <c r="B213" i="6"/>
  <c r="F87" i="6"/>
  <c r="B203" i="6"/>
  <c r="D37" i="6"/>
  <c r="G62" i="1"/>
  <c r="D29" i="19"/>
  <c r="E36" i="1"/>
  <c r="F98" i="6"/>
  <c r="G47" i="1"/>
  <c r="G88" i="1" s="1"/>
  <c r="F78" i="6"/>
  <c r="G43" i="1"/>
  <c r="G84" i="1" s="1"/>
  <c r="E137" i="9"/>
  <c r="F138" i="9"/>
  <c r="D50" i="6"/>
  <c r="O44" i="6" s="1"/>
  <c r="E110" i="5"/>
  <c r="F110" i="5" s="1"/>
  <c r="A167" i="6"/>
  <c r="A168" i="6" s="1"/>
  <c r="I173" i="6"/>
  <c r="F108" i="6"/>
  <c r="E76" i="6"/>
  <c r="AM107" i="6"/>
  <c r="AM117" i="6" s="1"/>
  <c r="D37" i="9"/>
  <c r="B203" i="9"/>
  <c r="B213" i="9"/>
  <c r="F87" i="9"/>
  <c r="F103" i="6"/>
  <c r="S9" i="6"/>
  <c r="E140" i="9"/>
  <c r="AM107" i="9"/>
  <c r="E76" i="9"/>
  <c r="AM107" i="5"/>
  <c r="AM117" i="5" s="1"/>
  <c r="E78" i="5"/>
  <c r="B132" i="10"/>
  <c r="E139" i="10"/>
  <c r="E138" i="10"/>
  <c r="AZ34" i="1"/>
  <c r="I173" i="9"/>
  <c r="B213" i="5"/>
  <c r="F99" i="5"/>
  <c r="I137" i="10"/>
  <c r="I138" i="10" s="1"/>
  <c r="C139" i="10"/>
  <c r="B133" i="10"/>
  <c r="C138" i="10"/>
  <c r="D124" i="6"/>
  <c r="S8" i="9"/>
  <c r="B142" i="9"/>
  <c r="B143" i="9" s="1"/>
  <c r="B144" i="9" s="1"/>
  <c r="B145" i="9" s="1"/>
  <c r="B146" i="9" s="1"/>
  <c r="B147" i="9" s="1"/>
  <c r="B148" i="9" s="1"/>
  <c r="B149" i="9" s="1"/>
  <c r="B150" i="9" s="1"/>
  <c r="B151" i="9" s="1"/>
  <c r="B152" i="9" s="1"/>
  <c r="B153" i="9" s="1"/>
  <c r="B154" i="9" s="1"/>
  <c r="B155" i="9" s="1"/>
  <c r="B156" i="9" s="1"/>
  <c r="B157" i="9" s="1"/>
  <c r="B158" i="9" s="1"/>
  <c r="B159" i="9" s="1"/>
  <c r="B160" i="9" s="1"/>
  <c r="B161" i="9" s="1"/>
  <c r="B162" i="9" s="1"/>
  <c r="B163" i="9" s="1"/>
  <c r="B164" i="9" s="1"/>
  <c r="B165" i="9" s="1"/>
  <c r="B166" i="9" s="1"/>
  <c r="B167" i="9" s="1"/>
  <c r="B168" i="9" s="1"/>
  <c r="B169" i="9" s="1"/>
  <c r="B170" i="9" s="1"/>
  <c r="B171" i="9" s="1"/>
  <c r="B172" i="9" s="1"/>
  <c r="H119" i="9"/>
  <c r="I119" i="9" s="1"/>
  <c r="J119" i="9" s="1"/>
  <c r="K119" i="9" s="1"/>
  <c r="L119" i="9" s="1"/>
  <c r="M119" i="9" s="1"/>
  <c r="N119" i="9" s="1"/>
  <c r="O119" i="9" s="1"/>
  <c r="P119" i="9" s="1"/>
  <c r="Q119" i="9" s="1"/>
  <c r="R119" i="9" s="1"/>
  <c r="S119" i="9" s="1"/>
  <c r="T119" i="9" s="1"/>
  <c r="U119" i="9" s="1"/>
  <c r="V119" i="9" s="1"/>
  <c r="W119" i="9" s="1"/>
  <c r="X119" i="9" s="1"/>
  <c r="Y119" i="9" s="1"/>
  <c r="Z119" i="9" s="1"/>
  <c r="AA119" i="9" s="1"/>
  <c r="AB119" i="9" s="1"/>
  <c r="AC119" i="9" s="1"/>
  <c r="AD119" i="9" s="1"/>
  <c r="AE119" i="9" s="1"/>
  <c r="AF119" i="9" s="1"/>
  <c r="AG119" i="9" s="1"/>
  <c r="AH119" i="9" s="1"/>
  <c r="AI119" i="9" s="1"/>
  <c r="AJ119" i="9" s="1"/>
  <c r="AK119" i="9" s="1"/>
  <c r="AL119" i="9" s="1"/>
  <c r="D29" i="5"/>
  <c r="E140" i="5"/>
  <c r="L47" i="5"/>
  <c r="C140" i="6"/>
  <c r="F108" i="9"/>
  <c r="S12" i="5"/>
  <c r="D29" i="6"/>
  <c r="AM117" i="10"/>
  <c r="E108" i="10"/>
  <c r="AM107" i="10"/>
  <c r="E78" i="10"/>
  <c r="F78" i="10" s="1"/>
  <c r="F72" i="10"/>
  <c r="D47" i="10"/>
  <c r="D30" i="9"/>
  <c r="B220" i="5"/>
  <c r="C121" i="1" s="1"/>
  <c r="B213" i="10"/>
  <c r="D37" i="10"/>
  <c r="F87" i="10"/>
  <c r="B203" i="10"/>
  <c r="B220" i="10" s="1"/>
  <c r="F102" i="10"/>
  <c r="C125" i="10"/>
  <c r="D125" i="10" s="1"/>
  <c r="I173" i="5"/>
  <c r="D30" i="5"/>
  <c r="C140" i="5"/>
  <c r="J65" i="5"/>
  <c r="I66" i="5"/>
  <c r="I68" i="5" s="1"/>
  <c r="D37" i="5"/>
  <c r="S15" i="10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D8" i="10"/>
  <c r="E72" i="11"/>
  <c r="J41" i="11" s="1"/>
  <c r="J45" i="11" s="1"/>
  <c r="AM117" i="11"/>
  <c r="L47" i="9"/>
  <c r="F108" i="5"/>
  <c r="I41" i="5"/>
  <c r="I45" i="5" s="1"/>
  <c r="J41" i="5"/>
  <c r="J45" i="5" s="1"/>
  <c r="D46" i="5"/>
  <c r="D29" i="10"/>
  <c r="E140" i="10"/>
  <c r="D48" i="10"/>
  <c r="F73" i="10"/>
  <c r="F87" i="11"/>
  <c r="B213" i="11"/>
  <c r="B220" i="11" s="1"/>
  <c r="E107" i="11"/>
  <c r="F107" i="11" s="1"/>
  <c r="D37" i="11"/>
  <c r="AM107" i="11"/>
  <c r="E77" i="11"/>
  <c r="F77" i="11" s="1"/>
  <c r="I66" i="10"/>
  <c r="I68" i="10" s="1"/>
  <c r="J65" i="10"/>
  <c r="C126" i="10"/>
  <c r="D126" i="10" s="1"/>
  <c r="F104" i="10"/>
  <c r="J41" i="10"/>
  <c r="J45" i="10" s="1"/>
  <c r="D46" i="10"/>
  <c r="D50" i="10" s="1"/>
  <c r="O44" i="10" s="1"/>
  <c r="O50" i="10" s="1"/>
  <c r="D9" i="10"/>
  <c r="D19" i="10"/>
  <c r="D24" i="10" s="1"/>
  <c r="O19" i="10" s="1"/>
  <c r="O24" i="10" s="1"/>
  <c r="I41" i="11"/>
  <c r="F108" i="11"/>
  <c r="L47" i="11"/>
  <c r="I173" i="11"/>
  <c r="E140" i="11"/>
  <c r="D31" i="11"/>
  <c r="A167" i="11"/>
  <c r="A168" i="11" s="1"/>
  <c r="C124" i="11"/>
  <c r="F103" i="11"/>
  <c r="H66" i="11"/>
  <c r="H68" i="11" s="1"/>
  <c r="I65" i="11"/>
  <c r="D46" i="11"/>
  <c r="S9" i="11"/>
  <c r="F19" i="2"/>
  <c r="I45" i="11"/>
  <c r="F102" i="11"/>
  <c r="I47" i="13" l="1"/>
  <c r="B69" i="13" s="1"/>
  <c r="C8" i="2"/>
  <c r="I8" i="2"/>
  <c r="O50" i="6"/>
  <c r="G73" i="1"/>
  <c r="J47" i="6"/>
  <c r="S10" i="4"/>
  <c r="S11" i="4" s="1"/>
  <c r="S12" i="4" s="1"/>
  <c r="S13" i="4" s="1"/>
  <c r="S14" i="4" s="1"/>
  <c r="S15" i="4" s="1"/>
  <c r="S16" i="4" s="1"/>
  <c r="S17" i="4" s="1"/>
  <c r="S18" i="4" s="1"/>
  <c r="S19" i="4" s="1"/>
  <c r="S20" i="4" s="1"/>
  <c r="S21" i="4" s="1"/>
  <c r="S22" i="4" s="1"/>
  <c r="S23" i="4" s="1"/>
  <c r="S24" i="4" s="1"/>
  <c r="S25" i="4" s="1"/>
  <c r="S26" i="4" s="1"/>
  <c r="S27" i="4" s="1"/>
  <c r="S28" i="4" s="1"/>
  <c r="S29" i="4" s="1"/>
  <c r="S30" i="4" s="1"/>
  <c r="S31" i="4" s="1"/>
  <c r="S32" i="4" s="1"/>
  <c r="S33" i="4" s="1"/>
  <c r="S34" i="4" s="1"/>
  <c r="S35" i="4" s="1"/>
  <c r="S36" i="4" s="1"/>
  <c r="S37" i="4" s="1"/>
  <c r="S38" i="4" s="1"/>
  <c r="D9" i="4"/>
  <c r="H22" i="4"/>
  <c r="I22" i="4" s="1"/>
  <c r="E20" i="1" s="1"/>
  <c r="D35" i="16"/>
  <c r="K41" i="16" s="1"/>
  <c r="K45" i="16" s="1"/>
  <c r="D127" i="16"/>
  <c r="I43" i="1"/>
  <c r="I84" i="1" s="1"/>
  <c r="E107" i="7"/>
  <c r="F78" i="7"/>
  <c r="D8" i="4"/>
  <c r="D16" i="4" s="1"/>
  <c r="L65" i="15"/>
  <c r="D16" i="10"/>
  <c r="O8" i="10" s="1"/>
  <c r="O16" i="10" s="1"/>
  <c r="I65" i="19"/>
  <c r="H66" i="19"/>
  <c r="H68" i="19" s="1"/>
  <c r="D50" i="17"/>
  <c r="O44" i="17" s="1"/>
  <c r="O50" i="17" s="1"/>
  <c r="C127" i="12"/>
  <c r="D124" i="12"/>
  <c r="AZ46" i="1"/>
  <c r="C87" i="1"/>
  <c r="AZ87" i="1" s="1"/>
  <c r="D48" i="13"/>
  <c r="F73" i="13"/>
  <c r="D125" i="7"/>
  <c r="C127" i="7"/>
  <c r="E52" i="1"/>
  <c r="E82" i="1"/>
  <c r="E92" i="1" s="1"/>
  <c r="D50" i="5"/>
  <c r="O44" i="5" s="1"/>
  <c r="K39" i="1"/>
  <c r="E117" i="11"/>
  <c r="H22" i="10"/>
  <c r="I22" i="10" s="1"/>
  <c r="K65" i="5"/>
  <c r="J66" i="5"/>
  <c r="J68" i="5" s="1"/>
  <c r="F76" i="9"/>
  <c r="E107" i="9"/>
  <c r="I137" i="9"/>
  <c r="I138" i="9" s="1"/>
  <c r="C139" i="9"/>
  <c r="B133" i="9"/>
  <c r="C138" i="9"/>
  <c r="AZ36" i="1"/>
  <c r="H21" i="10"/>
  <c r="I21" i="10" s="1"/>
  <c r="C127" i="10"/>
  <c r="C127" i="6"/>
  <c r="B220" i="9"/>
  <c r="B220" i="6"/>
  <c r="I18" i="17"/>
  <c r="I19" i="17"/>
  <c r="I47" i="16"/>
  <c r="B69" i="16" s="1"/>
  <c r="I23" i="16"/>
  <c r="I29" i="16" s="1"/>
  <c r="M65" i="16"/>
  <c r="L66" i="16"/>
  <c r="L68" i="16" s="1"/>
  <c r="F114" i="14"/>
  <c r="E117" i="14"/>
  <c r="I23" i="14"/>
  <c r="I29" i="14" s="1"/>
  <c r="I66" i="14"/>
  <c r="I68" i="14" s="1"/>
  <c r="J65" i="14"/>
  <c r="AZ41" i="1"/>
  <c r="C52" i="1"/>
  <c r="C82" i="1"/>
  <c r="C83" i="1"/>
  <c r="S9" i="7"/>
  <c r="C127" i="17"/>
  <c r="AZ47" i="1"/>
  <c r="E42" i="1"/>
  <c r="E83" i="1" s="1"/>
  <c r="F76" i="4"/>
  <c r="D19" i="13"/>
  <c r="D24" i="13" s="1"/>
  <c r="O19" i="13" s="1"/>
  <c r="O24" i="13" s="1"/>
  <c r="C80" i="1"/>
  <c r="AZ39" i="1"/>
  <c r="C57" i="1"/>
  <c r="C67" i="1" s="1"/>
  <c r="E138" i="16"/>
  <c r="E139" i="16"/>
  <c r="B132" i="16"/>
  <c r="I52" i="1"/>
  <c r="I82" i="1"/>
  <c r="I92" i="1" s="1"/>
  <c r="D47" i="11"/>
  <c r="D50" i="11" s="1"/>
  <c r="F72" i="11"/>
  <c r="D50" i="13"/>
  <c r="O44" i="13" s="1"/>
  <c r="O50" i="13" s="1"/>
  <c r="J47" i="14"/>
  <c r="D9" i="9"/>
  <c r="H18" i="9"/>
  <c r="H21" i="9"/>
  <c r="I21" i="9" s="1"/>
  <c r="D8" i="9"/>
  <c r="D16" i="9" s="1"/>
  <c r="O8" i="9" s="1"/>
  <c r="O16" i="9" s="1"/>
  <c r="D19" i="9"/>
  <c r="D24" i="9" s="1"/>
  <c r="S9" i="9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F76" i="6"/>
  <c r="G42" i="1"/>
  <c r="G83" i="1" s="1"/>
  <c r="F82" i="18"/>
  <c r="E107" i="18"/>
  <c r="F107" i="18" s="1"/>
  <c r="F114" i="18"/>
  <c r="AZ26" i="1"/>
  <c r="I66" i="6"/>
  <c r="I68" i="6" s="1"/>
  <c r="I70" i="6"/>
  <c r="J65" i="6"/>
  <c r="D46" i="9"/>
  <c r="D50" i="9" s="1"/>
  <c r="O44" i="9" s="1"/>
  <c r="O50" i="9" s="1"/>
  <c r="J41" i="9"/>
  <c r="J45" i="9" s="1"/>
  <c r="F71" i="9"/>
  <c r="J65" i="9"/>
  <c r="I66" i="9"/>
  <c r="I68" i="9" s="1"/>
  <c r="S9" i="19"/>
  <c r="H22" i="13"/>
  <c r="I22" i="13" s="1"/>
  <c r="S11" i="15"/>
  <c r="H21" i="13"/>
  <c r="I21" i="13" s="1"/>
  <c r="I23" i="13" s="1"/>
  <c r="I29" i="13" s="1"/>
  <c r="J41" i="13"/>
  <c r="J45" i="13" s="1"/>
  <c r="J47" i="13" s="1"/>
  <c r="I80" i="1"/>
  <c r="I57" i="1"/>
  <c r="C90" i="1"/>
  <c r="AZ90" i="1" s="1"/>
  <c r="AZ50" i="1"/>
  <c r="B220" i="4"/>
  <c r="E139" i="3"/>
  <c r="E138" i="3"/>
  <c r="B132" i="3"/>
  <c r="H18" i="4"/>
  <c r="J47" i="19"/>
  <c r="E39" i="1"/>
  <c r="D50" i="4"/>
  <c r="O44" i="4" s="1"/>
  <c r="C127" i="4"/>
  <c r="D124" i="4"/>
  <c r="B133" i="3"/>
  <c r="C138" i="3"/>
  <c r="I137" i="3"/>
  <c r="I138" i="3" s="1"/>
  <c r="C139" i="3"/>
  <c r="G80" i="1"/>
  <c r="D124" i="18"/>
  <c r="C127" i="18"/>
  <c r="BD61" i="1"/>
  <c r="F117" i="8"/>
  <c r="H41" i="8"/>
  <c r="H45" i="8" s="1"/>
  <c r="J47" i="10"/>
  <c r="J47" i="5"/>
  <c r="E107" i="10"/>
  <c r="F107" i="10" s="1"/>
  <c r="H18" i="10"/>
  <c r="F78" i="5"/>
  <c r="K43" i="1"/>
  <c r="E107" i="5"/>
  <c r="I67" i="1"/>
  <c r="I97" i="1" s="1"/>
  <c r="H66" i="9"/>
  <c r="H68" i="9" s="1"/>
  <c r="G52" i="1"/>
  <c r="G57" i="1" s="1"/>
  <c r="G67" i="1" s="1"/>
  <c r="G97" i="1" s="1"/>
  <c r="G82" i="1"/>
  <c r="J66" i="13"/>
  <c r="J68" i="13" s="1"/>
  <c r="K65" i="13"/>
  <c r="K65" i="17"/>
  <c r="J66" i="17"/>
  <c r="J68" i="17" s="1"/>
  <c r="D50" i="15"/>
  <c r="O44" i="15" s="1"/>
  <c r="O50" i="15" s="1"/>
  <c r="H18" i="13"/>
  <c r="E117" i="13"/>
  <c r="J47" i="12"/>
  <c r="E107" i="19"/>
  <c r="F107" i="19" s="1"/>
  <c r="C127" i="14"/>
  <c r="C94" i="1"/>
  <c r="AZ94" i="1" s="1"/>
  <c r="AZ54" i="1"/>
  <c r="C95" i="1"/>
  <c r="AZ95" i="1" s="1"/>
  <c r="AZ55" i="1"/>
  <c r="C127" i="8"/>
  <c r="E107" i="12"/>
  <c r="J47" i="4"/>
  <c r="J66" i="8"/>
  <c r="J68" i="8" s="1"/>
  <c r="K65" i="8"/>
  <c r="S10" i="6"/>
  <c r="D8" i="13"/>
  <c r="J47" i="7"/>
  <c r="I41" i="10"/>
  <c r="I45" i="10" s="1"/>
  <c r="I47" i="10" s="1"/>
  <c r="B69" i="10" s="1"/>
  <c r="F108" i="10"/>
  <c r="E117" i="10"/>
  <c r="E107" i="6"/>
  <c r="AZ33" i="1"/>
  <c r="D35" i="9"/>
  <c r="D127" i="9"/>
  <c r="D124" i="5"/>
  <c r="C127" i="5"/>
  <c r="E139" i="18"/>
  <c r="E138" i="18"/>
  <c r="B132" i="18"/>
  <c r="I137" i="16"/>
  <c r="I138" i="16" s="1"/>
  <c r="E138" i="17"/>
  <c r="B132" i="17"/>
  <c r="E139" i="17"/>
  <c r="I137" i="17"/>
  <c r="I138" i="17" s="1"/>
  <c r="D9" i="13"/>
  <c r="E117" i="15"/>
  <c r="B133" i="18"/>
  <c r="C138" i="18"/>
  <c r="I137" i="18"/>
  <c r="I138" i="18" s="1"/>
  <c r="C139" i="18"/>
  <c r="D124" i="13"/>
  <c r="C127" i="13"/>
  <c r="AZ53" i="1"/>
  <c r="C93" i="1"/>
  <c r="AZ93" i="1" s="1"/>
  <c r="E117" i="3"/>
  <c r="C56" i="1"/>
  <c r="F114" i="3"/>
  <c r="D16" i="8"/>
  <c r="O8" i="8" s="1"/>
  <c r="O16" i="8" s="1"/>
  <c r="D16" i="12"/>
  <c r="O8" i="12" s="1"/>
  <c r="O16" i="12" s="1"/>
  <c r="S10" i="3"/>
  <c r="S10" i="1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C127" i="11"/>
  <c r="D124" i="11"/>
  <c r="I65" i="18"/>
  <c r="H66" i="18"/>
  <c r="H68" i="18" s="1"/>
  <c r="I19" i="14"/>
  <c r="I18" i="14"/>
  <c r="F117" i="17"/>
  <c r="H41" i="17"/>
  <c r="H45" i="17" s="1"/>
  <c r="I19" i="12"/>
  <c r="I18" i="12"/>
  <c r="C85" i="1"/>
  <c r="AZ85" i="1" s="1"/>
  <c r="AZ44" i="1"/>
  <c r="D124" i="3"/>
  <c r="C127" i="3"/>
  <c r="J66" i="10"/>
  <c r="J68" i="10" s="1"/>
  <c r="K65" i="10"/>
  <c r="B132" i="9"/>
  <c r="E138" i="9"/>
  <c r="E139" i="9"/>
  <c r="S9" i="18"/>
  <c r="J47" i="16"/>
  <c r="C127" i="15"/>
  <c r="D124" i="15"/>
  <c r="I73" i="1"/>
  <c r="O50" i="7"/>
  <c r="AZ51" i="1"/>
  <c r="J65" i="3"/>
  <c r="I66" i="3"/>
  <c r="I68" i="3" s="1"/>
  <c r="AZ45" i="1"/>
  <c r="C86" i="1"/>
  <c r="AZ86" i="1" s="1"/>
  <c r="C84" i="1"/>
  <c r="AZ43" i="1"/>
  <c r="F107" i="4"/>
  <c r="E117" i="4"/>
  <c r="I66" i="11"/>
  <c r="I68" i="11" s="1"/>
  <c r="J65" i="11"/>
  <c r="S13" i="5"/>
  <c r="J47" i="18"/>
  <c r="F117" i="16"/>
  <c r="H41" i="16"/>
  <c r="H45" i="16" s="1"/>
  <c r="C127" i="19"/>
  <c r="D124" i="19"/>
  <c r="I19" i="16"/>
  <c r="I18" i="16"/>
  <c r="E117" i="19"/>
  <c r="F114" i="19"/>
  <c r="C138" i="15"/>
  <c r="B133" i="15"/>
  <c r="I137" i="15"/>
  <c r="I138" i="15" s="1"/>
  <c r="C139" i="15"/>
  <c r="B132" i="15"/>
  <c r="E139" i="15"/>
  <c r="E138" i="15"/>
  <c r="J70" i="7"/>
  <c r="K65" i="7"/>
  <c r="C73" i="1"/>
  <c r="O50" i="3"/>
  <c r="I66" i="4"/>
  <c r="I68" i="4" s="1"/>
  <c r="J65" i="4"/>
  <c r="BD60" i="1"/>
  <c r="I47" i="12"/>
  <c r="B69" i="12" s="1"/>
  <c r="I19" i="8"/>
  <c r="I18" i="8"/>
  <c r="I137" i="12"/>
  <c r="I138" i="12" s="1"/>
  <c r="B132" i="12"/>
  <c r="E138" i="12"/>
  <c r="E139" i="12"/>
  <c r="M66" i="12"/>
  <c r="M68" i="12" s="1"/>
  <c r="N65" i="12"/>
  <c r="O44" i="11" l="1"/>
  <c r="O50" i="11" s="1"/>
  <c r="J47" i="11"/>
  <c r="C97" i="1"/>
  <c r="D35" i="17"/>
  <c r="D127" i="17"/>
  <c r="K65" i="4"/>
  <c r="J66" i="4"/>
  <c r="J68" i="4" s="1"/>
  <c r="D35" i="8"/>
  <c r="D127" i="8"/>
  <c r="S14" i="5"/>
  <c r="G137" i="11"/>
  <c r="G138" i="11" s="1"/>
  <c r="D19" i="4"/>
  <c r="D24" i="4" s="1"/>
  <c r="H41" i="11"/>
  <c r="H45" i="11" s="1"/>
  <c r="F117" i="11"/>
  <c r="F107" i="7"/>
  <c r="E117" i="7"/>
  <c r="S11" i="6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D8" i="6" s="1"/>
  <c r="K65" i="6"/>
  <c r="J70" i="6"/>
  <c r="J66" i="6"/>
  <c r="J68" i="6" s="1"/>
  <c r="AZ52" i="1"/>
  <c r="D133" i="11"/>
  <c r="D137" i="11" s="1"/>
  <c r="D138" i="11" s="1"/>
  <c r="K66" i="13"/>
  <c r="K68" i="13" s="1"/>
  <c r="L65" i="13"/>
  <c r="E64" i="1"/>
  <c r="E60" i="1"/>
  <c r="O8" i="4"/>
  <c r="O16" i="4" s="1"/>
  <c r="E74" i="1" s="1"/>
  <c r="D35" i="3"/>
  <c r="D127" i="3"/>
  <c r="D127" i="13"/>
  <c r="D35" i="13"/>
  <c r="K65" i="14"/>
  <c r="J66" i="14"/>
  <c r="J68" i="14" s="1"/>
  <c r="D9" i="11"/>
  <c r="D127" i="7"/>
  <c r="D35" i="7"/>
  <c r="F117" i="10"/>
  <c r="H41" i="10"/>
  <c r="H45" i="10" s="1"/>
  <c r="K66" i="8"/>
  <c r="K68" i="8" s="1"/>
  <c r="L65" i="8"/>
  <c r="I18" i="13"/>
  <c r="I19" i="13"/>
  <c r="D127" i="18"/>
  <c r="D35" i="18"/>
  <c r="N66" i="12"/>
  <c r="N68" i="12" s="1"/>
  <c r="O65" i="12"/>
  <c r="J66" i="11"/>
  <c r="J68" i="11" s="1"/>
  <c r="K65" i="11"/>
  <c r="H18" i="11"/>
  <c r="D35" i="5"/>
  <c r="D127" i="5"/>
  <c r="I18" i="10"/>
  <c r="I19" i="10"/>
  <c r="D35" i="4"/>
  <c r="D127" i="4"/>
  <c r="D9" i="15"/>
  <c r="K65" i="9"/>
  <c r="J66" i="9"/>
  <c r="J68" i="9" s="1"/>
  <c r="S10" i="7"/>
  <c r="I66" i="7"/>
  <c r="I68" i="7" s="1"/>
  <c r="D127" i="10"/>
  <c r="D35" i="10"/>
  <c r="D38" i="16"/>
  <c r="H41" i="19"/>
  <c r="H45" i="19" s="1"/>
  <c r="F117" i="19"/>
  <c r="F107" i="12"/>
  <c r="E117" i="12"/>
  <c r="L65" i="17"/>
  <c r="K66" i="17"/>
  <c r="K68" i="17" s="1"/>
  <c r="AZ57" i="1"/>
  <c r="AZ67" i="1" s="1"/>
  <c r="N65" i="16"/>
  <c r="M66" i="16"/>
  <c r="M68" i="16" s="1"/>
  <c r="M65" i="15"/>
  <c r="F117" i="15"/>
  <c r="H41" i="15"/>
  <c r="H45" i="15" s="1"/>
  <c r="D19" i="11"/>
  <c r="D24" i="11" s="1"/>
  <c r="I18" i="9"/>
  <c r="I19" i="9"/>
  <c r="H21" i="4"/>
  <c r="I21" i="4" s="1"/>
  <c r="K70" i="7"/>
  <c r="L65" i="7"/>
  <c r="D35" i="15"/>
  <c r="D127" i="15"/>
  <c r="I66" i="18"/>
  <c r="I68" i="18" s="1"/>
  <c r="J65" i="18"/>
  <c r="E133" i="11"/>
  <c r="I10" i="2"/>
  <c r="C10" i="2"/>
  <c r="G92" i="1"/>
  <c r="E73" i="1"/>
  <c r="AZ73" i="1" s="1"/>
  <c r="O50" i="4"/>
  <c r="H22" i="9"/>
  <c r="I22" i="9" s="1"/>
  <c r="AZ83" i="1"/>
  <c r="H41" i="14"/>
  <c r="H45" i="14" s="1"/>
  <c r="F117" i="14"/>
  <c r="I23" i="10"/>
  <c r="I29" i="10" s="1"/>
  <c r="F107" i="9"/>
  <c r="E117" i="9"/>
  <c r="K57" i="1"/>
  <c r="K67" i="1" s="1"/>
  <c r="K97" i="1" s="1"/>
  <c r="K80" i="1"/>
  <c r="J65" i="19"/>
  <c r="I66" i="19"/>
  <c r="I68" i="19" s="1"/>
  <c r="H22" i="11"/>
  <c r="I22" i="11" s="1"/>
  <c r="K66" i="5"/>
  <c r="K68" i="5" s="1"/>
  <c r="L65" i="5"/>
  <c r="I19" i="4"/>
  <c r="E14" i="1" s="1"/>
  <c r="I18" i="4"/>
  <c r="E13" i="1" s="1"/>
  <c r="D127" i="6"/>
  <c r="D35" i="6"/>
  <c r="D35" i="12"/>
  <c r="D127" i="12"/>
  <c r="S11" i="3"/>
  <c r="F117" i="13"/>
  <c r="H41" i="13"/>
  <c r="H45" i="13" s="1"/>
  <c r="K84" i="1"/>
  <c r="K92" i="1" s="1"/>
  <c r="K52" i="1"/>
  <c r="S10" i="19"/>
  <c r="AZ80" i="1"/>
  <c r="D35" i="19"/>
  <c r="D127" i="19"/>
  <c r="G9" i="11"/>
  <c r="H21" i="11"/>
  <c r="I21" i="11" s="1"/>
  <c r="I23" i="11" s="1"/>
  <c r="I29" i="11" s="1"/>
  <c r="AZ56" i="1"/>
  <c r="C96" i="1"/>
  <c r="AZ96" i="1" s="1"/>
  <c r="E80" i="1"/>
  <c r="E57" i="1"/>
  <c r="E67" i="1" s="1"/>
  <c r="S12" i="15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H22" i="15"/>
  <c r="I22" i="15" s="1"/>
  <c r="J47" i="9"/>
  <c r="AZ42" i="1"/>
  <c r="C133" i="11"/>
  <c r="C137" i="11" s="1"/>
  <c r="O50" i="5"/>
  <c r="K73" i="1"/>
  <c r="H9" i="11"/>
  <c r="J9" i="11" s="1"/>
  <c r="F133" i="11" s="1"/>
  <c r="H41" i="4"/>
  <c r="H45" i="4" s="1"/>
  <c r="F117" i="4"/>
  <c r="K66" i="10"/>
  <c r="K68" i="10" s="1"/>
  <c r="L65" i="10"/>
  <c r="F107" i="6"/>
  <c r="E117" i="6"/>
  <c r="F107" i="5"/>
  <c r="E117" i="5"/>
  <c r="I23" i="9"/>
  <c r="I29" i="9" s="1"/>
  <c r="S10" i="18"/>
  <c r="J66" i="3"/>
  <c r="J68" i="3" s="1"/>
  <c r="K65" i="3"/>
  <c r="D35" i="11"/>
  <c r="D127" i="11"/>
  <c r="G8" i="11"/>
  <c r="G10" i="11" s="1"/>
  <c r="H41" i="3"/>
  <c r="H45" i="3" s="1"/>
  <c r="F117" i="3"/>
  <c r="D38" i="9"/>
  <c r="K41" i="9"/>
  <c r="K45" i="9" s="1"/>
  <c r="D16" i="13"/>
  <c r="O8" i="13" s="1"/>
  <c r="O16" i="13" s="1"/>
  <c r="D35" i="14"/>
  <c r="D127" i="14"/>
  <c r="E117" i="18"/>
  <c r="O19" i="9"/>
  <c r="O24" i="9" s="1"/>
  <c r="I47" i="9"/>
  <c r="B69" i="9" s="1"/>
  <c r="AZ82" i="1"/>
  <c r="C92" i="1"/>
  <c r="AZ92" i="1" s="1"/>
  <c r="D8" i="11"/>
  <c r="K66" i="15"/>
  <c r="K68" i="15" s="1"/>
  <c r="H8" i="11"/>
  <c r="J47" i="15"/>
  <c r="J47" i="17"/>
  <c r="K66" i="3" l="1"/>
  <c r="K68" i="3" s="1"/>
  <c r="L65" i="3"/>
  <c r="H9" i="6"/>
  <c r="J9" i="6" s="1"/>
  <c r="F133" i="6" s="1"/>
  <c r="F137" i="6" s="1"/>
  <c r="I18" i="11"/>
  <c r="I19" i="11"/>
  <c r="H41" i="18"/>
  <c r="H45" i="18" s="1"/>
  <c r="F117" i="18"/>
  <c r="C9" i="2"/>
  <c r="I9" i="2"/>
  <c r="O28" i="9"/>
  <c r="O38" i="9" s="1"/>
  <c r="O40" i="9" s="1"/>
  <c r="D40" i="9"/>
  <c r="D97" i="1"/>
  <c r="K41" i="19"/>
  <c r="K45" i="19" s="1"/>
  <c r="K47" i="19" s="1"/>
  <c r="D38" i="19"/>
  <c r="D38" i="6"/>
  <c r="K41" i="6"/>
  <c r="K45" i="6" s="1"/>
  <c r="K47" i="6" s="1"/>
  <c r="K65" i="19"/>
  <c r="J66" i="19"/>
  <c r="J68" i="19" s="1"/>
  <c r="J66" i="18"/>
  <c r="J68" i="18" s="1"/>
  <c r="K65" i="18"/>
  <c r="N66" i="16"/>
  <c r="N68" i="16" s="1"/>
  <c r="O65" i="16"/>
  <c r="D40" i="16"/>
  <c r="H47" i="16" s="1"/>
  <c r="B68" i="16" s="1"/>
  <c r="O28" i="16"/>
  <c r="O38" i="16" s="1"/>
  <c r="O40" i="16" s="1"/>
  <c r="D38" i="5"/>
  <c r="K41" i="5"/>
  <c r="K45" i="5" s="1"/>
  <c r="K47" i="5" s="1"/>
  <c r="K41" i="7"/>
  <c r="K45" i="7" s="1"/>
  <c r="D38" i="7"/>
  <c r="K41" i="3"/>
  <c r="K45" i="3" s="1"/>
  <c r="K47" i="3" s="1"/>
  <c r="D38" i="3"/>
  <c r="D19" i="6"/>
  <c r="D24" i="6" s="1"/>
  <c r="C133" i="6"/>
  <c r="J8" i="11"/>
  <c r="H10" i="11"/>
  <c r="J10" i="11" s="1"/>
  <c r="H41" i="5"/>
  <c r="H45" i="5" s="1"/>
  <c r="F117" i="5"/>
  <c r="O19" i="11"/>
  <c r="O24" i="11" s="1"/>
  <c r="I47" i="11"/>
  <c r="B69" i="11" s="1"/>
  <c r="K66" i="11"/>
  <c r="K68" i="11" s="1"/>
  <c r="L65" i="11"/>
  <c r="K41" i="4"/>
  <c r="K45" i="4" s="1"/>
  <c r="D38" i="4"/>
  <c r="L65" i="6"/>
  <c r="K70" i="6"/>
  <c r="K66" i="6"/>
  <c r="K68" i="6" s="1"/>
  <c r="D16" i="11"/>
  <c r="O8" i="11" s="1"/>
  <c r="O16" i="11" s="1"/>
  <c r="F117" i="6"/>
  <c r="H41" i="6"/>
  <c r="H45" i="6" s="1"/>
  <c r="K47" i="16"/>
  <c r="D19" i="15"/>
  <c r="D24" i="15" s="1"/>
  <c r="S11" i="19"/>
  <c r="L66" i="5"/>
  <c r="L68" i="5" s="1"/>
  <c r="M65" i="5"/>
  <c r="L70" i="7"/>
  <c r="M65" i="7"/>
  <c r="F117" i="12"/>
  <c r="H41" i="12"/>
  <c r="H45" i="12" s="1"/>
  <c r="L65" i="14"/>
  <c r="K66" i="14"/>
  <c r="K68" i="14" s="1"/>
  <c r="L66" i="13"/>
  <c r="L68" i="13" s="1"/>
  <c r="M65" i="13"/>
  <c r="L65" i="4"/>
  <c r="K66" i="4"/>
  <c r="K68" i="4" s="1"/>
  <c r="H21" i="15"/>
  <c r="I21" i="15" s="1"/>
  <c r="I23" i="15" s="1"/>
  <c r="I29" i="15" s="1"/>
  <c r="B97" i="1"/>
  <c r="K41" i="8"/>
  <c r="K45" i="8" s="1"/>
  <c r="D38" i="8"/>
  <c r="D38" i="14"/>
  <c r="K41" i="14"/>
  <c r="K45" i="14" s="1"/>
  <c r="K47" i="14" s="1"/>
  <c r="D8" i="15"/>
  <c r="D16" i="15" s="1"/>
  <c r="O8" i="15" s="1"/>
  <c r="O16" i="15" s="1"/>
  <c r="H18" i="6"/>
  <c r="S12" i="3"/>
  <c r="L66" i="15"/>
  <c r="L68" i="15" s="1"/>
  <c r="S11" i="7"/>
  <c r="J66" i="7"/>
  <c r="J68" i="7" s="1"/>
  <c r="O66" i="12"/>
  <c r="O68" i="12" s="1"/>
  <c r="P65" i="12"/>
  <c r="D38" i="13"/>
  <c r="K41" i="13"/>
  <c r="K45" i="13" s="1"/>
  <c r="K47" i="13" s="1"/>
  <c r="H22" i="6"/>
  <c r="I22" i="6" s="1"/>
  <c r="G20" i="1" s="1"/>
  <c r="G8" i="6"/>
  <c r="K41" i="15"/>
  <c r="K45" i="15" s="1"/>
  <c r="K47" i="15" s="1"/>
  <c r="D38" i="15"/>
  <c r="L66" i="8"/>
  <c r="L68" i="8" s="1"/>
  <c r="M65" i="8"/>
  <c r="D38" i="11"/>
  <c r="K41" i="11"/>
  <c r="K45" i="11" s="1"/>
  <c r="K47" i="11" s="1"/>
  <c r="L66" i="10"/>
  <c r="L68" i="10" s="1"/>
  <c r="M65" i="10"/>
  <c r="N65" i="15"/>
  <c r="M66" i="15"/>
  <c r="M68" i="15" s="1"/>
  <c r="H18" i="15"/>
  <c r="D133" i="6"/>
  <c r="D137" i="6" s="1"/>
  <c r="D138" i="6" s="1"/>
  <c r="H8" i="6"/>
  <c r="D9" i="6"/>
  <c r="D16" i="6" s="1"/>
  <c r="K41" i="17"/>
  <c r="K45" i="17" s="1"/>
  <c r="K47" i="17" s="1"/>
  <c r="D38" i="17"/>
  <c r="D38" i="10"/>
  <c r="K41" i="10"/>
  <c r="K45" i="10" s="1"/>
  <c r="K47" i="10" s="1"/>
  <c r="F117" i="7"/>
  <c r="H41" i="7"/>
  <c r="H45" i="7" s="1"/>
  <c r="H41" i="9"/>
  <c r="H45" i="9" s="1"/>
  <c r="F117" i="9"/>
  <c r="L66" i="17"/>
  <c r="L68" i="17" s="1"/>
  <c r="M65" i="17"/>
  <c r="K47" i="9"/>
  <c r="H21" i="6"/>
  <c r="I21" i="6" s="1"/>
  <c r="S11" i="18"/>
  <c r="B133" i="11"/>
  <c r="C138" i="11"/>
  <c r="C139" i="11"/>
  <c r="E97" i="1"/>
  <c r="AZ97" i="1" s="1"/>
  <c r="D38" i="12"/>
  <c r="K41" i="12"/>
  <c r="K45" i="12" s="1"/>
  <c r="F137" i="11"/>
  <c r="F138" i="11" s="1"/>
  <c r="E137" i="11"/>
  <c r="I137" i="11" s="1"/>
  <c r="I138" i="11" s="1"/>
  <c r="E19" i="1"/>
  <c r="E21" i="1" s="1"/>
  <c r="E28" i="1" s="1"/>
  <c r="I23" i="4"/>
  <c r="I29" i="4" s="1"/>
  <c r="K66" i="9"/>
  <c r="K68" i="9" s="1"/>
  <c r="L65" i="9"/>
  <c r="K41" i="18"/>
  <c r="K45" i="18" s="1"/>
  <c r="D38" i="18"/>
  <c r="AZ84" i="1"/>
  <c r="G9" i="6"/>
  <c r="E65" i="1"/>
  <c r="D65" i="1" s="1"/>
  <c r="O19" i="4"/>
  <c r="O24" i="4" s="1"/>
  <c r="E75" i="1" s="1"/>
  <c r="I47" i="4"/>
  <c r="B69" i="4" s="1"/>
  <c r="S15" i="5"/>
  <c r="O8" i="6" l="1"/>
  <c r="O16" i="6" s="1"/>
  <c r="G74" i="1" s="1"/>
  <c r="G64" i="1"/>
  <c r="G60" i="1"/>
  <c r="O19" i="15"/>
  <c r="O24" i="15" s="1"/>
  <c r="I47" i="15"/>
  <c r="B69" i="15" s="1"/>
  <c r="I23" i="6"/>
  <c r="I29" i="6" s="1"/>
  <c r="G19" i="1"/>
  <c r="G21" i="1" s="1"/>
  <c r="G28" i="1" s="1"/>
  <c r="D40" i="14"/>
  <c r="H47" i="14" s="1"/>
  <c r="B68" i="14" s="1"/>
  <c r="O28" i="14"/>
  <c r="O38" i="14" s="1"/>
  <c r="O40" i="14" s="1"/>
  <c r="M66" i="13"/>
  <c r="M68" i="13" s="1"/>
  <c r="N65" i="13"/>
  <c r="E66" i="1"/>
  <c r="D67" i="1" s="1"/>
  <c r="D40" i="4"/>
  <c r="H47" i="4" s="1"/>
  <c r="B68" i="4" s="1"/>
  <c r="O28" i="4"/>
  <c r="O38" i="4" s="1"/>
  <c r="K66" i="18"/>
  <c r="K68" i="18" s="1"/>
  <c r="L65" i="18"/>
  <c r="K47" i="18"/>
  <c r="I19" i="15"/>
  <c r="I18" i="15"/>
  <c r="H47" i="6"/>
  <c r="B68" i="6" s="1"/>
  <c r="F138" i="6"/>
  <c r="E137" i="6"/>
  <c r="L66" i="9"/>
  <c r="L68" i="9" s="1"/>
  <c r="M65" i="9"/>
  <c r="O28" i="10"/>
  <c r="O38" i="10" s="1"/>
  <c r="O40" i="10" s="1"/>
  <c r="D40" i="10"/>
  <c r="H47" i="10" s="1"/>
  <c r="B68" i="10" s="1"/>
  <c r="L66" i="3"/>
  <c r="L68" i="3" s="1"/>
  <c r="M65" i="3"/>
  <c r="C4" i="2"/>
  <c r="I4" i="2"/>
  <c r="K47" i="12"/>
  <c r="D40" i="15"/>
  <c r="H47" i="15" s="1"/>
  <c r="B68" i="15" s="1"/>
  <c r="O28" i="15"/>
  <c r="O38" i="15" s="1"/>
  <c r="P66" i="12"/>
  <c r="P68" i="12" s="1"/>
  <c r="Q65" i="12"/>
  <c r="K47" i="8"/>
  <c r="M65" i="14"/>
  <c r="L66" i="14"/>
  <c r="L68" i="14" s="1"/>
  <c r="O28" i="5"/>
  <c r="O38" i="5" s="1"/>
  <c r="K66" i="1"/>
  <c r="K66" i="19"/>
  <c r="K68" i="19" s="1"/>
  <c r="L65" i="19"/>
  <c r="M66" i="8"/>
  <c r="M68" i="8" s="1"/>
  <c r="N65" i="8"/>
  <c r="S12" i="7"/>
  <c r="K66" i="7"/>
  <c r="K68" i="7" s="1"/>
  <c r="K47" i="4"/>
  <c r="S16" i="5"/>
  <c r="D40" i="8"/>
  <c r="H47" i="8" s="1"/>
  <c r="B68" i="8" s="1"/>
  <c r="O28" i="8"/>
  <c r="O38" i="8" s="1"/>
  <c r="O40" i="8" s="1"/>
  <c r="O28" i="12"/>
  <c r="O38" i="12" s="1"/>
  <c r="O40" i="12" s="1"/>
  <c r="D40" i="12"/>
  <c r="H47" i="12" s="1"/>
  <c r="B68" i="12" s="1"/>
  <c r="D40" i="17"/>
  <c r="H47" i="17" s="1"/>
  <c r="B68" i="17" s="1"/>
  <c r="O28" i="17"/>
  <c r="O38" i="17" s="1"/>
  <c r="O40" i="17" s="1"/>
  <c r="N66" i="15"/>
  <c r="N68" i="15" s="1"/>
  <c r="O65" i="15"/>
  <c r="S13" i="3"/>
  <c r="S14" i="3" s="1"/>
  <c r="S15" i="3" s="1"/>
  <c r="S16" i="3" s="1"/>
  <c r="S17" i="3" s="1"/>
  <c r="S18" i="3" s="1"/>
  <c r="S19" i="3" s="1"/>
  <c r="S20" i="3" s="1"/>
  <c r="S21" i="3" s="1"/>
  <c r="S22" i="3" s="1"/>
  <c r="S23" i="3" s="1"/>
  <c r="S24" i="3" s="1"/>
  <c r="S25" i="3" s="1"/>
  <c r="S26" i="3" s="1"/>
  <c r="S27" i="3" s="1"/>
  <c r="S28" i="3" s="1"/>
  <c r="S29" i="3" s="1"/>
  <c r="S30" i="3" s="1"/>
  <c r="S31" i="3" s="1"/>
  <c r="S32" i="3" s="1"/>
  <c r="S33" i="3" s="1"/>
  <c r="S34" i="3" s="1"/>
  <c r="S35" i="3" s="1"/>
  <c r="S36" i="3" s="1"/>
  <c r="S37" i="3" s="1"/>
  <c r="S38" i="3" s="1"/>
  <c r="D19" i="3" s="1"/>
  <c r="D24" i="3" s="1"/>
  <c r="M65" i="11"/>
  <c r="L66" i="11"/>
  <c r="L68" i="11" s="1"/>
  <c r="C137" i="6"/>
  <c r="J8" i="6"/>
  <c r="H10" i="6"/>
  <c r="J10" i="6" s="1"/>
  <c r="B132" i="11"/>
  <c r="E138" i="11"/>
  <c r="E139" i="11"/>
  <c r="D40" i="11"/>
  <c r="H47" i="11" s="1"/>
  <c r="B68" i="11" s="1"/>
  <c r="O28" i="11"/>
  <c r="O38" i="11" s="1"/>
  <c r="O40" i="11" s="1"/>
  <c r="O28" i="13"/>
  <c r="O38" i="13" s="1"/>
  <c r="O40" i="13" s="1"/>
  <c r="D40" i="13"/>
  <c r="H47" i="13" s="1"/>
  <c r="B68" i="13" s="1"/>
  <c r="N65" i="5"/>
  <c r="M66" i="5"/>
  <c r="M68" i="5" s="1"/>
  <c r="K47" i="7"/>
  <c r="M66" i="17"/>
  <c r="M68" i="17" s="1"/>
  <c r="N65" i="17"/>
  <c r="H47" i="9"/>
  <c r="B68" i="9" s="1"/>
  <c r="M66" i="10"/>
  <c r="M68" i="10" s="1"/>
  <c r="N65" i="10"/>
  <c r="G10" i="6"/>
  <c r="I18" i="6"/>
  <c r="G13" i="1" s="1"/>
  <c r="I19" i="6"/>
  <c r="G14" i="1" s="1"/>
  <c r="O19" i="6"/>
  <c r="O24" i="6" s="1"/>
  <c r="G75" i="1" s="1"/>
  <c r="G65" i="1"/>
  <c r="I47" i="6"/>
  <c r="B69" i="6" s="1"/>
  <c r="O28" i="6"/>
  <c r="O38" i="6" s="1"/>
  <c r="G66" i="1"/>
  <c r="D40" i="6"/>
  <c r="S12" i="18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H18" i="18" s="1"/>
  <c r="D19" i="18"/>
  <c r="D24" i="18" s="1"/>
  <c r="D9" i="18"/>
  <c r="M65" i="4"/>
  <c r="L66" i="4"/>
  <c r="L68" i="4" s="1"/>
  <c r="M65" i="6"/>
  <c r="L70" i="6"/>
  <c r="L66" i="6"/>
  <c r="L68" i="6" s="1"/>
  <c r="O28" i="18"/>
  <c r="O38" i="18" s="1"/>
  <c r="I66" i="1"/>
  <c r="O28" i="7"/>
  <c r="O38" i="7" s="1"/>
  <c r="M70" i="7"/>
  <c r="N65" i="7"/>
  <c r="S12" i="19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D9" i="19" s="1"/>
  <c r="C66" i="1"/>
  <c r="O28" i="3"/>
  <c r="O38" i="3" s="1"/>
  <c r="P65" i="16"/>
  <c r="O66" i="16"/>
  <c r="O68" i="16" s="1"/>
  <c r="O28" i="19"/>
  <c r="O38" i="19" s="1"/>
  <c r="D40" i="18" l="1"/>
  <c r="H47" i="18" s="1"/>
  <c r="B68" i="18" s="1"/>
  <c r="I19" i="18"/>
  <c r="I18" i="18"/>
  <c r="N70" i="7"/>
  <c r="O65" i="7"/>
  <c r="O65" i="13"/>
  <c r="N66" i="13"/>
  <c r="N68" i="13" s="1"/>
  <c r="N66" i="17"/>
  <c r="N68" i="17" s="1"/>
  <c r="O65" i="17"/>
  <c r="O40" i="15"/>
  <c r="C65" i="1"/>
  <c r="O19" i="3"/>
  <c r="O24" i="3" s="1"/>
  <c r="C75" i="1" s="1"/>
  <c r="I47" i="3"/>
  <c r="B69" i="3" s="1"/>
  <c r="Q66" i="12"/>
  <c r="Q68" i="12" s="1"/>
  <c r="R65" i="12"/>
  <c r="E9" i="2"/>
  <c r="J9" i="2"/>
  <c r="O66" i="15"/>
  <c r="O68" i="15" s="1"/>
  <c r="P65" i="15"/>
  <c r="N65" i="11"/>
  <c r="M66" i="11"/>
  <c r="M68" i="11" s="1"/>
  <c r="C76" i="1"/>
  <c r="H18" i="19"/>
  <c r="M66" i="9"/>
  <c r="M68" i="9" s="1"/>
  <c r="N65" i="9"/>
  <c r="H22" i="18"/>
  <c r="I22" i="18" s="1"/>
  <c r="AZ66" i="1"/>
  <c r="H21" i="3"/>
  <c r="I21" i="3" s="1"/>
  <c r="N66" i="8"/>
  <c r="N68" i="8" s="1"/>
  <c r="O65" i="8"/>
  <c r="D8" i="19"/>
  <c r="D16" i="19" s="1"/>
  <c r="O8" i="19" s="1"/>
  <c r="O16" i="19" s="1"/>
  <c r="M65" i="18"/>
  <c r="L66" i="18"/>
  <c r="L68" i="18" s="1"/>
  <c r="D9" i="3"/>
  <c r="O19" i="18"/>
  <c r="O24" i="18" s="1"/>
  <c r="O40" i="18" s="1"/>
  <c r="I47" i="18"/>
  <c r="B69" i="18" s="1"/>
  <c r="H21" i="18"/>
  <c r="I21" i="18" s="1"/>
  <c r="H21" i="19"/>
  <c r="I21" i="19" s="1"/>
  <c r="H22" i="3"/>
  <c r="I22" i="3" s="1"/>
  <c r="C20" i="1" s="1"/>
  <c r="B132" i="6"/>
  <c r="E139" i="6"/>
  <c r="E138" i="6"/>
  <c r="E6" i="2"/>
  <c r="J6" i="2"/>
  <c r="X63" i="6"/>
  <c r="AF63" i="6"/>
  <c r="Z63" i="6"/>
  <c r="AI63" i="6"/>
  <c r="AA63" i="6"/>
  <c r="AJ63" i="6"/>
  <c r="AB63" i="6"/>
  <c r="AK63" i="6"/>
  <c r="W63" i="6"/>
  <c r="AG63" i="6"/>
  <c r="Y63" i="6"/>
  <c r="AC63" i="6"/>
  <c r="AD63" i="6"/>
  <c r="AE63" i="6"/>
  <c r="AH63" i="6"/>
  <c r="U63" i="6"/>
  <c r="V63" i="6"/>
  <c r="AL63" i="6"/>
  <c r="E10" i="2"/>
  <c r="J10" i="2"/>
  <c r="K76" i="1"/>
  <c r="S13" i="7"/>
  <c r="L66" i="7"/>
  <c r="L68" i="7" s="1"/>
  <c r="D19" i="19"/>
  <c r="D24" i="19" s="1"/>
  <c r="D8" i="18"/>
  <c r="D16" i="18" s="1"/>
  <c r="O8" i="18" s="1"/>
  <c r="O16" i="18" s="1"/>
  <c r="N65" i="6"/>
  <c r="M66" i="6"/>
  <c r="M68" i="6" s="1"/>
  <c r="M70" i="6"/>
  <c r="O65" i="5"/>
  <c r="N66" i="5"/>
  <c r="N68" i="5" s="1"/>
  <c r="D8" i="3"/>
  <c r="D16" i="3" s="1"/>
  <c r="L66" i="19"/>
  <c r="L68" i="19" s="1"/>
  <c r="M65" i="19"/>
  <c r="N65" i="14"/>
  <c r="M66" i="14"/>
  <c r="M68" i="14" s="1"/>
  <c r="E76" i="1"/>
  <c r="O40" i="4"/>
  <c r="N65" i="4"/>
  <c r="M66" i="4"/>
  <c r="M68" i="4" s="1"/>
  <c r="I6" i="2"/>
  <c r="C6" i="2"/>
  <c r="I137" i="6"/>
  <c r="I138" i="6" s="1"/>
  <c r="C138" i="6"/>
  <c r="B133" i="6"/>
  <c r="C139" i="6"/>
  <c r="Q65" i="16"/>
  <c r="P66" i="16"/>
  <c r="P68" i="16" s="1"/>
  <c r="J8" i="2"/>
  <c r="E8" i="2"/>
  <c r="S17" i="5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D133" i="5" s="1"/>
  <c r="D137" i="5" s="1"/>
  <c r="D138" i="5" s="1"/>
  <c r="D19" i="5"/>
  <c r="D24" i="5" s="1"/>
  <c r="H22" i="19"/>
  <c r="I22" i="19" s="1"/>
  <c r="I76" i="1"/>
  <c r="O40" i="6"/>
  <c r="G76" i="1"/>
  <c r="G77" i="1" s="1"/>
  <c r="O65" i="10"/>
  <c r="N66" i="10"/>
  <c r="N68" i="10" s="1"/>
  <c r="H18" i="3"/>
  <c r="M66" i="3"/>
  <c r="M68" i="3" s="1"/>
  <c r="N65" i="3"/>
  <c r="J4" i="2"/>
  <c r="E4" i="2"/>
  <c r="P65" i="10" l="1"/>
  <c r="O66" i="10"/>
  <c r="O68" i="10" s="1"/>
  <c r="C64" i="1"/>
  <c r="C60" i="1"/>
  <c r="O8" i="3"/>
  <c r="O16" i="3" s="1"/>
  <c r="C74" i="1" s="1"/>
  <c r="AZ76" i="1"/>
  <c r="S65" i="12"/>
  <c r="R66" i="12"/>
  <c r="R68" i="12" s="1"/>
  <c r="I19" i="3"/>
  <c r="C14" i="1" s="1"/>
  <c r="I18" i="3"/>
  <c r="C13" i="1" s="1"/>
  <c r="I23" i="19"/>
  <c r="I29" i="19" s="1"/>
  <c r="O65" i="9"/>
  <c r="N66" i="9"/>
  <c r="N68" i="9" s="1"/>
  <c r="H18" i="5"/>
  <c r="P65" i="13"/>
  <c r="O66" i="13"/>
  <c r="O68" i="13" s="1"/>
  <c r="D40" i="3"/>
  <c r="H47" i="3" s="1"/>
  <c r="B68" i="3" s="1"/>
  <c r="E77" i="1"/>
  <c r="D71" i="1"/>
  <c r="O66" i="5"/>
  <c r="O68" i="5" s="1"/>
  <c r="P65" i="5"/>
  <c r="S14" i="7"/>
  <c r="M66" i="7"/>
  <c r="M68" i="7" s="1"/>
  <c r="I23" i="18"/>
  <c r="I29" i="18" s="1"/>
  <c r="I3" i="2"/>
  <c r="C3" i="2"/>
  <c r="P65" i="7"/>
  <c r="O70" i="7"/>
  <c r="O65" i="11"/>
  <c r="N66" i="11"/>
  <c r="N68" i="11" s="1"/>
  <c r="O65" i="3"/>
  <c r="N66" i="3"/>
  <c r="N68" i="3" s="1"/>
  <c r="D8" i="5"/>
  <c r="P66" i="15"/>
  <c r="P68" i="15" s="1"/>
  <c r="Q65" i="15"/>
  <c r="B65" i="1"/>
  <c r="N65" i="19"/>
  <c r="M66" i="19"/>
  <c r="M68" i="19" s="1"/>
  <c r="O65" i="6"/>
  <c r="N66" i="6"/>
  <c r="N68" i="6" s="1"/>
  <c r="N70" i="6"/>
  <c r="C19" i="1"/>
  <c r="I23" i="3"/>
  <c r="I29" i="3" s="1"/>
  <c r="I18" i="19"/>
  <c r="I19" i="19"/>
  <c r="D9" i="5"/>
  <c r="P65" i="17"/>
  <c r="O66" i="17"/>
  <c r="O68" i="17" s="1"/>
  <c r="N66" i="14"/>
  <c r="N68" i="14" s="1"/>
  <c r="O65" i="14"/>
  <c r="H21" i="5"/>
  <c r="I21" i="5" s="1"/>
  <c r="C133" i="5"/>
  <c r="C137" i="5" s="1"/>
  <c r="O19" i="19"/>
  <c r="O24" i="19" s="1"/>
  <c r="O40" i="19" s="1"/>
  <c r="I47" i="19"/>
  <c r="B69" i="19" s="1"/>
  <c r="D40" i="19"/>
  <c r="H47" i="19" s="1"/>
  <c r="B68" i="19" s="1"/>
  <c r="N65" i="18"/>
  <c r="M66" i="18"/>
  <c r="M68" i="18" s="1"/>
  <c r="O40" i="3"/>
  <c r="O19" i="5"/>
  <c r="O24" i="5" s="1"/>
  <c r="K65" i="1"/>
  <c r="I47" i="5"/>
  <c r="B69" i="5" s="1"/>
  <c r="H22" i="5"/>
  <c r="I22" i="5" s="1"/>
  <c r="K20" i="1" s="1"/>
  <c r="R65" i="16"/>
  <c r="Q66" i="16"/>
  <c r="Q68" i="16" s="1"/>
  <c r="N66" i="4"/>
  <c r="N68" i="4" s="1"/>
  <c r="O65" i="4"/>
  <c r="P65" i="8"/>
  <c r="O66" i="8"/>
  <c r="O68" i="8" s="1"/>
  <c r="C21" i="1" l="1"/>
  <c r="T65" i="12"/>
  <c r="S66" i="12"/>
  <c r="S68" i="12" s="1"/>
  <c r="E11" i="2"/>
  <c r="J11" i="2"/>
  <c r="I19" i="5"/>
  <c r="K14" i="1" s="1"/>
  <c r="I18" i="5"/>
  <c r="K13" i="1" s="1"/>
  <c r="I23" i="5"/>
  <c r="I29" i="5" s="1"/>
  <c r="K19" i="1"/>
  <c r="K21" i="1" s="1"/>
  <c r="K28" i="1" s="1"/>
  <c r="O65" i="19"/>
  <c r="N66" i="19"/>
  <c r="N68" i="19" s="1"/>
  <c r="J3" i="2"/>
  <c r="E3" i="2"/>
  <c r="Q65" i="10"/>
  <c r="P66" i="10"/>
  <c r="P68" i="10" s="1"/>
  <c r="S65" i="16"/>
  <c r="R66" i="16"/>
  <c r="R68" i="16" s="1"/>
  <c r="O65" i="18"/>
  <c r="N66" i="18"/>
  <c r="N68" i="18" s="1"/>
  <c r="O66" i="14"/>
  <c r="O68" i="14" s="1"/>
  <c r="P65" i="14"/>
  <c r="O66" i="11"/>
  <c r="O68" i="11" s="1"/>
  <c r="P65" i="11"/>
  <c r="C5" i="2"/>
  <c r="I5" i="2"/>
  <c r="I11" i="2"/>
  <c r="C11" i="2"/>
  <c r="Q65" i="17"/>
  <c r="P66" i="17"/>
  <c r="P68" i="17" s="1"/>
  <c r="D16" i="5"/>
  <c r="C120" i="1"/>
  <c r="C122" i="1" s="1"/>
  <c r="Q65" i="7"/>
  <c r="P70" i="7"/>
  <c r="Q65" i="8"/>
  <c r="P66" i="8"/>
  <c r="P68" i="8" s="1"/>
  <c r="O66" i="6"/>
  <c r="O68" i="6" s="1"/>
  <c r="O70" i="6"/>
  <c r="P65" i="6"/>
  <c r="P65" i="9"/>
  <c r="O66" i="9"/>
  <c r="O68" i="9" s="1"/>
  <c r="P66" i="5"/>
  <c r="P68" i="5" s="1"/>
  <c r="Q65" i="5"/>
  <c r="C77" i="1"/>
  <c r="B71" i="1"/>
  <c r="O66" i="4"/>
  <c r="O68" i="4" s="1"/>
  <c r="P65" i="4"/>
  <c r="K75" i="1"/>
  <c r="B133" i="5"/>
  <c r="I137" i="5"/>
  <c r="I138" i="5" s="1"/>
  <c r="C139" i="5"/>
  <c r="C138" i="5"/>
  <c r="P65" i="3"/>
  <c r="O66" i="3"/>
  <c r="O68" i="3" s="1"/>
  <c r="B67" i="1"/>
  <c r="Q65" i="13"/>
  <c r="P66" i="13"/>
  <c r="P68" i="13" s="1"/>
  <c r="Q66" i="15"/>
  <c r="Q68" i="15" s="1"/>
  <c r="R65" i="15"/>
  <c r="S15" i="7"/>
  <c r="N66" i="7"/>
  <c r="N68" i="7" s="1"/>
  <c r="R65" i="5" l="1"/>
  <c r="Q66" i="5"/>
  <c r="Q68" i="5" s="1"/>
  <c r="P66" i="14"/>
  <c r="P68" i="14" s="1"/>
  <c r="Q65" i="14"/>
  <c r="P65" i="18"/>
  <c r="O66" i="18"/>
  <c r="O68" i="18" s="1"/>
  <c r="S16" i="7"/>
  <c r="O66" i="7"/>
  <c r="O68" i="7" s="1"/>
  <c r="P66" i="4"/>
  <c r="P68" i="4" s="1"/>
  <c r="Q65" i="4"/>
  <c r="O66" i="19"/>
  <c r="O68" i="19" s="1"/>
  <c r="P65" i="19"/>
  <c r="T66" i="12"/>
  <c r="T68" i="12" s="1"/>
  <c r="U65" i="12"/>
  <c r="R65" i="8"/>
  <c r="Q66" i="8"/>
  <c r="Q68" i="8" s="1"/>
  <c r="R66" i="15"/>
  <c r="R68" i="15" s="1"/>
  <c r="S65" i="15"/>
  <c r="Q65" i="3"/>
  <c r="P66" i="3"/>
  <c r="P68" i="3" s="1"/>
  <c r="P66" i="9"/>
  <c r="P68" i="9" s="1"/>
  <c r="Q65" i="9"/>
  <c r="Q70" i="7"/>
  <c r="R65" i="7"/>
  <c r="S66" i="16"/>
  <c r="S68" i="16" s="1"/>
  <c r="T65" i="16"/>
  <c r="Q66" i="13"/>
  <c r="Q68" i="13" s="1"/>
  <c r="R65" i="13"/>
  <c r="R65" i="17"/>
  <c r="Q66" i="17"/>
  <c r="Q68" i="17" s="1"/>
  <c r="Q65" i="6"/>
  <c r="P66" i="6"/>
  <c r="P68" i="6" s="1"/>
  <c r="P70" i="6"/>
  <c r="P66" i="11"/>
  <c r="P68" i="11" s="1"/>
  <c r="Q65" i="11"/>
  <c r="C28" i="1"/>
  <c r="O8" i="5"/>
  <c r="O16" i="5" s="1"/>
  <c r="K60" i="1"/>
  <c r="K64" i="1"/>
  <c r="D40" i="5"/>
  <c r="H47" i="5" s="1"/>
  <c r="B68" i="5" s="1"/>
  <c r="Q66" i="10"/>
  <c r="Q68" i="10" s="1"/>
  <c r="R65" i="10"/>
  <c r="R70" i="7" l="1"/>
  <c r="S65" i="7"/>
  <c r="K74" i="1"/>
  <c r="K77" i="1" s="1"/>
  <c r="O40" i="5"/>
  <c r="R66" i="8"/>
  <c r="R68" i="8" s="1"/>
  <c r="S65" i="8"/>
  <c r="S17" i="7"/>
  <c r="P66" i="7"/>
  <c r="P68" i="7" s="1"/>
  <c r="R65" i="9"/>
  <c r="Q66" i="9"/>
  <c r="Q68" i="9" s="1"/>
  <c r="Q66" i="11"/>
  <c r="Q68" i="11" s="1"/>
  <c r="R65" i="11"/>
  <c r="Q65" i="19"/>
  <c r="P66" i="19"/>
  <c r="P68" i="19" s="1"/>
  <c r="R65" i="3"/>
  <c r="Q66" i="3"/>
  <c r="Q68" i="3" s="1"/>
  <c r="Q65" i="18"/>
  <c r="P66" i="18"/>
  <c r="P68" i="18" s="1"/>
  <c r="Q66" i="14"/>
  <c r="Q68" i="14" s="1"/>
  <c r="R65" i="14"/>
  <c r="E5" i="2"/>
  <c r="J5" i="2"/>
  <c r="U65" i="16"/>
  <c r="T66" i="16"/>
  <c r="T68" i="16" s="1"/>
  <c r="T65" i="15"/>
  <c r="S66" i="15"/>
  <c r="S68" i="15" s="1"/>
  <c r="Q66" i="4"/>
  <c r="Q68" i="4" s="1"/>
  <c r="R65" i="4"/>
  <c r="U66" i="12"/>
  <c r="U68" i="12" s="1"/>
  <c r="V65" i="12"/>
  <c r="R66" i="10"/>
  <c r="R68" i="10" s="1"/>
  <c r="S65" i="10"/>
  <c r="R66" i="13"/>
  <c r="R68" i="13" s="1"/>
  <c r="S65" i="13"/>
  <c r="S65" i="17"/>
  <c r="R66" i="17"/>
  <c r="R68" i="17" s="1"/>
  <c r="Q66" i="6"/>
  <c r="Q68" i="6" s="1"/>
  <c r="Q70" i="6"/>
  <c r="R65" i="6"/>
  <c r="R66" i="5"/>
  <c r="R68" i="5" s="1"/>
  <c r="S65" i="5"/>
  <c r="R65" i="19" l="1"/>
  <c r="Q66" i="19"/>
  <c r="Q68" i="19" s="1"/>
  <c r="S18" i="7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Q66" i="7"/>
  <c r="Q68" i="7" s="1"/>
  <c r="S65" i="4"/>
  <c r="R66" i="4"/>
  <c r="R68" i="4" s="1"/>
  <c r="S65" i="14"/>
  <c r="R66" i="14"/>
  <c r="R68" i="14" s="1"/>
  <c r="R66" i="11"/>
  <c r="R68" i="11" s="1"/>
  <c r="S65" i="11"/>
  <c r="T65" i="17"/>
  <c r="S66" i="17"/>
  <c r="S68" i="17" s="1"/>
  <c r="S66" i="5"/>
  <c r="S68" i="5" s="1"/>
  <c r="T65" i="5"/>
  <c r="U65" i="15"/>
  <c r="T66" i="15"/>
  <c r="T68" i="15" s="1"/>
  <c r="Q66" i="18"/>
  <c r="Q68" i="18" s="1"/>
  <c r="R65" i="18"/>
  <c r="R66" i="9"/>
  <c r="R68" i="9" s="1"/>
  <c r="S65" i="9"/>
  <c r="S66" i="13"/>
  <c r="S68" i="13" s="1"/>
  <c r="T65" i="13"/>
  <c r="S66" i="10"/>
  <c r="S68" i="10" s="1"/>
  <c r="T65" i="10"/>
  <c r="S66" i="7"/>
  <c r="S68" i="7" s="1"/>
  <c r="S70" i="7"/>
  <c r="T65" i="7"/>
  <c r="S66" i="8"/>
  <c r="S68" i="8" s="1"/>
  <c r="T65" i="8"/>
  <c r="R66" i="6"/>
  <c r="R68" i="6" s="1"/>
  <c r="R70" i="6"/>
  <c r="S65" i="6"/>
  <c r="V65" i="16"/>
  <c r="U66" i="16"/>
  <c r="U68" i="16" s="1"/>
  <c r="R66" i="3"/>
  <c r="R68" i="3" s="1"/>
  <c r="S65" i="3"/>
  <c r="V66" i="12"/>
  <c r="V68" i="12" s="1"/>
  <c r="W65" i="12"/>
  <c r="R66" i="7"/>
  <c r="R68" i="7" s="1"/>
  <c r="T66" i="8" l="1"/>
  <c r="T68" i="8" s="1"/>
  <c r="U65" i="8"/>
  <c r="T65" i="6"/>
  <c r="S66" i="6"/>
  <c r="S68" i="6" s="1"/>
  <c r="S70" i="6"/>
  <c r="T66" i="10"/>
  <c r="T68" i="10" s="1"/>
  <c r="U65" i="10"/>
  <c r="T66" i="13"/>
  <c r="T68" i="13" s="1"/>
  <c r="U65" i="13"/>
  <c r="T66" i="5"/>
  <c r="T68" i="5" s="1"/>
  <c r="U65" i="5"/>
  <c r="S66" i="3"/>
  <c r="S68" i="3" s="1"/>
  <c r="T65" i="3"/>
  <c r="S66" i="9"/>
  <c r="S68" i="9" s="1"/>
  <c r="T65" i="9"/>
  <c r="V65" i="15"/>
  <c r="U66" i="15"/>
  <c r="U68" i="15" s="1"/>
  <c r="W66" i="12"/>
  <c r="W68" i="12" s="1"/>
  <c r="X65" i="12"/>
  <c r="T65" i="4"/>
  <c r="S66" i="4"/>
  <c r="S68" i="4" s="1"/>
  <c r="T66" i="7"/>
  <c r="T68" i="7" s="1"/>
  <c r="T70" i="7"/>
  <c r="U65" i="7"/>
  <c r="T66" i="17"/>
  <c r="T68" i="17" s="1"/>
  <c r="U65" i="17"/>
  <c r="G8" i="7"/>
  <c r="D8" i="7"/>
  <c r="H18" i="7"/>
  <c r="C133" i="7"/>
  <c r="C137" i="7" s="1"/>
  <c r="G9" i="7"/>
  <c r="H22" i="7"/>
  <c r="I22" i="7" s="1"/>
  <c r="I20" i="1" s="1"/>
  <c r="AZ20" i="1" s="1"/>
  <c r="D9" i="7"/>
  <c r="D133" i="7"/>
  <c r="D137" i="7" s="1"/>
  <c r="D138" i="7" s="1"/>
  <c r="H21" i="7"/>
  <c r="I21" i="7" s="1"/>
  <c r="H8" i="7"/>
  <c r="D19" i="7"/>
  <c r="D24" i="7" s="1"/>
  <c r="H9" i="7"/>
  <c r="J9" i="7" s="1"/>
  <c r="F133" i="7" s="1"/>
  <c r="F137" i="7" s="1"/>
  <c r="T65" i="14"/>
  <c r="S66" i="14"/>
  <c r="S68" i="14" s="1"/>
  <c r="R66" i="18"/>
  <c r="R68" i="18" s="1"/>
  <c r="S65" i="18"/>
  <c r="S66" i="11"/>
  <c r="S68" i="11" s="1"/>
  <c r="T65" i="11"/>
  <c r="V66" i="16"/>
  <c r="V68" i="16" s="1"/>
  <c r="W65" i="16"/>
  <c r="R66" i="19"/>
  <c r="R68" i="19" s="1"/>
  <c r="S65" i="19"/>
  <c r="T65" i="19" l="1"/>
  <c r="S66" i="19"/>
  <c r="S68" i="19" s="1"/>
  <c r="U65" i="14"/>
  <c r="T66" i="14"/>
  <c r="T68" i="14" s="1"/>
  <c r="T66" i="9"/>
  <c r="T68" i="9" s="1"/>
  <c r="U65" i="9"/>
  <c r="I65" i="1"/>
  <c r="AZ65" i="1" s="1"/>
  <c r="O19" i="7"/>
  <c r="O24" i="7" s="1"/>
  <c r="I47" i="7"/>
  <c r="B69" i="7" s="1"/>
  <c r="T66" i="3"/>
  <c r="T68" i="3" s="1"/>
  <c r="U65" i="3"/>
  <c r="U65" i="11"/>
  <c r="T66" i="11"/>
  <c r="T68" i="11" s="1"/>
  <c r="J8" i="7"/>
  <c r="H10" i="7"/>
  <c r="J10" i="7" s="1"/>
  <c r="D16" i="7"/>
  <c r="D40" i="7" s="1"/>
  <c r="H47" i="7" s="1"/>
  <c r="B68" i="7" s="1"/>
  <c r="U65" i="4"/>
  <c r="T66" i="4"/>
  <c r="T68" i="4" s="1"/>
  <c r="E137" i="7"/>
  <c r="F138" i="7"/>
  <c r="I18" i="7"/>
  <c r="I13" i="1" s="1"/>
  <c r="AZ13" i="1" s="1"/>
  <c r="I19" i="7"/>
  <c r="I14" i="1" s="1"/>
  <c r="AZ14" i="1" s="1"/>
  <c r="I19" i="1"/>
  <c r="I23" i="7"/>
  <c r="I29" i="7" s="1"/>
  <c r="G10" i="7"/>
  <c r="X66" i="12"/>
  <c r="X68" i="12" s="1"/>
  <c r="Y65" i="12"/>
  <c r="V65" i="5"/>
  <c r="U66" i="5"/>
  <c r="U68" i="5" s="1"/>
  <c r="T66" i="6"/>
  <c r="T68" i="6" s="1"/>
  <c r="T70" i="6"/>
  <c r="U65" i="6"/>
  <c r="S66" i="18"/>
  <c r="S68" i="18" s="1"/>
  <c r="T65" i="18"/>
  <c r="U66" i="17"/>
  <c r="U68" i="17" s="1"/>
  <c r="V65" i="17"/>
  <c r="U66" i="8"/>
  <c r="U68" i="8" s="1"/>
  <c r="V65" i="8"/>
  <c r="V65" i="7"/>
  <c r="U66" i="7"/>
  <c r="U68" i="7" s="1"/>
  <c r="U70" i="7"/>
  <c r="V66" i="15"/>
  <c r="V68" i="15" s="1"/>
  <c r="W65" i="15"/>
  <c r="V65" i="10"/>
  <c r="U66" i="10"/>
  <c r="U68" i="10" s="1"/>
  <c r="W66" i="16"/>
  <c r="W68" i="16" s="1"/>
  <c r="X65" i="16"/>
  <c r="B133" i="7"/>
  <c r="I137" i="7"/>
  <c r="I138" i="7" s="1"/>
  <c r="C139" i="7"/>
  <c r="BD66" i="1" s="1"/>
  <c r="C138" i="7"/>
  <c r="V65" i="13"/>
  <c r="U66" i="13"/>
  <c r="U68" i="13" s="1"/>
  <c r="E7" i="2" l="1"/>
  <c r="J7" i="2"/>
  <c r="W63" i="7"/>
  <c r="AE63" i="7"/>
  <c r="X63" i="7"/>
  <c r="AF63" i="7"/>
  <c r="Y63" i="7"/>
  <c r="AG63" i="7"/>
  <c r="Z63" i="7"/>
  <c r="AH63" i="7"/>
  <c r="U63" i="7"/>
  <c r="AK63" i="7"/>
  <c r="V63" i="7"/>
  <c r="AL63" i="7"/>
  <c r="AA63" i="7"/>
  <c r="AB63" i="7"/>
  <c r="AJ63" i="7"/>
  <c r="AC63" i="7"/>
  <c r="AD63" i="7"/>
  <c r="AI63" i="7"/>
  <c r="W65" i="7"/>
  <c r="V66" i="7"/>
  <c r="V68" i="7" s="1"/>
  <c r="V70" i="7"/>
  <c r="I75" i="1"/>
  <c r="AZ75" i="1" s="1"/>
  <c r="U66" i="9"/>
  <c r="U68" i="9" s="1"/>
  <c r="V65" i="9"/>
  <c r="W65" i="13"/>
  <c r="V66" i="13"/>
  <c r="V68" i="13" s="1"/>
  <c r="W65" i="10"/>
  <c r="V66" i="10"/>
  <c r="V68" i="10" s="1"/>
  <c r="V66" i="17"/>
  <c r="V68" i="17" s="1"/>
  <c r="W65" i="17"/>
  <c r="W65" i="5"/>
  <c r="V66" i="5"/>
  <c r="V68" i="5" s="1"/>
  <c r="V65" i="11"/>
  <c r="U66" i="11"/>
  <c r="U68" i="11" s="1"/>
  <c r="W66" i="15"/>
  <c r="W68" i="15" s="1"/>
  <c r="X65" i="15"/>
  <c r="Y66" i="12"/>
  <c r="Y68" i="12" s="1"/>
  <c r="Z65" i="12"/>
  <c r="E139" i="7"/>
  <c r="BD65" i="1" s="1"/>
  <c r="E138" i="7"/>
  <c r="B132" i="7"/>
  <c r="U66" i="3"/>
  <c r="U68" i="3" s="1"/>
  <c r="V65" i="3"/>
  <c r="Y65" i="16"/>
  <c r="X66" i="16"/>
  <c r="X68" i="16" s="1"/>
  <c r="I21" i="1"/>
  <c r="AZ19" i="1"/>
  <c r="T66" i="18"/>
  <c r="T68" i="18" s="1"/>
  <c r="U65" i="18"/>
  <c r="V65" i="14"/>
  <c r="U66" i="14"/>
  <c r="U68" i="14" s="1"/>
  <c r="V66" i="8"/>
  <c r="V68" i="8" s="1"/>
  <c r="W65" i="8"/>
  <c r="V65" i="4"/>
  <c r="U66" i="4"/>
  <c r="U68" i="4" s="1"/>
  <c r="V65" i="6"/>
  <c r="U66" i="6"/>
  <c r="U68" i="6" s="1"/>
  <c r="U70" i="6"/>
  <c r="I64" i="1"/>
  <c r="AZ64" i="1" s="1"/>
  <c r="I60" i="1"/>
  <c r="AZ60" i="1" s="1"/>
  <c r="O8" i="7"/>
  <c r="O16" i="7" s="1"/>
  <c r="I74" i="1" s="1"/>
  <c r="I7" i="2"/>
  <c r="C7" i="2"/>
  <c r="U65" i="19"/>
  <c r="T66" i="19"/>
  <c r="T68" i="19" s="1"/>
  <c r="I77" i="1" l="1"/>
  <c r="AZ77" i="1" s="1"/>
  <c r="AZ74" i="1"/>
  <c r="X65" i="8"/>
  <c r="W66" i="8"/>
  <c r="W68" i="8" s="1"/>
  <c r="X65" i="7"/>
  <c r="W66" i="7"/>
  <c r="W68" i="7" s="1"/>
  <c r="W70" i="7"/>
  <c r="U66" i="18"/>
  <c r="U68" i="18" s="1"/>
  <c r="V65" i="18"/>
  <c r="W65" i="11"/>
  <c r="V66" i="11"/>
  <c r="V68" i="11" s="1"/>
  <c r="X65" i="13"/>
  <c r="W66" i="13"/>
  <c r="W68" i="13" s="1"/>
  <c r="Z65" i="16"/>
  <c r="Y66" i="16"/>
  <c r="Y68" i="16" s="1"/>
  <c r="V65" i="19"/>
  <c r="U66" i="19"/>
  <c r="U68" i="19" s="1"/>
  <c r="W65" i="6"/>
  <c r="V66" i="6"/>
  <c r="V68" i="6" s="1"/>
  <c r="V70" i="6"/>
  <c r="W65" i="9"/>
  <c r="V66" i="9"/>
  <c r="V68" i="9" s="1"/>
  <c r="W66" i="5"/>
  <c r="W68" i="5" s="1"/>
  <c r="X65" i="5"/>
  <c r="Y65" i="15"/>
  <c r="X66" i="15"/>
  <c r="X68" i="15" s="1"/>
  <c r="V66" i="3"/>
  <c r="V68" i="3" s="1"/>
  <c r="W65" i="3"/>
  <c r="X65" i="10"/>
  <c r="W66" i="10"/>
  <c r="W68" i="10" s="1"/>
  <c r="V66" i="14"/>
  <c r="V68" i="14" s="1"/>
  <c r="W65" i="14"/>
  <c r="V66" i="4"/>
  <c r="V68" i="4" s="1"/>
  <c r="W65" i="4"/>
  <c r="I28" i="1"/>
  <c r="AZ28" i="1" s="1"/>
  <c r="AZ21" i="1"/>
  <c r="AA65" i="12"/>
  <c r="Z66" i="12"/>
  <c r="Z68" i="12" s="1"/>
  <c r="W66" i="17"/>
  <c r="W68" i="17" s="1"/>
  <c r="X65" i="17"/>
  <c r="O40" i="7"/>
  <c r="AA65" i="16" l="1"/>
  <c r="Z66" i="16"/>
  <c r="Z68" i="16" s="1"/>
  <c r="X66" i="17"/>
  <c r="X68" i="17" s="1"/>
  <c r="Y65" i="17"/>
  <c r="W66" i="14"/>
  <c r="W68" i="14" s="1"/>
  <c r="X65" i="14"/>
  <c r="Y66" i="15"/>
  <c r="Y68" i="15" s="1"/>
  <c r="Z65" i="15"/>
  <c r="W66" i="6"/>
  <c r="W68" i="6" s="1"/>
  <c r="W70" i="6"/>
  <c r="X65" i="6"/>
  <c r="W66" i="11"/>
  <c r="W68" i="11" s="1"/>
  <c r="X65" i="11"/>
  <c r="W65" i="18"/>
  <c r="V66" i="18"/>
  <c r="V68" i="18" s="1"/>
  <c r="Y65" i="8"/>
  <c r="X66" i="8"/>
  <c r="X68" i="8" s="1"/>
  <c r="Y65" i="13"/>
  <c r="X66" i="13"/>
  <c r="X68" i="13" s="1"/>
  <c r="Y65" i="5"/>
  <c r="X66" i="5"/>
  <c r="X68" i="5" s="1"/>
  <c r="V66" i="19"/>
  <c r="V68" i="19" s="1"/>
  <c r="W65" i="19"/>
  <c r="Y65" i="10"/>
  <c r="X66" i="10"/>
  <c r="X68" i="10" s="1"/>
  <c r="W66" i="3"/>
  <c r="W68" i="3" s="1"/>
  <c r="X65" i="3"/>
  <c r="X65" i="9"/>
  <c r="W66" i="9"/>
  <c r="W68" i="9" s="1"/>
  <c r="W66" i="4"/>
  <c r="W68" i="4" s="1"/>
  <c r="X65" i="4"/>
  <c r="Y65" i="7"/>
  <c r="X66" i="7"/>
  <c r="X68" i="7" s="1"/>
  <c r="X70" i="7"/>
  <c r="AB65" i="12"/>
  <c r="AA66" i="12"/>
  <c r="AA68" i="12" s="1"/>
  <c r="X65" i="18" l="1"/>
  <c r="W66" i="18"/>
  <c r="W68" i="18" s="1"/>
  <c r="W66" i="19"/>
  <c r="W68" i="19" s="1"/>
  <c r="X65" i="19"/>
  <c r="Z66" i="15"/>
  <c r="Z68" i="15" s="1"/>
  <c r="AA65" i="15"/>
  <c r="Z65" i="5"/>
  <c r="Y66" i="5"/>
  <c r="Y68" i="5" s="1"/>
  <c r="Z65" i="17"/>
  <c r="Y66" i="17"/>
  <c r="Y68" i="17" s="1"/>
  <c r="Y66" i="13"/>
  <c r="Y68" i="13" s="1"/>
  <c r="Z65" i="13"/>
  <c r="X66" i="6"/>
  <c r="X68" i="6" s="1"/>
  <c r="X70" i="6"/>
  <c r="Y65" i="6"/>
  <c r="Y65" i="9"/>
  <c r="X66" i="9"/>
  <c r="X68" i="9" s="1"/>
  <c r="X66" i="14"/>
  <c r="X68" i="14" s="1"/>
  <c r="Y65" i="14"/>
  <c r="Y65" i="3"/>
  <c r="X66" i="3"/>
  <c r="X68" i="3" s="1"/>
  <c r="X66" i="4"/>
  <c r="X68" i="4" s="1"/>
  <c r="Y65" i="4"/>
  <c r="AB66" i="12"/>
  <c r="AB68" i="12" s="1"/>
  <c r="AC65" i="12"/>
  <c r="X66" i="11"/>
  <c r="X68" i="11" s="1"/>
  <c r="Y65" i="11"/>
  <c r="Y66" i="7"/>
  <c r="Y68" i="7" s="1"/>
  <c r="Y70" i="7"/>
  <c r="Z65" i="7"/>
  <c r="Y66" i="10"/>
  <c r="Y68" i="10" s="1"/>
  <c r="Z65" i="10"/>
  <c r="Z65" i="8"/>
  <c r="Y66" i="8"/>
  <c r="Y68" i="8" s="1"/>
  <c r="AB65" i="16"/>
  <c r="AA66" i="16"/>
  <c r="AA68" i="16" s="1"/>
  <c r="Y66" i="4" l="1"/>
  <c r="Y68" i="4" s="1"/>
  <c r="Z65" i="4"/>
  <c r="Z66" i="5"/>
  <c r="Z68" i="5" s="1"/>
  <c r="AA65" i="5"/>
  <c r="Z65" i="3"/>
  <c r="Y66" i="3"/>
  <c r="Y68" i="3" s="1"/>
  <c r="Z66" i="13"/>
  <c r="Z68" i="13" s="1"/>
  <c r="AA65" i="13"/>
  <c r="AC65" i="16"/>
  <c r="AB66" i="16"/>
  <c r="AB68" i="16" s="1"/>
  <c r="Y66" i="11"/>
  <c r="Y68" i="11" s="1"/>
  <c r="Z65" i="11"/>
  <c r="Y66" i="14"/>
  <c r="Y68" i="14" s="1"/>
  <c r="Z65" i="14"/>
  <c r="X66" i="19"/>
  <c r="X68" i="19" s="1"/>
  <c r="Y65" i="19"/>
  <c r="AA65" i="17"/>
  <c r="Z66" i="17"/>
  <c r="Z68" i="17" s="1"/>
  <c r="Y66" i="6"/>
  <c r="Y68" i="6" s="1"/>
  <c r="Y70" i="6"/>
  <c r="Z65" i="6"/>
  <c r="Z66" i="7"/>
  <c r="Z68" i="7" s="1"/>
  <c r="Z70" i="7"/>
  <c r="AA65" i="7"/>
  <c r="AA66" i="15"/>
  <c r="AA68" i="15" s="1"/>
  <c r="AB65" i="15"/>
  <c r="Z66" i="8"/>
  <c r="Z68" i="8" s="1"/>
  <c r="AA65" i="8"/>
  <c r="AC66" i="12"/>
  <c r="AC68" i="12" s="1"/>
  <c r="AD65" i="12"/>
  <c r="Z66" i="10"/>
  <c r="Z68" i="10" s="1"/>
  <c r="AA65" i="10"/>
  <c r="Z65" i="9"/>
  <c r="Y66" i="9"/>
  <c r="Y68" i="9" s="1"/>
  <c r="Y65" i="18"/>
  <c r="X66" i="18"/>
  <c r="X68" i="18" s="1"/>
  <c r="AB65" i="17" l="1"/>
  <c r="AA66" i="17"/>
  <c r="AA68" i="17" s="1"/>
  <c r="AB65" i="10"/>
  <c r="AA66" i="10"/>
  <c r="AA68" i="10" s="1"/>
  <c r="AA66" i="7"/>
  <c r="AA68" i="7" s="1"/>
  <c r="AA70" i="7"/>
  <c r="AB65" i="7"/>
  <c r="Z65" i="19"/>
  <c r="Y66" i="19"/>
  <c r="Y68" i="19" s="1"/>
  <c r="AA66" i="13"/>
  <c r="AA68" i="13" s="1"/>
  <c r="AB65" i="13"/>
  <c r="AA65" i="14"/>
  <c r="Z66" i="14"/>
  <c r="Z68" i="14" s="1"/>
  <c r="AA66" i="8"/>
  <c r="AA68" i="8" s="1"/>
  <c r="AB65" i="8"/>
  <c r="Z66" i="11"/>
  <c r="Z68" i="11" s="1"/>
  <c r="AA65" i="11"/>
  <c r="Y66" i="18"/>
  <c r="Y68" i="18" s="1"/>
  <c r="Z65" i="18"/>
  <c r="AA65" i="4"/>
  <c r="Z66" i="4"/>
  <c r="Z68" i="4" s="1"/>
  <c r="AD66" i="12"/>
  <c r="AD68" i="12" s="1"/>
  <c r="AE65" i="12"/>
  <c r="Z66" i="6"/>
  <c r="Z68" i="6" s="1"/>
  <c r="AA65" i="6"/>
  <c r="Z70" i="6"/>
  <c r="Z66" i="3"/>
  <c r="Z68" i="3" s="1"/>
  <c r="AA65" i="3"/>
  <c r="AA66" i="5"/>
  <c r="AA68" i="5" s="1"/>
  <c r="AB65" i="5"/>
  <c r="AC65" i="15"/>
  <c r="AB66" i="15"/>
  <c r="AB68" i="15" s="1"/>
  <c r="Z66" i="9"/>
  <c r="Z68" i="9" s="1"/>
  <c r="AA65" i="9"/>
  <c r="AC66" i="16"/>
  <c r="AC68" i="16" s="1"/>
  <c r="AD65" i="16"/>
  <c r="Z66" i="19" l="1"/>
  <c r="Z68" i="19" s="1"/>
  <c r="AA65" i="19"/>
  <c r="AD65" i="15"/>
  <c r="AC66" i="15"/>
  <c r="AC68" i="15" s="1"/>
  <c r="AE66" i="12"/>
  <c r="AE68" i="12" s="1"/>
  <c r="AF65" i="12"/>
  <c r="AB66" i="8"/>
  <c r="AB68" i="8" s="1"/>
  <c r="AC65" i="8"/>
  <c r="AB66" i="7"/>
  <c r="AB68" i="7" s="1"/>
  <c r="AB70" i="7"/>
  <c r="AC65" i="7"/>
  <c r="AB66" i="5"/>
  <c r="AB68" i="5" s="1"/>
  <c r="AC65" i="5"/>
  <c r="AA66" i="3"/>
  <c r="AA68" i="3" s="1"/>
  <c r="AB65" i="3"/>
  <c r="Z66" i="18"/>
  <c r="Z68" i="18" s="1"/>
  <c r="AA65" i="18"/>
  <c r="AB66" i="13"/>
  <c r="AB68" i="13" s="1"/>
  <c r="AC65" i="13"/>
  <c r="AB66" i="10"/>
  <c r="AB68" i="10" s="1"/>
  <c r="AC65" i="10"/>
  <c r="AD66" i="16"/>
  <c r="AD68" i="16" s="1"/>
  <c r="AE65" i="16"/>
  <c r="AB65" i="4"/>
  <c r="AA66" i="4"/>
  <c r="AA68" i="4" s="1"/>
  <c r="AB65" i="14"/>
  <c r="AA66" i="14"/>
  <c r="AA68" i="14" s="1"/>
  <c r="AA66" i="9"/>
  <c r="AA68" i="9" s="1"/>
  <c r="AB65" i="9"/>
  <c r="AB65" i="6"/>
  <c r="AA66" i="6"/>
  <c r="AA68" i="6" s="1"/>
  <c r="AA70" i="6"/>
  <c r="AA66" i="11"/>
  <c r="AA68" i="11" s="1"/>
  <c r="AB65" i="11"/>
  <c r="AB66" i="17"/>
  <c r="AB68" i="17" s="1"/>
  <c r="AC65" i="17"/>
  <c r="AC65" i="6" l="1"/>
  <c r="AB66" i="6"/>
  <c r="AB68" i="6" s="1"/>
  <c r="AB70" i="6"/>
  <c r="AF66" i="12"/>
  <c r="AF68" i="12" s="1"/>
  <c r="AG65" i="12"/>
  <c r="AC65" i="4"/>
  <c r="AB66" i="4"/>
  <c r="AB68" i="4" s="1"/>
  <c r="AC66" i="8"/>
  <c r="AC68" i="8" s="1"/>
  <c r="AD65" i="8"/>
  <c r="AC66" i="17"/>
  <c r="AC68" i="17" s="1"/>
  <c r="AD65" i="17"/>
  <c r="AB66" i="3"/>
  <c r="AB68" i="3" s="1"/>
  <c r="AC65" i="3"/>
  <c r="AD65" i="10"/>
  <c r="AC66" i="10"/>
  <c r="AC68" i="10" s="1"/>
  <c r="AD65" i="5"/>
  <c r="AC66" i="5"/>
  <c r="AC68" i="5" s="1"/>
  <c r="AD65" i="13"/>
  <c r="AC66" i="13"/>
  <c r="AC68" i="13" s="1"/>
  <c r="AC66" i="7"/>
  <c r="AC68" i="7" s="1"/>
  <c r="AC70" i="7"/>
  <c r="AD65" i="7"/>
  <c r="AD66" i="15"/>
  <c r="AD68" i="15" s="1"/>
  <c r="AE65" i="15"/>
  <c r="AC65" i="11"/>
  <c r="AB66" i="11"/>
  <c r="AB68" i="11" s="1"/>
  <c r="AC65" i="14"/>
  <c r="AB66" i="14"/>
  <c r="AB68" i="14" s="1"/>
  <c r="AB65" i="19"/>
  <c r="AA66" i="19"/>
  <c r="AA68" i="19" s="1"/>
  <c r="AE66" i="16"/>
  <c r="AE68" i="16" s="1"/>
  <c r="AF65" i="16"/>
  <c r="AB66" i="9"/>
  <c r="AB68" i="9" s="1"/>
  <c r="AC65" i="9"/>
  <c r="AA66" i="18"/>
  <c r="AA68" i="18" s="1"/>
  <c r="AB65" i="18"/>
  <c r="AD66" i="10" l="1"/>
  <c r="AD68" i="10" s="1"/>
  <c r="AE65" i="10"/>
  <c r="AG65" i="16"/>
  <c r="AF66" i="16"/>
  <c r="AF68" i="16" s="1"/>
  <c r="AF65" i="15"/>
  <c r="AE66" i="15"/>
  <c r="AE68" i="15" s="1"/>
  <c r="AD65" i="4"/>
  <c r="AC66" i="4"/>
  <c r="AC68" i="4" s="1"/>
  <c r="AD65" i="14"/>
  <c r="AC66" i="14"/>
  <c r="AC68" i="14" s="1"/>
  <c r="AD66" i="17"/>
  <c r="AD68" i="17" s="1"/>
  <c r="AE65" i="17"/>
  <c r="AD66" i="5"/>
  <c r="AD68" i="5" s="1"/>
  <c r="AE65" i="5"/>
  <c r="AD66" i="7"/>
  <c r="AD68" i="7" s="1"/>
  <c r="AD70" i="7"/>
  <c r="AE65" i="7"/>
  <c r="AE65" i="13"/>
  <c r="AD66" i="13"/>
  <c r="AD68" i="13" s="1"/>
  <c r="AC65" i="19"/>
  <c r="AB66" i="19"/>
  <c r="AB68" i="19" s="1"/>
  <c r="AC66" i="3"/>
  <c r="AC68" i="3" s="1"/>
  <c r="AD65" i="3"/>
  <c r="AH65" i="12"/>
  <c r="AG66" i="12"/>
  <c r="AG68" i="12" s="1"/>
  <c r="AC65" i="18"/>
  <c r="AB66" i="18"/>
  <c r="AB68" i="18" s="1"/>
  <c r="AC66" i="9"/>
  <c r="AC68" i="9" s="1"/>
  <c r="AD65" i="9"/>
  <c r="AD65" i="11"/>
  <c r="AC66" i="11"/>
  <c r="AC68" i="11" s="1"/>
  <c r="AD66" i="8"/>
  <c r="AD68" i="8" s="1"/>
  <c r="AE65" i="8"/>
  <c r="AD65" i="6"/>
  <c r="AC66" i="6"/>
  <c r="AC68" i="6" s="1"/>
  <c r="AC70" i="6"/>
  <c r="AI65" i="12" l="1"/>
  <c r="AH66" i="12"/>
  <c r="AH68" i="12" s="1"/>
  <c r="AE65" i="3"/>
  <c r="AD66" i="3"/>
  <c r="AD68" i="3" s="1"/>
  <c r="AE66" i="5"/>
  <c r="AE68" i="5" s="1"/>
  <c r="AF65" i="5"/>
  <c r="AD66" i="9"/>
  <c r="AD68" i="9" s="1"/>
  <c r="AE65" i="9"/>
  <c r="AG65" i="15"/>
  <c r="AF66" i="15"/>
  <c r="AF68" i="15" s="1"/>
  <c r="AD65" i="19"/>
  <c r="AC66" i="19"/>
  <c r="AC68" i="19" s="1"/>
  <c r="AF65" i="17"/>
  <c r="AE66" i="17"/>
  <c r="AE68" i="17" s="1"/>
  <c r="AD66" i="4"/>
  <c r="AD68" i="4" s="1"/>
  <c r="AE65" i="4"/>
  <c r="AE65" i="6"/>
  <c r="AD66" i="6"/>
  <c r="AD68" i="6" s="1"/>
  <c r="AD70" i="6"/>
  <c r="AD65" i="18"/>
  <c r="AC66" i="18"/>
  <c r="AC68" i="18" s="1"/>
  <c r="AF65" i="13"/>
  <c r="AE66" i="13"/>
  <c r="AE68" i="13" s="1"/>
  <c r="AF65" i="10"/>
  <c r="AE66" i="10"/>
  <c r="AE68" i="10" s="1"/>
  <c r="AE65" i="11"/>
  <c r="AD66" i="11"/>
  <c r="AD68" i="11" s="1"/>
  <c r="AH65" i="16"/>
  <c r="AG66" i="16"/>
  <c r="AG68" i="16" s="1"/>
  <c r="AF65" i="8"/>
  <c r="AE66" i="8"/>
  <c r="AE68" i="8" s="1"/>
  <c r="AF65" i="7"/>
  <c r="AE66" i="7"/>
  <c r="AE68" i="7" s="1"/>
  <c r="AE70" i="7"/>
  <c r="AD66" i="14"/>
  <c r="AD68" i="14" s="1"/>
  <c r="AE65" i="14"/>
  <c r="AG65" i="13" l="1"/>
  <c r="AF66" i="13"/>
  <c r="AF68" i="13" s="1"/>
  <c r="AG65" i="5"/>
  <c r="AF66" i="5"/>
  <c r="AF68" i="5" s="1"/>
  <c r="AE65" i="18"/>
  <c r="AD66" i="18"/>
  <c r="AD68" i="18" s="1"/>
  <c r="AE66" i="11"/>
  <c r="AE68" i="11" s="1"/>
  <c r="AF65" i="11"/>
  <c r="AD66" i="19"/>
  <c r="AD68" i="19" s="1"/>
  <c r="AE65" i="19"/>
  <c r="AE66" i="14"/>
  <c r="AE68" i="14" s="1"/>
  <c r="AF65" i="14"/>
  <c r="AG65" i="8"/>
  <c r="AF66" i="8"/>
  <c r="AF68" i="8" s="1"/>
  <c r="AG65" i="17"/>
  <c r="AF66" i="17"/>
  <c r="AF68" i="17" s="1"/>
  <c r="AE66" i="6"/>
  <c r="AE68" i="6" s="1"/>
  <c r="AE70" i="6"/>
  <c r="AF65" i="6"/>
  <c r="AH65" i="15"/>
  <c r="AG66" i="15"/>
  <c r="AG68" i="15" s="1"/>
  <c r="AI65" i="16"/>
  <c r="AH66" i="16"/>
  <c r="AH68" i="16" s="1"/>
  <c r="AG65" i="7"/>
  <c r="AF66" i="7"/>
  <c r="AF68" i="7" s="1"/>
  <c r="AF70" i="7"/>
  <c r="AF65" i="3"/>
  <c r="AE66" i="3"/>
  <c r="AE68" i="3" s="1"/>
  <c r="AG65" i="10"/>
  <c r="AF66" i="10"/>
  <c r="AF68" i="10" s="1"/>
  <c r="AE66" i="4"/>
  <c r="AE68" i="4" s="1"/>
  <c r="AF65" i="4"/>
  <c r="AE66" i="9"/>
  <c r="AE68" i="9" s="1"/>
  <c r="AF65" i="9"/>
  <c r="AJ65" i="12"/>
  <c r="AI66" i="12"/>
  <c r="AI68" i="12" s="1"/>
  <c r="AJ66" i="12" l="1"/>
  <c r="AJ68" i="12" s="1"/>
  <c r="AK65" i="12"/>
  <c r="AG66" i="10"/>
  <c r="AG68" i="10" s="1"/>
  <c r="AH65" i="10"/>
  <c r="AH65" i="17"/>
  <c r="AG66" i="17"/>
  <c r="AG68" i="17" s="1"/>
  <c r="AG65" i="3"/>
  <c r="AF66" i="3"/>
  <c r="AF68" i="3" s="1"/>
  <c r="AF66" i="6"/>
  <c r="AF68" i="6" s="1"/>
  <c r="AF70" i="6"/>
  <c r="AG65" i="6"/>
  <c r="AH65" i="5"/>
  <c r="AG66" i="5"/>
  <c r="AG68" i="5" s="1"/>
  <c r="AF66" i="11"/>
  <c r="AF68" i="11" s="1"/>
  <c r="AG65" i="11"/>
  <c r="AJ65" i="16"/>
  <c r="AI66" i="16"/>
  <c r="AI68" i="16" s="1"/>
  <c r="AG65" i="9"/>
  <c r="AF66" i="9"/>
  <c r="AF68" i="9" s="1"/>
  <c r="AH66" i="15"/>
  <c r="AH68" i="15" s="1"/>
  <c r="AI65" i="15"/>
  <c r="AF65" i="18"/>
  <c r="AE66" i="18"/>
  <c r="AE68" i="18" s="1"/>
  <c r="AF66" i="14"/>
  <c r="AF68" i="14" s="1"/>
  <c r="AG65" i="14"/>
  <c r="AF66" i="4"/>
  <c r="AF68" i="4" s="1"/>
  <c r="AG65" i="4"/>
  <c r="AE66" i="19"/>
  <c r="AE68" i="19" s="1"/>
  <c r="AF65" i="19"/>
  <c r="AH65" i="8"/>
  <c r="AG66" i="8"/>
  <c r="AG68" i="8" s="1"/>
  <c r="AG66" i="7"/>
  <c r="AG68" i="7" s="1"/>
  <c r="AG70" i="7"/>
  <c r="AH65" i="7"/>
  <c r="AG66" i="13"/>
  <c r="AG68" i="13" s="1"/>
  <c r="AH65" i="13"/>
  <c r="AJ66" i="16" l="1"/>
  <c r="AJ68" i="16" s="1"/>
  <c r="AK65" i="16"/>
  <c r="AH66" i="8"/>
  <c r="AH68" i="8" s="1"/>
  <c r="AI65" i="8"/>
  <c r="AG66" i="11"/>
  <c r="AG68" i="11" s="1"/>
  <c r="AH65" i="11"/>
  <c r="AH66" i="13"/>
  <c r="AH68" i="13" s="1"/>
  <c r="AI65" i="13"/>
  <c r="AF66" i="19"/>
  <c r="AF68" i="19" s="1"/>
  <c r="AG65" i="19"/>
  <c r="AI66" i="15"/>
  <c r="AI68" i="15" s="1"/>
  <c r="AJ65" i="15"/>
  <c r="AI65" i="17"/>
  <c r="AH66" i="17"/>
  <c r="AH68" i="17" s="1"/>
  <c r="AH65" i="3"/>
  <c r="AG66" i="3"/>
  <c r="AG68" i="3" s="1"/>
  <c r="AG65" i="18"/>
  <c r="AF66" i="18"/>
  <c r="AF68" i="18" s="1"/>
  <c r="AH66" i="5"/>
  <c r="AH68" i="5" s="1"/>
  <c r="AI65" i="5"/>
  <c r="AH66" i="10"/>
  <c r="AH68" i="10" s="1"/>
  <c r="AI65" i="10"/>
  <c r="AG66" i="6"/>
  <c r="AG68" i="6" s="1"/>
  <c r="AG70" i="6"/>
  <c r="AH65" i="6"/>
  <c r="AH65" i="9"/>
  <c r="AG66" i="9"/>
  <c r="AG68" i="9" s="1"/>
  <c r="AK66" i="12"/>
  <c r="AK68" i="12" s="1"/>
  <c r="AL65" i="12"/>
  <c r="AL66" i="12" s="1"/>
  <c r="AL68" i="12" s="1"/>
  <c r="AH66" i="7"/>
  <c r="AH68" i="7" s="1"/>
  <c r="AH70" i="7"/>
  <c r="AI65" i="7"/>
  <c r="AG66" i="4"/>
  <c r="AG68" i="4" s="1"/>
  <c r="AH65" i="4"/>
  <c r="AG66" i="14"/>
  <c r="AG68" i="14" s="1"/>
  <c r="AH65" i="14"/>
  <c r="AI66" i="13" l="1"/>
  <c r="AI68" i="13" s="1"/>
  <c r="AJ65" i="13"/>
  <c r="AJ65" i="10"/>
  <c r="AI66" i="10"/>
  <c r="AI68" i="10" s="1"/>
  <c r="AH66" i="11"/>
  <c r="AH68" i="11" s="1"/>
  <c r="AI65" i="11"/>
  <c r="AJ65" i="17"/>
  <c r="AI66" i="17"/>
  <c r="AI68" i="17" s="1"/>
  <c r="AH66" i="14"/>
  <c r="AH68" i="14" s="1"/>
  <c r="AI65" i="14"/>
  <c r="AI66" i="5"/>
  <c r="AI68" i="5" s="1"/>
  <c r="AJ65" i="5"/>
  <c r="AK65" i="15"/>
  <c r="AJ66" i="15"/>
  <c r="AJ68" i="15" s="1"/>
  <c r="AI66" i="8"/>
  <c r="AI68" i="8" s="1"/>
  <c r="AJ65" i="8"/>
  <c r="AH66" i="3"/>
  <c r="AH68" i="3" s="1"/>
  <c r="AI65" i="3"/>
  <c r="AI65" i="4"/>
  <c r="AH66" i="4"/>
  <c r="AH68" i="4" s="1"/>
  <c r="AH66" i="9"/>
  <c r="AH68" i="9" s="1"/>
  <c r="AI65" i="9"/>
  <c r="AG66" i="19"/>
  <c r="AG68" i="19" s="1"/>
  <c r="AH65" i="19"/>
  <c r="AK66" i="16"/>
  <c r="AK68" i="16" s="1"/>
  <c r="AL65" i="16"/>
  <c r="AL66" i="16" s="1"/>
  <c r="AL68" i="16" s="1"/>
  <c r="AI66" i="7"/>
  <c r="AI68" i="7" s="1"/>
  <c r="AI70" i="7"/>
  <c r="AJ65" i="7"/>
  <c r="AH66" i="6"/>
  <c r="AH68" i="6" s="1"/>
  <c r="AH70" i="6"/>
  <c r="AI65" i="6"/>
  <c r="AG66" i="18"/>
  <c r="AG68" i="18" s="1"/>
  <c r="AH65" i="18"/>
  <c r="AJ66" i="17" l="1"/>
  <c r="AJ68" i="17" s="1"/>
  <c r="AK65" i="17"/>
  <c r="AJ66" i="7"/>
  <c r="AJ68" i="7" s="1"/>
  <c r="AJ70" i="7"/>
  <c r="AK65" i="7"/>
  <c r="AL65" i="15"/>
  <c r="AL66" i="15" s="1"/>
  <c r="AL68" i="15" s="1"/>
  <c r="AK66" i="15"/>
  <c r="AK68" i="15" s="1"/>
  <c r="AI66" i="11"/>
  <c r="AI68" i="11" s="1"/>
  <c r="AJ65" i="11"/>
  <c r="AH66" i="18"/>
  <c r="AH68" i="18" s="1"/>
  <c r="AI65" i="18"/>
  <c r="AJ65" i="4"/>
  <c r="AI66" i="4"/>
  <c r="AI68" i="4" s="1"/>
  <c r="AI66" i="3"/>
  <c r="AI68" i="3" s="1"/>
  <c r="AJ65" i="3"/>
  <c r="AK65" i="5"/>
  <c r="AJ66" i="5"/>
  <c r="AJ68" i="5" s="1"/>
  <c r="AJ65" i="6"/>
  <c r="AI66" i="6"/>
  <c r="AI68" i="6" s="1"/>
  <c r="AI70" i="6"/>
  <c r="AJ65" i="14"/>
  <c r="AI66" i="14"/>
  <c r="AI68" i="14" s="1"/>
  <c r="AJ66" i="10"/>
  <c r="AJ68" i="10" s="1"/>
  <c r="AK65" i="10"/>
  <c r="AJ66" i="8"/>
  <c r="AJ68" i="8" s="1"/>
  <c r="AK65" i="8"/>
  <c r="AJ66" i="13"/>
  <c r="AJ68" i="13" s="1"/>
  <c r="AK65" i="13"/>
  <c r="AI65" i="19"/>
  <c r="AH66" i="19"/>
  <c r="AH68" i="19" s="1"/>
  <c r="AI66" i="9"/>
  <c r="AI68" i="9" s="1"/>
  <c r="AJ65" i="9"/>
  <c r="AJ65" i="19" l="1"/>
  <c r="AI66" i="19"/>
  <c r="AI68" i="19" s="1"/>
  <c r="AJ66" i="3"/>
  <c r="AJ68" i="3" s="1"/>
  <c r="AK65" i="3"/>
  <c r="AK66" i="8"/>
  <c r="AK68" i="8" s="1"/>
  <c r="AL65" i="8"/>
  <c r="AL66" i="8" s="1"/>
  <c r="AL68" i="8" s="1"/>
  <c r="D8" i="2" s="1"/>
  <c r="F8" i="2" s="1"/>
  <c r="AJ66" i="6"/>
  <c r="AJ68" i="6" s="1"/>
  <c r="AJ70" i="6"/>
  <c r="AK65" i="6"/>
  <c r="AK65" i="9"/>
  <c r="AJ66" i="9"/>
  <c r="AJ68" i="9" s="1"/>
  <c r="AI66" i="18"/>
  <c r="AI68" i="18" s="1"/>
  <c r="AJ65" i="18"/>
  <c r="AK65" i="14"/>
  <c r="AJ66" i="14"/>
  <c r="AJ68" i="14" s="1"/>
  <c r="AL65" i="7"/>
  <c r="AK70" i="7"/>
  <c r="AK66" i="7"/>
  <c r="AK68" i="7" s="1"/>
  <c r="AL65" i="5"/>
  <c r="AL66" i="5" s="1"/>
  <c r="AL68" i="5" s="1"/>
  <c r="D5" i="2" s="1"/>
  <c r="F5" i="2" s="1"/>
  <c r="AK66" i="5"/>
  <c r="AK68" i="5" s="1"/>
  <c r="AK66" i="17"/>
  <c r="AK68" i="17" s="1"/>
  <c r="AL65" i="17"/>
  <c r="AL66" i="17" s="1"/>
  <c r="AL68" i="17" s="1"/>
  <c r="AK66" i="13"/>
  <c r="AK68" i="13" s="1"/>
  <c r="AL65" i="13"/>
  <c r="AL66" i="13" s="1"/>
  <c r="AL68" i="13" s="1"/>
  <c r="AK65" i="4"/>
  <c r="AJ66" i="4"/>
  <c r="AJ68" i="4" s="1"/>
  <c r="AK66" i="10"/>
  <c r="AK68" i="10" s="1"/>
  <c r="AL65" i="10"/>
  <c r="AL66" i="10" s="1"/>
  <c r="AL68" i="10" s="1"/>
  <c r="D10" i="2"/>
  <c r="F10" i="2" s="1"/>
  <c r="AK65" i="11"/>
  <c r="AJ66" i="11"/>
  <c r="AJ68" i="11" s="1"/>
  <c r="AJ66" i="18" l="1"/>
  <c r="AJ68" i="18" s="1"/>
  <c r="AK65" i="18"/>
  <c r="AL65" i="14"/>
  <c r="AL66" i="14" s="1"/>
  <c r="AL68" i="14" s="1"/>
  <c r="AK66" i="14"/>
  <c r="AK68" i="14" s="1"/>
  <c r="AK66" i="9"/>
  <c r="AK68" i="9" s="1"/>
  <c r="AL65" i="9"/>
  <c r="AL66" i="9" s="1"/>
  <c r="AL68" i="9" s="1"/>
  <c r="D9" i="2" s="1"/>
  <c r="F9" i="2" s="1"/>
  <c r="AL65" i="6"/>
  <c r="AK66" i="6"/>
  <c r="AK68" i="6" s="1"/>
  <c r="AK70" i="6"/>
  <c r="AL65" i="11"/>
  <c r="AL66" i="11" s="1"/>
  <c r="AL68" i="11" s="1"/>
  <c r="AK66" i="11"/>
  <c r="AK68" i="11" s="1"/>
  <c r="AL66" i="7"/>
  <c r="AL68" i="7" s="1"/>
  <c r="D7" i="2" s="1"/>
  <c r="F7" i="2" s="1"/>
  <c r="AL70" i="7"/>
  <c r="AL65" i="4"/>
  <c r="AL66" i="4" s="1"/>
  <c r="AL68" i="4" s="1"/>
  <c r="D4" i="2" s="1"/>
  <c r="F4" i="2" s="1"/>
  <c r="AK66" i="4"/>
  <c r="AK68" i="4" s="1"/>
  <c r="AK66" i="3"/>
  <c r="AK68" i="3" s="1"/>
  <c r="AL65" i="3"/>
  <c r="AL66" i="3" s="1"/>
  <c r="AL68" i="3" s="1"/>
  <c r="AK65" i="19"/>
  <c r="AJ66" i="19"/>
  <c r="AJ68" i="19" s="1"/>
  <c r="AL66" i="6" l="1"/>
  <c r="AL68" i="6" s="1"/>
  <c r="D6" i="2" s="1"/>
  <c r="F6" i="2" s="1"/>
  <c r="AL70" i="6"/>
  <c r="AL65" i="19"/>
  <c r="AL66" i="19" s="1"/>
  <c r="AL68" i="19" s="1"/>
  <c r="AK66" i="19"/>
  <c r="AK68" i="19" s="1"/>
  <c r="D11" i="2"/>
  <c r="F11" i="2" s="1"/>
  <c r="D3" i="2"/>
  <c r="F3" i="2" s="1"/>
  <c r="AK66" i="18"/>
  <c r="AK68" i="18" s="1"/>
  <c r="AL65" i="18"/>
  <c r="AL66" i="18" s="1"/>
  <c r="AL68" i="18" s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3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4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5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6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7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8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9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10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11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12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13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14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15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16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comments17.xml><?xml version="1.0" encoding="utf-8"?>
<comments xmlns="http://schemas.openxmlformats.org/spreadsheetml/2006/main">
  <authors>
    <author>A satisfied Microsoft Office user</author>
  </authors>
  <commentList>
    <comment ref="E23" authorId="0" shapeId="0">
      <text>
        <r>
          <rPr>
            <sz val="8"/>
            <color indexed="81"/>
            <rFont val="Tahoma"/>
          </rPr>
          <t xml:space="preserve">Netting out change due to term structure.
</t>
        </r>
      </text>
    </comment>
  </commentList>
</comments>
</file>

<file path=xl/sharedStrings.xml><?xml version="1.0" encoding="utf-8"?>
<sst xmlns="http://schemas.openxmlformats.org/spreadsheetml/2006/main" count="4552" uniqueCount="300">
  <si>
    <t>ENRON CAPITAL &amp; TRADE RESOURCES</t>
  </si>
  <si>
    <t>DAILY POSITION STATEMENT</t>
  </si>
  <si>
    <t>RISK BOOKS</t>
  </si>
  <si>
    <t>REGIONAL</t>
  </si>
  <si>
    <t>TOTAL</t>
  </si>
  <si>
    <t>Volumes  long/(short)  (Million MMbtu)</t>
  </si>
  <si>
    <t xml:space="preserve">     Net NPV Position (MWH)</t>
  </si>
  <si>
    <t xml:space="preserve">     Net NPV Position (MMBtu)</t>
  </si>
  <si>
    <t xml:space="preserve">     Net NPV Position (MM Bbls)</t>
  </si>
  <si>
    <t xml:space="preserve">     Gross Purchases Position</t>
  </si>
  <si>
    <t xml:space="preserve">     Gross Sales Position</t>
  </si>
  <si>
    <t xml:space="preserve">     Net Notional Position</t>
  </si>
  <si>
    <t>As of December 31, 1996</t>
  </si>
  <si>
    <t>Change Since December 31, 1996</t>
  </si>
  <si>
    <t>PV Margins  (in thousands)</t>
  </si>
  <si>
    <t xml:space="preserve"> </t>
  </si>
  <si>
    <t>Through November 30, 1997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</si>
  <si>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</si>
  <si>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</si>
  <si>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</si>
  <si>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</si>
  <si>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 / Credit Reserve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</si>
  <si>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</si>
  <si>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</si>
  <si>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</si>
  <si>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</si>
  <si>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</si>
  <si>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</si>
  <si>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</si>
  <si>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</si>
  <si>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</si>
  <si>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Change in Interest Rates</t>
  </si>
  <si>
    <t xml:space="preserve">         Broker Fees</t>
  </si>
  <si>
    <t xml:space="preserve">         Adjustments</t>
  </si>
  <si>
    <t xml:space="preserve">     Total Hedge Management</t>
  </si>
  <si>
    <t xml:space="preserve">     Change in Price Prudence</t>
  </si>
  <si>
    <t xml:space="preserve">     Financial Liquidations</t>
  </si>
  <si>
    <t xml:space="preserve">     Physical Liquidations</t>
  </si>
  <si>
    <t xml:space="preserve">     Other Changes</t>
  </si>
  <si>
    <t xml:space="preserve">     MTD Income (Loss)</t>
  </si>
  <si>
    <t>Monthly DPR Information</t>
  </si>
  <si>
    <t>Transmission</t>
  </si>
  <si>
    <t xml:space="preserve">     Gross Book Balance (including Current Month Rho &amp; Drift)</t>
  </si>
  <si>
    <t>Financial Liquidations</t>
  </si>
  <si>
    <t xml:space="preserve">     Current Month:        Rho</t>
  </si>
  <si>
    <t>Physical Liquidations</t>
  </si>
  <si>
    <t xml:space="preserve">                                     Drift</t>
  </si>
  <si>
    <t>Daily DPR Information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</si>
  <si>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</si>
  <si>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</si>
  <si>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</si>
  <si>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</si>
  <si>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>LTD Through December 31, 1996</t>
  </si>
  <si>
    <t xml:space="preserve">     Prudence </t>
  </si>
  <si>
    <t>Income (Loss) from Today's....</t>
  </si>
  <si>
    <t xml:space="preserve">     Total Income (Loss)</t>
  </si>
  <si>
    <t xml:space="preserve">   LTD Gross recognized as of prior day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</si>
  <si>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</si>
  <si>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Prior Day Origination</t>
  </si>
  <si>
    <t xml:space="preserve">   Prior Day Hedge Management</t>
  </si>
  <si>
    <t xml:space="preserve">         Prior Day New Deals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</si>
  <si>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</si>
  <si>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</si>
  <si>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</si>
  <si>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</si>
  <si>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</si>
  <si>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</si>
  <si>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</si>
  <si>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</si>
  <si>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      Prior Day Adjustments</t>
  </si>
  <si>
    <t xml:space="preserve">   Prior Day Hedge Management - Total</t>
  </si>
  <si>
    <t xml:space="preserve">   Prior Day Prudency</t>
  </si>
  <si>
    <t xml:space="preserve">   Financial Liquidations</t>
  </si>
  <si>
    <t xml:space="preserve">   Physical Liquidations</t>
  </si>
  <si>
    <t xml:space="preserve">   Prior Day Other</t>
  </si>
  <si>
    <t>Gross Book Balance</t>
  </si>
  <si>
    <t>LTD Rho &amp; Drift</t>
  </si>
  <si>
    <t>Gross Book Balance (Including LTD Rho &amp; Drift)</t>
  </si>
  <si>
    <t xml:space="preserve">               Afternoon Check</t>
  </si>
  <si>
    <t xml:space="preserve">                             Morning Check</t>
  </si>
  <si>
    <t>Prudency</t>
  </si>
  <si>
    <t>Liquidations</t>
  </si>
  <si>
    <t>Book Balance</t>
  </si>
  <si>
    <t>Difference</t>
  </si>
  <si>
    <t>COB</t>
  </si>
  <si>
    <t>MID COLUMBIA</t>
  </si>
  <si>
    <t>PX NORTH</t>
  </si>
  <si>
    <t>PX SOUTH</t>
  </si>
  <si>
    <t>CEC GREEN</t>
  </si>
  <si>
    <t>NON CEC GREEN</t>
  </si>
  <si>
    <t>CLEAN</t>
  </si>
  <si>
    <t>EXTRA6</t>
  </si>
  <si>
    <t>NEPOOL</t>
  </si>
  <si>
    <t>NY EAST</t>
  </si>
  <si>
    <t>PJM</t>
  </si>
  <si>
    <t>Extra Sheet</t>
  </si>
  <si>
    <t>SERC</t>
  </si>
  <si>
    <t>SERC-Florida</t>
  </si>
  <si>
    <t>SOUTHERN MAPP</t>
  </si>
  <si>
    <t>SPP</t>
  </si>
  <si>
    <t xml:space="preserve">     Needs to be zero</t>
  </si>
  <si>
    <t>Adjustments to come out the next day</t>
  </si>
  <si>
    <t>Roll Forward Schedule</t>
  </si>
  <si>
    <t>Manual Input</t>
  </si>
  <si>
    <t>Book:</t>
  </si>
  <si>
    <t>Links</t>
  </si>
  <si>
    <t>Accounting Month:</t>
  </si>
  <si>
    <t>Check Figures</t>
  </si>
  <si>
    <t>Date:</t>
  </si>
  <si>
    <t>Current Book Balance</t>
  </si>
  <si>
    <t>Daily Liquidations</t>
  </si>
  <si>
    <t>Current Day P&amp;L Breakout</t>
  </si>
  <si>
    <t>Yesterdays P&amp;L</t>
  </si>
  <si>
    <t>Prior Month</t>
  </si>
  <si>
    <t>Current YTD</t>
  </si>
  <si>
    <t>Prior Year LTD</t>
  </si>
  <si>
    <t xml:space="preserve">Daily P&amp;L </t>
  </si>
  <si>
    <t>Buy</t>
  </si>
  <si>
    <t>Sell</t>
  </si>
  <si>
    <t>NPV</t>
  </si>
  <si>
    <t>Physical</t>
  </si>
  <si>
    <t>Financial</t>
  </si>
  <si>
    <t>Actual</t>
  </si>
  <si>
    <t>Annuity</t>
  </si>
  <si>
    <t>Today</t>
  </si>
  <si>
    <t>Prior Day</t>
  </si>
  <si>
    <t xml:space="preserve">Upfront </t>
  </si>
  <si>
    <t>I. Unrealized MTM Gain (Losses)</t>
  </si>
  <si>
    <t>New Value</t>
  </si>
  <si>
    <t>Adjustments</t>
  </si>
  <si>
    <t>Diff</t>
  </si>
  <si>
    <t>LTD Balance</t>
  </si>
  <si>
    <t>Swaps</t>
  </si>
  <si>
    <t>Options</t>
  </si>
  <si>
    <t>Volumes</t>
  </si>
  <si>
    <t>Change</t>
  </si>
  <si>
    <t>Opt Premiums</t>
  </si>
  <si>
    <t xml:space="preserve">     Mid P/L Swaps</t>
  </si>
  <si>
    <t xml:space="preserve">     Mid P/L Options</t>
  </si>
  <si>
    <t xml:space="preserve">     NYMEX Options MTM Value</t>
  </si>
  <si>
    <t>Total</t>
  </si>
  <si>
    <t xml:space="preserve">     NYMEX Futures MTM Value</t>
  </si>
  <si>
    <t xml:space="preserve">     Foreign Currency</t>
  </si>
  <si>
    <t xml:space="preserve">     Rho/Drift  Adjustments - (Schedule C)</t>
  </si>
  <si>
    <t xml:space="preserve">     Perm Book Adjustments - (Schedule D)</t>
  </si>
  <si>
    <t>VOLUMES</t>
  </si>
  <si>
    <t xml:space="preserve">               </t>
  </si>
  <si>
    <t>Current Month</t>
  </si>
  <si>
    <t>Factor</t>
  </si>
  <si>
    <t>Postion From Roll</t>
  </si>
  <si>
    <t>II. Prudency</t>
  </si>
  <si>
    <t>Net NPV Position (MW)</t>
  </si>
  <si>
    <t xml:space="preserve">     Current Prudency Balance</t>
  </si>
  <si>
    <t>Net  NPV Position (mmbtu)</t>
  </si>
  <si>
    <t xml:space="preserve">     Accounting Adjustments - (Schedule E)</t>
  </si>
  <si>
    <t xml:space="preserve">Gross Purchase Position </t>
  </si>
  <si>
    <t xml:space="preserve">Gross Sales Position </t>
  </si>
  <si>
    <t>Net Notional Position</t>
  </si>
  <si>
    <t xml:space="preserve">    Total Prudency</t>
  </si>
  <si>
    <t>Through December 31, 1996</t>
  </si>
  <si>
    <t>III. Realized Gains (Losses)</t>
  </si>
  <si>
    <t xml:space="preserve">     Prior Month LTD Liquidations</t>
  </si>
  <si>
    <t xml:space="preserve">     Current Month Swap/Option Financial Liquidaitons (Schedule B)</t>
  </si>
  <si>
    <t>Changes since: December 31, 1996</t>
  </si>
  <si>
    <t xml:space="preserve">     Current Month Swap/Option Physical Liquidations (Schedule B)</t>
  </si>
  <si>
    <t xml:space="preserve">     Current Month Estimated Physical Liquidaions (Schedule B)</t>
  </si>
  <si>
    <t xml:space="preserve">     Current Month Estimated Financial Liquidaions (Schedule B)</t>
  </si>
  <si>
    <t xml:space="preserve">     Current Month Exchange Futures Liquidations (Schedule B)</t>
  </si>
  <si>
    <t>Origination</t>
  </si>
  <si>
    <t xml:space="preserve">     Current Month Exchange Options Liquidations Schedule B)</t>
  </si>
  <si>
    <t>ROLL TESTS</t>
  </si>
  <si>
    <t>Credit Reserve</t>
  </si>
  <si>
    <t xml:space="preserve">     Current Month Broker Fees (Schedule A)</t>
  </si>
  <si>
    <t xml:space="preserve">     Current Month Liquidation Adjustments (Book/Acct Recon, Schedule B)</t>
  </si>
  <si>
    <t>Prior Month LTD</t>
  </si>
  <si>
    <t xml:space="preserve">     Current Month Rho &amp; Drift</t>
  </si>
  <si>
    <t xml:space="preserve">    Gross Book Balance</t>
  </si>
  <si>
    <t xml:space="preserve">   Current Month LTD Liquidations</t>
  </si>
  <si>
    <t xml:space="preserve">    Prudency</t>
  </si>
  <si>
    <t xml:space="preserve">    LTD Liquidations</t>
  </si>
  <si>
    <t>IV. LTD Recognized</t>
  </si>
  <si>
    <t xml:space="preserve">Current MTD </t>
  </si>
  <si>
    <t>V. Origination and Credit Reserve</t>
  </si>
  <si>
    <r>
      <t xml:space="preserve">     </t>
    </r>
    <r>
      <rPr>
        <sz val="10"/>
        <color indexed="8"/>
        <rFont val="Times New Roman"/>
        <family val="1"/>
      </rPr>
      <t>Prior Month Term Origination</t>
    </r>
  </si>
  <si>
    <t xml:space="preserve">    Liquidations</t>
  </si>
  <si>
    <t xml:space="preserve">     Prior Month Middle Market Origination</t>
  </si>
  <si>
    <t xml:space="preserve">     Current Month Term Origination </t>
  </si>
  <si>
    <t xml:space="preserve">     Current Month Middle Market Origination</t>
  </si>
  <si>
    <t xml:space="preserve">     Current Month Credit Reserve</t>
  </si>
  <si>
    <t xml:space="preserve">     Accounting Adjustments - Schedule </t>
  </si>
  <si>
    <t xml:space="preserve">     Total Origination / Credit Reserve</t>
  </si>
  <si>
    <t>VI.  PRIOR YEAR LTD RECOGNIZED</t>
  </si>
  <si>
    <t>Fin &amp; Phy Est Liq</t>
  </si>
  <si>
    <t>VII. DAILY CHANGE IN P&amp;L</t>
  </si>
  <si>
    <t>Month to Date Changes</t>
  </si>
  <si>
    <t>Enter Fin P/D  (J9)</t>
  </si>
  <si>
    <t>Previous</t>
  </si>
  <si>
    <t>Daily</t>
  </si>
  <si>
    <t>Should tie to B Bal</t>
  </si>
  <si>
    <t>MTD</t>
  </si>
  <si>
    <t>Daily Changes</t>
  </si>
  <si>
    <t xml:space="preserve">Term Originated Transactions </t>
  </si>
  <si>
    <t>Middle Market Orginated Transactions</t>
  </si>
  <si>
    <t>Hedge management</t>
  </si>
  <si>
    <t xml:space="preserve">            Swaps:</t>
  </si>
  <si>
    <t xml:space="preserve">                      Change in Price</t>
  </si>
  <si>
    <t xml:space="preserve">                      Change in Futures</t>
  </si>
  <si>
    <t xml:space="preserve">                      Change in Basis Price</t>
  </si>
  <si>
    <t xml:space="preserve">                      Index Curve Shift</t>
  </si>
  <si>
    <t xml:space="preserve">                      Gas Daily Curve Shift</t>
  </si>
  <si>
    <t xml:space="preserve">                      FX Curve Shift</t>
  </si>
  <si>
    <t xml:space="preserve">                      New Deals</t>
  </si>
  <si>
    <t xml:space="preserve">                      Change in existing deals</t>
  </si>
  <si>
    <t>Enter Phy P/ D (J8)</t>
  </si>
  <si>
    <t>EXTRA ROW</t>
  </si>
  <si>
    <t xml:space="preserve">                      Drift</t>
  </si>
  <si>
    <t xml:space="preserve">                      Change in Interest Rates</t>
  </si>
  <si>
    <t xml:space="preserve">                      Change in FX Rho</t>
  </si>
  <si>
    <t xml:space="preserve">                      Change in FX Drift</t>
  </si>
  <si>
    <t xml:space="preserve">         Options:</t>
  </si>
  <si>
    <t xml:space="preserve">                      Change in OTC Price</t>
  </si>
  <si>
    <t xml:space="preserve">                      Change in EXG Price</t>
  </si>
  <si>
    <t xml:space="preserve">                      Gamma</t>
  </si>
  <si>
    <t xml:space="preserve">                      Vega</t>
  </si>
  <si>
    <t xml:space="preserve">                      Theta</t>
  </si>
  <si>
    <t xml:space="preserve">                      Rho</t>
  </si>
  <si>
    <t xml:space="preserve">        Broker Fees:  Exchange</t>
  </si>
  <si>
    <t xml:space="preserve">        Broker Fees:  OTC</t>
  </si>
  <si>
    <t xml:space="preserve">        Broker Fees:  Intra Month Book</t>
  </si>
  <si>
    <t xml:space="preserve">        Adjustments:  (See Schedule F) </t>
  </si>
  <si>
    <t>Total  Hedge Management</t>
  </si>
  <si>
    <t>Change in Price prudence</t>
  </si>
  <si>
    <t>Other</t>
  </si>
  <si>
    <t>Daily Change in Income (Loss)</t>
  </si>
  <si>
    <t>SUPPORTING SCHEDULES</t>
  </si>
  <si>
    <t>Broker Fees YTD/LTD</t>
  </si>
  <si>
    <t>Month</t>
  </si>
  <si>
    <t>Current LTD</t>
  </si>
  <si>
    <t xml:space="preserve">   OTC Term Broker Fees</t>
  </si>
  <si>
    <t xml:space="preserve">   Exchange Broker Fees</t>
  </si>
  <si>
    <t xml:space="preserve">   OTC Intra Month Fees</t>
  </si>
  <si>
    <t>Total Fee</t>
  </si>
  <si>
    <t>Schedule A:  Daily Liquidations</t>
  </si>
  <si>
    <t>PHYSICAL</t>
  </si>
  <si>
    <t>FINANCIAL</t>
  </si>
  <si>
    <t>PMAs</t>
  </si>
  <si>
    <t>Balance</t>
  </si>
  <si>
    <t>Estimate</t>
  </si>
  <si>
    <t>Prior Period</t>
  </si>
  <si>
    <t>Physical Estimate to Actual</t>
  </si>
  <si>
    <t>Adjustment</t>
  </si>
  <si>
    <t>(Schedule F)</t>
  </si>
  <si>
    <t>vs. Actual</t>
  </si>
  <si>
    <t>Deals</t>
  </si>
  <si>
    <t>Prior Day YTD</t>
  </si>
  <si>
    <t>Current Day</t>
  </si>
  <si>
    <t>DPR Liq Schedule (Daily)</t>
  </si>
  <si>
    <t>DPR Liq Schedule (MTD)</t>
  </si>
  <si>
    <t>Month-end true-up</t>
  </si>
  <si>
    <t>Current MTD</t>
  </si>
  <si>
    <t>Schedule F: Rho &amp; Drift LTD Value</t>
  </si>
  <si>
    <t>Schedule C: Non-Standard Adjustments</t>
  </si>
  <si>
    <t>Amount</t>
  </si>
  <si>
    <t>Date</t>
  </si>
  <si>
    <t>Description</t>
  </si>
  <si>
    <t>Prior 18 Month LTD Balance</t>
  </si>
  <si>
    <t>Total Perm Book Adjustments</t>
  </si>
  <si>
    <t>Schedule D: Accounting Adjustments (Prudency)</t>
  </si>
  <si>
    <t>Deal Number</t>
  </si>
  <si>
    <t>Counterparty</t>
  </si>
  <si>
    <t>Total Accounting Adjustments (Prudency)</t>
  </si>
  <si>
    <t>Schedule E: Prior Period Liquidation Adjustments</t>
  </si>
  <si>
    <t>Number</t>
  </si>
  <si>
    <t>Total Prior Period Liquidation Adjustments</t>
  </si>
  <si>
    <t>PV</t>
  </si>
  <si>
    <t>Total Notional</t>
  </si>
  <si>
    <t>Value on Date</t>
  </si>
  <si>
    <t>Quantities (BBtu)</t>
  </si>
  <si>
    <t>Transaction Originated</t>
  </si>
  <si>
    <t>Enter Value of</t>
  </si>
  <si>
    <t>Deal #</t>
  </si>
  <si>
    <t>Originated</t>
  </si>
  <si>
    <t>Customer</t>
  </si>
  <si>
    <t>EGS Origination</t>
  </si>
  <si>
    <t>Originator</t>
  </si>
  <si>
    <t>(Sales)</t>
  </si>
  <si>
    <t>Purchases</t>
  </si>
  <si>
    <t>(In Thousands)</t>
  </si>
  <si>
    <t>Deal Here</t>
  </si>
  <si>
    <t>XXXXX.XX</t>
  </si>
  <si>
    <t>Counterparty Name Here</t>
  </si>
  <si>
    <t>EGS Originating Entity</t>
  </si>
  <si>
    <t>TOTAL ORIGINATION</t>
  </si>
  <si>
    <t>ZP26</t>
  </si>
  <si>
    <t>Associated</t>
  </si>
  <si>
    <t>Rockies</t>
  </si>
  <si>
    <t>zzzzzzzzzzz</t>
  </si>
  <si>
    <t>Reserve</t>
  </si>
  <si>
    <t>Release of Reserve</t>
  </si>
  <si>
    <t>Close out ENA-Cal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</si>
</sst>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General_)"/>
    <numFmt numFmtId="166" formatCode="#,##0.000_);[Red]\(#,##0.000\)"/>
    <numFmt numFmtId="171" formatCode="#,##0.0_);\(#,##0.0\)"/>
    <numFmt numFmtId="172" formatCode=";;;"/>
    <numFmt numFmtId="175" formatCode="&quot;As of &quot;mmmm\ dd\,\ yyyy"/>
    <numFmt numFmtId="176" formatCode="&quot;Through &quot;mmmm\ dd\,\ yyyy"/>
    <numFmt numFmtId="177" formatCode="&quot;Change since &quot;mmmm\ dd\,\ yyyy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89" formatCode="_(* #,##0_);_(* \(#,##0\);_(* &quot;-&quot;??_);_(@_)"/>
    <numFmt numFmtId="191" formatCode="mmmm\-yy"/>
  </numFmts>
  <fonts count="57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i/>
      <sz val="11"/>
      <color indexed="12"/>
      <name val="Times New Roman"/>
      <family val="1"/>
    </font>
    <font>
      <b/>
      <u/>
      <sz val="10"/>
      <color indexed="16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u/>
      <sz val="10"/>
      <color indexed="12"/>
      <name val="Times New Roman"/>
      <family val="1"/>
    </font>
    <font>
      <b/>
      <sz val="10"/>
      <color indexed="39"/>
      <name val="Times New Roman"/>
      <family val="1"/>
    </font>
    <font>
      <sz val="18"/>
      <name val="Times New Roman"/>
      <family val="1"/>
    </font>
    <font>
      <b/>
      <sz val="14"/>
      <name val="Times New Roman"/>
      <family val="1"/>
    </font>
    <font>
      <b/>
      <sz val="17"/>
      <color indexed="10"/>
      <name val="Times New Roman"/>
      <family val="1"/>
    </font>
    <font>
      <b/>
      <sz val="10"/>
      <color indexed="12"/>
      <name val="Times New Roman"/>
    </font>
    <font>
      <b/>
      <sz val="11"/>
      <color indexed="32"/>
      <name val="Times New Roman"/>
      <family val="1"/>
    </font>
    <font>
      <sz val="8"/>
      <name val="Times New Roman"/>
      <family val="1"/>
    </font>
    <font>
      <b/>
      <sz val="8"/>
      <color indexed="8"/>
      <name val="Times New Roman"/>
      <family val="1"/>
    </font>
    <font>
      <b/>
      <u/>
      <sz val="8"/>
      <color indexed="10"/>
      <name val="Times New Roman"/>
      <family val="1"/>
    </font>
    <font>
      <sz val="8"/>
      <color indexed="10"/>
      <name val="Times New Roman"/>
      <family val="1"/>
    </font>
    <font>
      <sz val="8"/>
      <color indexed="12"/>
      <name val="Times New Roman"/>
      <family val="1"/>
    </font>
    <font>
      <sz val="8"/>
      <color indexed="14"/>
      <name val="Times New Roman"/>
      <family val="1"/>
    </font>
    <font>
      <sz val="8"/>
      <color indexed="17"/>
      <name val="Times New Roman"/>
      <family val="1"/>
    </font>
    <font>
      <b/>
      <sz val="8"/>
      <name val="Times New Roman"/>
      <family val="1"/>
    </font>
    <font>
      <b/>
      <sz val="11"/>
      <color indexed="12"/>
      <name val="Times New Roman"/>
      <family val="1"/>
    </font>
    <font>
      <b/>
      <sz val="8"/>
      <color indexed="12"/>
      <name val="Times New Roman"/>
      <family val="1"/>
    </font>
    <font>
      <sz val="8"/>
      <color indexed="8"/>
      <name val="Times New Roman"/>
      <family val="1"/>
    </font>
    <font>
      <sz val="11"/>
      <name val="Times New Roman"/>
      <family val="1"/>
    </font>
    <font>
      <sz val="11"/>
      <color indexed="39"/>
      <name val="Times New Roman"/>
      <family val="1"/>
    </font>
    <font>
      <sz val="11"/>
      <color indexed="10"/>
      <name val="Times New Roman"/>
      <family val="1"/>
    </font>
    <font>
      <sz val="11"/>
      <color indexed="12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1"/>
      <color indexed="8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b/>
      <sz val="14"/>
      <color indexed="32"/>
      <name val="Times New Roman"/>
      <family val="1"/>
    </font>
    <font>
      <b/>
      <sz val="8"/>
      <color indexed="10"/>
      <name val="Times New Roman"/>
      <family val="1"/>
    </font>
    <font>
      <b/>
      <sz val="8"/>
      <color indexed="56"/>
      <name val="Times New Roman"/>
      <family val="1"/>
    </font>
    <font>
      <i/>
      <sz val="10"/>
      <name val="Times New Roman"/>
      <family val="1"/>
    </font>
    <font>
      <sz val="8"/>
      <name val="Times New Roman"/>
    </font>
    <font>
      <sz val="8"/>
      <color indexed="81"/>
      <name val="Tahoma"/>
    </font>
  </fonts>
  <fills count="1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3"/>
      </patternFill>
    </fill>
    <fill>
      <patternFill patternType="solid">
        <fgColor indexed="65"/>
        <bgColor indexed="64"/>
      </patternFill>
    </fill>
    <fill>
      <patternFill patternType="gray125">
        <fgColor indexed="8"/>
      </patternFill>
    </fill>
    <fill>
      <patternFill patternType="solid">
        <fgColor indexed="65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gray0625">
        <bgColor indexed="9"/>
      </patternFill>
    </fill>
    <fill>
      <patternFill patternType="solid">
        <fgColor indexed="3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</fills>
  <borders count="8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0" fontId="2" fillId="0" borderId="0" applyFont="0" applyFill="0" applyBorder="0" applyAlignment="0" applyProtection="0"/>
    <xf numFmtId="40" fontId="2" fillId="0" borderId="0" applyNumberFormat="0" applyFont="0" applyFill="0" applyBorder="0" applyAlignment="0" applyProtection="0"/>
    <xf numFmtId="8" fontId="2" fillId="0" borderId="0" applyFont="0" applyFill="0" applyBorder="0" applyAlignment="0" applyProtection="0"/>
    <xf numFmtId="164" fontId="3" fillId="0" borderId="0"/>
  </cellStyleXfs>
  <cellXfs count="576">
    <xf numFmtId="0" fontId="0" fillId="0" borderId="0" xfId="0"/>
    <xf numFmtId="0" fontId="4" fillId="0" borderId="0" xfId="0" applyFont="1"/>
    <xf numFmtId="14" fontId="4" fillId="0" borderId="0" xfId="0" applyNumberFormat="1" applyFont="1"/>
    <xf numFmtId="22" fontId="4" fillId="0" borderId="0" xfId="0" applyNumberFormat="1" applyFont="1"/>
    <xf numFmtId="0" fontId="4" fillId="0" borderId="0" xfId="0" quotePrefix="1" applyFont="1" applyAlignment="1">
      <alignment horizontal="left"/>
    </xf>
    <xf numFmtId="5" fontId="4" fillId="0" borderId="0" xfId="0" applyNumberFormat="1" applyFont="1"/>
    <xf numFmtId="37" fontId="4" fillId="0" borderId="1" xfId="0" applyNumberFormat="1" applyFont="1" applyBorder="1"/>
    <xf numFmtId="5" fontId="4" fillId="0" borderId="0" xfId="0" applyNumberFormat="1" applyFont="1" applyBorder="1"/>
    <xf numFmtId="0" fontId="4" fillId="0" borderId="0" xfId="0" applyFont="1" applyBorder="1"/>
    <xf numFmtId="40" fontId="4" fillId="0" borderId="0" xfId="1" applyNumberFormat="1" applyFont="1" applyBorder="1"/>
    <xf numFmtId="0" fontId="5" fillId="0" borderId="0" xfId="0" applyFont="1"/>
    <xf numFmtId="37" fontId="4" fillId="0" borderId="0" xfId="0" applyNumberFormat="1" applyFont="1"/>
    <xf numFmtId="15" fontId="5" fillId="0" borderId="0" xfId="0" applyNumberFormat="1" applyFont="1"/>
    <xf numFmtId="37" fontId="6" fillId="0" borderId="0" xfId="0" applyNumberFormat="1" applyFont="1"/>
    <xf numFmtId="37" fontId="5" fillId="0" borderId="0" xfId="0" applyNumberFormat="1" applyFont="1"/>
    <xf numFmtId="38" fontId="7" fillId="0" borderId="0" xfId="1" applyNumberFormat="1" applyFont="1"/>
    <xf numFmtId="37" fontId="7" fillId="0" borderId="2" xfId="0" applyNumberFormat="1" applyFont="1" applyBorder="1"/>
    <xf numFmtId="37" fontId="4" fillId="0" borderId="2" xfId="0" applyNumberFormat="1" applyFont="1" applyBorder="1"/>
    <xf numFmtId="37" fontId="4" fillId="0" borderId="0" xfId="0" applyNumberFormat="1" applyFont="1" applyBorder="1"/>
    <xf numFmtId="37" fontId="5" fillId="0" borderId="3" xfId="0" applyNumberFormat="1" applyFont="1" applyBorder="1"/>
    <xf numFmtId="38" fontId="4" fillId="0" borderId="0" xfId="1" applyNumberFormat="1" applyFont="1" applyBorder="1"/>
    <xf numFmtId="37" fontId="10" fillId="0" borderId="2" xfId="0" applyNumberFormat="1" applyFont="1" applyBorder="1"/>
    <xf numFmtId="37" fontId="4" fillId="0" borderId="0" xfId="0" applyNumberFormat="1" applyFont="1" applyBorder="1" applyAlignment="1">
      <alignment horizontal="center"/>
    </xf>
    <xf numFmtId="37" fontId="4" fillId="0" borderId="4" xfId="0" applyNumberFormat="1" applyFont="1" applyBorder="1"/>
    <xf numFmtId="0" fontId="4" fillId="0" borderId="0" xfId="0" applyFont="1" applyFill="1"/>
    <xf numFmtId="38" fontId="4" fillId="0" borderId="0" xfId="1" applyNumberFormat="1" applyFont="1"/>
    <xf numFmtId="37" fontId="12" fillId="2" borderId="5" xfId="0" applyNumberFormat="1" applyFont="1" applyFill="1" applyBorder="1" applyAlignment="1">
      <alignment horizontal="centerContinuous"/>
    </xf>
    <xf numFmtId="37" fontId="12" fillId="2" borderId="6" xfId="0" applyNumberFormat="1" applyFont="1" applyFill="1" applyBorder="1" applyAlignment="1">
      <alignment horizontal="centerContinuous"/>
    </xf>
    <xf numFmtId="37" fontId="4" fillId="0" borderId="7" xfId="0" applyNumberFormat="1" applyFont="1" applyBorder="1"/>
    <xf numFmtId="37" fontId="4" fillId="0" borderId="8" xfId="0" applyNumberFormat="1" applyFont="1" applyBorder="1"/>
    <xf numFmtId="37" fontId="4" fillId="0" borderId="9" xfId="0" applyNumberFormat="1" applyFont="1" applyBorder="1"/>
    <xf numFmtId="37" fontId="4" fillId="0" borderId="10" xfId="0" applyNumberFormat="1" applyFont="1" applyBorder="1"/>
    <xf numFmtId="37" fontId="4" fillId="0" borderId="11" xfId="0" applyNumberFormat="1" applyFont="1" applyBorder="1"/>
    <xf numFmtId="38" fontId="7" fillId="0" borderId="0" xfId="1" applyNumberFormat="1" applyFont="1" applyBorder="1"/>
    <xf numFmtId="37" fontId="4" fillId="0" borderId="12" xfId="0" applyNumberFormat="1" applyFont="1" applyBorder="1"/>
    <xf numFmtId="37" fontId="4" fillId="0" borderId="13" xfId="0" applyNumberFormat="1" applyFont="1" applyBorder="1"/>
    <xf numFmtId="37" fontId="4" fillId="0" borderId="14" xfId="0" applyNumberFormat="1" applyFont="1" applyBorder="1"/>
    <xf numFmtId="37" fontId="5" fillId="0" borderId="15" xfId="0" applyNumberFormat="1" applyFont="1" applyBorder="1"/>
    <xf numFmtId="37" fontId="4" fillId="0" borderId="15" xfId="0" applyNumberFormat="1" applyFont="1" applyBorder="1"/>
    <xf numFmtId="37" fontId="4" fillId="0" borderId="16" xfId="0" applyNumberFormat="1" applyFont="1" applyBorder="1"/>
    <xf numFmtId="37" fontId="4" fillId="0" borderId="17" xfId="0" applyNumberFormat="1" applyFont="1" applyBorder="1"/>
    <xf numFmtId="37" fontId="4" fillId="0" borderId="0" xfId="0" applyNumberFormat="1" applyFont="1" applyBorder="1" applyAlignment="1">
      <alignment horizontal="left"/>
    </xf>
    <xf numFmtId="37" fontId="4" fillId="0" borderId="0" xfId="0" applyNumberFormat="1" applyFont="1" applyBorder="1" applyProtection="1"/>
    <xf numFmtId="37" fontId="5" fillId="0" borderId="18" xfId="0" applyNumberFormat="1" applyFont="1" applyBorder="1"/>
    <xf numFmtId="37" fontId="11" fillId="0" borderId="6" xfId="0" applyNumberFormat="1" applyFont="1" applyBorder="1" applyAlignment="1">
      <alignment horizontal="center"/>
    </xf>
    <xf numFmtId="37" fontId="11" fillId="0" borderId="6" xfId="0" applyNumberFormat="1" applyFont="1" applyBorder="1" applyAlignment="1">
      <alignment horizontal="left"/>
    </xf>
    <xf numFmtId="0" fontId="14" fillId="0" borderId="19" xfId="0" applyFont="1" applyBorder="1" applyAlignment="1">
      <alignment horizontal="centerContinuous"/>
    </xf>
    <xf numFmtId="38" fontId="4" fillId="0" borderId="20" xfId="0" applyNumberFormat="1" applyFont="1" applyBorder="1"/>
    <xf numFmtId="38" fontId="4" fillId="0" borderId="21" xfId="0" applyNumberFormat="1" applyFont="1" applyBorder="1"/>
    <xf numFmtId="37" fontId="5" fillId="0" borderId="0" xfId="0" applyNumberFormat="1" applyFont="1" applyBorder="1"/>
    <xf numFmtId="14" fontId="11" fillId="0" borderId="22" xfId="0" applyNumberFormat="1" applyFont="1" applyBorder="1" applyAlignment="1">
      <alignment horizontal="center"/>
    </xf>
    <xf numFmtId="37" fontId="11" fillId="0" borderId="23" xfId="0" applyNumberFormat="1" applyFont="1" applyBorder="1"/>
    <xf numFmtId="14" fontId="5" fillId="0" borderId="2" xfId="0" applyNumberFormat="1" applyFont="1" applyBorder="1"/>
    <xf numFmtId="6" fontId="5" fillId="0" borderId="0" xfId="3" applyNumberFormat="1" applyFont="1" applyBorder="1"/>
    <xf numFmtId="37" fontId="16" fillId="0" borderId="0" xfId="0" applyNumberFormat="1" applyFont="1"/>
    <xf numFmtId="37" fontId="4" fillId="0" borderId="0" xfId="0" applyNumberFormat="1" applyFont="1" applyAlignment="1">
      <alignment horizontal="center"/>
    </xf>
    <xf numFmtId="37" fontId="4" fillId="0" borderId="0" xfId="0" applyNumberFormat="1" applyFont="1" applyFill="1" applyBorder="1" applyAlignment="1">
      <alignment horizontal="center"/>
    </xf>
    <xf numFmtId="37" fontId="4" fillId="0" borderId="0" xfId="0" applyNumberFormat="1" applyFont="1" applyFill="1" applyBorder="1"/>
    <xf numFmtId="37" fontId="16" fillId="0" borderId="0" xfId="0" applyNumberFormat="1" applyFont="1" applyBorder="1" applyAlignment="1">
      <alignment horizontal="centerContinuous"/>
    </xf>
    <xf numFmtId="37" fontId="20" fillId="0" borderId="0" xfId="0" applyNumberFormat="1" applyFont="1" applyBorder="1" applyAlignment="1">
      <alignment horizontal="center"/>
    </xf>
    <xf numFmtId="37" fontId="16" fillId="0" borderId="11" xfId="0" applyNumberFormat="1" applyFont="1" applyBorder="1" applyAlignment="1">
      <alignment horizontal="centerContinuous"/>
    </xf>
    <xf numFmtId="0" fontId="0" fillId="0" borderId="23" xfId="0" applyBorder="1"/>
    <xf numFmtId="14" fontId="4" fillId="0" borderId="2" xfId="0" applyNumberFormat="1" applyFont="1" applyBorder="1" applyAlignment="1">
      <alignment horizontal="center"/>
    </xf>
    <xf numFmtId="0" fontId="11" fillId="0" borderId="3" xfId="0" applyFont="1" applyBorder="1" applyAlignment="1">
      <alignment horizontal="centerContinuous"/>
    </xf>
    <xf numFmtId="37" fontId="11" fillId="0" borderId="24" xfId="0" applyNumberFormat="1" applyFont="1" applyBorder="1" applyAlignment="1">
      <alignment horizontal="center"/>
    </xf>
    <xf numFmtId="6" fontId="10" fillId="0" borderId="25" xfId="0" applyNumberFormat="1" applyFont="1" applyBorder="1"/>
    <xf numFmtId="6" fontId="10" fillId="0" borderId="25" xfId="1" applyNumberFormat="1" applyFont="1" applyBorder="1"/>
    <xf numFmtId="6" fontId="4" fillId="0" borderId="25" xfId="0" applyNumberFormat="1" applyFont="1" applyBorder="1"/>
    <xf numFmtId="6" fontId="4" fillId="0" borderId="26" xfId="0" applyNumberFormat="1" applyFont="1" applyBorder="1"/>
    <xf numFmtId="37" fontId="4" fillId="0" borderId="0" xfId="0" applyNumberFormat="1" applyFont="1" applyBorder="1" applyAlignment="1">
      <alignment horizontal="right"/>
    </xf>
    <xf numFmtId="37" fontId="14" fillId="0" borderId="27" xfId="0" applyNumberFormat="1" applyFont="1" applyBorder="1" applyAlignment="1">
      <alignment horizontal="centerContinuous"/>
    </xf>
    <xf numFmtId="0" fontId="4" fillId="0" borderId="4" xfId="0" applyFont="1" applyBorder="1"/>
    <xf numFmtId="38" fontId="11" fillId="0" borderId="28" xfId="1" applyNumberFormat="1" applyFont="1" applyBorder="1" applyAlignment="1">
      <alignment horizontal="center"/>
    </xf>
    <xf numFmtId="37" fontId="5" fillId="0" borderId="29" xfId="0" applyNumberFormat="1" applyFont="1" applyBorder="1"/>
    <xf numFmtId="37" fontId="5" fillId="0" borderId="30" xfId="0" applyNumberFormat="1" applyFont="1" applyBorder="1"/>
    <xf numFmtId="37" fontId="11" fillId="0" borderId="31" xfId="0" applyNumberFormat="1" applyFont="1" applyBorder="1" applyAlignment="1">
      <alignment horizontal="center"/>
    </xf>
    <xf numFmtId="37" fontId="5" fillId="0" borderId="32" xfId="0" applyNumberFormat="1" applyFont="1" applyBorder="1"/>
    <xf numFmtId="37" fontId="11" fillId="0" borderId="33" xfId="0" applyNumberFormat="1" applyFont="1" applyBorder="1" applyAlignment="1">
      <alignment horizontal="center"/>
    </xf>
    <xf numFmtId="38" fontId="5" fillId="0" borderId="25" xfId="0" applyNumberFormat="1" applyFont="1" applyBorder="1"/>
    <xf numFmtId="37" fontId="5" fillId="0" borderId="12" xfId="0" applyNumberFormat="1" applyFont="1" applyBorder="1" applyAlignment="1">
      <alignment horizontal="center"/>
    </xf>
    <xf numFmtId="14" fontId="5" fillId="0" borderId="13" xfId="0" applyNumberFormat="1" applyFont="1" applyBorder="1"/>
    <xf numFmtId="37" fontId="5" fillId="0" borderId="13" xfId="0" applyNumberFormat="1" applyFont="1" applyBorder="1"/>
    <xf numFmtId="37" fontId="5" fillId="0" borderId="14" xfId="0" applyNumberFormat="1" applyFont="1" applyBorder="1"/>
    <xf numFmtId="37" fontId="11" fillId="0" borderId="34" xfId="0" applyNumberFormat="1" applyFont="1" applyBorder="1" applyAlignment="1">
      <alignment horizontal="centerContinuous"/>
    </xf>
    <xf numFmtId="37" fontId="11" fillId="0" borderId="35" xfId="0" applyNumberFormat="1" applyFont="1" applyBorder="1" applyAlignment="1">
      <alignment horizontal="centerContinuous"/>
    </xf>
    <xf numFmtId="37" fontId="5" fillId="0" borderId="4" xfId="0" applyNumberFormat="1" applyFont="1" applyBorder="1"/>
    <xf numFmtId="37" fontId="5" fillId="0" borderId="26" xfId="0" applyNumberFormat="1" applyFont="1" applyBorder="1"/>
    <xf numFmtId="6" fontId="4" fillId="0" borderId="0" xfId="3" applyNumberFormat="1" applyFont="1" applyBorder="1"/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175" fontId="21" fillId="0" borderId="0" xfId="0" quotePrefix="1" applyNumberFormat="1" applyFont="1" applyAlignment="1">
      <alignment horizontal="left"/>
    </xf>
    <xf numFmtId="0" fontId="4" fillId="0" borderId="36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0" fontId="18" fillId="0" borderId="0" xfId="0" applyFont="1" applyAlignment="1">
      <alignment horizontal="left"/>
    </xf>
    <xf numFmtId="176" fontId="21" fillId="0" borderId="0" xfId="0" quotePrefix="1" applyNumberFormat="1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171" fontId="4" fillId="0" borderId="0" xfId="0" applyNumberFormat="1" applyFont="1" applyProtection="1"/>
    <xf numFmtId="171" fontId="4" fillId="0" borderId="3" xfId="0" applyNumberFormat="1" applyFont="1" applyBorder="1" applyProtection="1"/>
    <xf numFmtId="172" fontId="4" fillId="0" borderId="0" xfId="0" applyNumberFormat="1" applyFont="1" applyProtection="1"/>
    <xf numFmtId="0" fontId="8" fillId="0" borderId="0" xfId="0" applyFont="1" applyAlignment="1">
      <alignment horizontal="left"/>
    </xf>
    <xf numFmtId="179" fontId="21" fillId="0" borderId="0" xfId="0" quotePrefix="1" applyNumberFormat="1" applyFont="1" applyAlignment="1">
      <alignment horizontal="left"/>
    </xf>
    <xf numFmtId="5" fontId="4" fillId="0" borderId="3" xfId="0" applyNumberFormat="1" applyFont="1" applyBorder="1" applyProtection="1"/>
    <xf numFmtId="5" fontId="4" fillId="0" borderId="0" xfId="0" applyNumberFormat="1" applyFont="1" applyProtection="1"/>
    <xf numFmtId="180" fontId="21" fillId="0" borderId="0" xfId="0" quotePrefix="1" applyNumberFormat="1" applyFont="1" applyAlignment="1">
      <alignment horizontal="left"/>
    </xf>
    <xf numFmtId="5" fontId="4" fillId="0" borderId="0" xfId="0" applyNumberFormat="1" applyFont="1" applyBorder="1" applyProtection="1"/>
    <xf numFmtId="0" fontId="5" fillId="1" borderId="0" xfId="0" applyFont="1" applyFill="1" applyAlignment="1">
      <alignment horizontal="left"/>
    </xf>
    <xf numFmtId="38" fontId="4" fillId="0" borderId="0" xfId="1" applyNumberFormat="1" applyFont="1" applyProtection="1"/>
    <xf numFmtId="0" fontId="21" fillId="0" borderId="0" xfId="0" applyFont="1" applyAlignment="1">
      <alignment horizontal="left"/>
    </xf>
    <xf numFmtId="181" fontId="21" fillId="0" borderId="0" xfId="0" quotePrefix="1" applyNumberFormat="1" applyFont="1" applyAlignment="1">
      <alignment horizontal="left"/>
    </xf>
    <xf numFmtId="0" fontId="4" fillId="1" borderId="0" xfId="0" applyFont="1" applyFill="1" applyAlignment="1">
      <alignment horizontal="left"/>
    </xf>
    <xf numFmtId="0" fontId="21" fillId="0" borderId="0" xfId="0" applyFont="1"/>
    <xf numFmtId="5" fontId="4" fillId="3" borderId="0" xfId="0" applyNumberFormat="1" applyFont="1" applyFill="1" applyProtection="1"/>
    <xf numFmtId="5" fontId="5" fillId="4" borderId="0" xfId="0" applyNumberFormat="1" applyFont="1" applyFill="1" applyBorder="1" applyProtection="1"/>
    <xf numFmtId="5" fontId="4" fillId="3" borderId="3" xfId="0" applyNumberFormat="1" applyFont="1" applyFill="1" applyBorder="1" applyProtection="1"/>
    <xf numFmtId="5" fontId="4" fillId="3" borderId="0" xfId="0" applyNumberFormat="1" applyFont="1" applyFill="1" applyBorder="1" applyProtection="1"/>
    <xf numFmtId="5" fontId="19" fillId="3" borderId="3" xfId="0" applyNumberFormat="1" applyFont="1" applyFill="1" applyBorder="1" applyProtection="1"/>
    <xf numFmtId="0" fontId="15" fillId="5" borderId="0" xfId="0" applyFont="1" applyFill="1" applyAlignment="1">
      <alignment horizontal="left"/>
    </xf>
    <xf numFmtId="5" fontId="5" fillId="5" borderId="3" xfId="0" applyNumberFormat="1" applyFont="1" applyFill="1" applyBorder="1"/>
    <xf numFmtId="0" fontId="4" fillId="0" borderId="11" xfId="0" applyFont="1" applyBorder="1"/>
    <xf numFmtId="37" fontId="21" fillId="0" borderId="0" xfId="0" applyNumberFormat="1" applyFont="1" applyBorder="1"/>
    <xf numFmtId="38" fontId="5" fillId="0" borderId="0" xfId="1" applyNumberFormat="1" applyFont="1" applyBorder="1"/>
    <xf numFmtId="38" fontId="5" fillId="0" borderId="0" xfId="1" applyNumberFormat="1" applyFont="1" applyBorder="1" applyAlignment="1"/>
    <xf numFmtId="38" fontId="11" fillId="0" borderId="37" xfId="1" applyNumberFormat="1" applyFont="1" applyBorder="1" applyAlignment="1">
      <alignment horizontal="center"/>
    </xf>
    <xf numFmtId="37" fontId="11" fillId="0" borderId="38" xfId="0" applyNumberFormat="1" applyFont="1" applyBorder="1" applyAlignment="1">
      <alignment horizontal="centerContinuous"/>
    </xf>
    <xf numFmtId="37" fontId="4" fillId="0" borderId="13" xfId="0" applyNumberFormat="1" applyFont="1" applyBorder="1" applyAlignment="1">
      <alignment horizontal="right"/>
    </xf>
    <xf numFmtId="171" fontId="4" fillId="0" borderId="0" xfId="0" applyNumberFormat="1" applyFont="1"/>
    <xf numFmtId="2" fontId="4" fillId="0" borderId="4" xfId="0" applyNumberFormat="1" applyFont="1" applyBorder="1"/>
    <xf numFmtId="2" fontId="4" fillId="0" borderId="4" xfId="0" applyNumberFormat="1" applyFont="1" applyBorder="1" applyAlignment="1">
      <alignment horizontal="center"/>
    </xf>
    <xf numFmtId="2" fontId="4" fillId="0" borderId="4" xfId="1" applyNumberFormat="1" applyFont="1" applyBorder="1"/>
    <xf numFmtId="2" fontId="4" fillId="0" borderId="4" xfId="1" applyNumberFormat="1" applyFont="1" applyBorder="1" applyAlignment="1">
      <alignment horizontal="center"/>
    </xf>
    <xf numFmtId="37" fontId="5" fillId="0" borderId="39" xfId="0" applyNumberFormat="1" applyFont="1" applyBorder="1"/>
    <xf numFmtId="38" fontId="22" fillId="0" borderId="0" xfId="2" applyNumberFormat="1" applyFont="1"/>
    <xf numFmtId="5" fontId="15" fillId="0" borderId="3" xfId="0" applyNumberFormat="1" applyFont="1" applyBorder="1"/>
    <xf numFmtId="37" fontId="4" fillId="0" borderId="40" xfId="0" applyNumberFormat="1" applyFont="1" applyBorder="1" applyAlignment="1">
      <alignment horizontal="center"/>
    </xf>
    <xf numFmtId="38" fontId="4" fillId="0" borderId="25" xfId="3" applyNumberFormat="1" applyFont="1" applyBorder="1"/>
    <xf numFmtId="37" fontId="4" fillId="0" borderId="41" xfId="0" applyNumberFormat="1" applyFont="1" applyBorder="1"/>
    <xf numFmtId="164" fontId="4" fillId="0" borderId="0" xfId="4" applyFont="1"/>
    <xf numFmtId="164" fontId="5" fillId="0" borderId="0" xfId="4" applyFont="1"/>
    <xf numFmtId="38" fontId="5" fillId="0" borderId="0" xfId="1" applyNumberFormat="1" applyFont="1"/>
    <xf numFmtId="164" fontId="4" fillId="0" borderId="0" xfId="4" applyFont="1" applyBorder="1" applyAlignment="1">
      <alignment horizontal="center"/>
    </xf>
    <xf numFmtId="164" fontId="4" fillId="0" borderId="0" xfId="4" applyFont="1" applyAlignment="1">
      <alignment horizontal="center"/>
    </xf>
    <xf numFmtId="164" fontId="4" fillId="0" borderId="36" xfId="4" applyFont="1" applyBorder="1"/>
    <xf numFmtId="164" fontId="4" fillId="0" borderId="36" xfId="4" applyFont="1" applyBorder="1" applyAlignment="1">
      <alignment horizontal="center"/>
    </xf>
    <xf numFmtId="164" fontId="4" fillId="0" borderId="0" xfId="4" applyFont="1" applyAlignment="1">
      <alignment horizontal="left"/>
    </xf>
    <xf numFmtId="14" fontId="4" fillId="0" borderId="0" xfId="4" quotePrefix="1" applyNumberFormat="1" applyFont="1" applyAlignment="1">
      <alignment horizontal="center"/>
    </xf>
    <xf numFmtId="38" fontId="4" fillId="0" borderId="0" xfId="1" applyNumberFormat="1" applyFont="1" applyAlignment="1">
      <alignment horizontal="right"/>
    </xf>
    <xf numFmtId="164" fontId="4" fillId="0" borderId="0" xfId="4" applyNumberFormat="1" applyFont="1" applyBorder="1" applyProtection="1"/>
    <xf numFmtId="14" fontId="4" fillId="0" borderId="0" xfId="4" applyNumberFormat="1" applyFont="1" applyAlignment="1">
      <alignment horizontal="center"/>
    </xf>
    <xf numFmtId="164" fontId="4" fillId="0" borderId="0" xfId="4" quotePrefix="1" applyFont="1" applyAlignment="1">
      <alignment horizontal="center"/>
    </xf>
    <xf numFmtId="1" fontId="4" fillId="0" borderId="0" xfId="4" quotePrefix="1" applyNumberFormat="1" applyFont="1" applyAlignment="1">
      <alignment horizontal="center"/>
    </xf>
    <xf numFmtId="164" fontId="4" fillId="6" borderId="0" xfId="4" applyFont="1" applyFill="1"/>
    <xf numFmtId="37" fontId="4" fillId="6" borderId="0" xfId="4" applyNumberFormat="1" applyFont="1" applyFill="1" applyProtection="1"/>
    <xf numFmtId="37" fontId="4" fillId="0" borderId="0" xfId="4" applyNumberFormat="1" applyFont="1" applyProtection="1"/>
    <xf numFmtId="164" fontId="5" fillId="6" borderId="0" xfId="4" applyFont="1" applyFill="1" applyAlignment="1">
      <alignment horizontal="left"/>
    </xf>
    <xf numFmtId="37" fontId="4" fillId="0" borderId="0" xfId="4" applyNumberFormat="1" applyFont="1" applyAlignment="1" applyProtection="1">
      <alignment horizontal="right"/>
    </xf>
    <xf numFmtId="37" fontId="4" fillId="0" borderId="0" xfId="4" quotePrefix="1" applyNumberFormat="1" applyFont="1" applyAlignment="1" applyProtection="1">
      <alignment horizontal="right"/>
    </xf>
    <xf numFmtId="37" fontId="4" fillId="0" borderId="0" xfId="4" applyNumberFormat="1" applyFont="1" applyBorder="1" applyProtection="1"/>
    <xf numFmtId="37" fontId="4" fillId="0" borderId="0" xfId="4" applyNumberFormat="1" applyFont="1"/>
    <xf numFmtId="37" fontId="4" fillId="0" borderId="0" xfId="4" applyNumberFormat="1" applyFont="1" applyBorder="1"/>
    <xf numFmtId="1" fontId="4" fillId="0" borderId="0" xfId="4" applyNumberFormat="1" applyFont="1" applyAlignment="1">
      <alignment horizontal="center"/>
    </xf>
    <xf numFmtId="164" fontId="4" fillId="0" borderId="0" xfId="4" applyFont="1" applyAlignment="1">
      <alignment horizontal="centerContinuous"/>
    </xf>
    <xf numFmtId="164" fontId="5" fillId="0" borderId="0" xfId="4" applyFont="1" applyAlignment="1">
      <alignment horizontal="centerContinuous"/>
    </xf>
    <xf numFmtId="166" fontId="4" fillId="0" borderId="0" xfId="1" applyNumberFormat="1" applyFont="1" applyBorder="1"/>
    <xf numFmtId="37" fontId="9" fillId="0" borderId="0" xfId="0" applyNumberFormat="1" applyFont="1"/>
    <xf numFmtId="17" fontId="6" fillId="0" borderId="0" xfId="0" applyNumberFormat="1" applyFont="1" applyAlignment="1">
      <alignment horizontal="left"/>
    </xf>
    <xf numFmtId="40" fontId="4" fillId="0" borderId="0" xfId="1" applyFont="1"/>
    <xf numFmtId="164" fontId="9" fillId="0" borderId="0" xfId="4" applyFont="1"/>
    <xf numFmtId="164" fontId="9" fillId="0" borderId="0" xfId="4" applyFont="1" applyAlignment="1">
      <alignment horizontal="center"/>
    </xf>
    <xf numFmtId="164" fontId="24" fillId="0" borderId="0" xfId="4" applyFont="1" applyAlignment="1">
      <alignment horizontal="center"/>
    </xf>
    <xf numFmtId="0" fontId="4" fillId="0" borderId="0" xfId="0" applyFont="1" applyAlignment="1">
      <alignment horizontal="centerContinuous"/>
    </xf>
    <xf numFmtId="164" fontId="8" fillId="0" borderId="0" xfId="4" applyFont="1" applyAlignment="1">
      <alignment horizontal="centerContinuous"/>
    </xf>
    <xf numFmtId="164" fontId="5" fillId="0" borderId="0" xfId="4" applyFont="1" applyAlignment="1">
      <alignment horizontal="center"/>
    </xf>
    <xf numFmtId="182" fontId="5" fillId="0" borderId="0" xfId="4" quotePrefix="1" applyNumberFormat="1" applyFont="1" applyAlignment="1">
      <alignment horizontal="centerContinuous"/>
    </xf>
    <xf numFmtId="164" fontId="5" fillId="0" borderId="0" xfId="4" quotePrefix="1" applyFont="1" applyAlignment="1">
      <alignment horizontal="center"/>
    </xf>
    <xf numFmtId="175" fontId="23" fillId="0" borderId="0" xfId="4" quotePrefix="1" applyNumberFormat="1" applyFont="1" applyAlignment="1">
      <alignment horizontal="centerContinuous"/>
    </xf>
    <xf numFmtId="38" fontId="4" fillId="0" borderId="23" xfId="1" applyNumberFormat="1" applyFont="1" applyBorder="1"/>
    <xf numFmtId="38" fontId="5" fillId="0" borderId="0" xfId="1" applyNumberFormat="1" applyFont="1" applyProtection="1"/>
    <xf numFmtId="38" fontId="4" fillId="1" borderId="0" xfId="1" applyNumberFormat="1" applyFont="1" applyFill="1" applyProtection="1"/>
    <xf numFmtId="38" fontId="4" fillId="6" borderId="0" xfId="1" applyNumberFormat="1" applyFont="1" applyFill="1" applyProtection="1"/>
    <xf numFmtId="38" fontId="5" fillId="5" borderId="0" xfId="1" applyNumberFormat="1" applyFont="1" applyFill="1"/>
    <xf numFmtId="37" fontId="4" fillId="0" borderId="36" xfId="0" applyNumberFormat="1" applyFont="1" applyBorder="1" applyAlignment="1">
      <alignment horizontal="center"/>
    </xf>
    <xf numFmtId="5" fontId="5" fillId="7" borderId="3" xfId="0" applyNumberFormat="1" applyFont="1" applyFill="1" applyBorder="1" applyProtection="1"/>
    <xf numFmtId="5" fontId="4" fillId="7" borderId="3" xfId="0" applyNumberFormat="1" applyFont="1" applyFill="1" applyBorder="1" applyProtection="1"/>
    <xf numFmtId="5" fontId="5" fillId="5" borderId="3" xfId="0" applyNumberFormat="1" applyFont="1" applyFill="1" applyBorder="1" applyProtection="1"/>
    <xf numFmtId="0" fontId="5" fillId="5" borderId="0" xfId="0" applyFont="1" applyFill="1" applyAlignment="1">
      <alignment horizontal="left"/>
    </xf>
    <xf numFmtId="38" fontId="19" fillId="5" borderId="0" xfId="1" applyNumberFormat="1" applyFont="1" applyFill="1" applyProtection="1"/>
    <xf numFmtId="0" fontId="4" fillId="0" borderId="0" xfId="0" applyFont="1" applyBorder="1" applyAlignment="1">
      <alignment horizontal="left"/>
    </xf>
    <xf numFmtId="171" fontId="4" fillId="0" borderId="0" xfId="0" applyNumberFormat="1" applyFont="1" applyFill="1" applyBorder="1" applyProtection="1"/>
    <xf numFmtId="171" fontId="4" fillId="0" borderId="0" xfId="0" applyNumberFormat="1" applyFont="1" applyBorder="1" applyProtection="1"/>
    <xf numFmtId="5" fontId="15" fillId="0" borderId="0" xfId="0" applyNumberFormat="1" applyFont="1" applyBorder="1"/>
    <xf numFmtId="5" fontId="5" fillId="5" borderId="0" xfId="0" applyNumberFormat="1" applyFont="1" applyFill="1" applyBorder="1"/>
    <xf numFmtId="0" fontId="7" fillId="0" borderId="0" xfId="0" applyFont="1"/>
    <xf numFmtId="0" fontId="25" fillId="0" borderId="0" xfId="0" applyFont="1" applyBorder="1" applyAlignment="1">
      <alignment horizontal="left"/>
    </xf>
    <xf numFmtId="38" fontId="7" fillId="0" borderId="0" xfId="1" applyNumberFormat="1" applyFont="1" applyBorder="1" applyAlignment="1">
      <alignment horizontal="right"/>
    </xf>
    <xf numFmtId="0" fontId="7" fillId="0" borderId="36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5" fillId="0" borderId="0" xfId="0" applyFont="1" applyAlignment="1">
      <alignment horizontal="center"/>
    </xf>
    <xf numFmtId="0" fontId="26" fillId="0" borderId="0" xfId="0" applyFont="1" applyBorder="1"/>
    <xf numFmtId="1" fontId="27" fillId="0" borderId="0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36" xfId="0" applyNumberFormat="1" applyFont="1" applyBorder="1" applyAlignment="1">
      <alignment horizontal="center"/>
    </xf>
    <xf numFmtId="37" fontId="9" fillId="0" borderId="0" xfId="0" applyNumberFormat="1" applyFont="1" applyBorder="1"/>
    <xf numFmtId="5" fontId="31" fillId="8" borderId="0" xfId="0" applyNumberFormat="1" applyFont="1" applyFill="1"/>
    <xf numFmtId="5" fontId="32" fillId="8" borderId="0" xfId="0" applyNumberFormat="1" applyFont="1" applyFill="1" applyAlignment="1">
      <alignment horizontal="centerContinuous"/>
    </xf>
    <xf numFmtId="5" fontId="33" fillId="8" borderId="0" xfId="0" quotePrefix="1" applyNumberFormat="1" applyFont="1" applyFill="1" applyAlignment="1">
      <alignment horizontal="left"/>
    </xf>
    <xf numFmtId="5" fontId="34" fillId="8" borderId="0" xfId="0" applyNumberFormat="1" applyFont="1" applyFill="1"/>
    <xf numFmtId="5" fontId="31" fillId="8" borderId="42" xfId="0" applyNumberFormat="1" applyFont="1" applyFill="1" applyBorder="1" applyAlignment="1">
      <alignment horizontal="center"/>
    </xf>
    <xf numFmtId="5" fontId="34" fillId="8" borderId="5" xfId="0" applyNumberFormat="1" applyFont="1" applyFill="1" applyBorder="1"/>
    <xf numFmtId="5" fontId="34" fillId="8" borderId="19" xfId="0" applyNumberFormat="1" applyFont="1" applyFill="1" applyBorder="1"/>
    <xf numFmtId="5" fontId="31" fillId="8" borderId="19" xfId="0" applyNumberFormat="1" applyFont="1" applyFill="1" applyBorder="1"/>
    <xf numFmtId="5" fontId="35" fillId="9" borderId="43" xfId="0" applyNumberFormat="1" applyFont="1" applyFill="1" applyBorder="1"/>
    <xf numFmtId="5" fontId="36" fillId="9" borderId="43" xfId="0" applyNumberFormat="1" applyFont="1" applyFill="1" applyBorder="1"/>
    <xf numFmtId="5" fontId="36" fillId="9" borderId="38" xfId="0" applyNumberFormat="1" applyFont="1" applyFill="1" applyBorder="1"/>
    <xf numFmtId="5" fontId="35" fillId="8" borderId="42" xfId="0" applyNumberFormat="1" applyFont="1" applyFill="1" applyBorder="1"/>
    <xf numFmtId="5" fontId="36" fillId="8" borderId="42" xfId="0" applyNumberFormat="1" applyFont="1" applyFill="1" applyBorder="1"/>
    <xf numFmtId="5" fontId="35" fillId="8" borderId="43" xfId="0" applyNumberFormat="1" applyFont="1" applyFill="1" applyBorder="1"/>
    <xf numFmtId="5" fontId="36" fillId="8" borderId="43" xfId="0" applyNumberFormat="1" applyFont="1" applyFill="1" applyBorder="1"/>
    <xf numFmtId="5" fontId="37" fillId="8" borderId="38" xfId="0" applyNumberFormat="1" applyFont="1" applyFill="1" applyBorder="1"/>
    <xf numFmtId="5" fontId="37" fillId="8" borderId="44" xfId="0" applyNumberFormat="1" applyFont="1" applyFill="1" applyBorder="1"/>
    <xf numFmtId="5" fontId="35" fillId="9" borderId="45" xfId="0" applyNumberFormat="1" applyFont="1" applyFill="1" applyBorder="1"/>
    <xf numFmtId="5" fontId="32" fillId="8" borderId="0" xfId="0" applyNumberFormat="1" applyFont="1" applyFill="1"/>
    <xf numFmtId="16" fontId="31" fillId="8" borderId="18" xfId="0" applyNumberFormat="1" applyFont="1" applyFill="1" applyBorder="1" applyAlignment="1">
      <alignment horizontal="center"/>
    </xf>
    <xf numFmtId="5" fontId="38" fillId="8" borderId="46" xfId="0" applyNumberFormat="1" applyFont="1" applyFill="1" applyBorder="1" applyAlignment="1">
      <alignment horizontal="center"/>
    </xf>
    <xf numFmtId="5" fontId="35" fillId="8" borderId="47" xfId="0" applyNumberFormat="1" applyFont="1" applyFill="1" applyBorder="1"/>
    <xf numFmtId="5" fontId="37" fillId="8" borderId="43" xfId="0" applyNumberFormat="1" applyFont="1" applyFill="1" applyBorder="1"/>
    <xf numFmtId="5" fontId="35" fillId="8" borderId="40" xfId="0" applyNumberFormat="1" applyFont="1" applyFill="1" applyBorder="1"/>
    <xf numFmtId="5" fontId="37" fillId="9" borderId="43" xfId="0" applyNumberFormat="1" applyFont="1" applyFill="1" applyBorder="1"/>
    <xf numFmtId="5" fontId="34" fillId="8" borderId="0" xfId="0" applyNumberFormat="1" applyFont="1" applyFill="1" applyBorder="1"/>
    <xf numFmtId="5" fontId="35" fillId="9" borderId="48" xfId="0" applyNumberFormat="1" applyFont="1" applyFill="1" applyBorder="1"/>
    <xf numFmtId="5" fontId="36" fillId="9" borderId="48" xfId="0" applyNumberFormat="1" applyFont="1" applyFill="1" applyBorder="1"/>
    <xf numFmtId="37" fontId="10" fillId="0" borderId="49" xfId="0" applyNumberFormat="1" applyFont="1" applyBorder="1"/>
    <xf numFmtId="5" fontId="34" fillId="8" borderId="19" xfId="0" applyNumberFormat="1" applyFont="1" applyFill="1" applyBorder="1" applyAlignment="1">
      <alignment horizontal="left"/>
    </xf>
    <xf numFmtId="5" fontId="31" fillId="0" borderId="19" xfId="0" applyNumberFormat="1" applyFont="1" applyBorder="1"/>
    <xf numFmtId="37" fontId="18" fillId="0" borderId="0" xfId="0" applyNumberFormat="1" applyFont="1" applyBorder="1" applyAlignment="1">
      <alignment horizontal="center"/>
    </xf>
    <xf numFmtId="37" fontId="39" fillId="0" borderId="0" xfId="0" applyNumberFormat="1" applyFont="1"/>
    <xf numFmtId="1" fontId="30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left"/>
    </xf>
    <xf numFmtId="15" fontId="4" fillId="0" borderId="50" xfId="0" applyNumberFormat="1" applyFont="1" applyFill="1" applyBorder="1" applyAlignment="1">
      <alignment horizontal="left"/>
    </xf>
    <xf numFmtId="15" fontId="4" fillId="0" borderId="50" xfId="0" applyNumberFormat="1" applyFont="1" applyFill="1" applyBorder="1"/>
    <xf numFmtId="37" fontId="4" fillId="0" borderId="50" xfId="0" applyNumberFormat="1" applyFont="1" applyFill="1" applyBorder="1"/>
    <xf numFmtId="37" fontId="4" fillId="0" borderId="51" xfId="0" applyNumberFormat="1" applyFont="1" applyFill="1" applyBorder="1"/>
    <xf numFmtId="37" fontId="11" fillId="0" borderId="24" xfId="0" applyNumberFormat="1" applyFont="1" applyFill="1" applyBorder="1" applyAlignment="1">
      <alignment horizontal="center"/>
    </xf>
    <xf numFmtId="37" fontId="5" fillId="0" borderId="15" xfId="0" applyNumberFormat="1" applyFont="1" applyBorder="1" applyAlignment="1">
      <alignment horizontal="centerContinuous"/>
    </xf>
    <xf numFmtId="37" fontId="4" fillId="0" borderId="16" xfId="0" applyNumberFormat="1" applyFont="1" applyBorder="1" applyAlignment="1">
      <alignment horizontal="centerContinuous"/>
    </xf>
    <xf numFmtId="37" fontId="4" fillId="0" borderId="17" xfId="0" applyNumberFormat="1" applyFont="1" applyBorder="1" applyAlignment="1">
      <alignment horizontal="centerContinuous"/>
    </xf>
    <xf numFmtId="37" fontId="13" fillId="0" borderId="36" xfId="0" applyNumberFormat="1" applyFont="1" applyBorder="1" applyAlignment="1">
      <alignment horizontal="centerContinuous"/>
    </xf>
    <xf numFmtId="37" fontId="14" fillId="0" borderId="36" xfId="0" applyNumberFormat="1" applyFont="1" applyBorder="1" applyAlignment="1">
      <alignment horizontal="centerContinuous"/>
    </xf>
    <xf numFmtId="37" fontId="13" fillId="0" borderId="52" xfId="0" applyNumberFormat="1" applyFont="1" applyBorder="1" applyAlignment="1">
      <alignment horizontal="centerContinuous"/>
    </xf>
    <xf numFmtId="5" fontId="35" fillId="0" borderId="45" xfId="0" applyNumberFormat="1" applyFont="1" applyFill="1" applyBorder="1"/>
    <xf numFmtId="5" fontId="36" fillId="0" borderId="45" xfId="0" applyNumberFormat="1" applyFont="1" applyFill="1" applyBorder="1"/>
    <xf numFmtId="5" fontId="40" fillId="8" borderId="5" xfId="0" applyNumberFormat="1" applyFont="1" applyFill="1" applyBorder="1" applyAlignment="1">
      <alignment horizontal="left"/>
    </xf>
    <xf numFmtId="5" fontId="35" fillId="8" borderId="19" xfId="0" applyNumberFormat="1" applyFont="1" applyFill="1" applyBorder="1"/>
    <xf numFmtId="5" fontId="35" fillId="8" borderId="19" xfId="0" applyNumberFormat="1" applyFont="1" applyFill="1" applyBorder="1" applyAlignment="1">
      <alignment horizontal="left"/>
    </xf>
    <xf numFmtId="6" fontId="10" fillId="0" borderId="0" xfId="0" applyNumberFormat="1" applyFont="1" applyBorder="1"/>
    <xf numFmtId="17" fontId="31" fillId="8" borderId="3" xfId="0" applyNumberFormat="1" applyFont="1" applyFill="1" applyBorder="1" applyAlignment="1">
      <alignment horizontal="center"/>
    </xf>
    <xf numFmtId="37" fontId="11" fillId="0" borderId="24" xfId="0" applyNumberFormat="1" applyFont="1" applyBorder="1" applyAlignment="1">
      <alignment horizontal="left"/>
    </xf>
    <xf numFmtId="37" fontId="11" fillId="0" borderId="47" xfId="0" applyNumberFormat="1" applyFont="1" applyBorder="1" applyAlignment="1">
      <alignment horizontal="left"/>
    </xf>
    <xf numFmtId="37" fontId="11" fillId="0" borderId="51" xfId="0" applyNumberFormat="1" applyFont="1" applyBorder="1" applyAlignment="1">
      <alignment horizontal="left"/>
    </xf>
    <xf numFmtId="37" fontId="4" fillId="0" borderId="53" xfId="0" applyNumberFormat="1" applyFont="1" applyBorder="1"/>
    <xf numFmtId="37" fontId="4" fillId="0" borderId="36" xfId="0" applyNumberFormat="1" applyFont="1" applyBorder="1" applyAlignment="1">
      <alignment horizontal="right"/>
    </xf>
    <xf numFmtId="37" fontId="16" fillId="0" borderId="9" xfId="0" applyNumberFormat="1" applyFont="1" applyBorder="1" applyAlignment="1">
      <alignment horizontal="centerContinuous"/>
    </xf>
    <xf numFmtId="5" fontId="41" fillId="8" borderId="0" xfId="0" applyNumberFormat="1" applyFont="1" applyFill="1" applyBorder="1"/>
    <xf numFmtId="5" fontId="35" fillId="8" borderId="11" xfId="0" applyNumberFormat="1" applyFont="1" applyFill="1" applyBorder="1"/>
    <xf numFmtId="5" fontId="41" fillId="8" borderId="11" xfId="0" applyNumberFormat="1" applyFont="1" applyFill="1" applyBorder="1"/>
    <xf numFmtId="5" fontId="41" fillId="8" borderId="54" xfId="0" applyNumberFormat="1" applyFont="1" applyFill="1" applyBorder="1"/>
    <xf numFmtId="5" fontId="41" fillId="8" borderId="11" xfId="0" quotePrefix="1" applyNumberFormat="1" applyFont="1" applyFill="1" applyBorder="1" applyAlignment="1">
      <alignment horizontal="left"/>
    </xf>
    <xf numFmtId="5" fontId="41" fillId="8" borderId="55" xfId="0" applyNumberFormat="1" applyFont="1" applyFill="1" applyBorder="1"/>
    <xf numFmtId="5" fontId="41" fillId="8" borderId="23" xfId="0" applyNumberFormat="1" applyFont="1" applyFill="1" applyBorder="1"/>
    <xf numFmtId="37" fontId="4" fillId="0" borderId="40" xfId="0" applyNumberFormat="1" applyFont="1" applyBorder="1" applyAlignment="1">
      <alignment horizontal="right"/>
    </xf>
    <xf numFmtId="37" fontId="21" fillId="0" borderId="23" xfId="0" applyNumberFormat="1" applyFont="1" applyBorder="1"/>
    <xf numFmtId="0" fontId="31" fillId="0" borderId="0" xfId="0" applyFont="1"/>
    <xf numFmtId="5" fontId="41" fillId="0" borderId="11" xfId="0" applyNumberFormat="1" applyFont="1" applyBorder="1" applyAlignment="1">
      <alignment horizontal="left"/>
    </xf>
    <xf numFmtId="189" fontId="31" fillId="0" borderId="54" xfId="1" applyNumberFormat="1" applyFont="1" applyBorder="1"/>
    <xf numFmtId="39" fontId="4" fillId="0" borderId="0" xfId="0" applyNumberFormat="1" applyFont="1" applyBorder="1"/>
    <xf numFmtId="5" fontId="35" fillId="8" borderId="56" xfId="0" applyNumberFormat="1" applyFont="1" applyFill="1" applyBorder="1"/>
    <xf numFmtId="191" fontId="4" fillId="0" borderId="50" xfId="0" applyNumberFormat="1" applyFont="1" applyBorder="1" applyAlignment="1">
      <alignment horizontal="center"/>
    </xf>
    <xf numFmtId="5" fontId="41" fillId="8" borderId="57" xfId="0" applyNumberFormat="1" applyFont="1" applyFill="1" applyBorder="1" applyAlignment="1">
      <alignment horizontal="left"/>
    </xf>
    <xf numFmtId="5" fontId="41" fillId="8" borderId="53" xfId="0" quotePrefix="1" applyNumberFormat="1" applyFont="1" applyFill="1" applyBorder="1" applyAlignment="1">
      <alignment horizontal="left"/>
    </xf>
    <xf numFmtId="5" fontId="31" fillId="0" borderId="49" xfId="0" applyNumberFormat="1" applyFont="1" applyBorder="1" applyAlignment="1">
      <alignment horizontal="center"/>
    </xf>
    <xf numFmtId="5" fontId="31" fillId="8" borderId="54" xfId="0" applyNumberFormat="1" applyFont="1" applyFill="1" applyBorder="1"/>
    <xf numFmtId="5" fontId="31" fillId="8" borderId="54" xfId="0" applyNumberFormat="1" applyFont="1" applyFill="1" applyBorder="1" applyAlignment="1">
      <alignment horizontal="center"/>
    </xf>
    <xf numFmtId="15" fontId="41" fillId="8" borderId="58" xfId="0" applyNumberFormat="1" applyFont="1" applyFill="1" applyBorder="1" applyAlignment="1">
      <alignment horizontal="centerContinuous"/>
    </xf>
    <xf numFmtId="37" fontId="4" fillId="0" borderId="10" xfId="0" applyNumberFormat="1" applyFont="1" applyBorder="1" applyAlignment="1">
      <alignment horizontal="centerContinuous"/>
    </xf>
    <xf numFmtId="37" fontId="8" fillId="0" borderId="36" xfId="0" applyNumberFormat="1" applyFont="1" applyBorder="1" applyAlignment="1">
      <alignment horizontal="right"/>
    </xf>
    <xf numFmtId="0" fontId="18" fillId="0" borderId="54" xfId="0" applyFont="1" applyBorder="1" applyAlignment="1">
      <alignment horizontal="center"/>
    </xf>
    <xf numFmtId="37" fontId="4" fillId="0" borderId="49" xfId="0" applyNumberFormat="1" applyFont="1" applyBorder="1"/>
    <xf numFmtId="5" fontId="41" fillId="8" borderId="11" xfId="0" applyNumberFormat="1" applyFont="1" applyFill="1" applyBorder="1" applyAlignment="1"/>
    <xf numFmtId="15" fontId="41" fillId="8" borderId="0" xfId="0" applyNumberFormat="1" applyFont="1" applyFill="1" applyBorder="1" applyAlignment="1">
      <alignment horizontal="centerContinuous"/>
    </xf>
    <xf numFmtId="1" fontId="28" fillId="0" borderId="0" xfId="0" applyNumberFormat="1" applyFont="1" applyBorder="1" applyAlignment="1">
      <alignment horizontal="center"/>
    </xf>
    <xf numFmtId="1" fontId="28" fillId="0" borderId="0" xfId="1" applyNumberFormat="1" applyFont="1" applyBorder="1"/>
    <xf numFmtId="38" fontId="5" fillId="0" borderId="0" xfId="1" applyNumberFormat="1" applyFont="1" applyFill="1" applyProtection="1"/>
    <xf numFmtId="0" fontId="19" fillId="0" borderId="0" xfId="0" applyFont="1" applyFill="1" applyAlignment="1">
      <alignment horizontal="left"/>
    </xf>
    <xf numFmtId="38" fontId="19" fillId="0" borderId="0" xfId="1" applyNumberFormat="1" applyFont="1" applyFill="1" applyProtection="1"/>
    <xf numFmtId="176" fontId="21" fillId="0" borderId="0" xfId="0" applyNumberFormat="1" applyFont="1" applyAlignment="1">
      <alignment horizontal="left"/>
    </xf>
    <xf numFmtId="177" fontId="4" fillId="0" borderId="0" xfId="0" applyNumberFormat="1" applyFont="1" applyAlignment="1">
      <alignment horizontal="left"/>
    </xf>
    <xf numFmtId="179" fontId="21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164" fontId="4" fillId="6" borderId="19" xfId="3" applyNumberFormat="1" applyFont="1" applyFill="1" applyBorder="1" applyProtection="1"/>
    <xf numFmtId="38" fontId="4" fillId="0" borderId="3" xfId="1" applyNumberFormat="1" applyFont="1" applyBorder="1"/>
    <xf numFmtId="37" fontId="4" fillId="0" borderId="3" xfId="0" applyNumberFormat="1" applyFont="1" applyFill="1" applyBorder="1" applyProtection="1"/>
    <xf numFmtId="37" fontId="19" fillId="0" borderId="3" xfId="0" applyNumberFormat="1" applyFont="1" applyFill="1" applyBorder="1" applyProtection="1"/>
    <xf numFmtId="39" fontId="42" fillId="0" borderId="0" xfId="0" applyNumberFormat="1" applyFont="1" applyBorder="1"/>
    <xf numFmtId="0" fontId="47" fillId="0" borderId="0" xfId="0" applyFont="1" applyBorder="1" applyAlignment="1">
      <alignment horizontal="centerContinuous"/>
    </xf>
    <xf numFmtId="37" fontId="4" fillId="0" borderId="29" xfId="0" applyNumberFormat="1" applyFont="1" applyBorder="1"/>
    <xf numFmtId="6" fontId="10" fillId="0" borderId="29" xfId="0" applyNumberFormat="1" applyFont="1" applyBorder="1"/>
    <xf numFmtId="37" fontId="4" fillId="0" borderId="32" xfId="0" applyNumberFormat="1" applyFont="1" applyBorder="1"/>
    <xf numFmtId="39" fontId="42" fillId="0" borderId="25" xfId="0" applyNumberFormat="1" applyFont="1" applyBorder="1"/>
    <xf numFmtId="39" fontId="43" fillId="0" borderId="19" xfId="0" applyNumberFormat="1" applyFont="1" applyBorder="1"/>
    <xf numFmtId="39" fontId="42" fillId="0" borderId="59" xfId="0" applyNumberFormat="1" applyFont="1" applyBorder="1"/>
    <xf numFmtId="39" fontId="42" fillId="0" borderId="19" xfId="0" applyNumberFormat="1" applyFont="1" applyBorder="1"/>
    <xf numFmtId="39" fontId="43" fillId="0" borderId="60" xfId="0" applyNumberFormat="1" applyFont="1" applyBorder="1"/>
    <xf numFmtId="39" fontId="44" fillId="0" borderId="60" xfId="0" applyNumberFormat="1" applyFont="1" applyBorder="1"/>
    <xf numFmtId="39" fontId="42" fillId="0" borderId="61" xfId="0" applyNumberFormat="1" applyFont="1" applyBorder="1"/>
    <xf numFmtId="0" fontId="47" fillId="0" borderId="0" xfId="0" applyFont="1" applyBorder="1" applyAlignment="1">
      <alignment horizontal="center"/>
    </xf>
    <xf numFmtId="0" fontId="46" fillId="0" borderId="5" xfId="0" applyFont="1" applyBorder="1" applyAlignment="1">
      <alignment horizontal="center"/>
    </xf>
    <xf numFmtId="0" fontId="46" fillId="0" borderId="6" xfId="0" applyFont="1" applyBorder="1" applyAlignment="1">
      <alignment horizontal="center"/>
    </xf>
    <xf numFmtId="39" fontId="42" fillId="0" borderId="5" xfId="0" applyNumberFormat="1" applyFont="1" applyBorder="1"/>
    <xf numFmtId="39" fontId="42" fillId="0" borderId="6" xfId="0" applyNumberFormat="1" applyFont="1" applyBorder="1"/>
    <xf numFmtId="0" fontId="46" fillId="0" borderId="19" xfId="0" applyFont="1" applyBorder="1" applyAlignment="1">
      <alignment horizontal="center"/>
    </xf>
    <xf numFmtId="39" fontId="42" fillId="0" borderId="62" xfId="0" applyNumberFormat="1" applyFont="1" applyBorder="1"/>
    <xf numFmtId="39" fontId="48" fillId="0" borderId="41" xfId="0" applyNumberFormat="1" applyFont="1" applyBorder="1"/>
    <xf numFmtId="39" fontId="48" fillId="0" borderId="4" xfId="0" applyNumberFormat="1" applyFont="1" applyBorder="1"/>
    <xf numFmtId="39" fontId="48" fillId="0" borderId="0" xfId="0" applyNumberFormat="1" applyFont="1" applyBorder="1"/>
    <xf numFmtId="39" fontId="48" fillId="0" borderId="2" xfId="0" applyNumberFormat="1" applyFont="1" applyBorder="1"/>
    <xf numFmtId="0" fontId="47" fillId="0" borderId="25" xfId="0" applyFont="1" applyBorder="1" applyAlignment="1">
      <alignment horizontal="center"/>
    </xf>
    <xf numFmtId="39" fontId="48" fillId="0" borderId="20" xfId="0" applyNumberFormat="1" applyFont="1" applyBorder="1"/>
    <xf numFmtId="39" fontId="48" fillId="0" borderId="37" xfId="0" applyNumberFormat="1" applyFont="1" applyBorder="1"/>
    <xf numFmtId="39" fontId="42" fillId="0" borderId="37" xfId="0" applyNumberFormat="1" applyFont="1" applyBorder="1"/>
    <xf numFmtId="39" fontId="45" fillId="0" borderId="19" xfId="1" applyNumberFormat="1" applyFont="1" applyBorder="1"/>
    <xf numFmtId="40" fontId="45" fillId="0" borderId="38" xfId="1" applyFont="1" applyBorder="1"/>
    <xf numFmtId="5" fontId="36" fillId="9" borderId="63" xfId="0" applyNumberFormat="1" applyFont="1" applyFill="1" applyBorder="1"/>
    <xf numFmtId="5" fontId="37" fillId="9" borderId="38" xfId="0" applyNumberFormat="1" applyFont="1" applyFill="1" applyBorder="1"/>
    <xf numFmtId="0" fontId="41" fillId="0" borderId="2" xfId="0" applyFont="1" applyBorder="1"/>
    <xf numFmtId="0" fontId="31" fillId="8" borderId="0" xfId="0" applyFont="1" applyFill="1"/>
    <xf numFmtId="0" fontId="31" fillId="8" borderId="0" xfId="0" applyFont="1" applyFill="1" applyBorder="1"/>
    <xf numFmtId="37" fontId="17" fillId="0" borderId="0" xfId="0" applyNumberFormat="1" applyFont="1"/>
    <xf numFmtId="37" fontId="10" fillId="0" borderId="0" xfId="0" applyNumberFormat="1" applyFont="1"/>
    <xf numFmtId="37" fontId="10" fillId="0" borderId="0" xfId="0" applyNumberFormat="1" applyFont="1" applyBorder="1"/>
    <xf numFmtId="5" fontId="37" fillId="0" borderId="44" xfId="0" applyNumberFormat="1" applyFont="1" applyFill="1" applyBorder="1"/>
    <xf numFmtId="38" fontId="42" fillId="0" borderId="0" xfId="0" applyNumberFormat="1" applyFont="1" applyBorder="1"/>
    <xf numFmtId="0" fontId="41" fillId="8" borderId="0" xfId="0" applyFont="1" applyFill="1" applyBorder="1"/>
    <xf numFmtId="39" fontId="42" fillId="0" borderId="28" xfId="0" applyNumberFormat="1" applyFont="1" applyBorder="1"/>
    <xf numFmtId="39" fontId="43" fillId="0" borderId="36" xfId="0" applyNumberFormat="1" applyFont="1" applyBorder="1"/>
    <xf numFmtId="38" fontId="4" fillId="0" borderId="40" xfId="0" applyNumberFormat="1" applyFont="1" applyBorder="1"/>
    <xf numFmtId="39" fontId="4" fillId="0" borderId="0" xfId="0" applyNumberFormat="1" applyFont="1" applyBorder="1" applyAlignment="1">
      <alignment horizontal="right"/>
    </xf>
    <xf numFmtId="37" fontId="4" fillId="0" borderId="3" xfId="0" applyNumberFormat="1" applyFont="1" applyBorder="1" applyProtection="1"/>
    <xf numFmtId="5" fontId="35" fillId="8" borderId="5" xfId="0" applyNumberFormat="1" applyFont="1" applyFill="1" applyBorder="1"/>
    <xf numFmtId="0" fontId="9" fillId="0" borderId="40" xfId="0" applyFont="1" applyBorder="1"/>
    <xf numFmtId="0" fontId="42" fillId="0" borderId="0" xfId="0" applyFont="1" applyBorder="1"/>
    <xf numFmtId="0" fontId="35" fillId="0" borderId="2" xfId="0" applyFont="1" applyBorder="1"/>
    <xf numFmtId="37" fontId="4" fillId="0" borderId="0" xfId="0" applyNumberFormat="1" applyFont="1" applyFill="1" applyBorder="1" applyProtection="1"/>
    <xf numFmtId="37" fontId="19" fillId="0" borderId="0" xfId="0" applyNumberFormat="1" applyFont="1" applyFill="1" applyBorder="1" applyProtection="1"/>
    <xf numFmtId="5" fontId="5" fillId="7" borderId="0" xfId="0" applyNumberFormat="1" applyFont="1" applyFill="1" applyBorder="1" applyProtection="1"/>
    <xf numFmtId="172" fontId="4" fillId="0" borderId="0" xfId="0" applyNumberFormat="1" applyFont="1" applyBorder="1" applyProtection="1"/>
    <xf numFmtId="5" fontId="4" fillId="7" borderId="0" xfId="0" applyNumberFormat="1" applyFont="1" applyFill="1" applyBorder="1" applyProtection="1"/>
    <xf numFmtId="0" fontId="7" fillId="0" borderId="0" xfId="0" applyFont="1" applyBorder="1"/>
    <xf numFmtId="0" fontId="4" fillId="0" borderId="0" xfId="0" applyFont="1" applyBorder="1" applyAlignment="1">
      <alignment horizontal="centerContinuous"/>
    </xf>
    <xf numFmtId="0" fontId="4" fillId="8" borderId="0" xfId="0" applyFont="1" applyFill="1" applyBorder="1" applyAlignment="1">
      <alignment horizontal="left"/>
    </xf>
    <xf numFmtId="5" fontId="4" fillId="8" borderId="0" xfId="0" applyNumberFormat="1" applyFont="1" applyFill="1" applyBorder="1" applyProtection="1"/>
    <xf numFmtId="0" fontId="4" fillId="8" borderId="0" xfId="0" applyFont="1" applyFill="1" applyBorder="1"/>
    <xf numFmtId="38" fontId="4" fillId="8" borderId="0" xfId="1" applyNumberFormat="1" applyFont="1" applyFill="1" applyBorder="1"/>
    <xf numFmtId="5" fontId="19" fillId="8" borderId="0" xfId="0" applyNumberFormat="1" applyFont="1" applyFill="1" applyBorder="1" applyProtection="1"/>
    <xf numFmtId="0" fontId="7" fillId="8" borderId="0" xfId="0" applyFont="1" applyFill="1" applyBorder="1"/>
    <xf numFmtId="38" fontId="7" fillId="8" borderId="0" xfId="1" applyNumberFormat="1" applyFont="1" applyFill="1" applyBorder="1"/>
    <xf numFmtId="0" fontId="4" fillId="8" borderId="0" xfId="0" applyFont="1" applyFill="1" applyBorder="1" applyAlignment="1">
      <alignment horizontal="centerContinuous"/>
    </xf>
    <xf numFmtId="17" fontId="31" fillId="8" borderId="0" xfId="0" applyNumberFormat="1" applyFont="1" applyFill="1" applyBorder="1" applyAlignment="1">
      <alignment horizontal="center"/>
    </xf>
    <xf numFmtId="0" fontId="31" fillId="8" borderId="0" xfId="0" applyFont="1" applyFill="1" applyBorder="1" applyAlignment="1">
      <alignment horizontal="center"/>
    </xf>
    <xf numFmtId="6" fontId="34" fillId="8" borderId="0" xfId="0" applyNumberFormat="1" applyFont="1" applyFill="1" applyBorder="1"/>
    <xf numFmtId="0" fontId="18" fillId="0" borderId="0" xfId="0" applyFont="1" applyBorder="1" applyAlignment="1">
      <alignment horizontal="center"/>
    </xf>
    <xf numFmtId="37" fontId="4" fillId="0" borderId="0" xfId="0" applyNumberFormat="1" applyFont="1" applyFill="1"/>
    <xf numFmtId="37" fontId="4" fillId="0" borderId="2" xfId="0" applyNumberFormat="1" applyFont="1" applyFill="1" applyBorder="1"/>
    <xf numFmtId="5" fontId="10" fillId="0" borderId="3" xfId="0" applyNumberFormat="1" applyFont="1" applyBorder="1"/>
    <xf numFmtId="5" fontId="10" fillId="0" borderId="64" xfId="0" applyNumberFormat="1" applyFont="1" applyBorder="1"/>
    <xf numFmtId="17" fontId="31" fillId="8" borderId="38" xfId="0" applyNumberFormat="1" applyFont="1" applyFill="1" applyBorder="1" applyAlignment="1">
      <alignment horizontal="center"/>
    </xf>
    <xf numFmtId="5" fontId="10" fillId="0" borderId="38" xfId="0" applyNumberFormat="1" applyFont="1" applyBorder="1"/>
    <xf numFmtId="5" fontId="10" fillId="0" borderId="65" xfId="0" applyNumberFormat="1" applyFont="1" applyBorder="1"/>
    <xf numFmtId="0" fontId="11" fillId="0" borderId="47" xfId="0" applyFont="1" applyBorder="1" applyAlignment="1">
      <alignment horizontal="center"/>
    </xf>
    <xf numFmtId="14" fontId="4" fillId="0" borderId="50" xfId="0" applyNumberFormat="1" applyFont="1" applyBorder="1" applyAlignment="1">
      <alignment horizontal="center"/>
    </xf>
    <xf numFmtId="0" fontId="4" fillId="0" borderId="12" xfId="0" applyFont="1" applyBorder="1"/>
    <xf numFmtId="189" fontId="4" fillId="8" borderId="25" xfId="1" applyNumberFormat="1" applyFont="1" applyFill="1" applyBorder="1"/>
    <xf numFmtId="37" fontId="17" fillId="0" borderId="50" xfId="0" applyNumberFormat="1" applyFont="1" applyBorder="1" applyAlignment="1">
      <alignment horizontal="center"/>
    </xf>
    <xf numFmtId="37" fontId="47" fillId="0" borderId="0" xfId="0" applyNumberFormat="1" applyFont="1" applyBorder="1" applyAlignment="1">
      <alignment horizontal="centerContinuous"/>
    </xf>
    <xf numFmtId="37" fontId="4" fillId="0" borderId="0" xfId="0" applyNumberFormat="1" applyFont="1" applyBorder="1" applyAlignment="1">
      <alignment horizontal="centerContinuous"/>
    </xf>
    <xf numFmtId="6" fontId="10" fillId="0" borderId="0" xfId="0" applyNumberFormat="1" applyFont="1" applyBorder="1" applyAlignment="1">
      <alignment horizontal="centerContinuous"/>
    </xf>
    <xf numFmtId="0" fontId="35" fillId="8" borderId="0" xfId="0" applyFont="1" applyFill="1" applyBorder="1" applyAlignment="1">
      <alignment horizontal="center"/>
    </xf>
    <xf numFmtId="37" fontId="4" fillId="0" borderId="13" xfId="0" applyNumberFormat="1" applyFont="1" applyBorder="1" applyAlignment="1">
      <alignment horizontal="center"/>
    </xf>
    <xf numFmtId="6" fontId="10" fillId="0" borderId="13" xfId="0" applyNumberFormat="1" applyFont="1" applyBorder="1"/>
    <xf numFmtId="38" fontId="49" fillId="0" borderId="0" xfId="1" applyNumberFormat="1" applyFont="1" applyBorder="1"/>
    <xf numFmtId="38" fontId="49" fillId="0" borderId="0" xfId="1" applyNumberFormat="1" applyFont="1" applyBorder="1" applyAlignment="1"/>
    <xf numFmtId="37" fontId="49" fillId="0" borderId="0" xfId="0" applyNumberFormat="1" applyFont="1" applyBorder="1"/>
    <xf numFmtId="37" fontId="49" fillId="0" borderId="54" xfId="0" applyNumberFormat="1" applyFont="1" applyBorder="1"/>
    <xf numFmtId="38" fontId="49" fillId="0" borderId="23" xfId="1" applyNumberFormat="1" applyFont="1" applyBorder="1"/>
    <xf numFmtId="38" fontId="49" fillId="0" borderId="23" xfId="1" applyNumberFormat="1" applyFont="1" applyBorder="1" applyAlignment="1"/>
    <xf numFmtId="37" fontId="50" fillId="0" borderId="23" xfId="0" applyNumberFormat="1" applyFont="1" applyBorder="1"/>
    <xf numFmtId="37" fontId="49" fillId="0" borderId="23" xfId="0" applyNumberFormat="1" applyFont="1" applyBorder="1"/>
    <xf numFmtId="37" fontId="49" fillId="0" borderId="66" xfId="0" applyNumberFormat="1" applyFont="1" applyBorder="1"/>
    <xf numFmtId="37" fontId="50" fillId="0" borderId="0" xfId="0" applyNumberFormat="1" applyFont="1" applyBorder="1"/>
    <xf numFmtId="37" fontId="50" fillId="0" borderId="54" xfId="0" applyNumberFormat="1" applyFont="1" applyBorder="1"/>
    <xf numFmtId="38" fontId="50" fillId="0" borderId="0" xfId="1" applyNumberFormat="1" applyFont="1" applyBorder="1"/>
    <xf numFmtId="0" fontId="50" fillId="0" borderId="0" xfId="0" applyFont="1" applyBorder="1"/>
    <xf numFmtId="0" fontId="50" fillId="0" borderId="54" xfId="0" applyFont="1" applyBorder="1"/>
    <xf numFmtId="37" fontId="4" fillId="0" borderId="54" xfId="0" applyNumberFormat="1" applyFont="1" applyBorder="1" applyAlignment="1">
      <alignment horizontal="center"/>
    </xf>
    <xf numFmtId="5" fontId="4" fillId="0" borderId="25" xfId="0" applyNumberFormat="1" applyFont="1" applyBorder="1"/>
    <xf numFmtId="1" fontId="51" fillId="0" borderId="0" xfId="0" applyNumberFormat="1" applyFont="1" applyFill="1" applyBorder="1" applyAlignment="1">
      <alignment horizontal="center"/>
    </xf>
    <xf numFmtId="37" fontId="21" fillId="0" borderId="0" xfId="0" applyNumberFormat="1" applyFont="1" applyAlignment="1">
      <alignment horizontal="right"/>
    </xf>
    <xf numFmtId="0" fontId="4" fillId="0" borderId="0" xfId="0" applyFont="1" applyFill="1" applyBorder="1" applyAlignment="1">
      <alignment horizontal="center"/>
    </xf>
    <xf numFmtId="37" fontId="21" fillId="0" borderId="0" xfId="0" applyNumberFormat="1" applyFont="1" applyFill="1" applyAlignment="1">
      <alignment horizontal="right"/>
    </xf>
    <xf numFmtId="5" fontId="32" fillId="10" borderId="67" xfId="0" applyNumberFormat="1" applyFont="1" applyFill="1" applyBorder="1" applyAlignment="1">
      <alignment horizontal="centerContinuous"/>
    </xf>
    <xf numFmtId="0" fontId="38" fillId="10" borderId="68" xfId="0" applyFont="1" applyFill="1" applyBorder="1" applyAlignment="1">
      <alignment horizontal="centerContinuous"/>
    </xf>
    <xf numFmtId="37" fontId="5" fillId="0" borderId="0" xfId="0" applyNumberFormat="1" applyFont="1" applyAlignment="1">
      <alignment horizontal="center"/>
    </xf>
    <xf numFmtId="5" fontId="32" fillId="10" borderId="52" xfId="0" applyNumberFormat="1" applyFont="1" applyFill="1" applyBorder="1" applyAlignment="1">
      <alignment horizontal="center"/>
    </xf>
    <xf numFmtId="0" fontId="38" fillId="10" borderId="27" xfId="0" applyFont="1" applyFill="1" applyBorder="1" applyAlignment="1">
      <alignment horizontal="center"/>
    </xf>
    <xf numFmtId="0" fontId="4" fillId="0" borderId="55" xfId="0" applyFont="1" applyBorder="1"/>
    <xf numFmtId="0" fontId="4" fillId="0" borderId="23" xfId="0" applyFont="1" applyBorder="1"/>
    <xf numFmtId="0" fontId="4" fillId="0" borderId="10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4" fillId="0" borderId="69" xfId="0" applyFont="1" applyBorder="1"/>
    <xf numFmtId="0" fontId="4" fillId="0" borderId="2" xfId="0" applyFont="1" applyBorder="1"/>
    <xf numFmtId="37" fontId="4" fillId="0" borderId="70" xfId="0" applyNumberFormat="1" applyFont="1" applyBorder="1"/>
    <xf numFmtId="0" fontId="10" fillId="0" borderId="2" xfId="0" applyFont="1" applyBorder="1"/>
    <xf numFmtId="0" fontId="9" fillId="0" borderId="2" xfId="0" applyFont="1" applyBorder="1"/>
    <xf numFmtId="0" fontId="10" fillId="0" borderId="62" xfId="0" applyFont="1" applyBorder="1"/>
    <xf numFmtId="5" fontId="41" fillId="0" borderId="0" xfId="0" applyNumberFormat="1" applyFont="1" applyBorder="1" applyAlignment="1">
      <alignment horizontal="centerContinuous"/>
    </xf>
    <xf numFmtId="0" fontId="50" fillId="0" borderId="0" xfId="0" applyFont="1"/>
    <xf numFmtId="37" fontId="4" fillId="0" borderId="71" xfId="0" applyNumberFormat="1" applyFont="1" applyBorder="1"/>
    <xf numFmtId="37" fontId="4" fillId="0" borderId="62" xfId="0" applyNumberFormat="1" applyFont="1" applyBorder="1"/>
    <xf numFmtId="37" fontId="4" fillId="0" borderId="39" xfId="0" applyNumberFormat="1" applyFont="1" applyBorder="1"/>
    <xf numFmtId="5" fontId="38" fillId="8" borderId="46" xfId="0" applyNumberFormat="1" applyFont="1" applyFill="1" applyBorder="1" applyAlignment="1">
      <alignment horizontal="centerContinuous"/>
    </xf>
    <xf numFmtId="5" fontId="38" fillId="8" borderId="8" xfId="0" applyNumberFormat="1" applyFont="1" applyFill="1" applyBorder="1" applyAlignment="1">
      <alignment horizontal="centerContinuous"/>
    </xf>
    <xf numFmtId="5" fontId="38" fillId="8" borderId="48" xfId="0" applyNumberFormat="1" applyFont="1" applyFill="1" applyBorder="1" applyAlignment="1">
      <alignment horizontal="centerContinuous"/>
    </xf>
    <xf numFmtId="5" fontId="38" fillId="8" borderId="28" xfId="0" applyNumberFormat="1" applyFont="1" applyFill="1" applyBorder="1" applyAlignment="1">
      <alignment horizontal="centerContinuous"/>
    </xf>
    <xf numFmtId="5" fontId="52" fillId="8" borderId="5" xfId="0" applyNumberFormat="1" applyFont="1" applyFill="1" applyBorder="1"/>
    <xf numFmtId="5" fontId="52" fillId="8" borderId="19" xfId="0" applyNumberFormat="1" applyFont="1" applyFill="1" applyBorder="1"/>
    <xf numFmtId="5" fontId="52" fillId="8" borderId="0" xfId="0" applyNumberFormat="1" applyFont="1" applyFill="1"/>
    <xf numFmtId="0" fontId="4" fillId="0" borderId="19" xfId="0" applyFont="1" applyBorder="1"/>
    <xf numFmtId="5" fontId="52" fillId="8" borderId="5" xfId="0" quotePrefix="1" applyNumberFormat="1" applyFont="1" applyFill="1" applyBorder="1" applyAlignment="1">
      <alignment horizontal="left"/>
    </xf>
    <xf numFmtId="5" fontId="52" fillId="8" borderId="5" xfId="0" applyNumberFormat="1" applyFont="1" applyFill="1" applyBorder="1" applyAlignment="1">
      <alignment horizontal="left"/>
    </xf>
    <xf numFmtId="5" fontId="52" fillId="0" borderId="19" xfId="0" applyNumberFormat="1" applyFont="1" applyFill="1" applyBorder="1"/>
    <xf numFmtId="0" fontId="4" fillId="0" borderId="40" xfId="0" applyFont="1" applyBorder="1"/>
    <xf numFmtId="0" fontId="4" fillId="0" borderId="6" xfId="0" applyFont="1" applyBorder="1"/>
    <xf numFmtId="38" fontId="46" fillId="0" borderId="3" xfId="0" applyNumberFormat="1" applyFont="1" applyBorder="1" applyAlignment="1">
      <alignment horizontal="center"/>
    </xf>
    <xf numFmtId="0" fontId="4" fillId="0" borderId="38" xfId="0" applyFont="1" applyBorder="1"/>
    <xf numFmtId="0" fontId="9" fillId="0" borderId="6" xfId="0" applyFont="1" applyBorder="1"/>
    <xf numFmtId="38" fontId="46" fillId="0" borderId="62" xfId="0" applyNumberFormat="1" applyFont="1" applyBorder="1" applyAlignment="1">
      <alignment horizontal="center"/>
    </xf>
    <xf numFmtId="38" fontId="46" fillId="0" borderId="41" xfId="0" applyNumberFormat="1" applyFont="1" applyBorder="1" applyAlignment="1">
      <alignment horizontal="center"/>
    </xf>
    <xf numFmtId="38" fontId="46" fillId="0" borderId="4" xfId="0" applyNumberFormat="1" applyFont="1" applyBorder="1" applyAlignment="1">
      <alignment horizontal="center"/>
    </xf>
    <xf numFmtId="38" fontId="46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20" xfId="0" applyFont="1" applyBorder="1"/>
    <xf numFmtId="38" fontId="46" fillId="0" borderId="52" xfId="0" applyNumberFormat="1" applyFont="1" applyBorder="1" applyAlignment="1">
      <alignment horizontal="center"/>
    </xf>
    <xf numFmtId="38" fontId="46" fillId="0" borderId="27" xfId="0" applyNumberFormat="1" applyFont="1" applyBorder="1" applyAlignment="1">
      <alignment horizontal="center"/>
    </xf>
    <xf numFmtId="38" fontId="46" fillId="0" borderId="36" xfId="0" applyNumberFormat="1" applyFont="1" applyBorder="1" applyAlignment="1">
      <alignment horizontal="center"/>
    </xf>
    <xf numFmtId="0" fontId="4" fillId="0" borderId="36" xfId="0" applyFont="1" applyBorder="1"/>
    <xf numFmtId="38" fontId="46" fillId="0" borderId="37" xfId="0" applyNumberFormat="1" applyFont="1" applyBorder="1" applyAlignment="1">
      <alignment horizontal="center"/>
    </xf>
    <xf numFmtId="0" fontId="4" fillId="0" borderId="25" xfId="0" applyFont="1" applyBorder="1"/>
    <xf numFmtId="14" fontId="4" fillId="0" borderId="0" xfId="0" applyNumberFormat="1" applyFont="1" applyBorder="1" applyAlignment="1">
      <alignment horizontal="right"/>
    </xf>
    <xf numFmtId="0" fontId="4" fillId="0" borderId="60" xfId="0" applyFont="1" applyBorder="1"/>
    <xf numFmtId="39" fontId="4" fillId="0" borderId="36" xfId="0" applyNumberFormat="1" applyFont="1" applyBorder="1"/>
    <xf numFmtId="0" fontId="4" fillId="0" borderId="28" xfId="0" applyFont="1" applyBorder="1"/>
    <xf numFmtId="0" fontId="38" fillId="8" borderId="0" xfId="0" applyFont="1" applyFill="1" applyBorder="1"/>
    <xf numFmtId="0" fontId="53" fillId="8" borderId="0" xfId="0" applyFont="1" applyFill="1" applyBorder="1"/>
    <xf numFmtId="38" fontId="17" fillId="0" borderId="20" xfId="1" applyNumberFormat="1" applyFont="1" applyBorder="1" applyAlignment="1">
      <alignment horizontal="right"/>
    </xf>
    <xf numFmtId="37" fontId="10" fillId="0" borderId="4" xfId="0" applyNumberFormat="1" applyFont="1" applyBorder="1"/>
    <xf numFmtId="37" fontId="10" fillId="0" borderId="0" xfId="0" applyNumberFormat="1" applyFont="1" applyFill="1" applyBorder="1"/>
    <xf numFmtId="0" fontId="31" fillId="0" borderId="23" xfId="0" applyFont="1" applyBorder="1"/>
    <xf numFmtId="0" fontId="31" fillId="0" borderId="66" xfId="0" applyFont="1" applyBorder="1"/>
    <xf numFmtId="37" fontId="29" fillId="0" borderId="2" xfId="0" applyNumberFormat="1" applyFont="1" applyBorder="1"/>
    <xf numFmtId="37" fontId="54" fillId="0" borderId="0" xfId="0" applyNumberFormat="1" applyFont="1" applyBorder="1" applyAlignment="1">
      <alignment horizontal="right"/>
    </xf>
    <xf numFmtId="38" fontId="41" fillId="8" borderId="4" xfId="1" applyNumberFormat="1" applyFont="1" applyFill="1" applyBorder="1"/>
    <xf numFmtId="38" fontId="41" fillId="8" borderId="54" xfId="1" applyNumberFormat="1" applyFont="1" applyFill="1" applyBorder="1"/>
    <xf numFmtId="38" fontId="41" fillId="8" borderId="66" xfId="1" applyNumberFormat="1" applyFont="1" applyFill="1" applyBorder="1"/>
    <xf numFmtId="38" fontId="31" fillId="8" borderId="54" xfId="1" applyNumberFormat="1" applyFont="1" applyFill="1" applyBorder="1"/>
    <xf numFmtId="38" fontId="41" fillId="8" borderId="69" xfId="1" applyNumberFormat="1" applyFont="1" applyFill="1" applyBorder="1"/>
    <xf numFmtId="37" fontId="25" fillId="11" borderId="49" xfId="0" applyNumberFormat="1" applyFont="1" applyFill="1" applyBorder="1"/>
    <xf numFmtId="37" fontId="25" fillId="11" borderId="2" xfId="0" applyNumberFormat="1" applyFont="1" applyFill="1" applyBorder="1"/>
    <xf numFmtId="38" fontId="4" fillId="0" borderId="4" xfId="1" applyNumberFormat="1" applyFont="1" applyBorder="1"/>
    <xf numFmtId="14" fontId="4" fillId="0" borderId="62" xfId="0" applyNumberFormat="1" applyFont="1" applyBorder="1" applyAlignment="1">
      <alignment horizontal="center"/>
    </xf>
    <xf numFmtId="5" fontId="41" fillId="8" borderId="49" xfId="0" applyNumberFormat="1" applyFont="1" applyFill="1" applyBorder="1"/>
    <xf numFmtId="5" fontId="35" fillId="12" borderId="47" xfId="0" applyNumberFormat="1" applyFont="1" applyFill="1" applyBorder="1"/>
    <xf numFmtId="5" fontId="31" fillId="12" borderId="43" xfId="0" applyNumberFormat="1" applyFont="1" applyFill="1" applyBorder="1"/>
    <xf numFmtId="15" fontId="6" fillId="12" borderId="0" xfId="0" applyNumberFormat="1" applyFont="1" applyFill="1" applyAlignment="1">
      <alignment horizontal="left"/>
    </xf>
    <xf numFmtId="16" fontId="31" fillId="8" borderId="44" xfId="0" applyNumberFormat="1" applyFont="1" applyFill="1" applyBorder="1" applyAlignment="1">
      <alignment horizontal="center"/>
    </xf>
    <xf numFmtId="5" fontId="35" fillId="8" borderId="45" xfId="0" applyNumberFormat="1" applyFont="1" applyFill="1" applyBorder="1"/>
    <xf numFmtId="5" fontId="36" fillId="8" borderId="45" xfId="0" applyNumberFormat="1" applyFont="1" applyFill="1" applyBorder="1"/>
    <xf numFmtId="5" fontId="37" fillId="8" borderId="17" xfId="0" applyNumberFormat="1" applyFont="1" applyFill="1" applyBorder="1"/>
    <xf numFmtId="5" fontId="37" fillId="8" borderId="72" xfId="0" applyNumberFormat="1" applyFont="1" applyFill="1" applyBorder="1"/>
    <xf numFmtId="0" fontId="4" fillId="8" borderId="0" xfId="0" applyFont="1" applyFill="1"/>
    <xf numFmtId="37" fontId="4" fillId="8" borderId="0" xfId="0" applyNumberFormat="1" applyFont="1" applyFill="1"/>
    <xf numFmtId="0" fontId="15" fillId="8" borderId="0" xfId="0" applyFont="1" applyFill="1" applyBorder="1" applyAlignment="1">
      <alignment horizontal="left"/>
    </xf>
    <xf numFmtId="5" fontId="4" fillId="8" borderId="3" xfId="0" applyNumberFormat="1" applyFont="1" applyFill="1" applyBorder="1" applyProtection="1"/>
    <xf numFmtId="0" fontId="19" fillId="8" borderId="0" xfId="0" applyFont="1" applyFill="1" applyBorder="1" applyAlignment="1">
      <alignment horizontal="left"/>
    </xf>
    <xf numFmtId="0" fontId="31" fillId="13" borderId="0" xfId="0" applyFont="1" applyFill="1" applyBorder="1"/>
    <xf numFmtId="39" fontId="31" fillId="8" borderId="0" xfId="0" applyNumberFormat="1" applyFont="1" applyFill="1" applyBorder="1"/>
    <xf numFmtId="0" fontId="15" fillId="0" borderId="40" xfId="0" applyFont="1" applyBorder="1" applyAlignment="1">
      <alignment horizontal="center"/>
    </xf>
    <xf numFmtId="38" fontId="4" fillId="3" borderId="40" xfId="1" applyNumberFormat="1" applyFont="1" applyFill="1" applyBorder="1"/>
    <xf numFmtId="38" fontId="4" fillId="0" borderId="40" xfId="1" applyNumberFormat="1" applyFont="1" applyBorder="1"/>
    <xf numFmtId="38" fontId="4" fillId="0" borderId="73" xfId="1" applyNumberFormat="1" applyFont="1" applyBorder="1"/>
    <xf numFmtId="39" fontId="48" fillId="8" borderId="62" xfId="0" applyNumberFormat="1" applyFont="1" applyFill="1" applyBorder="1"/>
    <xf numFmtId="38" fontId="19" fillId="0" borderId="25" xfId="3" applyNumberFormat="1" applyFont="1" applyBorder="1"/>
    <xf numFmtId="38" fontId="4" fillId="14" borderId="0" xfId="1" applyNumberFormat="1" applyFont="1" applyFill="1"/>
    <xf numFmtId="39" fontId="48" fillId="8" borderId="27" xfId="0" applyNumberFormat="1" applyFont="1" applyFill="1" applyBorder="1"/>
    <xf numFmtId="39" fontId="48" fillId="0" borderId="74" xfId="0" applyNumberFormat="1" applyFont="1" applyBorder="1"/>
    <xf numFmtId="39" fontId="48" fillId="0" borderId="75" xfId="0" applyNumberFormat="1" applyFont="1" applyBorder="1"/>
    <xf numFmtId="39" fontId="48" fillId="0" borderId="76" xfId="0" applyNumberFormat="1" applyFont="1" applyBorder="1"/>
    <xf numFmtId="39" fontId="48" fillId="0" borderId="77" xfId="0" applyNumberFormat="1" applyFont="1" applyBorder="1"/>
    <xf numFmtId="37" fontId="15" fillId="0" borderId="0" xfId="0" applyNumberFormat="1" applyFont="1" applyAlignment="1">
      <alignment horizontal="centerContinuous"/>
    </xf>
    <xf numFmtId="0" fontId="4" fillId="12" borderId="0" xfId="0" applyFont="1" applyFill="1"/>
    <xf numFmtId="0" fontId="15" fillId="0" borderId="2" xfId="0" applyFont="1" applyBorder="1" applyAlignment="1">
      <alignment horizontal="center"/>
    </xf>
    <xf numFmtId="0" fontId="15" fillId="0" borderId="62" xfId="0" applyFont="1" applyBorder="1" applyAlignment="1">
      <alignment horizontal="center"/>
    </xf>
    <xf numFmtId="38" fontId="4" fillId="0" borderId="27" xfId="1" applyNumberFormat="1" applyFont="1" applyBorder="1"/>
    <xf numFmtId="0" fontId="10" fillId="8" borderId="4" xfId="0" applyFont="1" applyFill="1" applyBorder="1"/>
    <xf numFmtId="0" fontId="4" fillId="8" borderId="27" xfId="0" applyFont="1" applyFill="1" applyBorder="1"/>
    <xf numFmtId="0" fontId="38" fillId="10" borderId="78" xfId="0" applyFont="1" applyFill="1" applyBorder="1"/>
    <xf numFmtId="0" fontId="38" fillId="10" borderId="79" xfId="0" applyFont="1" applyFill="1" applyBorder="1"/>
    <xf numFmtId="0" fontId="38" fillId="10" borderId="62" xfId="0" applyFont="1" applyFill="1" applyBorder="1" applyAlignment="1">
      <alignment horizontal="center"/>
    </xf>
    <xf numFmtId="0" fontId="38" fillId="10" borderId="80" xfId="0" applyFont="1" applyFill="1" applyBorder="1" applyAlignment="1">
      <alignment horizontal="center"/>
    </xf>
    <xf numFmtId="37" fontId="4" fillId="0" borderId="36" xfId="0" applyNumberFormat="1" applyFont="1" applyBorder="1"/>
    <xf numFmtId="5" fontId="36" fillId="8" borderId="38" xfId="0" applyNumberFormat="1" applyFont="1" applyFill="1" applyBorder="1"/>
    <xf numFmtId="5" fontId="37" fillId="8" borderId="59" xfId="0" applyNumberFormat="1" applyFont="1" applyFill="1" applyBorder="1"/>
    <xf numFmtId="5" fontId="37" fillId="8" borderId="81" xfId="0" applyNumberFormat="1" applyFont="1" applyFill="1" applyBorder="1"/>
    <xf numFmtId="5" fontId="35" fillId="8" borderId="48" xfId="0" applyNumberFormat="1" applyFont="1" applyFill="1" applyBorder="1"/>
    <xf numFmtId="5" fontId="37" fillId="8" borderId="45" xfId="0" applyNumberFormat="1" applyFont="1" applyFill="1" applyBorder="1"/>
    <xf numFmtId="5" fontId="34" fillId="15" borderId="0" xfId="0" applyNumberFormat="1" applyFont="1" applyFill="1"/>
    <xf numFmtId="5" fontId="34" fillId="15" borderId="19" xfId="0" applyNumberFormat="1" applyFont="1" applyFill="1" applyBorder="1"/>
    <xf numFmtId="5" fontId="35" fillId="15" borderId="47" xfId="0" applyNumberFormat="1" applyFont="1" applyFill="1" applyBorder="1"/>
    <xf numFmtId="0" fontId="15" fillId="11" borderId="2" xfId="0" applyFont="1" applyFill="1" applyBorder="1" applyAlignment="1">
      <alignment horizontal="center"/>
    </xf>
    <xf numFmtId="0" fontId="15" fillId="11" borderId="4" xfId="0" applyFont="1" applyFill="1" applyBorder="1" applyAlignment="1">
      <alignment horizontal="center"/>
    </xf>
    <xf numFmtId="0" fontId="15" fillId="11" borderId="27" xfId="0" applyFont="1" applyFill="1" applyBorder="1" applyAlignment="1">
      <alignment horizontal="center"/>
    </xf>
    <xf numFmtId="37" fontId="25" fillId="11" borderId="62" xfId="0" applyNumberFormat="1" applyFont="1" applyFill="1" applyBorder="1"/>
    <xf numFmtId="37" fontId="25" fillId="11" borderId="82" xfId="0" applyNumberFormat="1" applyFont="1" applyFill="1" applyBorder="1"/>
    <xf numFmtId="37" fontId="25" fillId="11" borderId="83" xfId="0" applyNumberFormat="1" applyFont="1" applyFill="1" applyBorder="1"/>
    <xf numFmtId="0" fontId="4" fillId="11" borderId="0" xfId="0" applyFont="1" applyFill="1"/>
    <xf numFmtId="5" fontId="31" fillId="16" borderId="0" xfId="0" applyNumberFormat="1" applyFont="1" applyFill="1"/>
    <xf numFmtId="0" fontId="4" fillId="14" borderId="0" xfId="0" applyFont="1" applyFill="1"/>
    <xf numFmtId="0" fontId="4" fillId="16" borderId="0" xfId="0" applyFont="1" applyFill="1"/>
    <xf numFmtId="0" fontId="15" fillId="0" borderId="0" xfId="0" applyFont="1"/>
    <xf numFmtId="16" fontId="4" fillId="8" borderId="84" xfId="0" applyNumberFormat="1" applyFont="1" applyFill="1" applyBorder="1" applyAlignment="1">
      <alignment horizontal="center"/>
    </xf>
    <xf numFmtId="5" fontId="31" fillId="12" borderId="53" xfId="0" applyNumberFormat="1" applyFont="1" applyFill="1" applyBorder="1" applyAlignment="1">
      <alignment horizontal="center"/>
    </xf>
    <xf numFmtId="5" fontId="34" fillId="16" borderId="55" xfId="0" applyNumberFormat="1" applyFont="1" applyFill="1" applyBorder="1" applyAlignment="1">
      <alignment horizontal="center"/>
    </xf>
    <xf numFmtId="16" fontId="4" fillId="0" borderId="85" xfId="0" applyNumberFormat="1" applyFont="1" applyBorder="1" applyAlignment="1">
      <alignment horizontal="center"/>
    </xf>
    <xf numFmtId="16" fontId="4" fillId="0" borderId="86" xfId="0" applyNumberFormat="1" applyFont="1" applyBorder="1" applyAlignment="1">
      <alignment horizontal="center"/>
    </xf>
    <xf numFmtId="37" fontId="32" fillId="11" borderId="41" xfId="0" applyNumberFormat="1" applyFont="1" applyFill="1" applyBorder="1" applyAlignment="1">
      <alignment horizontal="center"/>
    </xf>
    <xf numFmtId="5" fontId="31" fillId="12" borderId="52" xfId="0" applyNumberFormat="1" applyFont="1" applyFill="1" applyBorder="1" applyAlignment="1">
      <alignment horizontal="center"/>
    </xf>
    <xf numFmtId="5" fontId="31" fillId="12" borderId="80" xfId="0" applyNumberFormat="1" applyFont="1" applyFill="1" applyBorder="1" applyAlignment="1">
      <alignment horizontal="center"/>
    </xf>
    <xf numFmtId="5" fontId="34" fillId="16" borderId="34" xfId="0" applyNumberFormat="1" applyFont="1" applyFill="1" applyBorder="1" applyAlignment="1">
      <alignment horizontal="center"/>
    </xf>
    <xf numFmtId="5" fontId="34" fillId="16" borderId="87" xfId="0" applyNumberFormat="1" applyFont="1" applyFill="1" applyBorder="1" applyAlignment="1">
      <alignment horizontal="center"/>
    </xf>
    <xf numFmtId="38" fontId="0" fillId="0" borderId="0" xfId="1" applyNumberFormat="1" applyFont="1"/>
    <xf numFmtId="38" fontId="0" fillId="16" borderId="0" xfId="1" applyNumberFormat="1" applyFont="1" applyFill="1"/>
    <xf numFmtId="189" fontId="41" fillId="8" borderId="19" xfId="1" applyNumberFormat="1" applyFont="1" applyFill="1" applyBorder="1"/>
    <xf numFmtId="189" fontId="31" fillId="0" borderId="88" xfId="1" applyNumberFormat="1" applyFont="1" applyBorder="1"/>
    <xf numFmtId="189" fontId="41" fillId="8" borderId="4" xfId="1" applyNumberFormat="1" applyFont="1" applyFill="1" applyBorder="1"/>
    <xf numFmtId="189" fontId="41" fillId="8" borderId="5" xfId="1" applyNumberFormat="1" applyFont="1" applyFill="1" applyBorder="1"/>
    <xf numFmtId="37" fontId="4" fillId="8" borderId="55" xfId="0" applyNumberFormat="1" applyFont="1" applyFill="1" applyBorder="1"/>
    <xf numFmtId="5" fontId="55" fillId="10" borderId="0" xfId="0" applyNumberFormat="1" applyFont="1" applyFill="1"/>
    <xf numFmtId="5" fontId="55" fillId="12" borderId="0" xfId="0" applyNumberFormat="1" applyFont="1" applyFill="1"/>
    <xf numFmtId="5" fontId="41" fillId="12" borderId="0" xfId="0" applyNumberFormat="1" applyFont="1" applyFill="1"/>
    <xf numFmtId="0" fontId="0" fillId="13" borderId="0" xfId="0" applyFill="1"/>
    <xf numFmtId="38" fontId="0" fillId="13" borderId="0" xfId="1" applyNumberFormat="1" applyFont="1" applyFill="1"/>
    <xf numFmtId="38" fontId="1" fillId="13" borderId="0" xfId="1" applyNumberFormat="1" applyFont="1" applyFill="1"/>
    <xf numFmtId="0" fontId="0" fillId="16" borderId="0" xfId="0" applyFill="1"/>
    <xf numFmtId="0" fontId="1" fillId="13" borderId="0" xfId="0" applyFont="1" applyFill="1"/>
    <xf numFmtId="0" fontId="0" fillId="17" borderId="36" xfId="0" applyFill="1" applyBorder="1"/>
    <xf numFmtId="38" fontId="1" fillId="17" borderId="36" xfId="1" applyNumberFormat="1" applyFont="1" applyFill="1" applyBorder="1" applyAlignment="1">
      <alignment horizontal="center"/>
    </xf>
    <xf numFmtId="38" fontId="0" fillId="17" borderId="36" xfId="1" applyNumberFormat="1" applyFont="1" applyFill="1" applyBorder="1"/>
    <xf numFmtId="0" fontId="1" fillId="17" borderId="36" xfId="0" applyFont="1" applyFill="1" applyBorder="1" applyAlignment="1">
      <alignment horizontal="center"/>
    </xf>
    <xf numFmtId="0" fontId="47" fillId="0" borderId="0" xfId="0" applyFont="1"/>
    <xf numFmtId="5" fontId="4" fillId="18" borderId="0" xfId="0" applyNumberFormat="1" applyFont="1" applyFill="1" applyBorder="1"/>
    <xf numFmtId="39" fontId="4" fillId="18" borderId="0" xfId="0" applyNumberFormat="1" applyFont="1" applyFill="1"/>
    <xf numFmtId="5" fontId="4" fillId="18" borderId="0" xfId="0" applyNumberFormat="1" applyFont="1" applyFill="1"/>
    <xf numFmtId="5" fontId="4" fillId="8" borderId="0" xfId="0" applyNumberFormat="1" applyFont="1" applyFill="1"/>
    <xf numFmtId="39" fontId="4" fillId="8" borderId="0" xfId="0" applyNumberFormat="1" applyFont="1" applyFill="1"/>
    <xf numFmtId="37" fontId="5" fillId="0" borderId="30" xfId="0" applyNumberFormat="1" applyFont="1" applyBorder="1" applyAlignment="1">
      <alignment horizontal="left"/>
    </xf>
    <xf numFmtId="43" fontId="31" fillId="0" borderId="54" xfId="1" applyNumberFormat="1" applyFont="1" applyBorder="1"/>
  </cellXfs>
  <cellStyles count="5">
    <cellStyle name="Comma" xfId="1" builtinId="3"/>
    <cellStyle name="Comma_Report" xfId="2"/>
    <cellStyle name="Currency" xfId="3" builtinId="4"/>
    <cellStyle name="Normal" xfId="0" builtinId="0"/>
    <cellStyle name="Normal_0694ORG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6.xml"/><Relationship Id="rId21" Type="http://schemas.openxmlformats.org/officeDocument/2006/relationships/externalLink" Target="externalLinks/externalLink1.xml"/><Relationship Id="rId42" Type="http://schemas.openxmlformats.org/officeDocument/2006/relationships/externalLink" Target="externalLinks/externalLink22.xml"/><Relationship Id="rId47" Type="http://schemas.openxmlformats.org/officeDocument/2006/relationships/externalLink" Target="externalLinks/externalLink27.xml"/><Relationship Id="rId63" Type="http://schemas.openxmlformats.org/officeDocument/2006/relationships/externalLink" Target="externalLinks/externalLink43.xml"/><Relationship Id="rId68" Type="http://schemas.openxmlformats.org/officeDocument/2006/relationships/externalLink" Target="externalLinks/externalLink48.xml"/><Relationship Id="rId84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2.xml"/><Relationship Id="rId37" Type="http://schemas.openxmlformats.org/officeDocument/2006/relationships/externalLink" Target="externalLinks/externalLink17.xml"/><Relationship Id="rId53" Type="http://schemas.openxmlformats.org/officeDocument/2006/relationships/externalLink" Target="externalLinks/externalLink33.xml"/><Relationship Id="rId58" Type="http://schemas.openxmlformats.org/officeDocument/2006/relationships/externalLink" Target="externalLinks/externalLink38.xml"/><Relationship Id="rId74" Type="http://schemas.openxmlformats.org/officeDocument/2006/relationships/externalLink" Target="externalLinks/externalLink54.xml"/><Relationship Id="rId79" Type="http://schemas.openxmlformats.org/officeDocument/2006/relationships/externalLink" Target="externalLinks/externalLink5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externalLink" Target="externalLinks/externalLink7.xml"/><Relationship Id="rId30" Type="http://schemas.openxmlformats.org/officeDocument/2006/relationships/externalLink" Target="externalLinks/externalLink10.xml"/><Relationship Id="rId35" Type="http://schemas.openxmlformats.org/officeDocument/2006/relationships/externalLink" Target="externalLinks/externalLink15.xml"/><Relationship Id="rId43" Type="http://schemas.openxmlformats.org/officeDocument/2006/relationships/externalLink" Target="externalLinks/externalLink23.xml"/><Relationship Id="rId48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36.xml"/><Relationship Id="rId64" Type="http://schemas.openxmlformats.org/officeDocument/2006/relationships/externalLink" Target="externalLinks/externalLink44.xml"/><Relationship Id="rId69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5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1.xml"/><Relationship Id="rId72" Type="http://schemas.openxmlformats.org/officeDocument/2006/relationships/externalLink" Target="externalLinks/externalLink52.xml"/><Relationship Id="rId80" Type="http://schemas.openxmlformats.org/officeDocument/2006/relationships/externalLink" Target="externalLinks/externalLink6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5.xml"/><Relationship Id="rId33" Type="http://schemas.openxmlformats.org/officeDocument/2006/relationships/externalLink" Target="externalLinks/externalLink13.xml"/><Relationship Id="rId38" Type="http://schemas.openxmlformats.org/officeDocument/2006/relationships/externalLink" Target="externalLinks/externalLink18.xml"/><Relationship Id="rId46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39.xml"/><Relationship Id="rId67" Type="http://schemas.openxmlformats.org/officeDocument/2006/relationships/externalLink" Target="externalLinks/externalLink47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21.xml"/><Relationship Id="rId54" Type="http://schemas.openxmlformats.org/officeDocument/2006/relationships/externalLink" Target="externalLinks/externalLink34.xml"/><Relationship Id="rId62" Type="http://schemas.openxmlformats.org/officeDocument/2006/relationships/externalLink" Target="externalLinks/externalLink42.xml"/><Relationship Id="rId70" Type="http://schemas.openxmlformats.org/officeDocument/2006/relationships/externalLink" Target="externalLinks/externalLink50.xml"/><Relationship Id="rId75" Type="http://schemas.openxmlformats.org/officeDocument/2006/relationships/externalLink" Target="externalLinks/externalLink5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externalLink" Target="externalLinks/externalLink8.xml"/><Relationship Id="rId36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29.xml"/><Relationship Id="rId57" Type="http://schemas.openxmlformats.org/officeDocument/2006/relationships/externalLink" Target="externalLinks/externalLink37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1.xml"/><Relationship Id="rId44" Type="http://schemas.openxmlformats.org/officeDocument/2006/relationships/externalLink" Target="externalLinks/externalLink24.xml"/><Relationship Id="rId52" Type="http://schemas.openxmlformats.org/officeDocument/2006/relationships/externalLink" Target="externalLinks/externalLink32.xml"/><Relationship Id="rId60" Type="http://schemas.openxmlformats.org/officeDocument/2006/relationships/externalLink" Target="externalLinks/externalLink40.xml"/><Relationship Id="rId65" Type="http://schemas.openxmlformats.org/officeDocument/2006/relationships/externalLink" Target="externalLinks/externalLink45.xml"/><Relationship Id="rId73" Type="http://schemas.openxmlformats.org/officeDocument/2006/relationships/externalLink" Target="externalLinks/externalLink53.xml"/><Relationship Id="rId78" Type="http://schemas.openxmlformats.org/officeDocument/2006/relationships/externalLink" Target="externalLinks/externalLink58.xml"/><Relationship Id="rId81" Type="http://schemas.openxmlformats.org/officeDocument/2006/relationships/externalLink" Target="externalLinks/externalLink61.xml"/><Relationship Id="rId86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14.xml"/><Relationship Id="rId50" Type="http://schemas.openxmlformats.org/officeDocument/2006/relationships/externalLink" Target="externalLinks/externalLink30.xml"/><Relationship Id="rId55" Type="http://schemas.openxmlformats.org/officeDocument/2006/relationships/externalLink" Target="externalLinks/externalLink35.xml"/><Relationship Id="rId76" Type="http://schemas.openxmlformats.org/officeDocument/2006/relationships/externalLink" Target="externalLinks/externalLink56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9.xml"/><Relationship Id="rId24" Type="http://schemas.openxmlformats.org/officeDocument/2006/relationships/externalLink" Target="externalLinks/externalLink4.xml"/><Relationship Id="rId40" Type="http://schemas.openxmlformats.org/officeDocument/2006/relationships/externalLink" Target="externalLinks/externalLink20.xml"/><Relationship Id="rId45" Type="http://schemas.openxmlformats.org/officeDocument/2006/relationships/externalLink" Target="externalLinks/externalLink25.xml"/><Relationship Id="rId66" Type="http://schemas.openxmlformats.org/officeDocument/2006/relationships/externalLink" Target="externalLinks/externalLink46.xml"/><Relationship Id="rId61" Type="http://schemas.openxmlformats.org/officeDocument/2006/relationships/externalLink" Target="externalLinks/externalLink41.xml"/><Relationship Id="rId82" Type="http://schemas.openxmlformats.org/officeDocument/2006/relationships/externalLink" Target="externalLinks/externalLink62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1676400</xdr:colOff>
          <xdr:row>2</xdr:row>
          <xdr:rowOff>142875</xdr:rowOff>
        </xdr:from>
        <xdr:to>
          <xdr:col>1</xdr:col>
          <xdr:colOff>276225</xdr:colOff>
          <xdr:row>5</xdr:row>
          <xdr:rowOff>133350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Daily Change Macro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59</xdr:col>
          <xdr:colOff>76200</xdr:colOff>
          <xdr:row>4</xdr:row>
          <xdr:rowOff>47625</xdr:rowOff>
        </xdr:from>
        <xdr:to>
          <xdr:col>61</xdr:col>
          <xdr:colOff>133350</xdr:colOff>
          <xdr:row>6</xdr:row>
          <xdr:rowOff>190500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MTD Macro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59</xdr:col>
          <xdr:colOff>57150</xdr:colOff>
          <xdr:row>0</xdr:row>
          <xdr:rowOff>142875</xdr:rowOff>
        </xdr:from>
        <xdr:to>
          <xdr:col>61</xdr:col>
          <xdr:colOff>95250</xdr:colOff>
          <xdr:row>3</xdr:row>
          <xdr:rowOff>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YTD Macro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1" name="Rectangle 1"/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2" name="Rectangle 2"/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10243" name="Rectangle 3"/>
        <xdr:cNvSpPr>
          <a:spLocks noChangeArrowheads="1"/>
        </xdr:cNvSpPr>
      </xdr:nvSpPr>
      <xdr:spPr bwMode="auto">
        <a:xfrm>
          <a:off x="34232850" y="2468880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10244" name="Rectangle 4"/>
        <xdr:cNvSpPr>
          <a:spLocks noChangeArrowheads="1"/>
        </xdr:cNvSpPr>
      </xdr:nvSpPr>
      <xdr:spPr bwMode="auto">
        <a:xfrm>
          <a:off x="34232850" y="2630805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2" name="Rectangle 2"/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5123" name="Rectangle 3"/>
        <xdr:cNvSpPr>
          <a:spLocks noChangeArrowheads="1"/>
        </xdr:cNvSpPr>
      </xdr:nvSpPr>
      <xdr:spPr bwMode="auto">
        <a:xfrm>
          <a:off x="34232850" y="2468880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5124" name="Rectangle 4"/>
        <xdr:cNvSpPr>
          <a:spLocks noChangeArrowheads="1"/>
        </xdr:cNvSpPr>
      </xdr:nvSpPr>
      <xdr:spPr bwMode="auto">
        <a:xfrm>
          <a:off x="34232850" y="2630805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/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6" name="Rectangle 2"/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6147" name="Rectangle 3"/>
        <xdr:cNvSpPr>
          <a:spLocks noChangeArrowheads="1"/>
        </xdr:cNvSpPr>
      </xdr:nvSpPr>
      <xdr:spPr bwMode="auto">
        <a:xfrm>
          <a:off x="34232850" y="2468880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6148" name="Rectangle 4"/>
        <xdr:cNvSpPr>
          <a:spLocks noChangeArrowheads="1"/>
        </xdr:cNvSpPr>
      </xdr:nvSpPr>
      <xdr:spPr bwMode="auto">
        <a:xfrm>
          <a:off x="34232850" y="2630805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3074" name="Rectangle 2"/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3075" name="Rectangle 3"/>
        <xdr:cNvSpPr>
          <a:spLocks noChangeArrowheads="1"/>
        </xdr:cNvSpPr>
      </xdr:nvSpPr>
      <xdr:spPr bwMode="auto">
        <a:xfrm>
          <a:off x="34232850" y="2468880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3076" name="Rectangle 4"/>
        <xdr:cNvSpPr>
          <a:spLocks noChangeArrowheads="1"/>
        </xdr:cNvSpPr>
      </xdr:nvSpPr>
      <xdr:spPr bwMode="auto">
        <a:xfrm>
          <a:off x="34232850" y="2630805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50" name="Rectangle 2"/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2051" name="Rectangle 3"/>
        <xdr:cNvSpPr>
          <a:spLocks noChangeArrowheads="1"/>
        </xdr:cNvSpPr>
      </xdr:nvSpPr>
      <xdr:spPr bwMode="auto">
        <a:xfrm>
          <a:off x="34232850" y="2468880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2052" name="Rectangle 4"/>
        <xdr:cNvSpPr>
          <a:spLocks noChangeArrowheads="1"/>
        </xdr:cNvSpPr>
      </xdr:nvSpPr>
      <xdr:spPr bwMode="auto">
        <a:xfrm>
          <a:off x="34232850" y="2630805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4097" name="Rectangle 1"/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4098" name="Rectangle 2"/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4099" name="Rectangle 3"/>
        <xdr:cNvSpPr>
          <a:spLocks noChangeArrowheads="1"/>
        </xdr:cNvSpPr>
      </xdr:nvSpPr>
      <xdr:spPr bwMode="auto">
        <a:xfrm>
          <a:off x="34232850" y="2468880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4100" name="Rectangle 4"/>
        <xdr:cNvSpPr>
          <a:spLocks noChangeArrowheads="1"/>
        </xdr:cNvSpPr>
      </xdr:nvSpPr>
      <xdr:spPr bwMode="auto">
        <a:xfrm>
          <a:off x="34232850" y="2630805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8433" name="Rectangle 1"/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8434" name="Rectangle 2"/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18435" name="Rectangle 3"/>
        <xdr:cNvSpPr>
          <a:spLocks noChangeArrowheads="1"/>
        </xdr:cNvSpPr>
      </xdr:nvSpPr>
      <xdr:spPr bwMode="auto">
        <a:xfrm>
          <a:off x="34232850" y="2468880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18436" name="Rectangle 4"/>
        <xdr:cNvSpPr>
          <a:spLocks noChangeArrowheads="1"/>
        </xdr:cNvSpPr>
      </xdr:nvSpPr>
      <xdr:spPr bwMode="auto">
        <a:xfrm>
          <a:off x="34232850" y="2630805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/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70" name="Rectangle 2"/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7171" name="Rectangle 3"/>
        <xdr:cNvSpPr>
          <a:spLocks noChangeArrowheads="1"/>
        </xdr:cNvSpPr>
      </xdr:nvSpPr>
      <xdr:spPr bwMode="auto">
        <a:xfrm>
          <a:off x="34232850" y="2468880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7172" name="Rectangle 4"/>
        <xdr:cNvSpPr>
          <a:spLocks noChangeArrowheads="1"/>
        </xdr:cNvSpPr>
      </xdr:nvSpPr>
      <xdr:spPr bwMode="auto">
        <a:xfrm>
          <a:off x="34232850" y="2630805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8193" name="Rectangle 1"/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33</xdr:col>
      <xdr:colOff>962025</xdr:colOff>
      <xdr:row>46</xdr:row>
      <xdr:rowOff>38100</xdr:rowOff>
    </xdr:from>
    <xdr:to>
      <xdr:col>35</xdr:col>
      <xdr:colOff>990600</xdr:colOff>
      <xdr:row>47</xdr:row>
      <xdr:rowOff>38100</xdr:rowOff>
    </xdr:to>
    <xdr:sp macro="" textlink="">
      <xdr:nvSpPr>
        <xdr:cNvPr id="8194" name="Rectangle 2"/>
        <xdr:cNvSpPr>
          <a:spLocks noChangeArrowheads="1"/>
        </xdr:cNvSpPr>
      </xdr:nvSpPr>
      <xdr:spPr bwMode="auto">
        <a:xfrm>
          <a:off x="36185475" y="7553325"/>
          <a:ext cx="194310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8195" name="Rectangle 3"/>
        <xdr:cNvSpPr>
          <a:spLocks noChangeArrowheads="1"/>
        </xdr:cNvSpPr>
      </xdr:nvSpPr>
      <xdr:spPr bwMode="auto">
        <a:xfrm>
          <a:off x="34232850" y="2468880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8196" name="Rectangle 4"/>
        <xdr:cNvSpPr>
          <a:spLocks noChangeArrowheads="1"/>
        </xdr:cNvSpPr>
      </xdr:nvSpPr>
      <xdr:spPr bwMode="auto">
        <a:xfrm>
          <a:off x="34232850" y="2630805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9217" name="Rectangle 1"/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9218" name="Rectangle 2"/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9219" name="Rectangle 3"/>
        <xdr:cNvSpPr>
          <a:spLocks noChangeArrowheads="1"/>
        </xdr:cNvSpPr>
      </xdr:nvSpPr>
      <xdr:spPr bwMode="auto">
        <a:xfrm>
          <a:off x="34232850" y="2468880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9220" name="Rectangle 4"/>
        <xdr:cNvSpPr>
          <a:spLocks noChangeArrowheads="1"/>
        </xdr:cNvSpPr>
      </xdr:nvSpPr>
      <xdr:spPr bwMode="auto">
        <a:xfrm>
          <a:off x="34232850" y="2630805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1265" name="Rectangle 1"/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1266" name="Rectangle 2"/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11267" name="Rectangle 3"/>
        <xdr:cNvSpPr>
          <a:spLocks noChangeArrowheads="1"/>
        </xdr:cNvSpPr>
      </xdr:nvSpPr>
      <xdr:spPr bwMode="auto">
        <a:xfrm>
          <a:off x="34232850" y="2468880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11268" name="Rectangle 4"/>
        <xdr:cNvSpPr>
          <a:spLocks noChangeArrowheads="1"/>
        </xdr:cNvSpPr>
      </xdr:nvSpPr>
      <xdr:spPr bwMode="auto">
        <a:xfrm>
          <a:off x="34232850" y="2630805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4232850" y="2468880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34232850" y="2630805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3313" name="Rectangle 1"/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3314" name="Rectangle 2"/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13315" name="Rectangle 3"/>
        <xdr:cNvSpPr>
          <a:spLocks noChangeArrowheads="1"/>
        </xdr:cNvSpPr>
      </xdr:nvSpPr>
      <xdr:spPr bwMode="auto">
        <a:xfrm>
          <a:off x="34232850" y="2468880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13316" name="Rectangle 4"/>
        <xdr:cNvSpPr>
          <a:spLocks noChangeArrowheads="1"/>
        </xdr:cNvSpPr>
      </xdr:nvSpPr>
      <xdr:spPr bwMode="auto">
        <a:xfrm>
          <a:off x="34232850" y="2630805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4337" name="Rectangle 1"/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4338" name="Rectangle 2"/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14339" name="Rectangle 3"/>
        <xdr:cNvSpPr>
          <a:spLocks noChangeArrowheads="1"/>
        </xdr:cNvSpPr>
      </xdr:nvSpPr>
      <xdr:spPr bwMode="auto">
        <a:xfrm>
          <a:off x="34232850" y="2468880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14340" name="Rectangle 4"/>
        <xdr:cNvSpPr>
          <a:spLocks noChangeArrowheads="1"/>
        </xdr:cNvSpPr>
      </xdr:nvSpPr>
      <xdr:spPr bwMode="auto">
        <a:xfrm>
          <a:off x="34232850" y="2630805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5361" name="Rectangle 1"/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5362" name="Rectangle 2"/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15363" name="Rectangle 3"/>
        <xdr:cNvSpPr>
          <a:spLocks noChangeArrowheads="1"/>
        </xdr:cNvSpPr>
      </xdr:nvSpPr>
      <xdr:spPr bwMode="auto">
        <a:xfrm>
          <a:off x="34232850" y="2468880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15364" name="Rectangle 4"/>
        <xdr:cNvSpPr>
          <a:spLocks noChangeArrowheads="1"/>
        </xdr:cNvSpPr>
      </xdr:nvSpPr>
      <xdr:spPr bwMode="auto">
        <a:xfrm>
          <a:off x="34232850" y="2630805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6385" name="Rectangle 1"/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6386" name="Rectangle 2"/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16387" name="Rectangle 3"/>
        <xdr:cNvSpPr>
          <a:spLocks noChangeArrowheads="1"/>
        </xdr:cNvSpPr>
      </xdr:nvSpPr>
      <xdr:spPr bwMode="auto">
        <a:xfrm>
          <a:off x="34232850" y="2468880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16388" name="Rectangle 4"/>
        <xdr:cNvSpPr>
          <a:spLocks noChangeArrowheads="1"/>
        </xdr:cNvSpPr>
      </xdr:nvSpPr>
      <xdr:spPr bwMode="auto">
        <a:xfrm>
          <a:off x="34232850" y="2630805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7409" name="Rectangle 1"/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7410" name="Rectangle 2"/>
        <xdr:cNvSpPr>
          <a:spLocks noChangeArrowheads="1"/>
        </xdr:cNvSpPr>
      </xdr:nvSpPr>
      <xdr:spPr bwMode="auto">
        <a:xfrm>
          <a:off x="36214050" y="6705600"/>
          <a:ext cx="19335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185</xdr:row>
      <xdr:rowOff>0</xdr:rowOff>
    </xdr:from>
    <xdr:to>
      <xdr:col>34</xdr:col>
      <xdr:colOff>0</xdr:colOff>
      <xdr:row>185</xdr:row>
      <xdr:rowOff>0</xdr:rowOff>
    </xdr:to>
    <xdr:sp macro="" textlink="">
      <xdr:nvSpPr>
        <xdr:cNvPr id="17411" name="Rectangle 3"/>
        <xdr:cNvSpPr>
          <a:spLocks noChangeArrowheads="1"/>
        </xdr:cNvSpPr>
      </xdr:nvSpPr>
      <xdr:spPr bwMode="auto">
        <a:xfrm>
          <a:off x="34232850" y="2468880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195</xdr:row>
      <xdr:rowOff>0</xdr:rowOff>
    </xdr:from>
    <xdr:to>
      <xdr:col>34</xdr:col>
      <xdr:colOff>0</xdr:colOff>
      <xdr:row>195</xdr:row>
      <xdr:rowOff>0</xdr:rowOff>
    </xdr:to>
    <xdr:sp macro="" textlink="">
      <xdr:nvSpPr>
        <xdr:cNvPr id="17412" name="Rectangle 4"/>
        <xdr:cNvSpPr>
          <a:spLocks noChangeArrowheads="1"/>
        </xdr:cNvSpPr>
      </xdr:nvSpPr>
      <xdr:spPr bwMode="auto">
        <a:xfrm>
          <a:off x="34232850" y="26308050"/>
          <a:ext cx="19812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5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5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6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6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7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7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8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8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9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9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0A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0E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1A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1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2A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2E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3A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3E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4A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4E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7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8A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9A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0A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1A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2A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3A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4A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5A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6A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7A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8A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9A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30A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31A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7E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8E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19E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0E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1E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2E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3E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4E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5E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6E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7E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8E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29E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30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31E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2A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3A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4A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5A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6A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1A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1E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2E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3E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4E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5E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11/West/06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  <sheetName val="LT-CA"/>
      <sheetName val="LT-PLT"/>
      <sheetName val="LT-WSPREAD"/>
      <sheetName val="LT-WO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  <sheetName val="LT-CA"/>
      <sheetName val="LT-PLT"/>
      <sheetName val="LT-WSPREAD"/>
      <sheetName val="LT-WO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  <sheetName val="LT-CA"/>
      <sheetName val="LT-PLT"/>
      <sheetName val="LT-WSPREAD"/>
      <sheetName val="LT-WO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  <sheetName val="LT-CA"/>
      <sheetName val="LT-PLT"/>
      <sheetName val="LT-WSPREAD"/>
      <sheetName val="LT-WO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  <sheetName val="LT-CA"/>
      <sheetName val="LT-PLT"/>
      <sheetName val="LT-WSPREAD"/>
      <sheetName val="LT-WO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  <sheetName val="LT-CA"/>
      <sheetName val="LT-PLT"/>
      <sheetName val="LT-WSPREAD"/>
      <sheetName val="LT-WO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ESTMGM"/>
      <sheetName val="LT-NW"/>
      <sheetName val="LT-CALI"/>
      <sheetName val="LT-SW"/>
      <sheetName val="ST-WHourly"/>
      <sheetName val="ST-CA"/>
      <sheetName val="ST-NW"/>
      <sheetName val="ST-SW"/>
      <sheetName val="ST-PLT"/>
      <sheetName val="LT-WTRANS"/>
      <sheetName val="LT-WFALLON"/>
      <sheetName val="LT-WNAMGMT"/>
      <sheetName val="ST-WBOM"/>
      <sheetName val="LT-CA"/>
      <sheetName val="LT-PLT"/>
      <sheetName val="LT-WSPREAD"/>
      <sheetName val="LT-WO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">
          <cell r="F4">
            <v>0</v>
          </cell>
          <cell r="G4">
            <v>0</v>
          </cell>
          <cell r="I4">
            <v>0</v>
          </cell>
          <cell r="N4">
            <v>0</v>
          </cell>
          <cell r="O4">
            <v>0</v>
          </cell>
          <cell r="Q4">
            <v>0</v>
          </cell>
        </row>
        <row r="5">
          <cell r="F5">
            <v>0</v>
          </cell>
          <cell r="G5">
            <v>0</v>
          </cell>
          <cell r="I5">
            <v>0</v>
          </cell>
          <cell r="N5">
            <v>0</v>
          </cell>
          <cell r="O5">
            <v>0</v>
          </cell>
          <cell r="Q5">
            <v>0</v>
          </cell>
        </row>
        <row r="9">
          <cell r="F9">
            <v>0</v>
          </cell>
          <cell r="G9">
            <v>0</v>
          </cell>
          <cell r="I9">
            <v>0</v>
          </cell>
          <cell r="N9">
            <v>0</v>
          </cell>
          <cell r="O9">
            <v>0</v>
          </cell>
          <cell r="Q9">
            <v>0</v>
          </cell>
        </row>
        <row r="12">
          <cell r="F12">
            <v>0</v>
          </cell>
          <cell r="G12">
            <v>0</v>
          </cell>
          <cell r="I12">
            <v>0</v>
          </cell>
          <cell r="N12">
            <v>0</v>
          </cell>
          <cell r="O12">
            <v>0</v>
          </cell>
          <cell r="Q12">
            <v>0</v>
          </cell>
        </row>
        <row r="40">
          <cell r="F40">
            <v>0</v>
          </cell>
          <cell r="G40">
            <v>0</v>
          </cell>
          <cell r="I40">
            <v>0</v>
          </cell>
          <cell r="N40">
            <v>0</v>
          </cell>
          <cell r="O40">
            <v>0</v>
          </cell>
          <cell r="Q40">
            <v>0</v>
          </cell>
        </row>
        <row r="41">
          <cell r="F41">
            <v>0</v>
          </cell>
          <cell r="G41">
            <v>0</v>
          </cell>
          <cell r="I41">
            <v>0</v>
          </cell>
          <cell r="N41">
            <v>0</v>
          </cell>
          <cell r="O41">
            <v>0</v>
          </cell>
          <cell r="Q41">
            <v>0</v>
          </cell>
        </row>
        <row r="45">
          <cell r="F45">
            <v>0</v>
          </cell>
          <cell r="G45">
            <v>0</v>
          </cell>
          <cell r="I45">
            <v>0</v>
          </cell>
          <cell r="N45">
            <v>0</v>
          </cell>
          <cell r="O45">
            <v>0</v>
          </cell>
          <cell r="Q45">
            <v>0</v>
          </cell>
        </row>
        <row r="48">
          <cell r="F48">
            <v>0</v>
          </cell>
          <cell r="G48">
            <v>0</v>
          </cell>
          <cell r="I48">
            <v>0</v>
          </cell>
          <cell r="N48">
            <v>0</v>
          </cell>
          <cell r="O48">
            <v>0</v>
          </cell>
          <cell r="Q48">
            <v>0</v>
          </cell>
        </row>
      </sheetData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505927.59881605103</v>
          </cell>
          <cell r="D1241">
            <v>521710.18655204604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>
        <row r="314">
          <cell r="B314">
            <v>-6573.9397026440511</v>
          </cell>
        </row>
      </sheetData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</sheetNames>
    <sheetDataSet>
      <sheetData sheetId="0">
        <row r="1239">
          <cell r="C1239">
            <v>0</v>
          </cell>
          <cell r="D1239">
            <v>0</v>
          </cell>
        </row>
        <row r="1240">
          <cell r="C1240">
            <v>0</v>
          </cell>
          <cell r="D1240">
            <v>0</v>
          </cell>
        </row>
        <row r="1241">
          <cell r="C1241">
            <v>0</v>
          </cell>
          <cell r="D1241">
            <v>0</v>
          </cell>
        </row>
        <row r="1242">
          <cell r="C1242">
            <v>0</v>
          </cell>
          <cell r="D1242">
            <v>0</v>
          </cell>
        </row>
        <row r="1255">
          <cell r="C1255">
            <v>0</v>
          </cell>
          <cell r="D1255">
            <v>0</v>
          </cell>
        </row>
        <row r="1256">
          <cell r="C1256">
            <v>0</v>
          </cell>
          <cell r="D1256">
            <v>0</v>
          </cell>
        </row>
      </sheetData>
      <sheetData sheetId="1"/>
      <sheetData sheetId="2">
        <row r="95">
          <cell r="F95">
            <v>0</v>
          </cell>
          <cell r="S95">
            <v>0</v>
          </cell>
        </row>
        <row r="96">
          <cell r="F96">
            <v>0</v>
          </cell>
          <cell r="S96">
            <v>0</v>
          </cell>
        </row>
        <row r="97">
          <cell r="F97">
            <v>0</v>
          </cell>
          <cell r="S97">
            <v>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7" Type="http://schemas.openxmlformats.org/officeDocument/2006/relationships/comments" Target="../comments3.xml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6" Type="http://schemas.openxmlformats.org/officeDocument/2006/relationships/vmlDrawing" Target="../drawings/vmlDrawing4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7" Type="http://schemas.openxmlformats.org/officeDocument/2006/relationships/comments" Target="../comments4.xml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6" Type="http://schemas.openxmlformats.org/officeDocument/2006/relationships/vmlDrawing" Target="../drawings/vmlDrawing5.v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1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7" Type="http://schemas.openxmlformats.org/officeDocument/2006/relationships/comments" Target="../comments5.xml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Relationship Id="rId6" Type="http://schemas.openxmlformats.org/officeDocument/2006/relationships/vmlDrawing" Target="../drawings/vmlDrawing6.vm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1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7" Type="http://schemas.openxmlformats.org/officeDocument/2006/relationships/comments" Target="../comments6.xml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Relationship Id="rId6" Type="http://schemas.openxmlformats.org/officeDocument/2006/relationships/vmlDrawing" Target="../drawings/vmlDrawing7.vm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2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7" Type="http://schemas.openxmlformats.org/officeDocument/2006/relationships/comments" Target="../comments7.xml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vmlDrawing" Target="../drawings/vmlDrawing8.vml"/><Relationship Id="rId5" Type="http://schemas.openxmlformats.org/officeDocument/2006/relationships/drawing" Target="../drawings/drawing8.xml"/><Relationship Id="rId4" Type="http://schemas.openxmlformats.org/officeDocument/2006/relationships/printerSettings" Target="../printerSettings/printerSettings2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.bin"/><Relationship Id="rId7" Type="http://schemas.openxmlformats.org/officeDocument/2006/relationships/comments" Target="../comments8.xml"/><Relationship Id="rId2" Type="http://schemas.openxmlformats.org/officeDocument/2006/relationships/printerSettings" Target="../printerSettings/printerSettings27.bin"/><Relationship Id="rId1" Type="http://schemas.openxmlformats.org/officeDocument/2006/relationships/printerSettings" Target="../printerSettings/printerSettings26.bin"/><Relationship Id="rId6" Type="http://schemas.openxmlformats.org/officeDocument/2006/relationships/vmlDrawing" Target="../drawings/vmlDrawing9.vml"/><Relationship Id="rId5" Type="http://schemas.openxmlformats.org/officeDocument/2006/relationships/drawing" Target="../drawings/drawing9.xml"/><Relationship Id="rId4" Type="http://schemas.openxmlformats.org/officeDocument/2006/relationships/printerSettings" Target="../printerSettings/printerSettings2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.bin"/><Relationship Id="rId7" Type="http://schemas.openxmlformats.org/officeDocument/2006/relationships/comments" Target="../comments9.xml"/><Relationship Id="rId2" Type="http://schemas.openxmlformats.org/officeDocument/2006/relationships/printerSettings" Target="../printerSettings/printerSettings31.bin"/><Relationship Id="rId1" Type="http://schemas.openxmlformats.org/officeDocument/2006/relationships/printerSettings" Target="../printerSettings/printerSettings30.bin"/><Relationship Id="rId6" Type="http://schemas.openxmlformats.org/officeDocument/2006/relationships/vmlDrawing" Target="../drawings/vmlDrawing10.vml"/><Relationship Id="rId5" Type="http://schemas.openxmlformats.org/officeDocument/2006/relationships/drawing" Target="../drawings/drawing10.xml"/><Relationship Id="rId4" Type="http://schemas.openxmlformats.org/officeDocument/2006/relationships/printerSettings" Target="../printerSettings/printerSettings3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.bin"/><Relationship Id="rId7" Type="http://schemas.openxmlformats.org/officeDocument/2006/relationships/comments" Target="../comments10.xml"/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Relationship Id="rId6" Type="http://schemas.openxmlformats.org/officeDocument/2006/relationships/vmlDrawing" Target="../drawings/vmlDrawing11.vml"/><Relationship Id="rId5" Type="http://schemas.openxmlformats.org/officeDocument/2006/relationships/drawing" Target="../drawings/drawing11.xml"/><Relationship Id="rId4" Type="http://schemas.openxmlformats.org/officeDocument/2006/relationships/printerSettings" Target="../printerSettings/printerSettings3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3.vml"/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4.vml"/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5.vml"/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6.vml"/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7.vml"/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8.vml"/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F139"/>
  <sheetViews>
    <sheetView showGridLines="0" tabSelected="1" zoomScale="75" workbookViewId="0">
      <selection activeCell="AZ1" sqref="AZ1"/>
    </sheetView>
  </sheetViews>
  <sheetFormatPr defaultRowHeight="12.75" x14ac:dyDescent="0.2"/>
  <cols>
    <col min="1" max="1" width="37" style="1" customWidth="1"/>
    <col min="2" max="2" width="15.5703125" style="25" customWidth="1"/>
    <col min="3" max="3" width="15" style="1" hidden="1" customWidth="1"/>
    <col min="4" max="4" width="9.42578125" style="25" hidden="1" customWidth="1"/>
    <col min="5" max="5" width="15.42578125" style="1" hidden="1" customWidth="1"/>
    <col min="6" max="6" width="11.42578125" style="25" hidden="1" customWidth="1"/>
    <col min="7" max="7" width="17" style="1" customWidth="1"/>
    <col min="8" max="8" width="7.85546875" style="25" customWidth="1"/>
    <col min="9" max="9" width="15" style="1" bestFit="1" customWidth="1"/>
    <col min="10" max="10" width="9.140625" style="25"/>
    <col min="11" max="11" width="15" style="1" bestFit="1" customWidth="1"/>
    <col min="12" max="12" width="7.85546875" style="25" customWidth="1"/>
    <col min="13" max="13" width="14.42578125" style="1" hidden="1" customWidth="1"/>
    <col min="14" max="14" width="7.85546875" style="25" hidden="1" customWidth="1"/>
    <col min="15" max="15" width="14.42578125" style="193" hidden="1" customWidth="1"/>
    <col min="16" max="16" width="7.85546875" style="15" hidden="1" customWidth="1"/>
    <col min="17" max="17" width="15" style="193" hidden="1" customWidth="1"/>
    <col min="18" max="18" width="7.85546875" style="193" hidden="1" customWidth="1"/>
    <col min="19" max="19" width="13.7109375" style="193" hidden="1" customWidth="1"/>
    <col min="20" max="20" width="7.85546875" style="193" hidden="1" customWidth="1"/>
    <col min="21" max="21" width="12.7109375" style="193" hidden="1" customWidth="1"/>
    <col min="22" max="22" width="9.140625" style="1" hidden="1" customWidth="1"/>
    <col min="23" max="23" width="12.7109375" style="1" hidden="1" customWidth="1"/>
    <col min="24" max="24" width="9.140625" style="1" hidden="1" customWidth="1"/>
    <col min="25" max="25" width="12.7109375" style="1" hidden="1" customWidth="1"/>
    <col min="26" max="26" width="10.140625" style="25" hidden="1" customWidth="1"/>
    <col min="27" max="27" width="12.7109375" style="1" hidden="1" customWidth="1"/>
    <col min="28" max="28" width="10.140625" style="25" hidden="1" customWidth="1"/>
    <col min="29" max="29" width="12.7109375" style="1" hidden="1" customWidth="1"/>
    <col min="30" max="30" width="10.140625" style="25" hidden="1" customWidth="1"/>
    <col min="31" max="31" width="12.7109375" style="1" hidden="1" customWidth="1"/>
    <col min="32" max="32" width="10.140625" style="25" hidden="1" customWidth="1"/>
    <col min="33" max="33" width="17.5703125" style="1" hidden="1" customWidth="1"/>
    <col min="34" max="34" width="10.140625" style="25" hidden="1" customWidth="1"/>
    <col min="35" max="35" width="12.7109375" style="1" hidden="1" customWidth="1"/>
    <col min="36" max="36" width="5.28515625" style="25" hidden="1" customWidth="1"/>
    <col min="37" max="51" width="10.140625" style="25" hidden="1" customWidth="1"/>
    <col min="52" max="52" width="14.5703125" style="1" customWidth="1"/>
    <col min="53" max="53" width="11.42578125" style="1" customWidth="1"/>
    <col min="54" max="54" width="14.28515625" style="1" customWidth="1"/>
    <col min="55" max="56" width="9.140625" style="1"/>
    <col min="57" max="57" width="22.140625" style="1" customWidth="1"/>
    <col min="58" max="16384" width="9.140625" style="1"/>
  </cols>
  <sheetData>
    <row r="1" spans="1:57" ht="21.75" x14ac:dyDescent="0.3">
      <c r="A1" s="88" t="s">
        <v>0</v>
      </c>
      <c r="B1" s="200"/>
      <c r="C1" s="290"/>
      <c r="D1" s="291"/>
      <c r="E1" s="8"/>
      <c r="BE1" s="2"/>
    </row>
    <row r="2" spans="1:57" ht="13.5" thickBot="1" x14ac:dyDescent="0.25">
      <c r="A2" s="88" t="s">
        <v>1</v>
      </c>
      <c r="B2" s="20"/>
      <c r="C2" s="89"/>
      <c r="D2" s="20"/>
      <c r="E2" s="89"/>
      <c r="G2" s="89"/>
      <c r="I2" s="89"/>
      <c r="K2" s="89"/>
      <c r="M2" s="89"/>
      <c r="O2" s="194"/>
      <c r="P2" s="195"/>
      <c r="Q2" s="194"/>
      <c r="R2" s="194"/>
      <c r="S2" s="194"/>
      <c r="T2" s="194"/>
      <c r="U2" s="194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  <c r="AX2" s="89"/>
      <c r="AY2" s="177"/>
      <c r="AZ2" s="61"/>
      <c r="BE2" s="3"/>
    </row>
    <row r="3" spans="1:57" x14ac:dyDescent="0.2">
      <c r="A3" s="88" t="s">
        <v>2</v>
      </c>
    </row>
    <row r="4" spans="1:57" ht="13.5" x14ac:dyDescent="0.25">
      <c r="A4" s="90">
        <f>+'MID-COLUMBIA'!B5</f>
        <v>37621</v>
      </c>
      <c r="C4" s="91"/>
      <c r="E4" s="91"/>
      <c r="G4" s="91"/>
      <c r="I4" s="91"/>
      <c r="K4" s="91"/>
      <c r="M4" s="91"/>
      <c r="O4" s="196"/>
      <c r="Q4" s="196"/>
      <c r="R4" s="197"/>
      <c r="S4" s="196"/>
      <c r="T4" s="197"/>
      <c r="U4" s="196"/>
      <c r="V4" s="188"/>
      <c r="W4" s="91"/>
      <c r="X4" s="188"/>
      <c r="Y4" s="91"/>
      <c r="AA4" s="91"/>
      <c r="AC4" s="91"/>
      <c r="AE4" s="91"/>
      <c r="AG4" s="91"/>
      <c r="AI4" s="91"/>
      <c r="AZ4" s="91"/>
    </row>
    <row r="5" spans="1:57" x14ac:dyDescent="0.2">
      <c r="C5" s="182" t="str">
        <f>'WSCC-N'!$B$3</f>
        <v>COB</v>
      </c>
      <c r="E5" s="182" t="str">
        <f>'WSCC-S'!$B$3</f>
        <v>PV</v>
      </c>
      <c r="F5"/>
      <c r="G5" s="182" t="str">
        <f>'NP15'!$B$3</f>
        <v>PX NORTH</v>
      </c>
      <c r="I5" s="182" t="str">
        <f>'SP15'!$B$3</f>
        <v>PX SOUTH</v>
      </c>
      <c r="K5" s="182" t="str">
        <f>'MID-COLUMBIA'!$B$3</f>
        <v>MID COLUMBIA</v>
      </c>
      <c r="M5" s="182"/>
      <c r="O5" s="182"/>
      <c r="P5" s="25"/>
      <c r="Q5" s="182"/>
      <c r="R5" s="25"/>
      <c r="S5" s="182"/>
      <c r="T5" s="25"/>
      <c r="U5" s="182"/>
      <c r="V5" s="188"/>
      <c r="W5" s="182"/>
      <c r="X5" s="22"/>
      <c r="Y5" s="182"/>
      <c r="AA5" s="182"/>
      <c r="AC5" s="182"/>
      <c r="AE5" s="182"/>
      <c r="AG5" s="182"/>
      <c r="AI5" s="182"/>
      <c r="AZ5" s="201" t="s">
        <v>3</v>
      </c>
    </row>
    <row r="6" spans="1:57" x14ac:dyDescent="0.2">
      <c r="C6" s="22"/>
      <c r="E6" s="22"/>
      <c r="F6"/>
      <c r="G6" s="22"/>
      <c r="I6" s="22"/>
      <c r="K6" s="22"/>
      <c r="M6" s="22"/>
      <c r="O6" s="22"/>
      <c r="P6" s="25"/>
      <c r="Q6" s="22"/>
      <c r="R6" s="25"/>
      <c r="S6" s="22"/>
      <c r="T6" s="25"/>
      <c r="U6" s="22"/>
      <c r="V6" s="188"/>
      <c r="W6" s="22"/>
      <c r="X6" s="22"/>
      <c r="Y6" s="22"/>
      <c r="AA6" s="22"/>
      <c r="AC6" s="22"/>
      <c r="AE6" s="22"/>
      <c r="AG6" s="22"/>
      <c r="AI6" s="22"/>
      <c r="AZ6" s="202" t="s">
        <v>4</v>
      </c>
    </row>
    <row r="7" spans="1:57" ht="23.25" x14ac:dyDescent="0.35">
      <c r="A7" s="199"/>
      <c r="C7" s="92"/>
      <c r="E7" s="92"/>
      <c r="G7" s="92"/>
      <c r="I7" s="92"/>
      <c r="K7" s="92"/>
      <c r="M7" s="92"/>
      <c r="O7" s="92"/>
      <c r="P7" s="25"/>
      <c r="Q7" s="92"/>
      <c r="R7" s="25"/>
      <c r="S7" s="92"/>
      <c r="T7" s="25"/>
      <c r="U7" s="92"/>
      <c r="V7" s="92"/>
      <c r="W7" s="92"/>
      <c r="X7" s="92"/>
      <c r="Y7" s="92"/>
      <c r="AA7" s="92"/>
      <c r="AC7" s="92"/>
      <c r="AE7" s="92"/>
      <c r="AG7" s="92"/>
      <c r="AI7" s="92"/>
      <c r="AZ7" s="92"/>
    </row>
    <row r="8" spans="1:57" x14ac:dyDescent="0.2">
      <c r="A8"/>
      <c r="B8" s="198"/>
      <c r="C8" s="93"/>
      <c r="E8" s="93"/>
      <c r="G8" s="93"/>
      <c r="I8" s="93"/>
      <c r="K8" s="93"/>
      <c r="M8" s="93"/>
      <c r="O8" s="93"/>
      <c r="P8" s="25"/>
      <c r="Q8" s="93"/>
      <c r="R8" s="25"/>
      <c r="S8" s="93"/>
      <c r="T8" s="25"/>
      <c r="U8" s="93"/>
      <c r="V8" s="93"/>
      <c r="W8" s="93"/>
      <c r="X8" s="93"/>
      <c r="Y8" s="93"/>
      <c r="AA8" s="93"/>
      <c r="AC8" s="93"/>
      <c r="AE8" s="93"/>
      <c r="AG8" s="93"/>
      <c r="AI8" s="93"/>
      <c r="AZ8" s="93"/>
    </row>
    <row r="9" spans="1:57" x14ac:dyDescent="0.2">
      <c r="C9" s="92"/>
      <c r="E9" s="92"/>
      <c r="G9" s="92"/>
      <c r="I9" s="92"/>
      <c r="K9" s="92"/>
      <c r="M9" s="92"/>
      <c r="O9" s="92"/>
      <c r="P9" s="25"/>
      <c r="Q9" s="92"/>
      <c r="R9" s="25"/>
      <c r="S9" s="92"/>
      <c r="T9" s="25"/>
      <c r="U9" s="92"/>
      <c r="V9" s="92"/>
      <c r="W9" s="92"/>
      <c r="X9" s="92"/>
      <c r="Y9" s="92"/>
      <c r="AA9" s="92"/>
      <c r="AC9" s="92"/>
      <c r="AE9" s="92"/>
      <c r="AG9" s="92"/>
      <c r="AI9" s="92"/>
      <c r="AZ9" s="92"/>
    </row>
    <row r="10" spans="1:57" x14ac:dyDescent="0.2">
      <c r="A10" s="94" t="s">
        <v>5</v>
      </c>
      <c r="O10" s="1"/>
      <c r="P10" s="25"/>
      <c r="Q10" s="1"/>
      <c r="R10" s="25"/>
      <c r="S10" s="1"/>
      <c r="T10" s="25"/>
      <c r="U10" s="1"/>
    </row>
    <row r="11" spans="1:57" ht="12" customHeight="1" x14ac:dyDescent="0.2">
      <c r="A11" s="94"/>
      <c r="O11" s="1"/>
      <c r="P11" s="25"/>
      <c r="Q11" s="1"/>
      <c r="R11" s="25"/>
      <c r="S11" s="1"/>
      <c r="T11" s="25"/>
      <c r="U11" s="1"/>
    </row>
    <row r="12" spans="1:57" ht="13.5" x14ac:dyDescent="0.25">
      <c r="A12" s="95">
        <f>+A4</f>
        <v>37621</v>
      </c>
      <c r="O12" s="1"/>
      <c r="P12" s="25"/>
      <c r="Q12" s="1"/>
      <c r="R12" s="25"/>
      <c r="S12" s="1"/>
      <c r="T12" s="25"/>
      <c r="U12" s="1"/>
    </row>
    <row r="13" spans="1:57" x14ac:dyDescent="0.2">
      <c r="A13" s="96" t="s">
        <v>6</v>
      </c>
      <c r="C13" s="301">
        <f>'WSCC-N'!$I$18</f>
        <v>0</v>
      </c>
      <c r="E13" s="301">
        <f>'WSCC-S'!$I$18</f>
        <v>0</v>
      </c>
      <c r="G13" s="301">
        <f>'NP15'!$I$18</f>
        <v>0</v>
      </c>
      <c r="I13" s="301">
        <f>'SP15'!$I$18</f>
        <v>0</v>
      </c>
      <c r="K13" s="301">
        <f>'MID-COLUMBIA'!$I$18</f>
        <v>0</v>
      </c>
      <c r="M13" s="301"/>
      <c r="O13" s="301"/>
      <c r="P13" s="25"/>
      <c r="Q13" s="301"/>
      <c r="R13" s="25"/>
      <c r="S13" s="301"/>
      <c r="T13" s="25"/>
      <c r="U13" s="301"/>
      <c r="V13" s="164"/>
      <c r="W13" s="301"/>
      <c r="X13" s="20"/>
      <c r="Y13" s="301"/>
      <c r="AA13" s="301"/>
      <c r="AC13" s="301"/>
      <c r="AE13" s="301"/>
      <c r="AG13" s="301"/>
      <c r="AI13" s="301"/>
      <c r="AZ13" s="301">
        <f>C13+E13+G13+I13+K13+M13+O13+Q13+S13+U13+W13+Y13+AA13+AC13+AE13+AG13+AI13</f>
        <v>0</v>
      </c>
      <c r="BB13" s="4"/>
    </row>
    <row r="14" spans="1:57" x14ac:dyDescent="0.2">
      <c r="A14" s="96" t="s">
        <v>7</v>
      </c>
      <c r="C14" s="302">
        <f>'WSCC-N'!$I$19</f>
        <v>0</v>
      </c>
      <c r="E14" s="302">
        <f>'WSCC-S'!$I$19</f>
        <v>0</v>
      </c>
      <c r="G14" s="302">
        <f>'NP15'!$I$19</f>
        <v>0</v>
      </c>
      <c r="I14" s="302">
        <f>'SP15'!$I$19</f>
        <v>0</v>
      </c>
      <c r="K14" s="302">
        <f>'MID-COLUMBIA'!$I$19</f>
        <v>0</v>
      </c>
      <c r="M14" s="302"/>
      <c r="O14" s="302"/>
      <c r="P14" s="25"/>
      <c r="Q14" s="302"/>
      <c r="R14" s="25"/>
      <c r="S14" s="302"/>
      <c r="T14" s="25"/>
      <c r="U14" s="302"/>
      <c r="V14" s="189"/>
      <c r="W14" s="302"/>
      <c r="X14" s="353"/>
      <c r="Y14" s="302"/>
      <c r="AA14" s="302"/>
      <c r="AC14" s="302"/>
      <c r="AE14" s="302"/>
      <c r="AG14" s="302"/>
      <c r="AI14" s="302"/>
      <c r="AZ14" s="302">
        <f>C14+E14+G14+I14+K14+M14+O14+Q14+S14+U14+W14+Y14+AA14+AC14+AE14+AG14+AI14</f>
        <v>0</v>
      </c>
      <c r="BB14" s="4"/>
    </row>
    <row r="15" spans="1:57" x14ac:dyDescent="0.2">
      <c r="A15" s="293" t="s">
        <v>8</v>
      </c>
      <c r="B15" s="292"/>
      <c r="C15" s="303"/>
      <c r="D15" s="294"/>
      <c r="E15" s="303"/>
      <c r="F15" s="294"/>
      <c r="G15" s="303"/>
      <c r="H15" s="294"/>
      <c r="I15" s="303"/>
      <c r="J15" s="294"/>
      <c r="K15" s="303"/>
      <c r="L15" s="294"/>
      <c r="M15" s="303"/>
      <c r="N15" s="294"/>
      <c r="O15" s="303"/>
      <c r="P15" s="294"/>
      <c r="Q15" s="303"/>
      <c r="R15" s="294"/>
      <c r="S15" s="303"/>
      <c r="T15" s="294"/>
      <c r="U15" s="303"/>
      <c r="V15" s="294"/>
      <c r="W15" s="303"/>
      <c r="X15" s="354"/>
      <c r="Y15" s="303"/>
      <c r="Z15" s="294"/>
      <c r="AA15" s="303"/>
      <c r="AB15" s="294"/>
      <c r="AC15" s="303"/>
      <c r="AD15" s="294"/>
      <c r="AE15" s="303"/>
      <c r="AF15" s="294"/>
      <c r="AG15" s="303"/>
      <c r="AH15" s="294"/>
      <c r="AI15" s="303"/>
      <c r="AJ15" s="294"/>
      <c r="AK15" s="294"/>
      <c r="AL15" s="294"/>
      <c r="AM15" s="294"/>
      <c r="AN15" s="294"/>
      <c r="AO15" s="294"/>
      <c r="AP15" s="294"/>
      <c r="AQ15" s="294"/>
      <c r="AR15" s="294"/>
      <c r="AS15" s="294"/>
      <c r="AT15" s="294"/>
      <c r="AU15" s="294"/>
      <c r="AV15" s="294"/>
      <c r="AW15" s="294"/>
      <c r="AX15" s="294"/>
      <c r="AY15" s="294"/>
      <c r="AZ15" s="303">
        <f t="shared" ref="AZ15:AZ28" si="0">C15+E15+G15+I15+K15+M15+O15+Q15+S15+U15+W15+Y15+AA15+AC15+AE15+AG15+AI15</f>
        <v>0</v>
      </c>
      <c r="BA15" s="127"/>
      <c r="BB15" s="4"/>
    </row>
    <row r="16" spans="1:57" x14ac:dyDescent="0.2">
      <c r="A16" s="97"/>
      <c r="C16" s="98"/>
      <c r="E16" s="98"/>
      <c r="G16" s="98"/>
      <c r="I16" s="98"/>
      <c r="K16" s="98"/>
      <c r="M16" s="98"/>
      <c r="O16" s="98"/>
      <c r="P16" s="25"/>
      <c r="Q16" s="98"/>
      <c r="R16" s="25"/>
      <c r="S16" s="98"/>
      <c r="T16" s="25"/>
      <c r="U16" s="98"/>
      <c r="V16" s="98"/>
      <c r="W16" s="98"/>
      <c r="X16" s="190"/>
      <c r="Y16" s="98"/>
      <c r="AA16" s="98"/>
      <c r="AC16" s="98"/>
      <c r="AE16" s="98"/>
      <c r="AG16" s="98"/>
      <c r="AI16" s="98"/>
      <c r="AZ16" s="98"/>
      <c r="BB16" s="4"/>
    </row>
    <row r="17" spans="1:53" x14ac:dyDescent="0.2">
      <c r="A17" s="97"/>
      <c r="O17" s="1"/>
      <c r="P17" s="25"/>
      <c r="Q17" s="1"/>
      <c r="R17" s="25"/>
      <c r="S17" s="1"/>
      <c r="T17" s="25"/>
      <c r="U17" s="1"/>
      <c r="X17" s="8"/>
    </row>
    <row r="18" spans="1:53" x14ac:dyDescent="0.2">
      <c r="A18" s="97"/>
      <c r="C18" s="98"/>
      <c r="E18" s="98"/>
      <c r="G18" s="98"/>
      <c r="I18" s="98"/>
      <c r="K18" s="98"/>
      <c r="M18" s="98"/>
      <c r="O18" s="98"/>
      <c r="P18" s="25"/>
      <c r="Q18" s="98"/>
      <c r="R18" s="25"/>
      <c r="S18" s="98"/>
      <c r="T18" s="25"/>
      <c r="U18" s="98"/>
      <c r="V18" s="98"/>
      <c r="W18" s="98"/>
      <c r="X18" s="190"/>
      <c r="Y18" s="98"/>
      <c r="AA18" s="98"/>
      <c r="AC18" s="98"/>
      <c r="AE18" s="98"/>
      <c r="AG18" s="98"/>
      <c r="AI18" s="98"/>
      <c r="AZ18" s="98"/>
    </row>
    <row r="19" spans="1:53" x14ac:dyDescent="0.2">
      <c r="A19" s="97" t="s">
        <v>9</v>
      </c>
      <c r="C19" s="348">
        <f>'WSCC-N'!$I$21</f>
        <v>0</v>
      </c>
      <c r="E19" s="348">
        <f>'WSCC-S'!$I$21</f>
        <v>0</v>
      </c>
      <c r="G19" s="348">
        <f>'NP15'!$I$21</f>
        <v>0</v>
      </c>
      <c r="I19" s="348">
        <f>'SP15'!$I$21</f>
        <v>0</v>
      </c>
      <c r="K19" s="348">
        <f>'MID-COLUMBIA'!$I$21</f>
        <v>0</v>
      </c>
      <c r="M19" s="348"/>
      <c r="O19" s="348"/>
      <c r="P19" s="25"/>
      <c r="Q19" s="348"/>
      <c r="R19" s="25"/>
      <c r="S19" s="348"/>
      <c r="T19" s="25"/>
      <c r="U19" s="348"/>
      <c r="V19" s="190"/>
      <c r="W19" s="348"/>
      <c r="X19" s="42"/>
      <c r="Y19" s="348"/>
      <c r="AA19" s="348"/>
      <c r="AC19" s="348"/>
      <c r="AE19" s="348"/>
      <c r="AG19" s="348"/>
      <c r="AI19" s="348"/>
      <c r="AZ19" s="348">
        <f t="shared" si="0"/>
        <v>0</v>
      </c>
    </row>
    <row r="20" spans="1:53" x14ac:dyDescent="0.2">
      <c r="A20" s="97" t="s">
        <v>10</v>
      </c>
      <c r="C20" s="348">
        <f>'WSCC-N'!$I$22</f>
        <v>0</v>
      </c>
      <c r="E20" s="348">
        <f>'WSCC-S'!$I$22</f>
        <v>0</v>
      </c>
      <c r="G20" s="348">
        <f>'NP15'!$I$22</f>
        <v>0</v>
      </c>
      <c r="I20" s="348">
        <f>'SP15'!$I$22</f>
        <v>0</v>
      </c>
      <c r="K20" s="348">
        <f>'MID-COLUMBIA'!$I$22</f>
        <v>0</v>
      </c>
      <c r="M20" s="348"/>
      <c r="O20" s="348"/>
      <c r="P20" s="25"/>
      <c r="Q20" s="348"/>
      <c r="R20" s="25"/>
      <c r="S20" s="348"/>
      <c r="T20" s="25"/>
      <c r="U20" s="348"/>
      <c r="V20" s="190"/>
      <c r="W20" s="348"/>
      <c r="X20" s="42"/>
      <c r="Y20" s="348"/>
      <c r="AA20" s="348"/>
      <c r="AC20" s="348"/>
      <c r="AE20" s="348"/>
      <c r="AG20" s="348"/>
      <c r="AI20" s="348"/>
      <c r="AZ20" s="348">
        <f t="shared" si="0"/>
        <v>0</v>
      </c>
    </row>
    <row r="21" spans="1:53" x14ac:dyDescent="0.2">
      <c r="A21" s="97" t="s">
        <v>11</v>
      </c>
      <c r="B21" s="108"/>
      <c r="C21" s="348">
        <f>SUM(C19:C20)</f>
        <v>0</v>
      </c>
      <c r="D21" s="108"/>
      <c r="E21" s="348">
        <f>SUM(E19:E20)</f>
        <v>0</v>
      </c>
      <c r="F21" s="108"/>
      <c r="G21" s="348">
        <f>SUM(G19:G20)</f>
        <v>0</v>
      </c>
      <c r="H21" s="108"/>
      <c r="I21" s="348">
        <f>SUM(I19:I20)</f>
        <v>0</v>
      </c>
      <c r="J21" s="108"/>
      <c r="K21" s="348">
        <f>SUM(K19:K20)</f>
        <v>0</v>
      </c>
      <c r="L21" s="108"/>
      <c r="M21" s="348"/>
      <c r="N21" s="108"/>
      <c r="O21" s="348"/>
      <c r="P21" s="108"/>
      <c r="Q21" s="348"/>
      <c r="R21" s="108"/>
      <c r="S21" s="348"/>
      <c r="T21" s="108"/>
      <c r="U21" s="348"/>
      <c r="V21" s="190"/>
      <c r="W21" s="348"/>
      <c r="X21" s="42"/>
      <c r="Y21" s="348"/>
      <c r="Z21" s="108"/>
      <c r="AA21" s="348"/>
      <c r="AB21" s="108"/>
      <c r="AC21" s="348"/>
      <c r="AD21" s="108"/>
      <c r="AE21" s="348"/>
      <c r="AF21" s="108"/>
      <c r="AG21" s="348"/>
      <c r="AH21" s="108"/>
      <c r="AI21" s="34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348">
        <f t="shared" si="0"/>
        <v>0</v>
      </c>
    </row>
    <row r="22" spans="1:53" x14ac:dyDescent="0.2">
      <c r="C22" s="98"/>
      <c r="E22" s="98"/>
      <c r="G22" s="98"/>
      <c r="I22" s="98"/>
      <c r="K22" s="98"/>
      <c r="M22" s="98"/>
      <c r="O22" s="98"/>
      <c r="P22" s="25"/>
      <c r="Q22" s="98"/>
      <c r="R22" s="25"/>
      <c r="S22" s="98"/>
      <c r="T22" s="25"/>
      <c r="U22" s="98"/>
      <c r="V22" s="98"/>
      <c r="W22" s="98"/>
      <c r="X22" s="190"/>
      <c r="Y22" s="98"/>
      <c r="AA22" s="98"/>
      <c r="AC22" s="98"/>
      <c r="AE22" s="98"/>
      <c r="AG22" s="98"/>
      <c r="AI22" s="98"/>
      <c r="AZ22" s="98"/>
    </row>
    <row r="23" spans="1:53" ht="13.5" x14ac:dyDescent="0.25">
      <c r="A23" s="295" t="s">
        <v>12</v>
      </c>
      <c r="O23" s="1"/>
      <c r="P23" s="25"/>
      <c r="Q23" s="1"/>
      <c r="R23" s="25"/>
      <c r="S23" s="1"/>
      <c r="T23" s="25"/>
      <c r="U23" s="1"/>
      <c r="X23" s="8"/>
    </row>
    <row r="24" spans="1:53" x14ac:dyDescent="0.2">
      <c r="A24" s="97" t="s">
        <v>9</v>
      </c>
      <c r="C24" s="348">
        <f>'WSCC-N'!$I$25</f>
        <v>0</v>
      </c>
      <c r="E24" s="348">
        <f>'WSCC-S'!$I$25</f>
        <v>0</v>
      </c>
      <c r="G24" s="348">
        <f>'NP15'!$I$25</f>
        <v>0</v>
      </c>
      <c r="I24" s="348">
        <f>'SP15'!$I$25</f>
        <v>0</v>
      </c>
      <c r="K24" s="348">
        <f>'MID-COLUMBIA'!$I$25</f>
        <v>0</v>
      </c>
      <c r="M24" s="348"/>
      <c r="O24" s="348"/>
      <c r="P24" s="25"/>
      <c r="Q24" s="348"/>
      <c r="R24" s="25"/>
      <c r="S24" s="348"/>
      <c r="T24" s="25"/>
      <c r="U24" s="348"/>
      <c r="V24" s="190"/>
      <c r="W24" s="348"/>
      <c r="X24" s="42"/>
      <c r="Y24" s="348"/>
      <c r="AA24" s="348"/>
      <c r="AC24" s="348"/>
      <c r="AE24" s="348"/>
      <c r="AG24" s="348"/>
      <c r="AI24" s="348"/>
      <c r="AZ24" s="348">
        <f t="shared" si="0"/>
        <v>0</v>
      </c>
      <c r="BA24" s="11"/>
    </row>
    <row r="25" spans="1:53" x14ac:dyDescent="0.2">
      <c r="A25" s="97" t="s">
        <v>10</v>
      </c>
      <c r="C25" s="348">
        <f>'WSCC-N'!$I$26</f>
        <v>0</v>
      </c>
      <c r="E25" s="348">
        <f>'WSCC-S'!$I$26</f>
        <v>0</v>
      </c>
      <c r="G25" s="348">
        <f>'NP15'!$I$26</f>
        <v>0</v>
      </c>
      <c r="I25" s="348">
        <f>'SP15'!$I$26</f>
        <v>0</v>
      </c>
      <c r="K25" s="348">
        <f>'MID-COLUMBIA'!$I$26</f>
        <v>0</v>
      </c>
      <c r="M25" s="348"/>
      <c r="O25" s="348"/>
      <c r="P25" s="25"/>
      <c r="Q25" s="348"/>
      <c r="R25" s="25"/>
      <c r="S25" s="348"/>
      <c r="T25" s="25"/>
      <c r="U25" s="348"/>
      <c r="V25" s="190"/>
      <c r="W25" s="348"/>
      <c r="X25" s="42"/>
      <c r="Y25" s="348"/>
      <c r="AA25" s="348"/>
      <c r="AC25" s="348"/>
      <c r="AE25" s="348"/>
      <c r="AG25" s="348"/>
      <c r="AI25" s="348"/>
      <c r="AZ25" s="348">
        <f t="shared" si="0"/>
        <v>0</v>
      </c>
      <c r="BA25" s="11"/>
    </row>
    <row r="26" spans="1:53" x14ac:dyDescent="0.2">
      <c r="A26" s="97" t="s">
        <v>11</v>
      </c>
      <c r="B26" s="108"/>
      <c r="C26" s="348">
        <f>SUM(C24:C25)</f>
        <v>0</v>
      </c>
      <c r="D26" s="108"/>
      <c r="E26" s="348">
        <f>SUM(E24:E25)</f>
        <v>0</v>
      </c>
      <c r="F26" s="108"/>
      <c r="G26" s="348">
        <f>SUM(G24:G25)</f>
        <v>0</v>
      </c>
      <c r="H26" s="108"/>
      <c r="I26" s="348">
        <f>SUM(I24:I25)</f>
        <v>0</v>
      </c>
      <c r="J26" s="108"/>
      <c r="K26" s="348">
        <f>SUM(K24:K25)</f>
        <v>0</v>
      </c>
      <c r="L26" s="108"/>
      <c r="M26" s="348"/>
      <c r="N26" s="108"/>
      <c r="O26" s="348"/>
      <c r="P26" s="108"/>
      <c r="Q26" s="348"/>
      <c r="R26" s="108"/>
      <c r="S26" s="348"/>
      <c r="T26" s="108"/>
      <c r="U26" s="348"/>
      <c r="V26" s="190"/>
      <c r="W26" s="348"/>
      <c r="X26" s="42"/>
      <c r="Y26" s="348"/>
      <c r="Z26" s="108"/>
      <c r="AA26" s="348"/>
      <c r="AB26" s="108"/>
      <c r="AC26" s="348"/>
      <c r="AD26" s="108"/>
      <c r="AE26" s="348"/>
      <c r="AF26" s="108"/>
      <c r="AG26" s="348"/>
      <c r="AH26" s="108"/>
      <c r="AI26" s="348"/>
      <c r="AJ26" s="108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348">
        <f t="shared" si="0"/>
        <v>0</v>
      </c>
      <c r="BA26" s="11"/>
    </row>
    <row r="27" spans="1:53" x14ac:dyDescent="0.2">
      <c r="B27" s="108"/>
      <c r="D27" s="108"/>
      <c r="F27" s="108"/>
      <c r="H27" s="108"/>
      <c r="J27" s="108"/>
      <c r="L27" s="108"/>
      <c r="N27" s="108"/>
      <c r="O27" s="1"/>
      <c r="P27" s="108"/>
      <c r="Q27" s="1"/>
      <c r="R27" s="108"/>
      <c r="S27" s="1"/>
      <c r="T27" s="108"/>
      <c r="U27" s="1"/>
      <c r="X27" s="8"/>
      <c r="Z27" s="108"/>
      <c r="AB27" s="108"/>
      <c r="AD27" s="108"/>
      <c r="AF27" s="108"/>
      <c r="AH27" s="108"/>
      <c r="AJ27" s="108"/>
      <c r="AK27" s="108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08"/>
      <c r="AY27" s="108"/>
      <c r="BA27" s="11"/>
    </row>
    <row r="28" spans="1:53" x14ac:dyDescent="0.2">
      <c r="A28" s="296" t="s">
        <v>13</v>
      </c>
      <c r="B28" s="108"/>
      <c r="C28" s="99">
        <f>-C26+C21</f>
        <v>0</v>
      </c>
      <c r="D28" s="108"/>
      <c r="E28" s="99">
        <f>-E26+E21</f>
        <v>0</v>
      </c>
      <c r="F28" s="108"/>
      <c r="G28" s="99">
        <f>-G26+G21</f>
        <v>0</v>
      </c>
      <c r="H28" s="108"/>
      <c r="I28" s="99">
        <f>-I26+I21</f>
        <v>0</v>
      </c>
      <c r="J28" s="108"/>
      <c r="K28" s="99">
        <f>-K26+K21</f>
        <v>0</v>
      </c>
      <c r="L28" s="108"/>
      <c r="M28" s="99"/>
      <c r="N28" s="108"/>
      <c r="O28" s="99"/>
      <c r="P28" s="108"/>
      <c r="Q28" s="99"/>
      <c r="R28" s="108"/>
      <c r="S28" s="99"/>
      <c r="T28" s="108"/>
      <c r="U28" s="99"/>
      <c r="V28" s="190"/>
      <c r="W28" s="99"/>
      <c r="X28" s="190"/>
      <c r="Y28" s="99"/>
      <c r="Z28" s="108"/>
      <c r="AA28" s="99"/>
      <c r="AB28" s="108"/>
      <c r="AC28" s="99"/>
      <c r="AD28" s="108"/>
      <c r="AE28" s="99"/>
      <c r="AF28" s="108"/>
      <c r="AG28" s="99"/>
      <c r="AH28" s="108"/>
      <c r="AI28" s="99"/>
      <c r="AJ28" s="108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99">
        <f t="shared" si="0"/>
        <v>0</v>
      </c>
      <c r="BA28" s="11"/>
    </row>
    <row r="29" spans="1:53" x14ac:dyDescent="0.2">
      <c r="B29" s="108"/>
      <c r="D29" s="108"/>
      <c r="F29" s="108"/>
      <c r="H29" s="108"/>
      <c r="J29" s="108"/>
      <c r="L29" s="108"/>
      <c r="N29" s="108"/>
      <c r="O29" s="1"/>
      <c r="P29" s="108"/>
      <c r="Q29" s="1"/>
      <c r="R29" s="108"/>
      <c r="S29" s="1"/>
      <c r="T29" s="108"/>
      <c r="U29" s="1"/>
      <c r="X29" s="8"/>
      <c r="Z29" s="108"/>
      <c r="AB29" s="108"/>
      <c r="AD29" s="108"/>
      <c r="AF29" s="108"/>
      <c r="AH29" s="108"/>
      <c r="AJ29" s="108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</row>
    <row r="30" spans="1:53" x14ac:dyDescent="0.2">
      <c r="A30" s="101" t="s">
        <v>14</v>
      </c>
      <c r="B30" s="108"/>
      <c r="D30" s="108"/>
      <c r="F30" s="108"/>
      <c r="H30" s="108"/>
      <c r="J30" s="108"/>
      <c r="L30" s="108"/>
      <c r="N30" s="108"/>
      <c r="O30" s="1"/>
      <c r="P30" s="108"/>
      <c r="Q30" s="1"/>
      <c r="R30" s="108"/>
      <c r="S30" s="1"/>
      <c r="T30" s="108"/>
      <c r="U30" s="1"/>
      <c r="X30" s="8"/>
      <c r="Z30" s="108"/>
      <c r="AB30" s="108"/>
      <c r="AD30" s="108"/>
      <c r="AF30" s="108"/>
      <c r="AH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</row>
    <row r="31" spans="1:53" x14ac:dyDescent="0.2">
      <c r="B31" s="108"/>
      <c r="D31" s="108"/>
      <c r="F31" s="108"/>
      <c r="H31" s="108"/>
      <c r="J31" s="108"/>
      <c r="L31" s="108"/>
      <c r="N31" s="108"/>
      <c r="O31" s="1"/>
      <c r="P31" s="108"/>
      <c r="Q31" s="1"/>
      <c r="R31" s="108"/>
      <c r="S31" s="1"/>
      <c r="T31" s="108"/>
      <c r="U31" s="1"/>
      <c r="X31" s="8"/>
      <c r="Z31" s="108"/>
      <c r="AB31" s="108"/>
      <c r="AD31" s="108"/>
      <c r="AF31" s="108"/>
      <c r="AH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" t="s">
        <v>15</v>
      </c>
    </row>
    <row r="32" spans="1:53" ht="13.5" x14ac:dyDescent="0.25">
      <c r="A32" s="297" t="s">
        <v>16</v>
      </c>
      <c r="B32" s="108"/>
      <c r="C32" s="98"/>
      <c r="D32" s="108"/>
      <c r="E32" s="98"/>
      <c r="F32" s="108"/>
      <c r="G32" s="98"/>
      <c r="H32" s="108"/>
      <c r="I32" s="98"/>
      <c r="J32" s="108"/>
      <c r="K32" s="98"/>
      <c r="L32" s="108"/>
      <c r="M32" s="98"/>
      <c r="N32" s="108"/>
      <c r="O32" s="98"/>
      <c r="P32" s="108"/>
      <c r="Q32" s="98"/>
      <c r="R32" s="108"/>
      <c r="S32" s="98"/>
      <c r="T32" s="108"/>
      <c r="U32" s="98"/>
      <c r="V32" s="98"/>
      <c r="W32" s="98"/>
      <c r="X32" s="190"/>
      <c r="Y32" s="98"/>
      <c r="Z32" s="108"/>
      <c r="AA32" s="98"/>
      <c r="AB32" s="108"/>
      <c r="AC32" s="98"/>
      <c r="AD32" s="108"/>
      <c r="AE32" s="98"/>
      <c r="AF32" s="108"/>
      <c r="AG32" s="98"/>
      <c r="AH32" s="108"/>
      <c r="AI32" s="9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98"/>
    </row>
    <row r="33" spans="1:53" x14ac:dyDescent="0.2">
      <c r="A33" s="97" t="s">
        <v>17</v>
      </c>
      <c r="B33" s="108"/>
      <c r="C33" s="103">
        <f>'WSCC-N'!$N$16</f>
        <v>0</v>
      </c>
      <c r="D33" s="108"/>
      <c r="E33" s="103">
        <f>'WSCC-S'!$N$16</f>
        <v>0</v>
      </c>
      <c r="F33" s="108"/>
      <c r="G33" s="103">
        <f>'NP15'!$N$16</f>
        <v>995037</v>
      </c>
      <c r="H33" s="108"/>
      <c r="I33" s="103">
        <f>'SP15'!$N$16</f>
        <v>-1665145</v>
      </c>
      <c r="J33" s="108"/>
      <c r="K33" s="103">
        <f>'MID-COLUMBIA'!$N$16</f>
        <v>0</v>
      </c>
      <c r="L33" s="108"/>
      <c r="M33" s="103"/>
      <c r="N33" s="108"/>
      <c r="O33" s="103"/>
      <c r="P33" s="108"/>
      <c r="Q33" s="103"/>
      <c r="R33" s="108"/>
      <c r="S33" s="103"/>
      <c r="T33" s="108"/>
      <c r="U33" s="103"/>
      <c r="V33" s="106"/>
      <c r="W33" s="103"/>
      <c r="X33" s="106"/>
      <c r="Y33" s="103"/>
      <c r="Z33" s="108"/>
      <c r="AA33" s="103"/>
      <c r="AB33" s="108"/>
      <c r="AC33" s="103"/>
      <c r="AD33" s="108"/>
      <c r="AE33" s="103"/>
      <c r="AF33" s="108"/>
      <c r="AG33" s="103"/>
      <c r="AH33" s="108"/>
      <c r="AI33" s="103"/>
      <c r="AJ33" s="108"/>
      <c r="AK33" s="108"/>
      <c r="AL33" s="108"/>
      <c r="AM33" s="108"/>
      <c r="AN33" s="108"/>
      <c r="AO33" s="108"/>
      <c r="AP33" s="108"/>
      <c r="AQ33" s="108"/>
      <c r="AR33" s="108"/>
      <c r="AS33" s="108"/>
      <c r="AT33" s="108"/>
      <c r="AU33" s="108"/>
      <c r="AV33" s="108"/>
      <c r="AW33" s="108"/>
      <c r="AX33" s="108"/>
      <c r="AY33" s="108"/>
      <c r="AZ33" s="103">
        <f t="shared" ref="AZ33:AZ46" si="1">C33+E33+G33+I33+K33+M33+O33+Q33+S33+U33+W33+Y33+AA33+AC33+AE33+AG33+AI33</f>
        <v>-670108</v>
      </c>
      <c r="BA33" s="167"/>
    </row>
    <row r="34" spans="1:53" x14ac:dyDescent="0.2">
      <c r="A34" s="97" t="s">
        <v>18</v>
      </c>
      <c r="B34" s="108"/>
      <c r="C34" s="103">
        <f>'WSCC-N'!$N$24</f>
        <v>0</v>
      </c>
      <c r="D34" s="108"/>
      <c r="E34" s="103">
        <f>'WSCC-S'!$N$24</f>
        <v>0</v>
      </c>
      <c r="F34" s="108"/>
      <c r="G34" s="103">
        <f>'NP15'!$N$24</f>
        <v>0</v>
      </c>
      <c r="H34" s="108"/>
      <c r="I34" s="103">
        <f>'SP15'!$N$24</f>
        <v>0</v>
      </c>
      <c r="J34" s="108"/>
      <c r="K34" s="103">
        <f>'MID-COLUMBIA'!$N$24</f>
        <v>0</v>
      </c>
      <c r="L34" s="108"/>
      <c r="M34" s="103"/>
      <c r="N34" s="108"/>
      <c r="O34" s="103"/>
      <c r="P34" s="108"/>
      <c r="Q34" s="103"/>
      <c r="R34" s="108"/>
      <c r="S34" s="103"/>
      <c r="T34" s="108"/>
      <c r="U34" s="103"/>
      <c r="V34" s="106"/>
      <c r="W34" s="103"/>
      <c r="X34" s="106"/>
      <c r="Y34" s="103"/>
      <c r="Z34" s="108"/>
      <c r="AA34" s="103"/>
      <c r="AB34" s="108"/>
      <c r="AC34" s="103"/>
      <c r="AD34" s="108"/>
      <c r="AE34" s="103"/>
      <c r="AF34" s="108"/>
      <c r="AG34" s="103"/>
      <c r="AH34" s="108"/>
      <c r="AI34" s="103"/>
      <c r="AJ34" s="108"/>
      <c r="AK34" s="108"/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AW34" s="108"/>
      <c r="AX34" s="108"/>
      <c r="AY34" s="108"/>
      <c r="AZ34" s="103">
        <f t="shared" si="1"/>
        <v>0</v>
      </c>
      <c r="BA34" s="167"/>
    </row>
    <row r="35" spans="1:53" x14ac:dyDescent="0.2">
      <c r="A35" s="97" t="s">
        <v>19</v>
      </c>
      <c r="B35" s="108"/>
      <c r="C35" s="103">
        <f>'WSCC-N'!$N$38</f>
        <v>0</v>
      </c>
      <c r="D35" s="108"/>
      <c r="E35" s="103">
        <f>'WSCC-S'!$N$38</f>
        <v>0</v>
      </c>
      <c r="F35" s="108"/>
      <c r="G35" s="103">
        <f>'NP15'!$N$38</f>
        <v>11937637.24</v>
      </c>
      <c r="H35" s="108"/>
      <c r="I35" s="103">
        <f>'SP15'!$N$38</f>
        <v>-5884607</v>
      </c>
      <c r="J35" s="108"/>
      <c r="K35" s="103">
        <f>'MID-COLUMBIA'!$N$38</f>
        <v>-5382922.2400000002</v>
      </c>
      <c r="L35" s="108"/>
      <c r="M35" s="103"/>
      <c r="N35" s="108"/>
      <c r="O35" s="103"/>
      <c r="P35" s="108"/>
      <c r="Q35" s="103"/>
      <c r="R35" s="108"/>
      <c r="S35" s="103"/>
      <c r="T35" s="108"/>
      <c r="U35" s="103"/>
      <c r="V35" s="106"/>
      <c r="W35" s="103"/>
      <c r="X35" s="106"/>
      <c r="Y35" s="103"/>
      <c r="Z35" s="108"/>
      <c r="AA35" s="103"/>
      <c r="AB35" s="108"/>
      <c r="AC35" s="103"/>
      <c r="AD35" s="108"/>
      <c r="AE35" s="103"/>
      <c r="AF35" s="108"/>
      <c r="AG35" s="103"/>
      <c r="AH35" s="108"/>
      <c r="AI35" s="103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3">
        <f t="shared" si="1"/>
        <v>670108</v>
      </c>
      <c r="BA35" s="167"/>
    </row>
    <row r="36" spans="1:53" x14ac:dyDescent="0.2">
      <c r="A36" s="97" t="s">
        <v>20</v>
      </c>
      <c r="B36" s="108"/>
      <c r="C36" s="103">
        <f>SUM(C33:C35)</f>
        <v>0</v>
      </c>
      <c r="D36" s="108"/>
      <c r="E36" s="103">
        <f>SUM(E33:E35)</f>
        <v>0</v>
      </c>
      <c r="F36" s="108"/>
      <c r="G36" s="103">
        <f>SUM(G33:G35)</f>
        <v>12932674.24</v>
      </c>
      <c r="H36" s="108"/>
      <c r="I36" s="103">
        <f>SUM(I33:I35)</f>
        <v>-7549752</v>
      </c>
      <c r="J36" s="108"/>
      <c r="K36" s="103">
        <f>SUM(K33:K35)</f>
        <v>-5382922.2400000002</v>
      </c>
      <c r="L36" s="108"/>
      <c r="M36" s="103"/>
      <c r="N36" s="108"/>
      <c r="O36" s="103"/>
      <c r="P36" s="108"/>
      <c r="Q36" s="103"/>
      <c r="R36" s="108"/>
      <c r="S36" s="103"/>
      <c r="T36" s="108"/>
      <c r="U36" s="103"/>
      <c r="V36" s="106"/>
      <c r="W36" s="103"/>
      <c r="X36" s="106"/>
      <c r="Y36" s="103"/>
      <c r="Z36" s="108"/>
      <c r="AA36" s="103"/>
      <c r="AB36" s="108"/>
      <c r="AC36" s="103"/>
      <c r="AD36" s="108"/>
      <c r="AE36" s="103"/>
      <c r="AF36" s="108"/>
      <c r="AG36" s="103"/>
      <c r="AH36" s="108"/>
      <c r="AI36" s="103"/>
      <c r="AJ36" s="10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3">
        <f t="shared" si="1"/>
        <v>0</v>
      </c>
      <c r="BA36" s="167"/>
    </row>
    <row r="37" spans="1:53" x14ac:dyDescent="0.2">
      <c r="B37" s="108"/>
      <c r="C37" s="104"/>
      <c r="D37" s="108"/>
      <c r="E37" s="104"/>
      <c r="F37" s="108"/>
      <c r="G37" s="104"/>
      <c r="H37" s="108"/>
      <c r="I37" s="104"/>
      <c r="J37" s="108"/>
      <c r="K37" s="104"/>
      <c r="L37" s="108"/>
      <c r="M37" s="104"/>
      <c r="N37" s="108"/>
      <c r="O37" s="104"/>
      <c r="P37" s="108"/>
      <c r="Q37" s="104"/>
      <c r="R37" s="108"/>
      <c r="S37" s="104"/>
      <c r="T37" s="108"/>
      <c r="U37" s="104"/>
      <c r="V37" s="104"/>
      <c r="W37" s="104"/>
      <c r="X37" s="106"/>
      <c r="Y37" s="104"/>
      <c r="Z37" s="108"/>
      <c r="AA37" s="104"/>
      <c r="AB37" s="108"/>
      <c r="AC37" s="104"/>
      <c r="AD37" s="108"/>
      <c r="AE37" s="104"/>
      <c r="AF37" s="108"/>
      <c r="AG37" s="104"/>
      <c r="AH37" s="108"/>
      <c r="AI37" s="104"/>
      <c r="AJ37" s="108"/>
      <c r="AK37" s="108"/>
      <c r="AL37" s="108"/>
      <c r="AM37" s="108"/>
      <c r="AN37" s="108"/>
      <c r="AO37" s="108"/>
      <c r="AP37" s="108"/>
      <c r="AQ37" s="108"/>
      <c r="AR37" s="108"/>
      <c r="AS37" s="108"/>
      <c r="AT37" s="108"/>
      <c r="AU37" s="108"/>
      <c r="AV37" s="108"/>
      <c r="AW37" s="108"/>
      <c r="AX37" s="108"/>
      <c r="AY37" s="108"/>
      <c r="AZ37" s="104"/>
      <c r="BA37" s="167"/>
    </row>
    <row r="38" spans="1:53" ht="13.5" x14ac:dyDescent="0.25">
      <c r="A38" s="105">
        <f>+A4</f>
        <v>37621</v>
      </c>
      <c r="B38" s="108"/>
      <c r="D38" s="108"/>
      <c r="F38" s="108"/>
      <c r="H38" s="108"/>
      <c r="J38" s="108"/>
      <c r="L38" s="108"/>
      <c r="N38" s="108"/>
      <c r="O38" s="1"/>
      <c r="P38" s="108"/>
      <c r="Q38" s="1"/>
      <c r="R38" s="108"/>
      <c r="S38" s="1"/>
      <c r="T38" s="108"/>
      <c r="U38" s="1"/>
      <c r="X38" s="8"/>
      <c r="Z38" s="108"/>
      <c r="AB38" s="108"/>
      <c r="AD38" s="108"/>
      <c r="AF38" s="108"/>
      <c r="AH38" s="108"/>
      <c r="AJ38" s="108"/>
      <c r="AK38" s="108"/>
      <c r="AL38" s="108"/>
      <c r="AM38" s="108"/>
      <c r="AN38" s="108"/>
      <c r="AO38" s="108"/>
      <c r="AP38" s="108"/>
      <c r="AQ38" s="108"/>
      <c r="AR38" s="108"/>
      <c r="AS38" s="108"/>
      <c r="AT38" s="108"/>
      <c r="AU38" s="108"/>
      <c r="AV38" s="108"/>
      <c r="AW38" s="108"/>
      <c r="AX38" s="108"/>
      <c r="AY38" s="108"/>
      <c r="BA38" s="167"/>
    </row>
    <row r="39" spans="1:53" x14ac:dyDescent="0.2">
      <c r="A39" s="97" t="s">
        <v>21</v>
      </c>
      <c r="B39" s="178"/>
      <c r="C39" s="103">
        <f>'WSCC-N'!$D$46+'WSCC-N'!$D$47+'WSCC-N'!$D$48</f>
        <v>0</v>
      </c>
      <c r="D39" s="178"/>
      <c r="E39" s="103">
        <f>'WSCC-S'!$D$46+'WSCC-S'!$D$47+'WSCC-S'!$D$48</f>
        <v>0</v>
      </c>
      <c r="F39" s="178"/>
      <c r="G39" s="103">
        <f>'NP15'!$D$46+'NP15'!$D$47+'NP15'!$D$48</f>
        <v>0</v>
      </c>
      <c r="H39" s="178"/>
      <c r="I39" s="103">
        <f>'SP15'!$D$46+'SP15'!$D$47+'SP15'!$D$48</f>
        <v>0</v>
      </c>
      <c r="J39" s="178"/>
      <c r="K39" s="103">
        <f>'MID-COLUMBIA'!$D$46+'MID-COLUMBIA'!$D$47+'MID-COLUMBIA'!$D$48</f>
        <v>0</v>
      </c>
      <c r="L39" s="178"/>
      <c r="M39" s="103"/>
      <c r="N39" s="178"/>
      <c r="O39" s="103"/>
      <c r="P39" s="178"/>
      <c r="Q39" s="103"/>
      <c r="R39" s="178"/>
      <c r="S39" s="103"/>
      <c r="T39" s="178"/>
      <c r="U39" s="103"/>
      <c r="V39" s="106"/>
      <c r="W39" s="103"/>
      <c r="X39" s="106"/>
      <c r="Y39" s="103"/>
      <c r="Z39" s="178"/>
      <c r="AA39" s="103"/>
      <c r="AB39" s="178"/>
      <c r="AC39" s="103"/>
      <c r="AD39" s="178"/>
      <c r="AE39" s="103"/>
      <c r="AF39" s="178"/>
      <c r="AG39" s="103"/>
      <c r="AH39" s="178"/>
      <c r="AI39" s="103"/>
      <c r="AJ39" s="178"/>
      <c r="AK39" s="178"/>
      <c r="AL39" s="178"/>
      <c r="AM39" s="178"/>
      <c r="AN39" s="178"/>
      <c r="AO39" s="178"/>
      <c r="AP39" s="178"/>
      <c r="AQ39" s="178"/>
      <c r="AR39" s="178"/>
      <c r="AS39" s="178"/>
      <c r="AT39" s="178"/>
      <c r="AU39" s="178"/>
      <c r="AV39" s="178"/>
      <c r="AW39" s="178"/>
      <c r="AX39" s="178"/>
      <c r="AY39" s="178"/>
      <c r="AZ39" s="103">
        <f t="shared" si="1"/>
        <v>0</v>
      </c>
      <c r="BA39" s="167"/>
    </row>
    <row r="40" spans="1:53" x14ac:dyDescent="0.2">
      <c r="A40" s="97" t="s">
        <v>22</v>
      </c>
      <c r="B40" s="108"/>
      <c r="C40" s="104"/>
      <c r="D40" s="108"/>
      <c r="E40" s="104"/>
      <c r="F40" s="108"/>
      <c r="G40" s="104"/>
      <c r="H40" s="108"/>
      <c r="I40" s="104"/>
      <c r="J40" s="108"/>
      <c r="K40" s="104"/>
      <c r="L40" s="108"/>
      <c r="M40" s="104"/>
      <c r="N40" s="108"/>
      <c r="O40" s="104"/>
      <c r="P40" s="108"/>
      <c r="Q40" s="104"/>
      <c r="R40" s="108"/>
      <c r="S40" s="104"/>
      <c r="T40" s="108"/>
      <c r="U40" s="104"/>
      <c r="V40" s="104"/>
      <c r="W40" s="104"/>
      <c r="X40" s="106"/>
      <c r="Y40" s="104"/>
      <c r="Z40" s="108"/>
      <c r="AA40" s="104"/>
      <c r="AB40" s="108"/>
      <c r="AC40" s="104"/>
      <c r="AD40" s="108"/>
      <c r="AE40" s="104"/>
      <c r="AF40" s="108"/>
      <c r="AG40" s="104"/>
      <c r="AH40" s="108"/>
      <c r="AI40" s="104"/>
      <c r="AJ40" s="108"/>
      <c r="AK40" s="108"/>
      <c r="AL40" s="108"/>
      <c r="AM40" s="108"/>
      <c r="AN40" s="108"/>
      <c r="AO40" s="108"/>
      <c r="AP40" s="108"/>
      <c r="AQ40" s="108"/>
      <c r="AR40" s="108"/>
      <c r="AS40" s="108"/>
      <c r="AT40" s="108"/>
      <c r="AU40" s="108"/>
      <c r="AV40" s="108"/>
      <c r="AW40" s="108"/>
      <c r="AX40" s="108"/>
      <c r="AY40" s="108"/>
      <c r="AZ40" s="104">
        <f t="shared" si="1"/>
        <v>0</v>
      </c>
      <c r="BA40" s="167"/>
    </row>
    <row r="41" spans="1:53" x14ac:dyDescent="0.2">
      <c r="A41" s="97" t="s">
        <v>23</v>
      </c>
      <c r="B41" s="108"/>
      <c r="C41" s="106">
        <f>'WSCC-N'!$E$82+'WSCC-N'!$E$94</f>
        <v>0</v>
      </c>
      <c r="D41" s="108"/>
      <c r="E41" s="106">
        <f>'WSCC-S'!$E$82+'WSCC-S'!$E$94</f>
        <v>0</v>
      </c>
      <c r="F41" s="108"/>
      <c r="G41" s="106">
        <f>'NP15'!$E$82+'NP15'!$E$94</f>
        <v>0</v>
      </c>
      <c r="H41" s="108"/>
      <c r="I41" s="106">
        <f>'SP15'!$E$82+'SP15'!$E$94</f>
        <v>0</v>
      </c>
      <c r="J41" s="108"/>
      <c r="K41" s="106">
        <f>'MID-COLUMBIA'!$E$82+'MID-COLUMBIA'!$E$94</f>
        <v>0</v>
      </c>
      <c r="L41" s="108"/>
      <c r="M41" s="106"/>
      <c r="N41" s="108"/>
      <c r="O41" s="106"/>
      <c r="P41" s="108"/>
      <c r="Q41" s="106"/>
      <c r="R41" s="108"/>
      <c r="S41" s="106"/>
      <c r="T41" s="108"/>
      <c r="U41" s="106"/>
      <c r="V41" s="106"/>
      <c r="W41" s="106"/>
      <c r="X41" s="106"/>
      <c r="Y41" s="106"/>
      <c r="Z41" s="108"/>
      <c r="AA41" s="106"/>
      <c r="AB41" s="108"/>
      <c r="AC41" s="106"/>
      <c r="AD41" s="108"/>
      <c r="AE41" s="106"/>
      <c r="AF41" s="108"/>
      <c r="AG41" s="106"/>
      <c r="AH41" s="108"/>
      <c r="AI41" s="106"/>
      <c r="AJ41" s="108"/>
      <c r="AK41" s="108"/>
      <c r="AL41" s="108"/>
      <c r="AM41" s="108"/>
      <c r="AN41" s="108"/>
      <c r="AO41" s="108"/>
      <c r="AP41" s="108"/>
      <c r="AQ41" s="108"/>
      <c r="AR41" s="108"/>
      <c r="AS41" s="108"/>
      <c r="AT41" s="108"/>
      <c r="AU41" s="108"/>
      <c r="AV41" s="108"/>
      <c r="AW41" s="108"/>
      <c r="AX41" s="108"/>
      <c r="AY41" s="108"/>
      <c r="AZ41" s="106">
        <f t="shared" si="1"/>
        <v>0</v>
      </c>
      <c r="BA41" s="167"/>
    </row>
    <row r="42" spans="1:53" x14ac:dyDescent="0.2">
      <c r="A42" s="97" t="s">
        <v>24</v>
      </c>
      <c r="B42" s="108"/>
      <c r="C42" s="106">
        <f>'WSCC-N'!$E$76+'WSCC-N'!$E$83+'WSCC-N'!$E$92+'WSCC-N'!$E$93+'WSCC-N'!$E$95</f>
        <v>0</v>
      </c>
      <c r="D42" s="108"/>
      <c r="E42" s="106">
        <f>'WSCC-S'!$E$76+'WSCC-S'!$E$83+'WSCC-S'!$E$92+'WSCC-S'!$E$93+'WSCC-S'!$E$95</f>
        <v>0</v>
      </c>
      <c r="F42" s="108"/>
      <c r="G42" s="106">
        <f>'NP15'!$E$76+'NP15'!$E$83+'NP15'!$E$92+'NP15'!$E$93+'NP15'!$E$95</f>
        <v>0</v>
      </c>
      <c r="H42" s="108"/>
      <c r="I42" s="106">
        <f>'SP15'!$E$76+'SP15'!$E$83+'SP15'!$E$92+'SP15'!$E$93+'SP15'!$E$95</f>
        <v>0</v>
      </c>
      <c r="J42" s="108"/>
      <c r="K42" s="106">
        <f>'MID-COLUMBIA'!$E$76+'MID-COLUMBIA'!$E$83+'MID-COLUMBIA'!$E$92+'MID-COLUMBIA'!$E$93+'MID-COLUMBIA'!$E$95</f>
        <v>0</v>
      </c>
      <c r="L42" s="108"/>
      <c r="M42" s="106"/>
      <c r="N42" s="108"/>
      <c r="O42" s="106"/>
      <c r="P42" s="108"/>
      <c r="Q42" s="106"/>
      <c r="R42" s="108"/>
      <c r="S42" s="106"/>
      <c r="T42" s="108"/>
      <c r="U42" s="106"/>
      <c r="V42" s="106"/>
      <c r="W42" s="106"/>
      <c r="X42" s="106"/>
      <c r="Y42" s="106"/>
      <c r="Z42" s="108"/>
      <c r="AA42" s="106"/>
      <c r="AB42" s="108"/>
      <c r="AC42" s="106"/>
      <c r="AD42" s="108"/>
      <c r="AE42" s="106"/>
      <c r="AF42" s="108"/>
      <c r="AG42" s="106"/>
      <c r="AH42" s="108"/>
      <c r="AI42" s="106"/>
      <c r="AJ42" s="108"/>
      <c r="AK42" s="108"/>
      <c r="AL42" s="108"/>
      <c r="AM42" s="108"/>
      <c r="AN42" s="108"/>
      <c r="AO42" s="108"/>
      <c r="AP42" s="108"/>
      <c r="AQ42" s="108"/>
      <c r="AR42" s="108"/>
      <c r="AS42" s="108"/>
      <c r="AT42" s="108"/>
      <c r="AU42" s="108"/>
      <c r="AV42" s="108"/>
      <c r="AW42" s="108"/>
      <c r="AX42" s="108"/>
      <c r="AY42" s="108"/>
      <c r="AZ42" s="106">
        <f t="shared" si="1"/>
        <v>0</v>
      </c>
      <c r="BA42" s="167"/>
    </row>
    <row r="43" spans="1:53" x14ac:dyDescent="0.2">
      <c r="A43" s="97" t="s">
        <v>25</v>
      </c>
      <c r="B43" s="108"/>
      <c r="C43" s="106">
        <f>'WSCC-N'!$E$78</f>
        <v>0</v>
      </c>
      <c r="D43" s="108"/>
      <c r="E43" s="106">
        <f>'WSCC-S'!$E$78</f>
        <v>0</v>
      </c>
      <c r="F43" s="108"/>
      <c r="G43" s="106">
        <f>'NP15'!$E$78</f>
        <v>0</v>
      </c>
      <c r="H43" s="108"/>
      <c r="I43" s="106">
        <f>'SP15'!$E$78</f>
        <v>0</v>
      </c>
      <c r="J43" s="108"/>
      <c r="K43" s="106">
        <f>'MID-COLUMBIA'!$E$78</f>
        <v>0</v>
      </c>
      <c r="L43" s="108"/>
      <c r="M43" s="106"/>
      <c r="N43" s="108"/>
      <c r="O43" s="106"/>
      <c r="P43" s="108"/>
      <c r="Q43" s="106"/>
      <c r="R43" s="108"/>
      <c r="S43" s="106"/>
      <c r="T43" s="108"/>
      <c r="U43" s="106"/>
      <c r="V43" s="106"/>
      <c r="W43" s="106"/>
      <c r="X43" s="106"/>
      <c r="Y43" s="106"/>
      <c r="Z43" s="108"/>
      <c r="AA43" s="106"/>
      <c r="AB43" s="108"/>
      <c r="AC43" s="106"/>
      <c r="AD43" s="108"/>
      <c r="AE43" s="106"/>
      <c r="AF43" s="108"/>
      <c r="AG43" s="106"/>
      <c r="AH43" s="108"/>
      <c r="AI43" s="106"/>
      <c r="AJ43" s="108"/>
      <c r="AK43" s="108"/>
      <c r="AL43" s="108"/>
      <c r="AM43" s="108"/>
      <c r="AN43" s="108"/>
      <c r="AO43" s="108"/>
      <c r="AP43" s="108"/>
      <c r="AQ43" s="108"/>
      <c r="AR43" s="108"/>
      <c r="AS43" s="108"/>
      <c r="AT43" s="108"/>
      <c r="AU43" s="108"/>
      <c r="AV43" s="108"/>
      <c r="AW43" s="108"/>
      <c r="AX43" s="108"/>
      <c r="AY43" s="108"/>
      <c r="AZ43" s="106">
        <f t="shared" si="1"/>
        <v>0</v>
      </c>
      <c r="BA43" s="167"/>
    </row>
    <row r="44" spans="1:53" x14ac:dyDescent="0.2">
      <c r="A44" s="97" t="s">
        <v>26</v>
      </c>
      <c r="B44" s="108"/>
      <c r="C44" s="106">
        <f>'WSCC-N'!$E$79</f>
        <v>0</v>
      </c>
      <c r="D44" s="108"/>
      <c r="E44" s="106">
        <f>'WSCC-S'!$E$79</f>
        <v>0</v>
      </c>
      <c r="F44" s="108"/>
      <c r="G44" s="106">
        <f>'NP15'!$E$79</f>
        <v>0</v>
      </c>
      <c r="H44" s="108"/>
      <c r="I44" s="106">
        <f>'SP15'!$E$79</f>
        <v>0</v>
      </c>
      <c r="J44" s="108"/>
      <c r="K44" s="106">
        <f>'MID-COLUMBIA'!$E$79</f>
        <v>0</v>
      </c>
      <c r="L44" s="108"/>
      <c r="M44" s="106"/>
      <c r="N44" s="108"/>
      <c r="O44" s="106"/>
      <c r="P44" s="108"/>
      <c r="Q44" s="106"/>
      <c r="R44" s="108"/>
      <c r="S44" s="106"/>
      <c r="T44" s="108"/>
      <c r="U44" s="106"/>
      <c r="V44" s="106"/>
      <c r="W44" s="106"/>
      <c r="X44" s="106"/>
      <c r="Y44" s="106"/>
      <c r="Z44" s="108"/>
      <c r="AA44" s="106"/>
      <c r="AB44" s="108"/>
      <c r="AC44" s="106"/>
      <c r="AD44" s="108"/>
      <c r="AE44" s="106"/>
      <c r="AF44" s="108"/>
      <c r="AG44" s="106"/>
      <c r="AH44" s="108"/>
      <c r="AI44" s="106"/>
      <c r="AJ44" s="108"/>
      <c r="AK44" s="108"/>
      <c r="AL44" s="108"/>
      <c r="AM44" s="108"/>
      <c r="AN44" s="108"/>
      <c r="AO44" s="108"/>
      <c r="AP44" s="108"/>
      <c r="AQ44" s="108"/>
      <c r="AR44" s="108"/>
      <c r="AS44" s="108"/>
      <c r="AT44" s="108"/>
      <c r="AU44" s="108"/>
      <c r="AV44" s="108"/>
      <c r="AW44" s="108"/>
      <c r="AX44" s="108"/>
      <c r="AY44" s="108"/>
      <c r="AZ44" s="106">
        <f t="shared" si="1"/>
        <v>0</v>
      </c>
      <c r="BA44" s="167"/>
    </row>
    <row r="45" spans="1:53" x14ac:dyDescent="0.2">
      <c r="A45" s="97" t="s">
        <v>27</v>
      </c>
      <c r="B45" s="108"/>
      <c r="C45" s="106">
        <f>'WSCC-N'!$E$96</f>
        <v>0</v>
      </c>
      <c r="D45" s="108"/>
      <c r="E45" s="106">
        <f>'WSCC-S'!$E$96</f>
        <v>0</v>
      </c>
      <c r="F45" s="108"/>
      <c r="G45" s="106">
        <f>'NP15'!$E$96</f>
        <v>0</v>
      </c>
      <c r="H45" s="108"/>
      <c r="I45" s="106">
        <f>'SP15'!$E$96</f>
        <v>0</v>
      </c>
      <c r="J45" s="108"/>
      <c r="K45" s="106">
        <f>'MID-COLUMBIA'!$E$96</f>
        <v>0</v>
      </c>
      <c r="L45" s="108"/>
      <c r="M45" s="106"/>
      <c r="N45" s="108"/>
      <c r="O45" s="106"/>
      <c r="P45" s="108"/>
      <c r="Q45" s="106"/>
      <c r="R45" s="108"/>
      <c r="S45" s="106"/>
      <c r="T45" s="108"/>
      <c r="U45" s="106"/>
      <c r="V45" s="106"/>
      <c r="W45" s="106"/>
      <c r="X45" s="106"/>
      <c r="Y45" s="106"/>
      <c r="Z45" s="108"/>
      <c r="AA45" s="106"/>
      <c r="AB45" s="108"/>
      <c r="AC45" s="106"/>
      <c r="AD45" s="108"/>
      <c r="AE45" s="106"/>
      <c r="AF45" s="108"/>
      <c r="AG45" s="106"/>
      <c r="AH45" s="108"/>
      <c r="AI45" s="106"/>
      <c r="AJ45" s="108"/>
      <c r="AK45" s="108"/>
      <c r="AL45" s="108"/>
      <c r="AM45" s="108"/>
      <c r="AN45" s="108"/>
      <c r="AO45" s="108"/>
      <c r="AP45" s="108"/>
      <c r="AQ45" s="108"/>
      <c r="AR45" s="108"/>
      <c r="AS45" s="108"/>
      <c r="AT45" s="108"/>
      <c r="AU45" s="108"/>
      <c r="AV45" s="108"/>
      <c r="AW45" s="108"/>
      <c r="AX45" s="108"/>
      <c r="AY45" s="108"/>
      <c r="AZ45" s="106">
        <f t="shared" si="1"/>
        <v>0</v>
      </c>
      <c r="BA45" s="167"/>
    </row>
    <row r="46" spans="1:53" x14ac:dyDescent="0.2">
      <c r="A46" s="97" t="s">
        <v>28</v>
      </c>
      <c r="B46" s="108"/>
      <c r="C46" s="106">
        <f>'WSCC-N'!$E$97</f>
        <v>0</v>
      </c>
      <c r="D46" s="108"/>
      <c r="E46" s="106">
        <f>'WSCC-S'!$E$97</f>
        <v>0</v>
      </c>
      <c r="F46" s="108"/>
      <c r="G46" s="106">
        <f>'NP15'!$E$97</f>
        <v>0</v>
      </c>
      <c r="H46" s="108"/>
      <c r="I46" s="106">
        <f>'SP15'!$E$97</f>
        <v>0</v>
      </c>
      <c r="J46" s="108"/>
      <c r="K46" s="106">
        <f>'MID-COLUMBIA'!$E$97</f>
        <v>0</v>
      </c>
      <c r="L46" s="108"/>
      <c r="M46" s="106"/>
      <c r="N46" s="108"/>
      <c r="O46" s="106"/>
      <c r="P46" s="108"/>
      <c r="Q46" s="106"/>
      <c r="R46" s="108"/>
      <c r="S46" s="106"/>
      <c r="T46" s="108"/>
      <c r="U46" s="106"/>
      <c r="V46" s="106"/>
      <c r="W46" s="106"/>
      <c r="X46" s="106"/>
      <c r="Y46" s="106"/>
      <c r="Z46" s="108"/>
      <c r="AA46" s="106"/>
      <c r="AB46" s="108"/>
      <c r="AC46" s="106"/>
      <c r="AD46" s="108"/>
      <c r="AE46" s="106"/>
      <c r="AF46" s="108"/>
      <c r="AG46" s="106"/>
      <c r="AH46" s="108"/>
      <c r="AI46" s="106"/>
      <c r="AJ46" s="108"/>
      <c r="AK46" s="108"/>
      <c r="AL46" s="108"/>
      <c r="AM46" s="108"/>
      <c r="AN46" s="108"/>
      <c r="AO46" s="108"/>
      <c r="AP46" s="108"/>
      <c r="AQ46" s="108"/>
      <c r="AR46" s="108"/>
      <c r="AS46" s="108"/>
      <c r="AT46" s="108"/>
      <c r="AU46" s="108"/>
      <c r="AV46" s="108"/>
      <c r="AW46" s="108"/>
      <c r="AX46" s="108"/>
      <c r="AY46" s="108"/>
      <c r="AZ46" s="106">
        <f t="shared" si="1"/>
        <v>0</v>
      </c>
      <c r="BA46" s="167"/>
    </row>
    <row r="47" spans="1:53" x14ac:dyDescent="0.2">
      <c r="A47" s="97" t="s">
        <v>29</v>
      </c>
      <c r="B47" s="108"/>
      <c r="C47" s="106">
        <f>'WSCC-N'!$E$98</f>
        <v>0</v>
      </c>
      <c r="D47" s="108"/>
      <c r="E47" s="106">
        <f>'WSCC-S'!$E$98</f>
        <v>0</v>
      </c>
      <c r="F47" s="108"/>
      <c r="G47" s="106">
        <f>'NP15'!$E$98</f>
        <v>0</v>
      </c>
      <c r="H47" s="108"/>
      <c r="I47" s="106">
        <f>'SP15'!$E$98</f>
        <v>0</v>
      </c>
      <c r="J47" s="108"/>
      <c r="K47" s="106">
        <f>'MID-COLUMBIA'!$E$98</f>
        <v>0</v>
      </c>
      <c r="L47" s="108"/>
      <c r="M47" s="106"/>
      <c r="N47" s="108"/>
      <c r="O47" s="106"/>
      <c r="P47" s="108"/>
      <c r="Q47" s="106"/>
      <c r="R47" s="108"/>
      <c r="S47" s="106"/>
      <c r="T47" s="108"/>
      <c r="U47" s="106"/>
      <c r="V47" s="106"/>
      <c r="W47" s="106"/>
      <c r="X47" s="106"/>
      <c r="Y47" s="106"/>
      <c r="Z47" s="108"/>
      <c r="AA47" s="106"/>
      <c r="AB47" s="108"/>
      <c r="AC47" s="106"/>
      <c r="AD47" s="108"/>
      <c r="AE47" s="106"/>
      <c r="AF47" s="108"/>
      <c r="AG47" s="106"/>
      <c r="AH47" s="108"/>
      <c r="AI47" s="106"/>
      <c r="AJ47" s="108"/>
      <c r="AK47" s="108"/>
      <c r="AL47" s="108"/>
      <c r="AM47" s="108"/>
      <c r="AN47" s="108"/>
      <c r="AO47" s="108"/>
      <c r="AP47" s="108"/>
      <c r="AQ47" s="108"/>
      <c r="AR47" s="108"/>
      <c r="AS47" s="108"/>
      <c r="AT47" s="108"/>
      <c r="AU47" s="108"/>
      <c r="AV47" s="108"/>
      <c r="AW47" s="108"/>
      <c r="AX47" s="108"/>
      <c r="AY47" s="108"/>
      <c r="AZ47" s="106">
        <f t="shared" ref="AZ47:AZ62" si="2">C47+E47+G47+I47+K47+M47+O47+Q47+S47+U47+W47+Y47+AA47+AC47+AE47+AG47+AI47</f>
        <v>0</v>
      </c>
      <c r="BA47" s="167"/>
    </row>
    <row r="48" spans="1:53" x14ac:dyDescent="0.2">
      <c r="A48" s="97" t="s">
        <v>30</v>
      </c>
      <c r="B48" s="108"/>
      <c r="C48" s="106">
        <v>0</v>
      </c>
      <c r="D48" s="108"/>
      <c r="E48" s="106">
        <v>0</v>
      </c>
      <c r="F48" s="108"/>
      <c r="G48" s="106">
        <v>0</v>
      </c>
      <c r="H48" s="108"/>
      <c r="I48" s="106">
        <v>0</v>
      </c>
      <c r="J48" s="108"/>
      <c r="K48" s="106">
        <v>0</v>
      </c>
      <c r="L48" s="108"/>
      <c r="M48" s="106"/>
      <c r="N48" s="108"/>
      <c r="O48" s="106"/>
      <c r="P48" s="108"/>
      <c r="Q48" s="106"/>
      <c r="R48" s="108"/>
      <c r="S48" s="106"/>
      <c r="T48" s="108"/>
      <c r="U48" s="106"/>
      <c r="V48" s="106"/>
      <c r="W48" s="106"/>
      <c r="X48" s="106"/>
      <c r="Y48" s="106"/>
      <c r="Z48" s="108"/>
      <c r="AA48" s="106"/>
      <c r="AB48" s="108"/>
      <c r="AC48" s="106"/>
      <c r="AD48" s="108"/>
      <c r="AE48" s="106"/>
      <c r="AF48" s="108"/>
      <c r="AG48" s="106"/>
      <c r="AH48" s="108"/>
      <c r="AI48" s="106"/>
      <c r="AJ48" s="108"/>
      <c r="AK48" s="108"/>
      <c r="AL48" s="108"/>
      <c r="AM48" s="108"/>
      <c r="AN48" s="108"/>
      <c r="AO48" s="108"/>
      <c r="AP48" s="108"/>
      <c r="AQ48" s="108"/>
      <c r="AR48" s="108"/>
      <c r="AS48" s="108"/>
      <c r="AT48" s="108"/>
      <c r="AU48" s="108"/>
      <c r="AV48" s="108"/>
      <c r="AW48" s="108"/>
      <c r="AX48" s="108"/>
      <c r="AY48" s="108"/>
      <c r="AZ48" s="106">
        <f t="shared" si="2"/>
        <v>0</v>
      </c>
      <c r="BA48" s="167"/>
    </row>
    <row r="49" spans="1:57" x14ac:dyDescent="0.2">
      <c r="A49" s="97" t="s">
        <v>31</v>
      </c>
      <c r="B49" s="108"/>
      <c r="C49" s="106">
        <v>0</v>
      </c>
      <c r="D49" s="108"/>
      <c r="E49" s="106">
        <v>0</v>
      </c>
      <c r="F49" s="108"/>
      <c r="G49" s="106">
        <v>0</v>
      </c>
      <c r="H49" s="108"/>
      <c r="I49" s="106">
        <v>0</v>
      </c>
      <c r="J49" s="108"/>
      <c r="K49" s="106">
        <v>0</v>
      </c>
      <c r="L49" s="108"/>
      <c r="M49" s="106"/>
      <c r="N49" s="108"/>
      <c r="O49" s="106"/>
      <c r="P49" s="108"/>
      <c r="Q49" s="106"/>
      <c r="R49" s="108"/>
      <c r="S49" s="106"/>
      <c r="T49" s="108"/>
      <c r="U49" s="106"/>
      <c r="V49" s="106"/>
      <c r="W49" s="106"/>
      <c r="X49" s="106"/>
      <c r="Y49" s="106"/>
      <c r="Z49" s="108"/>
      <c r="AA49" s="106"/>
      <c r="AB49" s="108"/>
      <c r="AC49" s="106"/>
      <c r="AD49" s="108"/>
      <c r="AE49" s="106"/>
      <c r="AF49" s="108"/>
      <c r="AG49" s="106"/>
      <c r="AH49" s="108"/>
      <c r="AI49" s="106"/>
      <c r="AJ49" s="108"/>
      <c r="AK49" s="108"/>
      <c r="AL49" s="108"/>
      <c r="AM49" s="108"/>
      <c r="AN49" s="108"/>
      <c r="AO49" s="108"/>
      <c r="AP49" s="108"/>
      <c r="AQ49" s="108"/>
      <c r="AR49" s="108"/>
      <c r="AS49" s="108"/>
      <c r="AT49" s="108"/>
      <c r="AU49" s="108"/>
      <c r="AV49" s="108"/>
      <c r="AW49" s="108"/>
      <c r="AX49" s="108"/>
      <c r="AY49" s="108"/>
      <c r="AZ49" s="106">
        <f t="shared" si="2"/>
        <v>0</v>
      </c>
      <c r="BA49" s="167"/>
      <c r="BD49" s="489"/>
    </row>
    <row r="50" spans="1:57" x14ac:dyDescent="0.2">
      <c r="A50" s="97" t="s">
        <v>32</v>
      </c>
      <c r="B50" s="108"/>
      <c r="C50" s="106">
        <f>'WSCC-N'!$E$103</f>
        <v>0</v>
      </c>
      <c r="D50" s="108"/>
      <c r="E50" s="106">
        <f>'WSCC-S'!$E$103</f>
        <v>0</v>
      </c>
      <c r="F50" s="108"/>
      <c r="G50" s="106">
        <f>'NP15'!$E$103</f>
        <v>0</v>
      </c>
      <c r="H50" s="108"/>
      <c r="I50" s="106">
        <f>'SP15'!$E$103</f>
        <v>0</v>
      </c>
      <c r="J50" s="108"/>
      <c r="K50" s="106">
        <f>'MID-COLUMBIA'!$E$103</f>
        <v>0</v>
      </c>
      <c r="L50" s="108"/>
      <c r="M50" s="106"/>
      <c r="N50" s="108"/>
      <c r="O50" s="106"/>
      <c r="P50" s="108"/>
      <c r="Q50" s="106"/>
      <c r="R50" s="108"/>
      <c r="S50" s="106"/>
      <c r="T50" s="108"/>
      <c r="U50" s="106"/>
      <c r="V50" s="106"/>
      <c r="W50" s="106"/>
      <c r="X50" s="106"/>
      <c r="Y50" s="106"/>
      <c r="Z50" s="108"/>
      <c r="AA50" s="106"/>
      <c r="AB50" s="108"/>
      <c r="AC50" s="106"/>
      <c r="AD50" s="108"/>
      <c r="AE50" s="106"/>
      <c r="AF50" s="108"/>
      <c r="AG50" s="106"/>
      <c r="AH50" s="108"/>
      <c r="AI50" s="106"/>
      <c r="AJ50" s="108"/>
      <c r="AK50" s="108"/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08"/>
      <c r="AW50" s="108"/>
      <c r="AX50" s="108"/>
      <c r="AY50" s="108"/>
      <c r="AZ50" s="106">
        <f t="shared" si="2"/>
        <v>0</v>
      </c>
      <c r="BA50" s="167"/>
      <c r="BD50" s="489"/>
    </row>
    <row r="51" spans="1:57" x14ac:dyDescent="0.2">
      <c r="A51" s="97" t="s">
        <v>33</v>
      </c>
      <c r="B51" s="108"/>
      <c r="C51" s="106">
        <f>'WSCC-N'!$E$106</f>
        <v>0</v>
      </c>
      <c r="D51" s="108"/>
      <c r="E51" s="106">
        <f>'WSCC-S'!$E$106</f>
        <v>0</v>
      </c>
      <c r="F51" s="108"/>
      <c r="G51" s="106">
        <f>'NP15'!$E$106</f>
        <v>0</v>
      </c>
      <c r="H51" s="108"/>
      <c r="I51" s="106">
        <f>'SP15'!$E$106</f>
        <v>0</v>
      </c>
      <c r="J51" s="108"/>
      <c r="K51" s="106">
        <f>'MID-COLUMBIA'!$E$106</f>
        <v>0</v>
      </c>
      <c r="L51" s="108"/>
      <c r="M51" s="106"/>
      <c r="N51" s="108"/>
      <c r="O51" s="106"/>
      <c r="P51" s="108"/>
      <c r="Q51" s="106"/>
      <c r="R51" s="106"/>
      <c r="S51" s="106"/>
      <c r="T51" s="108"/>
      <c r="U51" s="106"/>
      <c r="V51" s="106"/>
      <c r="W51" s="106"/>
      <c r="X51" s="106"/>
      <c r="Y51" s="106"/>
      <c r="Z51" s="108"/>
      <c r="AA51" s="106"/>
      <c r="AB51" s="108"/>
      <c r="AC51" s="106"/>
      <c r="AD51" s="108"/>
      <c r="AE51" s="106"/>
      <c r="AF51" s="108"/>
      <c r="AG51" s="106"/>
      <c r="AH51" s="108"/>
      <c r="AI51" s="106"/>
      <c r="AJ51" s="10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8"/>
      <c r="AX51" s="108"/>
      <c r="AY51" s="108"/>
      <c r="AZ51" s="106">
        <f t="shared" si="2"/>
        <v>0</v>
      </c>
      <c r="BA51" s="167"/>
      <c r="BD51" s="572"/>
    </row>
    <row r="52" spans="1:57" x14ac:dyDescent="0.2">
      <c r="A52" s="107" t="s">
        <v>34</v>
      </c>
      <c r="B52" s="179"/>
      <c r="C52" s="183">
        <f>SUM(C41:C51)</f>
        <v>0</v>
      </c>
      <c r="D52" s="179"/>
      <c r="E52" s="183">
        <f>SUM(E41:E51)</f>
        <v>0</v>
      </c>
      <c r="F52" s="179"/>
      <c r="G52" s="183">
        <f>SUM(G41:G51)</f>
        <v>0</v>
      </c>
      <c r="H52" s="179"/>
      <c r="I52" s="183">
        <f>SUM(I41:I51)</f>
        <v>0</v>
      </c>
      <c r="J52" s="179"/>
      <c r="K52" s="183">
        <f>SUM(K41:K51)</f>
        <v>0</v>
      </c>
      <c r="L52" s="179"/>
      <c r="M52" s="183"/>
      <c r="N52" s="179"/>
      <c r="O52" s="183"/>
      <c r="P52" s="179"/>
      <c r="Q52" s="183"/>
      <c r="R52" s="179"/>
      <c r="S52" s="183"/>
      <c r="T52" s="179"/>
      <c r="U52" s="183"/>
      <c r="V52" s="179"/>
      <c r="W52" s="183"/>
      <c r="X52" s="355"/>
      <c r="Y52" s="183"/>
      <c r="Z52" s="179"/>
      <c r="AA52" s="183"/>
      <c r="AB52" s="179"/>
      <c r="AC52" s="183"/>
      <c r="AD52" s="179"/>
      <c r="AE52" s="183"/>
      <c r="AF52" s="179"/>
      <c r="AG52" s="183"/>
      <c r="AH52" s="179"/>
      <c r="AI52" s="183"/>
      <c r="AJ52" s="179"/>
      <c r="AK52" s="179"/>
      <c r="AL52" s="179"/>
      <c r="AM52" s="179"/>
      <c r="AN52" s="179"/>
      <c r="AO52" s="179"/>
      <c r="AP52" s="179"/>
      <c r="AQ52" s="179"/>
      <c r="AR52" s="179"/>
      <c r="AS52" s="179"/>
      <c r="AT52" s="179"/>
      <c r="AU52" s="179"/>
      <c r="AV52" s="179"/>
      <c r="AW52" s="179"/>
      <c r="AX52" s="179"/>
      <c r="AY52" s="179"/>
      <c r="AZ52" s="183">
        <f t="shared" si="2"/>
        <v>0</v>
      </c>
      <c r="BA52" s="167"/>
      <c r="BD52" s="489"/>
    </row>
    <row r="53" spans="1:57" x14ac:dyDescent="0.2">
      <c r="A53" s="97" t="s">
        <v>35</v>
      </c>
      <c r="B53" s="108"/>
      <c r="C53" s="103">
        <f>'WSCC-N'!$E$108</f>
        <v>0</v>
      </c>
      <c r="D53" s="108"/>
      <c r="E53" s="103">
        <f>'WSCC-S'!$E$108</f>
        <v>0</v>
      </c>
      <c r="F53" s="108"/>
      <c r="G53" s="103">
        <f>'NP15'!$E$108</f>
        <v>0</v>
      </c>
      <c r="H53" s="108"/>
      <c r="I53" s="103">
        <f>'SP15'!$E$108</f>
        <v>0</v>
      </c>
      <c r="J53" s="108"/>
      <c r="K53" s="103">
        <f>'MID-COLUMBIA'!$E$108</f>
        <v>0</v>
      </c>
      <c r="L53" s="108"/>
      <c r="M53" s="103"/>
      <c r="N53" s="108"/>
      <c r="O53" s="103"/>
      <c r="P53" s="108"/>
      <c r="Q53" s="103"/>
      <c r="R53" s="108"/>
      <c r="S53" s="103"/>
      <c r="T53" s="108"/>
      <c r="U53" s="103"/>
      <c r="V53" s="108"/>
      <c r="W53" s="103"/>
      <c r="X53" s="106"/>
      <c r="Y53" s="103"/>
      <c r="Z53" s="108"/>
      <c r="AA53" s="103"/>
      <c r="AB53" s="108"/>
      <c r="AC53" s="103"/>
      <c r="AD53" s="108"/>
      <c r="AE53" s="103"/>
      <c r="AF53" s="108"/>
      <c r="AG53" s="103"/>
      <c r="AH53" s="108"/>
      <c r="AI53" s="103"/>
      <c r="AJ53" s="108"/>
      <c r="AK53" s="108"/>
      <c r="AL53" s="108"/>
      <c r="AM53" s="108"/>
      <c r="AN53" s="108"/>
      <c r="AO53" s="108"/>
      <c r="AP53" s="108"/>
      <c r="AQ53" s="108"/>
      <c r="AR53" s="108"/>
      <c r="AS53" s="108"/>
      <c r="AT53" s="108"/>
      <c r="AU53" s="108"/>
      <c r="AV53" s="108"/>
      <c r="AW53" s="108"/>
      <c r="AX53" s="108"/>
      <c r="AY53" s="108"/>
      <c r="AZ53" s="103">
        <f t="shared" si="2"/>
        <v>0</v>
      </c>
      <c r="BA53" s="167"/>
      <c r="BD53" s="573"/>
    </row>
    <row r="54" spans="1:57" x14ac:dyDescent="0.2">
      <c r="A54" s="97" t="s">
        <v>36</v>
      </c>
      <c r="B54" s="108"/>
      <c r="C54" s="103">
        <f>'WSCC-N'!$E$112</f>
        <v>0</v>
      </c>
      <c r="D54" s="108"/>
      <c r="E54" s="103">
        <f>'WSCC-S'!$E$112</f>
        <v>0</v>
      </c>
      <c r="F54" s="108"/>
      <c r="G54" s="103">
        <f>'NP15'!$E$112</f>
        <v>0</v>
      </c>
      <c r="H54" s="108"/>
      <c r="I54" s="103">
        <f>'SP15'!$E$112</f>
        <v>0</v>
      </c>
      <c r="J54" s="108"/>
      <c r="K54" s="103">
        <f>'MID-COLUMBIA'!$E$112</f>
        <v>0</v>
      </c>
      <c r="L54" s="108"/>
      <c r="M54" s="103"/>
      <c r="N54" s="108"/>
      <c r="O54" s="103"/>
      <c r="P54" s="108"/>
      <c r="Q54" s="103"/>
      <c r="R54" s="108"/>
      <c r="S54" s="103"/>
      <c r="T54" s="108"/>
      <c r="U54" s="103"/>
      <c r="V54" s="108"/>
      <c r="W54" s="103"/>
      <c r="X54" s="106"/>
      <c r="Y54" s="103"/>
      <c r="Z54" s="108"/>
      <c r="AA54" s="103"/>
      <c r="AB54" s="108"/>
      <c r="AC54" s="103"/>
      <c r="AD54" s="108"/>
      <c r="AE54" s="103"/>
      <c r="AF54" s="108"/>
      <c r="AG54" s="103"/>
      <c r="AH54" s="108"/>
      <c r="AI54" s="103"/>
      <c r="AJ54" s="108"/>
      <c r="AK54" s="108"/>
      <c r="AL54" s="108"/>
      <c r="AM54" s="108"/>
      <c r="AN54" s="108"/>
      <c r="AO54" s="108"/>
      <c r="AP54" s="108"/>
      <c r="AQ54" s="108"/>
      <c r="AR54" s="108"/>
      <c r="AS54" s="108"/>
      <c r="AT54" s="108"/>
      <c r="AU54" s="108"/>
      <c r="AV54" s="108"/>
      <c r="AW54" s="108"/>
      <c r="AX54" s="108"/>
      <c r="AY54" s="108"/>
      <c r="AZ54" s="103">
        <f t="shared" si="2"/>
        <v>0</v>
      </c>
      <c r="BA54" s="167"/>
      <c r="BD54" s="573"/>
    </row>
    <row r="55" spans="1:57" x14ac:dyDescent="0.2">
      <c r="A55" s="97" t="s">
        <v>37</v>
      </c>
      <c r="B55" s="108"/>
      <c r="C55" s="103">
        <f>'WSCC-N'!$E$113</f>
        <v>0</v>
      </c>
      <c r="D55" s="108"/>
      <c r="E55" s="103">
        <f>'WSCC-S'!$E$113</f>
        <v>0</v>
      </c>
      <c r="F55" s="108"/>
      <c r="G55" s="103">
        <f>'NP15'!$E$113</f>
        <v>0</v>
      </c>
      <c r="H55" s="108"/>
      <c r="I55" s="103">
        <f>'SP15'!$E$113</f>
        <v>0</v>
      </c>
      <c r="J55" s="108"/>
      <c r="K55" s="103">
        <f>'MID-COLUMBIA'!$E$113</f>
        <v>0</v>
      </c>
      <c r="L55" s="108"/>
      <c r="M55" s="103"/>
      <c r="N55" s="108"/>
      <c r="O55" s="103"/>
      <c r="P55" s="108"/>
      <c r="Q55" s="103"/>
      <c r="R55" s="108"/>
      <c r="S55" s="103"/>
      <c r="T55" s="108"/>
      <c r="U55" s="103"/>
      <c r="V55" s="108"/>
      <c r="W55" s="103"/>
      <c r="X55" s="106"/>
      <c r="Y55" s="103"/>
      <c r="Z55" s="108"/>
      <c r="AA55" s="103"/>
      <c r="AB55" s="108"/>
      <c r="AC55" s="103"/>
      <c r="AD55" s="108"/>
      <c r="AE55" s="103"/>
      <c r="AF55" s="108"/>
      <c r="AG55" s="103"/>
      <c r="AH55" s="108"/>
      <c r="AI55" s="103"/>
      <c r="AJ55" s="108"/>
      <c r="AK55" s="108"/>
      <c r="AL55" s="108"/>
      <c r="AM55" s="108"/>
      <c r="AN55" s="108"/>
      <c r="AO55" s="108"/>
      <c r="AP55" s="108"/>
      <c r="AQ55" s="108"/>
      <c r="AR55" s="108"/>
      <c r="AS55" s="108"/>
      <c r="AT55" s="108"/>
      <c r="AU55" s="108"/>
      <c r="AV55" s="108"/>
      <c r="AW55" s="108"/>
      <c r="AX55" s="108"/>
      <c r="AY55" s="108"/>
      <c r="AZ55" s="103">
        <f t="shared" si="2"/>
        <v>0</v>
      </c>
      <c r="BA55" s="167"/>
    </row>
    <row r="56" spans="1:57" x14ac:dyDescent="0.2">
      <c r="A56" s="97" t="s">
        <v>38</v>
      </c>
      <c r="B56" s="108"/>
      <c r="C56" s="103">
        <f>'WSCC-N'!$E$114</f>
        <v>0</v>
      </c>
      <c r="D56" s="108"/>
      <c r="E56" s="103">
        <f>'WSCC-S'!$E$114</f>
        <v>0</v>
      </c>
      <c r="F56" s="108"/>
      <c r="G56" s="103">
        <f>'NP15'!$E$114</f>
        <v>0</v>
      </c>
      <c r="H56" s="108"/>
      <c r="I56" s="103">
        <f>'SP15'!$E$114</f>
        <v>0</v>
      </c>
      <c r="J56" s="108"/>
      <c r="K56" s="103">
        <f>'MID-COLUMBIA'!$E$114</f>
        <v>0</v>
      </c>
      <c r="L56" s="108"/>
      <c r="M56" s="103"/>
      <c r="N56" s="108"/>
      <c r="O56" s="103"/>
      <c r="P56" s="108"/>
      <c r="Q56" s="103"/>
      <c r="R56" s="108"/>
      <c r="S56" s="103"/>
      <c r="T56" s="108"/>
      <c r="U56" s="103"/>
      <c r="V56" s="108"/>
      <c r="W56" s="103"/>
      <c r="X56" s="106"/>
      <c r="Y56" s="103"/>
      <c r="Z56" s="108"/>
      <c r="AA56" s="103"/>
      <c r="AB56" s="108"/>
      <c r="AC56" s="103"/>
      <c r="AD56" s="108"/>
      <c r="AE56" s="103"/>
      <c r="AF56" s="108"/>
      <c r="AG56" s="103"/>
      <c r="AH56" s="108"/>
      <c r="AI56" s="103"/>
      <c r="AJ56" s="108"/>
      <c r="AK56" s="108"/>
      <c r="AL56" s="108"/>
      <c r="AM56" s="108"/>
      <c r="AN56" s="108"/>
      <c r="AO56" s="108"/>
      <c r="AP56" s="108"/>
      <c r="AQ56" s="108"/>
      <c r="AR56" s="108"/>
      <c r="AS56" s="108"/>
      <c r="AT56" s="108"/>
      <c r="AU56" s="108"/>
      <c r="AV56" s="108"/>
      <c r="AW56" s="108"/>
      <c r="AX56" s="108"/>
      <c r="AY56" s="108"/>
      <c r="AZ56" s="103">
        <f t="shared" si="2"/>
        <v>0</v>
      </c>
      <c r="BA56" s="167"/>
    </row>
    <row r="57" spans="1:57" ht="15.75" x14ac:dyDescent="0.25">
      <c r="A57" s="107" t="s">
        <v>39</v>
      </c>
      <c r="B57" s="180"/>
      <c r="C57" s="183">
        <f>C39+C52+C53+C54+C55+C56</f>
        <v>0</v>
      </c>
      <c r="D57" s="180"/>
      <c r="E57" s="183">
        <f>E39+E52+E53+E54+E55+E56</f>
        <v>0</v>
      </c>
      <c r="F57" s="180"/>
      <c r="G57" s="183">
        <f>G39+G52+G53+G54+G55+G56</f>
        <v>0</v>
      </c>
      <c r="H57" s="180"/>
      <c r="I57" s="183">
        <f>I39+I52+I53+I54+I55+I56</f>
        <v>0</v>
      </c>
      <c r="J57" s="180"/>
      <c r="K57" s="183">
        <f>K39+K52+K53+K54+K55+K56</f>
        <v>0</v>
      </c>
      <c r="L57" s="180"/>
      <c r="M57" s="183"/>
      <c r="N57" s="180"/>
      <c r="O57" s="183"/>
      <c r="P57" s="180"/>
      <c r="Q57" s="183"/>
      <c r="R57" s="180"/>
      <c r="S57" s="183"/>
      <c r="T57" s="180"/>
      <c r="U57" s="183"/>
      <c r="V57" s="180"/>
      <c r="W57" s="183"/>
      <c r="X57" s="355"/>
      <c r="Y57" s="183"/>
      <c r="Z57" s="180"/>
      <c r="AA57" s="183"/>
      <c r="AB57" s="180"/>
      <c r="AC57" s="183"/>
      <c r="AD57" s="180"/>
      <c r="AE57" s="183"/>
      <c r="AF57" s="180"/>
      <c r="AG57" s="183"/>
      <c r="AH57" s="180"/>
      <c r="AI57" s="183"/>
      <c r="AJ57" s="180"/>
      <c r="AK57" s="180"/>
      <c r="AL57" s="180"/>
      <c r="AM57" s="180"/>
      <c r="AN57" s="180"/>
      <c r="AO57" s="180"/>
      <c r="AP57" s="180"/>
      <c r="AQ57" s="180"/>
      <c r="AR57" s="180"/>
      <c r="AS57" s="180"/>
      <c r="AT57" s="180"/>
      <c r="AU57" s="180"/>
      <c r="AV57" s="180"/>
      <c r="AW57" s="180"/>
      <c r="AX57" s="180"/>
      <c r="AY57" s="180"/>
      <c r="AZ57" s="183">
        <f t="shared" si="2"/>
        <v>0</v>
      </c>
      <c r="BA57" s="167"/>
      <c r="BB57" s="568" t="s">
        <v>40</v>
      </c>
    </row>
    <row r="58" spans="1:57" x14ac:dyDescent="0.2">
      <c r="B58" s="108"/>
      <c r="C58" s="104"/>
      <c r="D58" s="108"/>
      <c r="E58" s="104"/>
      <c r="F58" s="108"/>
      <c r="G58" s="104"/>
      <c r="H58" s="108"/>
      <c r="I58" s="104"/>
      <c r="J58" s="108"/>
      <c r="K58" s="104"/>
      <c r="L58" s="108"/>
      <c r="M58" s="104"/>
      <c r="N58" s="108"/>
      <c r="O58" s="104"/>
      <c r="P58" s="108"/>
      <c r="Q58" s="104"/>
      <c r="R58" s="108"/>
      <c r="S58" s="104"/>
      <c r="T58" s="108"/>
      <c r="U58" s="104"/>
      <c r="V58" s="104"/>
      <c r="W58" s="104"/>
      <c r="X58" s="106"/>
      <c r="Y58" s="104"/>
      <c r="Z58" s="108"/>
      <c r="AA58" s="104"/>
      <c r="AB58" s="108"/>
      <c r="AC58" s="104"/>
      <c r="AD58" s="108"/>
      <c r="AE58" s="104"/>
      <c r="AF58" s="108"/>
      <c r="AG58" s="104"/>
      <c r="AH58" s="108"/>
      <c r="AI58" s="104"/>
      <c r="AJ58" s="108"/>
      <c r="AK58" s="108"/>
      <c r="AL58" s="108"/>
      <c r="AM58" s="108"/>
      <c r="AN58" s="108"/>
      <c r="AO58" s="108"/>
      <c r="AP58" s="108"/>
      <c r="AQ58" s="108"/>
      <c r="AR58" s="108"/>
      <c r="AS58" s="108"/>
      <c r="AT58" s="108"/>
      <c r="AU58" s="108"/>
      <c r="AV58" s="108"/>
      <c r="AW58" s="108"/>
      <c r="AX58" s="108"/>
      <c r="AY58" s="108"/>
      <c r="AZ58" s="104"/>
      <c r="BA58" s="167"/>
      <c r="BB58" t="s">
        <v>41</v>
      </c>
      <c r="BC58" s="8"/>
      <c r="BD58" s="571">
        <f>'WSCC-N'!$E$118+'WSCC-S'!E118+'MID-COLUMBIA'!E118+'NP15'!E118+'SP15'!E118+'ZP26'!E118+NONCEC!E118+CLEAN!E118+Sheet7!E118+Sheet6!E118+Sheet5!E118+Sheet4!E118+Sheet3!E118+Sheet2!E118+Sheet1!E118</f>
        <v>3255</v>
      </c>
      <c r="BE58" s="8"/>
    </row>
    <row r="59" spans="1:57" ht="13.5" x14ac:dyDescent="0.25">
      <c r="A59" s="102">
        <f>+A4</f>
        <v>37621</v>
      </c>
      <c r="O59" s="1"/>
      <c r="P59" s="25"/>
      <c r="Q59" s="1"/>
      <c r="R59" s="25"/>
      <c r="S59" s="1"/>
      <c r="T59" s="25"/>
      <c r="U59" s="1"/>
      <c r="X59" s="8"/>
      <c r="BA59" s="167"/>
    </row>
    <row r="60" spans="1:57" x14ac:dyDescent="0.2">
      <c r="A60" s="97" t="s">
        <v>42</v>
      </c>
      <c r="B60" s="108"/>
      <c r="C60" s="103">
        <f>'WSCC-N'!$D$16</f>
        <v>0</v>
      </c>
      <c r="D60" s="108"/>
      <c r="E60" s="103">
        <f>'WSCC-S'!$D$16</f>
        <v>0</v>
      </c>
      <c r="F60" s="108"/>
      <c r="G60" s="103">
        <f>'NP15'!$D$16</f>
        <v>0</v>
      </c>
      <c r="H60" s="108"/>
      <c r="I60" s="103">
        <f>'SP15'!$D$16</f>
        <v>0</v>
      </c>
      <c r="J60" s="108"/>
      <c r="K60" s="103">
        <f>'MID-COLUMBIA'!$D$16</f>
        <v>0</v>
      </c>
      <c r="L60" s="108"/>
      <c r="M60" s="103"/>
      <c r="N60" s="108"/>
      <c r="O60" s="103"/>
      <c r="P60" s="108"/>
      <c r="Q60" s="103"/>
      <c r="R60" s="108"/>
      <c r="S60" s="103"/>
      <c r="T60" s="108"/>
      <c r="U60" s="103"/>
      <c r="V60" s="106"/>
      <c r="W60" s="103"/>
      <c r="X60" s="106"/>
      <c r="Y60" s="103"/>
      <c r="Z60" s="108"/>
      <c r="AA60" s="103"/>
      <c r="AB60" s="108"/>
      <c r="AC60" s="103"/>
      <c r="AD60" s="108"/>
      <c r="AE60" s="103"/>
      <c r="AF60" s="108"/>
      <c r="AG60" s="103"/>
      <c r="AH60" s="108"/>
      <c r="AI60" s="103"/>
      <c r="AJ60" s="108"/>
      <c r="AK60" s="108"/>
      <c r="AL60" s="108"/>
      <c r="AM60" s="108"/>
      <c r="AN60" s="108"/>
      <c r="AO60" s="108"/>
      <c r="AP60" s="108"/>
      <c r="AQ60" s="108"/>
      <c r="AR60" s="108"/>
      <c r="AS60" s="108"/>
      <c r="AT60" s="108"/>
      <c r="AU60" s="108"/>
      <c r="AV60" s="108"/>
      <c r="AW60" s="108"/>
      <c r="AX60" s="108"/>
      <c r="AY60" s="108"/>
      <c r="AZ60" s="103">
        <f t="shared" si="2"/>
        <v>0</v>
      </c>
      <c r="BA60" s="167"/>
      <c r="BB60" s="1" t="s">
        <v>43</v>
      </c>
      <c r="BD60" s="570">
        <f>+'WSCC-N'!$E$140+'WSCC-S'!$E$140+'MID-COLUMBIA'!$E$140+'NP15'!$E$140+'SP15'!$E$140+'ZP26'!$E$140+NONCEC!$E$140+CLEAN!$E$140+Sheet7!$E$140+Sheet6!$E$140+Sheet5!$E$140+Sheet4!$E$140+Sheet3!$E$140+Sheet2!$E$140+Sheet1!$E$140</f>
        <v>0</v>
      </c>
    </row>
    <row r="61" spans="1:57" x14ac:dyDescent="0.2">
      <c r="A61" s="97" t="s">
        <v>44</v>
      </c>
      <c r="B61" s="108"/>
      <c r="C61" s="103">
        <f>'WSCC-N'!$E$88</f>
        <v>0</v>
      </c>
      <c r="D61" s="108"/>
      <c r="E61" s="103">
        <f>'WSCC-S'!$E$88</f>
        <v>0</v>
      </c>
      <c r="F61" s="108"/>
      <c r="G61" s="103">
        <f>'NP15'!$E$88</f>
        <v>0</v>
      </c>
      <c r="H61" s="108"/>
      <c r="I61" s="103">
        <f>'SP15'!$E$88</f>
        <v>0</v>
      </c>
      <c r="J61" s="108"/>
      <c r="K61" s="103">
        <f>'MID-COLUMBIA'!$E$88</f>
        <v>0</v>
      </c>
      <c r="L61" s="108"/>
      <c r="M61" s="103"/>
      <c r="N61" s="108"/>
      <c r="O61" s="103"/>
      <c r="P61" s="108"/>
      <c r="Q61" s="103"/>
      <c r="R61" s="108"/>
      <c r="S61" s="103"/>
      <c r="T61" s="108"/>
      <c r="U61" s="103"/>
      <c r="V61" s="106"/>
      <c r="W61" s="103"/>
      <c r="X61" s="106"/>
      <c r="Y61" s="103"/>
      <c r="Z61" s="108"/>
      <c r="AA61" s="103"/>
      <c r="AB61" s="108"/>
      <c r="AC61" s="103"/>
      <c r="AD61" s="108"/>
      <c r="AE61" s="103"/>
      <c r="AF61" s="108"/>
      <c r="AG61" s="103"/>
      <c r="AH61" s="108"/>
      <c r="AI61" s="103"/>
      <c r="AJ61" s="108"/>
      <c r="AK61" s="108"/>
      <c r="AL61" s="108"/>
      <c r="AM61" s="108"/>
      <c r="AN61" s="108"/>
      <c r="AO61" s="108"/>
      <c r="AP61" s="108"/>
      <c r="AQ61" s="108"/>
      <c r="AR61" s="108"/>
      <c r="AS61" s="108"/>
      <c r="AT61" s="108"/>
      <c r="AU61" s="108"/>
      <c r="AV61" s="108"/>
      <c r="AW61" s="108"/>
      <c r="AX61" s="108"/>
      <c r="AY61" s="108"/>
      <c r="AZ61" s="103">
        <f t="shared" si="2"/>
        <v>0</v>
      </c>
      <c r="BA61" s="167"/>
      <c r="BB61" s="1" t="s">
        <v>45</v>
      </c>
      <c r="BD61" s="570">
        <f>+'WSCC-N'!$C$140+'WSCC-S'!$C$140+'MID-COLUMBIA'!$C$140+'NP15'!$C$140+'SP15'!$C$140+'ZP26'!$C$140+NONCEC!$C$140+CLEAN!$C$140+Sheet7!$C$140+Sheet6!$C$140+Sheet5!$C$140+Sheet4!$C$140+Sheet3!$C$140+Sheet2!$C$140+Sheet1!$C$140</f>
        <v>-672100</v>
      </c>
    </row>
    <row r="62" spans="1:57" ht="15.75" x14ac:dyDescent="0.25">
      <c r="A62" s="97" t="s">
        <v>46</v>
      </c>
      <c r="B62" s="108"/>
      <c r="C62" s="103">
        <f>'WSCC-N'!$E$87</f>
        <v>0</v>
      </c>
      <c r="D62" s="108"/>
      <c r="E62" s="103">
        <f>'WSCC-S'!$E$87</f>
        <v>0</v>
      </c>
      <c r="F62" s="108"/>
      <c r="G62" s="103">
        <f>'NP15'!$E$87</f>
        <v>2963</v>
      </c>
      <c r="H62" s="108"/>
      <c r="I62" s="103">
        <f>'SP15'!$E$87</f>
        <v>-4955</v>
      </c>
      <c r="J62" s="108"/>
      <c r="K62" s="103">
        <f>'MID-COLUMBIA'!$E$87</f>
        <v>0</v>
      </c>
      <c r="L62" s="108"/>
      <c r="M62" s="103"/>
      <c r="N62" s="108"/>
      <c r="O62" s="103"/>
      <c r="P62" s="108"/>
      <c r="Q62" s="103"/>
      <c r="R62" s="108"/>
      <c r="S62" s="103"/>
      <c r="T62" s="108"/>
      <c r="U62" s="103"/>
      <c r="V62" s="106"/>
      <c r="W62" s="103"/>
      <c r="X62" s="106"/>
      <c r="Y62" s="103"/>
      <c r="Z62" s="108"/>
      <c r="AA62" s="103"/>
      <c r="AB62" s="108"/>
      <c r="AC62" s="103"/>
      <c r="AD62" s="108"/>
      <c r="AE62" s="103"/>
      <c r="AF62" s="108"/>
      <c r="AG62" s="103"/>
      <c r="AH62" s="108"/>
      <c r="AI62" s="103"/>
      <c r="AJ62" s="108"/>
      <c r="AK62" s="108"/>
      <c r="AL62" s="108"/>
      <c r="AM62" s="108"/>
      <c r="AN62" s="108"/>
      <c r="AO62" s="108"/>
      <c r="AP62" s="108"/>
      <c r="AQ62" s="108"/>
      <c r="AR62" s="108"/>
      <c r="AS62" s="108"/>
      <c r="AT62" s="108"/>
      <c r="AU62" s="108"/>
      <c r="AV62" s="108"/>
      <c r="AW62" s="108"/>
      <c r="AX62" s="108"/>
      <c r="AY62" s="108"/>
      <c r="AZ62" s="103">
        <f t="shared" si="2"/>
        <v>-1992</v>
      </c>
      <c r="BA62" s="167"/>
      <c r="BB62" s="568" t="s">
        <v>47</v>
      </c>
    </row>
    <row r="63" spans="1:57" x14ac:dyDescent="0.2">
      <c r="A63" s="97"/>
      <c r="B63" s="108"/>
      <c r="C63" s="106"/>
      <c r="D63" s="108"/>
      <c r="E63" s="106"/>
      <c r="F63" s="108"/>
      <c r="G63" s="106"/>
      <c r="H63" s="108"/>
      <c r="I63" s="106"/>
      <c r="J63" s="108"/>
      <c r="K63" s="106"/>
      <c r="L63" s="108"/>
      <c r="M63" s="106"/>
      <c r="N63" s="108"/>
      <c r="O63" s="106"/>
      <c r="P63" s="108"/>
      <c r="Q63" s="106"/>
      <c r="R63" s="108"/>
      <c r="S63" s="106"/>
      <c r="T63" s="108"/>
      <c r="U63" s="106"/>
      <c r="V63" s="106"/>
      <c r="W63" s="106"/>
      <c r="X63" s="106"/>
      <c r="Y63" s="106"/>
      <c r="Z63" s="108"/>
      <c r="AA63" s="106"/>
      <c r="AB63" s="108"/>
      <c r="AC63" s="106"/>
      <c r="AD63" s="108"/>
      <c r="AE63" s="106"/>
      <c r="AF63" s="108"/>
      <c r="AG63" s="106"/>
      <c r="AH63" s="108"/>
      <c r="AI63" s="106"/>
      <c r="AJ63" s="108"/>
      <c r="AK63" s="108"/>
      <c r="AL63" s="108"/>
      <c r="AM63" s="108"/>
      <c r="AN63" s="108"/>
      <c r="AO63" s="108"/>
      <c r="AP63" s="108"/>
      <c r="AQ63" s="108"/>
      <c r="AR63" s="108"/>
      <c r="AS63" s="108"/>
      <c r="AT63" s="108"/>
      <c r="AU63" s="108"/>
      <c r="AV63" s="108"/>
      <c r="AW63" s="108"/>
      <c r="AX63" s="108"/>
      <c r="AY63" s="108"/>
      <c r="AZ63" s="106">
        <f t="shared" ref="AZ63:AZ77" si="3">C63+E63+G63+I63+K63+M63+O63+Q63+S63+U63+W63+Y63+AA63+AC63+AE63+AG63+AI63</f>
        <v>0</v>
      </c>
      <c r="BA63" s="167"/>
      <c r="BB63" s="1" t="s">
        <v>41</v>
      </c>
      <c r="BD63" s="569">
        <f>+'WSCC-N'!$F$118+'WSCC-S'!$F$118+'MID-COLUMBIA'!$F$118+'NP15'!$F$118+'SP15'!$F$118+'ZP26'!$F$118+NONCEC!$F$118+CLEAN!$F$118+Sheet7!$F$118+Sheet6!$F$118+Sheet5!$F$118+Sheet4!$F$118+Sheet3!$F$118+Sheet2!$F$118+Sheet1!$F$118</f>
        <v>3255</v>
      </c>
    </row>
    <row r="64" spans="1:57" x14ac:dyDescent="0.2">
      <c r="A64" s="97" t="s">
        <v>48</v>
      </c>
      <c r="B64" s="108"/>
      <c r="C64" s="103">
        <f>'WSCC-N'!$D$16</f>
        <v>0</v>
      </c>
      <c r="D64" s="108"/>
      <c r="E64" s="103">
        <f>'WSCC-S'!$D$16</f>
        <v>0</v>
      </c>
      <c r="F64" s="108"/>
      <c r="G64" s="103">
        <f>'NP15'!$D$16</f>
        <v>0</v>
      </c>
      <c r="H64" s="108"/>
      <c r="I64" s="103">
        <f>'SP15'!$D$16</f>
        <v>0</v>
      </c>
      <c r="J64" s="108"/>
      <c r="K64" s="103">
        <f>'MID-COLUMBIA'!$D$16</f>
        <v>0</v>
      </c>
      <c r="L64" s="108"/>
      <c r="M64" s="103"/>
      <c r="N64" s="108"/>
      <c r="O64" s="103"/>
      <c r="P64" s="108"/>
      <c r="Q64" s="103"/>
      <c r="R64" s="108"/>
      <c r="S64" s="103"/>
      <c r="T64" s="108"/>
      <c r="U64" s="103"/>
      <c r="V64" s="106"/>
      <c r="W64" s="103"/>
      <c r="X64" s="106"/>
      <c r="Y64" s="103"/>
      <c r="Z64" s="108"/>
      <c r="AA64" s="103"/>
      <c r="AB64" s="108"/>
      <c r="AC64" s="103"/>
      <c r="AD64" s="108"/>
      <c r="AE64" s="103"/>
      <c r="AF64" s="108"/>
      <c r="AG64" s="103"/>
      <c r="AH64" s="108"/>
      <c r="AI64" s="103"/>
      <c r="AJ64" s="108"/>
      <c r="AK64" s="108"/>
      <c r="AL64" s="108"/>
      <c r="AM64" s="108"/>
      <c r="AN64" s="108"/>
      <c r="AO64" s="108"/>
      <c r="AP64" s="108"/>
      <c r="AQ64" s="108"/>
      <c r="AR64" s="108"/>
      <c r="AS64" s="108"/>
      <c r="AT64" s="108"/>
      <c r="AU64" s="108"/>
      <c r="AV64" s="108"/>
      <c r="AW64" s="108"/>
      <c r="AX64" s="108"/>
      <c r="AY64" s="108"/>
      <c r="AZ64" s="103">
        <f t="shared" si="3"/>
        <v>0</v>
      </c>
      <c r="BA64" s="167"/>
    </row>
    <row r="65" spans="1:58" x14ac:dyDescent="0.2">
      <c r="A65" s="97" t="s">
        <v>49</v>
      </c>
      <c r="B65" s="108">
        <f>C34+C53-C65</f>
        <v>0</v>
      </c>
      <c r="C65" s="103">
        <f>'WSCC-N'!$D$24</f>
        <v>0</v>
      </c>
      <c r="D65" s="108">
        <f>E34+E53-E65</f>
        <v>0</v>
      </c>
      <c r="E65" s="103">
        <f>'WSCC-S'!$D$24</f>
        <v>0</v>
      </c>
      <c r="F65" s="108"/>
      <c r="G65" s="103">
        <f>'NP15'!$D$24</f>
        <v>0</v>
      </c>
      <c r="H65" s="108"/>
      <c r="I65" s="103">
        <f>'SP15'!$D$24</f>
        <v>0</v>
      </c>
      <c r="J65" s="108"/>
      <c r="K65" s="103">
        <f>'MID-COLUMBIA'!$D$24</f>
        <v>0</v>
      </c>
      <c r="L65" s="108"/>
      <c r="M65" s="103"/>
      <c r="N65" s="108"/>
      <c r="O65" s="103"/>
      <c r="P65" s="108"/>
      <c r="Q65" s="103"/>
      <c r="R65" s="108"/>
      <c r="S65" s="103"/>
      <c r="T65" s="108"/>
      <c r="U65" s="103"/>
      <c r="V65" s="106"/>
      <c r="W65" s="103"/>
      <c r="X65" s="106"/>
      <c r="Y65" s="103"/>
      <c r="Z65" s="108"/>
      <c r="AA65" s="103"/>
      <c r="AB65" s="108"/>
      <c r="AC65" s="103"/>
      <c r="AD65" s="108"/>
      <c r="AE65" s="103"/>
      <c r="AF65" s="108"/>
      <c r="AG65" s="103"/>
      <c r="AH65" s="108"/>
      <c r="AI65" s="103"/>
      <c r="AJ65" s="108"/>
      <c r="AK65" s="108"/>
      <c r="AL65" s="108"/>
      <c r="AM65" s="108"/>
      <c r="AN65" s="108"/>
      <c r="AO65" s="108"/>
      <c r="AP65" s="108"/>
      <c r="AQ65" s="108"/>
      <c r="AR65" s="108"/>
      <c r="AS65" s="108"/>
      <c r="AT65" s="108"/>
      <c r="AU65" s="108"/>
      <c r="AV65" s="108"/>
      <c r="AW65" s="108"/>
      <c r="AX65" s="108"/>
      <c r="AY65" s="108"/>
      <c r="AZ65" s="103">
        <f t="shared" si="3"/>
        <v>0</v>
      </c>
      <c r="BA65" s="167"/>
      <c r="BB65" s="1" t="s">
        <v>43</v>
      </c>
      <c r="BD65" s="570">
        <f>+'WSCC-N'!$E$139+'WSCC-S'!$E$139+'MID-COLUMBIA'!$E$139+'NP15'!$E$139+'SP15'!$E$139+'ZP26'!$E$139+NONCEC!$E$139+CLEAN!$E$139+Sheet7!$E$139+Sheet6!$E$139+Sheet5!$E$139+Sheet4!$E$139+Sheet3!$E$139+Sheet2!$E$139+Sheet1!$E$139</f>
        <v>0</v>
      </c>
    </row>
    <row r="66" spans="1:58" x14ac:dyDescent="0.2">
      <c r="A66" s="97" t="s">
        <v>50</v>
      </c>
      <c r="B66" s="108"/>
      <c r="C66" s="103">
        <f>'WSCC-N'!$D$38</f>
        <v>0</v>
      </c>
      <c r="D66" s="108"/>
      <c r="E66" s="103">
        <f>'WSCC-S'!$D$38</f>
        <v>0</v>
      </c>
      <c r="F66" s="108"/>
      <c r="G66" s="103">
        <f>'NP15'!$D$38</f>
        <v>12932674.24</v>
      </c>
      <c r="H66" s="108"/>
      <c r="I66" s="103">
        <f>'SP15'!$D$38</f>
        <v>-7549752</v>
      </c>
      <c r="J66" s="108"/>
      <c r="K66" s="103">
        <f>'MID-COLUMBIA'!$D$38</f>
        <v>-5382922.2400000002</v>
      </c>
      <c r="L66" s="108"/>
      <c r="M66" s="103"/>
      <c r="N66" s="108"/>
      <c r="O66" s="103"/>
      <c r="P66" s="108"/>
      <c r="Q66" s="103"/>
      <c r="R66" s="108"/>
      <c r="S66" s="103"/>
      <c r="T66" s="108"/>
      <c r="U66" s="103"/>
      <c r="V66" s="106"/>
      <c r="W66" s="103"/>
      <c r="X66" s="106"/>
      <c r="Y66" s="103"/>
      <c r="Z66" s="108"/>
      <c r="AA66" s="103"/>
      <c r="AB66" s="108"/>
      <c r="AC66" s="103"/>
      <c r="AD66" s="108"/>
      <c r="AE66" s="103"/>
      <c r="AF66" s="108"/>
      <c r="AG66" s="103"/>
      <c r="AH66" s="108"/>
      <c r="AI66" s="103"/>
      <c r="AJ66" s="108"/>
      <c r="AK66" s="108"/>
      <c r="AL66" s="108"/>
      <c r="AM66" s="108"/>
      <c r="AN66" s="108"/>
      <c r="AO66" s="108"/>
      <c r="AP66" s="108"/>
      <c r="AQ66" s="108"/>
      <c r="AR66" s="108"/>
      <c r="AS66" s="108"/>
      <c r="AT66" s="108"/>
      <c r="AU66" s="108"/>
      <c r="AV66" s="108"/>
      <c r="AW66" s="108"/>
      <c r="AX66" s="108"/>
      <c r="AY66" s="108"/>
      <c r="AZ66" s="103">
        <f t="shared" si="3"/>
        <v>0</v>
      </c>
      <c r="BA66" s="167"/>
      <c r="BB66" s="1" t="s">
        <v>45</v>
      </c>
      <c r="BD66" s="570">
        <f>+'WSCC-N'!$C$139+'WSCC-S'!$C$139+'MID-COLUMBIA'!$C$139+'ZP26'!$C$139+NONCEC!$C$139+CLEAN!$C$139+'NP15'!$C$139+'SP15'!$C$139+Sheet7!$C$139+Sheet6!$C$139+Sheet5!$C$139+Sheet4!$C$139+Sheet3!$C$139+Sheet2!$C$139+Sheet1!$C$139</f>
        <v>-672100</v>
      </c>
    </row>
    <row r="67" spans="1:58" x14ac:dyDescent="0.2">
      <c r="A67" s="96" t="s">
        <v>51</v>
      </c>
      <c r="B67" s="108">
        <f>C67-SUM(C64:C66)</f>
        <v>0</v>
      </c>
      <c r="C67" s="103">
        <f>C36+C57</f>
        <v>0</v>
      </c>
      <c r="D67" s="108">
        <f>E67-SUM(E64:E66)</f>
        <v>0</v>
      </c>
      <c r="E67" s="103">
        <f>E36+E57</f>
        <v>0</v>
      </c>
      <c r="F67" s="108"/>
      <c r="G67" s="103">
        <f>G36+G57</f>
        <v>12932674.24</v>
      </c>
      <c r="H67" s="108"/>
      <c r="I67" s="103">
        <f>I36+I57</f>
        <v>-7549752</v>
      </c>
      <c r="J67" s="108"/>
      <c r="K67" s="103">
        <f>K36+K57</f>
        <v>-5382922.2400000002</v>
      </c>
      <c r="L67" s="108"/>
      <c r="M67" s="103"/>
      <c r="N67" s="108"/>
      <c r="O67" s="103"/>
      <c r="P67" s="108"/>
      <c r="Q67" s="103"/>
      <c r="R67" s="108"/>
      <c r="S67" s="103"/>
      <c r="T67" s="108"/>
      <c r="U67" s="103"/>
      <c r="V67" s="106"/>
      <c r="W67" s="103"/>
      <c r="X67" s="106"/>
      <c r="Y67" s="103"/>
      <c r="Z67" s="108"/>
      <c r="AA67" s="103"/>
      <c r="AB67" s="108"/>
      <c r="AC67" s="103"/>
      <c r="AD67" s="108"/>
      <c r="AE67" s="103"/>
      <c r="AF67" s="108"/>
      <c r="AG67" s="103"/>
      <c r="AH67" s="108"/>
      <c r="AI67" s="103"/>
      <c r="AJ67" s="108"/>
      <c r="AK67" s="108"/>
      <c r="AL67" s="108"/>
      <c r="AM67" s="108"/>
      <c r="AN67" s="108"/>
      <c r="AO67" s="108"/>
      <c r="AP67" s="108"/>
      <c r="AQ67" s="108"/>
      <c r="AR67" s="108"/>
      <c r="AS67" s="108"/>
      <c r="AT67" s="108"/>
      <c r="AU67" s="108"/>
      <c r="AV67" s="108"/>
      <c r="AW67" s="108"/>
      <c r="AX67" s="108"/>
      <c r="AY67" s="108"/>
      <c r="AZ67" s="103">
        <f>AZ36+AZ57</f>
        <v>0</v>
      </c>
      <c r="BA67" s="167"/>
    </row>
    <row r="68" spans="1:58" x14ac:dyDescent="0.2">
      <c r="B68" s="108"/>
      <c r="C68" s="11"/>
      <c r="D68" s="108"/>
      <c r="E68" s="11"/>
      <c r="F68" s="108"/>
      <c r="G68" s="11"/>
      <c r="H68" s="108"/>
      <c r="I68" s="11"/>
      <c r="J68" s="108"/>
      <c r="K68" s="11"/>
      <c r="L68" s="108"/>
      <c r="M68" s="11"/>
      <c r="N68" s="108"/>
      <c r="O68" s="11"/>
      <c r="P68" s="108"/>
      <c r="Q68" s="11"/>
      <c r="R68" s="108"/>
      <c r="S68" s="11"/>
      <c r="T68" s="108"/>
      <c r="U68" s="11"/>
      <c r="W68" s="11"/>
      <c r="X68" s="18"/>
      <c r="Y68" s="11"/>
      <c r="Z68" s="108"/>
      <c r="AA68" s="11"/>
      <c r="AB68" s="108"/>
      <c r="AC68" s="11"/>
      <c r="AD68" s="108"/>
      <c r="AE68" s="11"/>
      <c r="AF68" s="108"/>
      <c r="AG68" s="11"/>
      <c r="AH68" s="108"/>
      <c r="AI68" s="11"/>
      <c r="AJ68" s="108"/>
      <c r="AK68" s="108"/>
      <c r="AL68" s="108"/>
      <c r="AM68" s="108"/>
      <c r="AN68" s="108"/>
      <c r="AO68" s="108"/>
      <c r="AP68" s="108"/>
      <c r="AQ68" s="108"/>
      <c r="AR68" s="108"/>
      <c r="AS68" s="108"/>
      <c r="AT68" s="108"/>
      <c r="AU68" s="108"/>
      <c r="AV68" s="108"/>
      <c r="AW68" s="108"/>
      <c r="AX68" s="108"/>
      <c r="AY68" s="108"/>
      <c r="AZ68" s="11"/>
      <c r="BA68" s="167"/>
    </row>
    <row r="69" spans="1:58" ht="13.5" x14ac:dyDescent="0.25">
      <c r="A69" s="109" t="s">
        <v>52</v>
      </c>
      <c r="C69" s="11"/>
      <c r="E69" s="11"/>
      <c r="G69" s="11"/>
      <c r="I69" s="11"/>
      <c r="K69" s="11"/>
      <c r="M69" s="11"/>
      <c r="O69" s="11"/>
      <c r="P69" s="25"/>
      <c r="Q69" s="11"/>
      <c r="R69" s="25"/>
      <c r="S69" s="11"/>
      <c r="T69" s="25"/>
      <c r="U69" s="11"/>
      <c r="W69" s="11"/>
      <c r="X69" s="18"/>
      <c r="Y69" s="11"/>
      <c r="AA69" s="11"/>
      <c r="AC69" s="11"/>
      <c r="AE69" s="11"/>
      <c r="AG69" s="11"/>
      <c r="AI69" s="11"/>
      <c r="AZ69" s="11"/>
      <c r="BA69" s="167"/>
      <c r="BF69" s="5"/>
    </row>
    <row r="70" spans="1:58" x14ac:dyDescent="0.2">
      <c r="A70" s="96" t="s">
        <v>51</v>
      </c>
      <c r="B70" s="108"/>
      <c r="C70" s="103">
        <f>'WSCC-N'!$D$53</f>
        <v>0</v>
      </c>
      <c r="D70" s="108"/>
      <c r="E70" s="103">
        <f>'WSCC-S'!$D$53</f>
        <v>0</v>
      </c>
      <c r="F70" s="108"/>
      <c r="G70" s="103">
        <f>'NP15'!$D$53</f>
        <v>0</v>
      </c>
      <c r="H70" s="108"/>
      <c r="I70" s="103">
        <f>'SP15'!$D$53</f>
        <v>0</v>
      </c>
      <c r="J70" s="108"/>
      <c r="K70" s="103">
        <f>'MID-COLUMBIA'!$D$53</f>
        <v>0</v>
      </c>
      <c r="L70" s="108"/>
      <c r="M70" s="103"/>
      <c r="N70" s="108"/>
      <c r="O70" s="103"/>
      <c r="P70" s="108"/>
      <c r="Q70" s="103"/>
      <c r="R70" s="108"/>
      <c r="S70" s="103"/>
      <c r="T70" s="108"/>
      <c r="U70" s="103"/>
      <c r="V70" s="106"/>
      <c r="W70" s="103"/>
      <c r="X70" s="106"/>
      <c r="Y70" s="103"/>
      <c r="Z70" s="108"/>
      <c r="AA70" s="103"/>
      <c r="AB70" s="108"/>
      <c r="AC70" s="103"/>
      <c r="AD70" s="108"/>
      <c r="AE70" s="103"/>
      <c r="AF70" s="108"/>
      <c r="AG70" s="103"/>
      <c r="AH70" s="108"/>
      <c r="AI70" s="103"/>
      <c r="AJ70" s="108"/>
      <c r="AK70" s="108"/>
      <c r="AL70" s="108"/>
      <c r="AM70" s="108"/>
      <c r="AN70" s="108"/>
      <c r="AO70" s="108"/>
      <c r="AP70" s="108"/>
      <c r="AQ70" s="108"/>
      <c r="AR70" s="108"/>
      <c r="AS70" s="108"/>
      <c r="AT70" s="108"/>
      <c r="AU70" s="108"/>
      <c r="AV70" s="108"/>
      <c r="AW70" s="108"/>
      <c r="AX70" s="108"/>
      <c r="AY70" s="108"/>
      <c r="AZ70" s="103">
        <f t="shared" si="3"/>
        <v>0</v>
      </c>
      <c r="BA70" s="167"/>
    </row>
    <row r="71" spans="1:58" x14ac:dyDescent="0.2">
      <c r="B71" s="108">
        <f>SUM(C74:C76)-C67+C70</f>
        <v>0</v>
      </c>
      <c r="C71" s="100"/>
      <c r="D71" s="108">
        <f>SUM(E74:E76)-E67+E70</f>
        <v>0</v>
      </c>
      <c r="E71" s="100"/>
      <c r="F71" s="108"/>
      <c r="G71" s="100"/>
      <c r="H71" s="108"/>
      <c r="I71" s="100"/>
      <c r="J71" s="108"/>
      <c r="K71" s="100"/>
      <c r="L71" s="108"/>
      <c r="M71" s="100"/>
      <c r="N71" s="108"/>
      <c r="O71" s="100"/>
      <c r="P71" s="108"/>
      <c r="Q71" s="100"/>
      <c r="R71" s="108"/>
      <c r="S71" s="100"/>
      <c r="T71" s="108"/>
      <c r="U71" s="100"/>
      <c r="V71" s="100"/>
      <c r="W71" s="100"/>
      <c r="X71" s="356"/>
      <c r="Y71" s="100"/>
      <c r="Z71" s="108"/>
      <c r="AA71" s="100"/>
      <c r="AB71" s="108"/>
      <c r="AC71" s="100"/>
      <c r="AD71" s="108"/>
      <c r="AE71" s="100"/>
      <c r="AF71" s="108"/>
      <c r="AG71" s="100"/>
      <c r="AH71" s="108"/>
      <c r="AI71" s="100"/>
      <c r="AJ71" s="108"/>
      <c r="AK71" s="108"/>
      <c r="AL71" s="108"/>
      <c r="AM71" s="108"/>
      <c r="AN71" s="108"/>
      <c r="AO71" s="108"/>
      <c r="AP71" s="108"/>
      <c r="AQ71" s="108"/>
      <c r="AR71" s="108"/>
      <c r="AS71" s="108"/>
      <c r="AT71" s="108"/>
      <c r="AU71" s="108"/>
      <c r="AV71" s="108"/>
      <c r="AW71" s="108"/>
      <c r="AX71" s="108"/>
      <c r="AY71" s="108"/>
      <c r="AZ71" s="100">
        <f t="shared" si="3"/>
        <v>0</v>
      </c>
      <c r="BA71" s="167"/>
    </row>
    <row r="72" spans="1:58" ht="13.5" x14ac:dyDescent="0.25">
      <c r="A72" s="110">
        <f>+A4</f>
        <v>37621</v>
      </c>
      <c r="O72" s="1"/>
      <c r="P72" s="25"/>
      <c r="Q72" s="1"/>
      <c r="R72" s="25"/>
      <c r="S72" s="1"/>
      <c r="T72" s="25"/>
      <c r="U72" s="1"/>
      <c r="X72" s="8"/>
      <c r="AZ72" s="1" t="s">
        <v>15</v>
      </c>
      <c r="BA72" s="167"/>
    </row>
    <row r="73" spans="1:58" x14ac:dyDescent="0.2">
      <c r="A73" s="97" t="s">
        <v>21</v>
      </c>
      <c r="B73" s="108"/>
      <c r="C73" s="103">
        <f>'WSCC-N'!$O$44</f>
        <v>0</v>
      </c>
      <c r="D73" s="108"/>
      <c r="E73" s="103">
        <f>'WSCC-S'!$O$44</f>
        <v>0</v>
      </c>
      <c r="F73" s="108"/>
      <c r="G73" s="103">
        <f>'NP15'!$O$44</f>
        <v>0</v>
      </c>
      <c r="H73" s="108"/>
      <c r="I73" s="103">
        <f>'SP15'!$O$44</f>
        <v>0</v>
      </c>
      <c r="J73" s="108"/>
      <c r="K73" s="103">
        <f>'MID-COLUMBIA'!$O$44</f>
        <v>0</v>
      </c>
      <c r="L73" s="108"/>
      <c r="M73" s="103"/>
      <c r="N73" s="108"/>
      <c r="O73" s="103"/>
      <c r="P73" s="108"/>
      <c r="Q73" s="103"/>
      <c r="R73" s="108"/>
      <c r="S73" s="103"/>
      <c r="T73" s="108"/>
      <c r="U73" s="103"/>
      <c r="V73" s="106"/>
      <c r="W73" s="103"/>
      <c r="X73" s="106"/>
      <c r="Y73" s="103"/>
      <c r="Z73" s="108"/>
      <c r="AA73" s="103"/>
      <c r="AB73" s="108"/>
      <c r="AC73" s="103"/>
      <c r="AD73" s="108"/>
      <c r="AE73" s="103"/>
      <c r="AF73" s="108"/>
      <c r="AG73" s="103"/>
      <c r="AH73" s="108"/>
      <c r="AI73" s="103"/>
      <c r="AJ73" s="108"/>
      <c r="AK73" s="108"/>
      <c r="AL73" s="108"/>
      <c r="AM73" s="108"/>
      <c r="AN73" s="108"/>
      <c r="AO73" s="108"/>
      <c r="AP73" s="108"/>
      <c r="AQ73" s="108"/>
      <c r="AR73" s="108"/>
      <c r="AS73" s="108"/>
      <c r="AT73" s="108"/>
      <c r="AU73" s="108"/>
      <c r="AV73" s="108"/>
      <c r="AW73" s="108"/>
      <c r="AX73" s="108"/>
      <c r="AY73" s="108"/>
      <c r="AZ73" s="103">
        <f t="shared" si="3"/>
        <v>0</v>
      </c>
      <c r="BA73" s="167"/>
    </row>
    <row r="74" spans="1:58" x14ac:dyDescent="0.2">
      <c r="A74" s="97" t="s">
        <v>17</v>
      </c>
      <c r="B74" s="108"/>
      <c r="C74" s="103">
        <f>'WSCC-N'!$O$16</f>
        <v>0</v>
      </c>
      <c r="D74" s="108"/>
      <c r="E74" s="103">
        <f>'WSCC-S'!$O$16</f>
        <v>0</v>
      </c>
      <c r="F74" s="108"/>
      <c r="G74" s="103">
        <f>'NP15'!$O$16</f>
        <v>0</v>
      </c>
      <c r="H74" s="108"/>
      <c r="I74" s="103">
        <f>'SP15'!$O$16</f>
        <v>0</v>
      </c>
      <c r="J74" s="108"/>
      <c r="K74" s="103">
        <f>'MID-COLUMBIA'!$O$16</f>
        <v>0</v>
      </c>
      <c r="L74" s="108"/>
      <c r="M74" s="103"/>
      <c r="N74" s="108"/>
      <c r="O74" s="103"/>
      <c r="P74" s="108"/>
      <c r="Q74" s="103"/>
      <c r="R74" s="108"/>
      <c r="S74" s="103"/>
      <c r="T74" s="108"/>
      <c r="U74" s="103"/>
      <c r="V74" s="106"/>
      <c r="W74" s="103"/>
      <c r="X74" s="106"/>
      <c r="Y74" s="103"/>
      <c r="Z74" s="108"/>
      <c r="AA74" s="103"/>
      <c r="AB74" s="108"/>
      <c r="AC74" s="103"/>
      <c r="AD74" s="108"/>
      <c r="AE74" s="103"/>
      <c r="AF74" s="108"/>
      <c r="AG74" s="103"/>
      <c r="AH74" s="108"/>
      <c r="AI74" s="103"/>
      <c r="AJ74" s="108"/>
      <c r="AK74" s="108"/>
      <c r="AL74" s="108"/>
      <c r="AM74" s="108"/>
      <c r="AN74" s="108"/>
      <c r="AO74" s="108"/>
      <c r="AP74" s="108"/>
      <c r="AQ74" s="108"/>
      <c r="AR74" s="108"/>
      <c r="AS74" s="108"/>
      <c r="AT74" s="108"/>
      <c r="AU74" s="108"/>
      <c r="AV74" s="108"/>
      <c r="AW74" s="108"/>
      <c r="AX74" s="108"/>
      <c r="AY74" s="108"/>
      <c r="AZ74" s="103">
        <f t="shared" si="3"/>
        <v>0</v>
      </c>
      <c r="BA74" s="167"/>
    </row>
    <row r="75" spans="1:58" x14ac:dyDescent="0.2">
      <c r="A75" s="97" t="s">
        <v>53</v>
      </c>
      <c r="B75" s="108"/>
      <c r="C75" s="103">
        <f>'WSCC-N'!$O$24</f>
        <v>0</v>
      </c>
      <c r="D75" s="108"/>
      <c r="E75" s="103">
        <f>'WSCC-S'!$O$24</f>
        <v>0</v>
      </c>
      <c r="F75" s="108"/>
      <c r="G75" s="103">
        <f>'NP15'!$O$24</f>
        <v>0</v>
      </c>
      <c r="H75" s="108"/>
      <c r="I75" s="103">
        <f>'SP15'!$O$24</f>
        <v>0</v>
      </c>
      <c r="J75" s="108"/>
      <c r="K75" s="103">
        <f>'MID-COLUMBIA'!$O$24</f>
        <v>0</v>
      </c>
      <c r="L75" s="108"/>
      <c r="M75" s="103"/>
      <c r="N75" s="108"/>
      <c r="O75" s="103"/>
      <c r="P75" s="108"/>
      <c r="Q75" s="103"/>
      <c r="R75" s="108"/>
      <c r="S75" s="103"/>
      <c r="T75" s="108"/>
      <c r="U75" s="103"/>
      <c r="V75" s="106"/>
      <c r="W75" s="103"/>
      <c r="X75" s="106"/>
      <c r="Y75" s="103"/>
      <c r="Z75" s="108"/>
      <c r="AA75" s="103"/>
      <c r="AB75" s="108"/>
      <c r="AC75" s="103"/>
      <c r="AD75" s="108"/>
      <c r="AE75" s="103"/>
      <c r="AF75" s="108"/>
      <c r="AG75" s="103"/>
      <c r="AH75" s="108"/>
      <c r="AI75" s="103"/>
      <c r="AJ75" s="108"/>
      <c r="AK75" s="108"/>
      <c r="AL75" s="108"/>
      <c r="AM75" s="108"/>
      <c r="AN75" s="108"/>
      <c r="AO75" s="108"/>
      <c r="AP75" s="108"/>
      <c r="AQ75" s="108"/>
      <c r="AR75" s="108"/>
      <c r="AS75" s="108"/>
      <c r="AT75" s="108"/>
      <c r="AU75" s="108"/>
      <c r="AV75" s="108"/>
      <c r="AW75" s="108"/>
      <c r="AX75" s="108"/>
      <c r="AY75" s="108"/>
      <c r="AZ75" s="103">
        <f t="shared" si="3"/>
        <v>0</v>
      </c>
      <c r="BA75" s="167"/>
    </row>
    <row r="76" spans="1:58" x14ac:dyDescent="0.2">
      <c r="A76" s="97" t="s">
        <v>50</v>
      </c>
      <c r="B76" s="108"/>
      <c r="C76" s="103">
        <f>'WSCC-N'!$O$38</f>
        <v>0</v>
      </c>
      <c r="D76" s="108"/>
      <c r="E76" s="103">
        <f>'WSCC-S'!$O$38</f>
        <v>0</v>
      </c>
      <c r="F76" s="108"/>
      <c r="G76" s="103">
        <f>'NP15'!$O$38</f>
        <v>12932674.24</v>
      </c>
      <c r="H76" s="108"/>
      <c r="I76" s="103">
        <f>'SP15'!$O$38</f>
        <v>-7549752</v>
      </c>
      <c r="J76" s="108"/>
      <c r="K76" s="103">
        <f>'MID-COLUMBIA'!$O$38</f>
        <v>-5382922.2400000002</v>
      </c>
      <c r="L76" s="108"/>
      <c r="M76" s="103"/>
      <c r="N76" s="108"/>
      <c r="O76" s="103"/>
      <c r="P76" s="108"/>
      <c r="Q76" s="103"/>
      <c r="R76" s="108"/>
      <c r="S76" s="103"/>
      <c r="T76" s="108"/>
      <c r="U76" s="103"/>
      <c r="V76" s="106"/>
      <c r="W76" s="103"/>
      <c r="X76" s="106"/>
      <c r="Y76" s="103"/>
      <c r="Z76" s="108"/>
      <c r="AA76" s="103"/>
      <c r="AB76" s="108"/>
      <c r="AC76" s="103"/>
      <c r="AD76" s="108"/>
      <c r="AE76" s="103"/>
      <c r="AF76" s="108"/>
      <c r="AG76" s="103"/>
      <c r="AH76" s="108"/>
      <c r="AI76" s="103"/>
      <c r="AJ76" s="108"/>
      <c r="AK76" s="108"/>
      <c r="AL76" s="108"/>
      <c r="AM76" s="108"/>
      <c r="AN76" s="108"/>
      <c r="AO76" s="108"/>
      <c r="AP76" s="108"/>
      <c r="AQ76" s="108"/>
      <c r="AR76" s="108"/>
      <c r="AS76" s="108"/>
      <c r="AT76" s="108"/>
      <c r="AU76" s="108"/>
      <c r="AV76" s="108"/>
      <c r="AW76" s="108"/>
      <c r="AX76" s="108"/>
      <c r="AY76" s="108"/>
      <c r="AZ76" s="103">
        <f t="shared" si="3"/>
        <v>0</v>
      </c>
      <c r="BA76" s="167"/>
    </row>
    <row r="77" spans="1:58" x14ac:dyDescent="0.2">
      <c r="A77" s="111" t="s">
        <v>51</v>
      </c>
      <c r="B77" s="180"/>
      <c r="C77" s="184">
        <f>SUM(C74:C76)</f>
        <v>0</v>
      </c>
      <c r="D77" s="180"/>
      <c r="E77" s="184">
        <f>SUM(E74:E76)</f>
        <v>0</v>
      </c>
      <c r="F77" s="180"/>
      <c r="G77" s="184">
        <f>SUM(G74:G76)</f>
        <v>12932674.24</v>
      </c>
      <c r="H77" s="180"/>
      <c r="I77" s="184">
        <f>SUM(I74:I76)</f>
        <v>-7549752</v>
      </c>
      <c r="J77" s="180"/>
      <c r="K77" s="184">
        <f>SUM(K74:K76)</f>
        <v>-5382922.2400000002</v>
      </c>
      <c r="L77" s="180"/>
      <c r="M77" s="184"/>
      <c r="N77" s="180"/>
      <c r="O77" s="184"/>
      <c r="P77" s="180"/>
      <c r="Q77" s="184"/>
      <c r="R77" s="180"/>
      <c r="S77" s="184"/>
      <c r="T77" s="180"/>
      <c r="U77" s="184"/>
      <c r="V77" s="180"/>
      <c r="W77" s="184"/>
      <c r="X77" s="357"/>
      <c r="Y77" s="184"/>
      <c r="Z77" s="180"/>
      <c r="AA77" s="184"/>
      <c r="AB77" s="180"/>
      <c r="AC77" s="184"/>
      <c r="AD77" s="180"/>
      <c r="AE77" s="184"/>
      <c r="AF77" s="180"/>
      <c r="AG77" s="184"/>
      <c r="AH77" s="180"/>
      <c r="AI77" s="184"/>
      <c r="AJ77" s="180"/>
      <c r="AK77" s="180"/>
      <c r="AL77" s="180"/>
      <c r="AM77" s="180"/>
      <c r="AN77" s="180"/>
      <c r="AO77" s="180"/>
      <c r="AP77" s="180"/>
      <c r="AQ77" s="180"/>
      <c r="AR77" s="180"/>
      <c r="AS77" s="180"/>
      <c r="AT77" s="180"/>
      <c r="AU77" s="180"/>
      <c r="AV77" s="180"/>
      <c r="AW77" s="180"/>
      <c r="AX77" s="180"/>
      <c r="AY77" s="180"/>
      <c r="AZ77" s="184">
        <f t="shared" si="3"/>
        <v>0</v>
      </c>
      <c r="BA77" s="167"/>
      <c r="BB77" s="8"/>
      <c r="BC77" s="8"/>
      <c r="BD77" s="8"/>
      <c r="BE77" s="8"/>
    </row>
    <row r="78" spans="1:58" x14ac:dyDescent="0.2">
      <c r="A78" s="96"/>
      <c r="B78" s="108"/>
      <c r="D78" s="108"/>
      <c r="F78" s="108"/>
      <c r="H78" s="108"/>
      <c r="J78" s="108"/>
      <c r="L78" s="108"/>
      <c r="N78" s="108"/>
      <c r="O78" s="1"/>
      <c r="P78" s="108"/>
      <c r="Q78" s="1"/>
      <c r="R78" s="108"/>
      <c r="S78" s="1"/>
      <c r="T78" s="108"/>
      <c r="U78" s="1"/>
      <c r="X78" s="8"/>
      <c r="Z78" s="108"/>
      <c r="AB78" s="108"/>
      <c r="AD78" s="108"/>
      <c r="AF78" s="108"/>
      <c r="AH78" s="108"/>
      <c r="AJ78" s="108"/>
      <c r="AK78" s="108"/>
      <c r="AL78" s="108"/>
      <c r="AM78" s="108"/>
      <c r="AN78" s="108"/>
      <c r="AO78" s="108"/>
      <c r="AP78" s="108"/>
      <c r="AQ78" s="108"/>
      <c r="AR78" s="108"/>
      <c r="AS78" s="108"/>
      <c r="AT78" s="108"/>
      <c r="AU78" s="108"/>
      <c r="AV78" s="108"/>
      <c r="AW78" s="108"/>
      <c r="AX78" s="108"/>
      <c r="AY78" s="108"/>
      <c r="AZ78" s="1" t="s">
        <v>15</v>
      </c>
      <c r="BA78" s="167"/>
      <c r="BB78" s="8"/>
      <c r="BC78" s="8"/>
      <c r="BD78" s="8"/>
      <c r="BE78" s="87"/>
    </row>
    <row r="79" spans="1:58" ht="13.5" x14ac:dyDescent="0.25">
      <c r="A79" s="112" t="s">
        <v>54</v>
      </c>
      <c r="O79" s="1"/>
      <c r="P79" s="25"/>
      <c r="Q79" s="1"/>
      <c r="R79" s="25"/>
      <c r="S79" s="1"/>
      <c r="T79" s="25"/>
      <c r="U79" s="1"/>
      <c r="X79" s="8"/>
      <c r="BA79" s="167"/>
      <c r="BB79" s="8"/>
      <c r="BC79" s="8"/>
      <c r="BD79" s="8"/>
      <c r="BE79" s="8"/>
    </row>
    <row r="80" spans="1:58" x14ac:dyDescent="0.2">
      <c r="A80" s="97" t="s">
        <v>21</v>
      </c>
      <c r="C80" s="134">
        <f>C39-C101</f>
        <v>0</v>
      </c>
      <c r="E80" s="134">
        <f>E39-E101</f>
        <v>0</v>
      </c>
      <c r="G80" s="134">
        <f>G39-G101</f>
        <v>0</v>
      </c>
      <c r="I80" s="134">
        <f>I39-I101</f>
        <v>0</v>
      </c>
      <c r="K80" s="134">
        <f>K39-K101</f>
        <v>0</v>
      </c>
      <c r="M80" s="134"/>
      <c r="O80" s="134"/>
      <c r="P80" s="25"/>
      <c r="Q80" s="134"/>
      <c r="R80" s="25"/>
      <c r="S80" s="134"/>
      <c r="T80" s="25"/>
      <c r="U80" s="134"/>
      <c r="V80" s="191"/>
      <c r="W80" s="134"/>
      <c r="X80" s="191"/>
      <c r="Y80" s="134"/>
      <c r="AA80" s="134"/>
      <c r="AC80" s="134"/>
      <c r="AE80" s="134"/>
      <c r="AG80" s="134"/>
      <c r="AI80" s="134"/>
      <c r="AZ80" s="134">
        <f t="shared" ref="AZ80:AZ94" si="4">C80+E80+G80+I80+K80+M80+O80+Q80+S80+U80+W80+Y80+AA80+AC80+AE80+AG80+AI80</f>
        <v>0</v>
      </c>
      <c r="BA80" s="167"/>
      <c r="BB80" s="8"/>
      <c r="BC80" s="8"/>
      <c r="BD80" s="8"/>
      <c r="BE80" s="18"/>
    </row>
    <row r="81" spans="1:57" x14ac:dyDescent="0.2">
      <c r="A81" s="97" t="s">
        <v>22</v>
      </c>
      <c r="O81" s="1"/>
      <c r="P81" s="25"/>
      <c r="Q81" s="1"/>
      <c r="R81" s="25"/>
      <c r="S81" s="1"/>
      <c r="T81" s="25"/>
      <c r="U81" s="1"/>
      <c r="X81" s="8"/>
      <c r="AZ81" s="1" t="s">
        <v>15</v>
      </c>
      <c r="BA81" s="167"/>
      <c r="BB81" s="8"/>
      <c r="BC81" s="8"/>
      <c r="BD81" s="8"/>
      <c r="BE81" s="9"/>
    </row>
    <row r="82" spans="1:57" x14ac:dyDescent="0.2">
      <c r="A82" s="97" t="s">
        <v>23</v>
      </c>
      <c r="C82" s="7">
        <f t="shared" ref="C82:C88" si="5">C41-C103</f>
        <v>0</v>
      </c>
      <c r="E82" s="7">
        <f t="shared" ref="E82:G88" si="6">E41-E103</f>
        <v>0</v>
      </c>
      <c r="G82" s="7">
        <f t="shared" si="6"/>
        <v>0</v>
      </c>
      <c r="I82" s="7">
        <f t="shared" ref="I82:K88" si="7">I41-I103</f>
        <v>0</v>
      </c>
      <c r="K82" s="7">
        <f t="shared" si="7"/>
        <v>0</v>
      </c>
      <c r="M82" s="7"/>
      <c r="O82" s="7"/>
      <c r="P82" s="25"/>
      <c r="Q82" s="7"/>
      <c r="R82" s="25"/>
      <c r="S82" s="7"/>
      <c r="T82" s="25"/>
      <c r="U82" s="7"/>
      <c r="V82" s="7"/>
      <c r="W82" s="7"/>
      <c r="X82" s="7"/>
      <c r="Y82" s="7"/>
      <c r="AA82" s="7"/>
      <c r="AC82" s="7"/>
      <c r="AE82" s="7"/>
      <c r="AG82" s="7"/>
      <c r="AI82" s="7"/>
      <c r="AZ82" s="7">
        <f t="shared" si="4"/>
        <v>0</v>
      </c>
      <c r="BA82" s="167"/>
      <c r="BB82" s="8"/>
      <c r="BC82" s="8"/>
      <c r="BD82" s="8"/>
      <c r="BE82" s="9"/>
    </row>
    <row r="83" spans="1:57" x14ac:dyDescent="0.2">
      <c r="A83" s="97" t="s">
        <v>24</v>
      </c>
      <c r="C83" s="7">
        <f t="shared" si="5"/>
        <v>0</v>
      </c>
      <c r="E83" s="7">
        <f t="shared" si="6"/>
        <v>0</v>
      </c>
      <c r="G83" s="7">
        <f t="shared" si="6"/>
        <v>0</v>
      </c>
      <c r="I83" s="7">
        <f t="shared" si="7"/>
        <v>0</v>
      </c>
      <c r="K83" s="7">
        <f t="shared" si="7"/>
        <v>0</v>
      </c>
      <c r="M83" s="7"/>
      <c r="O83" s="7"/>
      <c r="P83" s="25"/>
      <c r="Q83" s="7"/>
      <c r="R83" s="25"/>
      <c r="S83" s="7"/>
      <c r="T83" s="25"/>
      <c r="U83" s="7"/>
      <c r="V83" s="7"/>
      <c r="W83" s="7"/>
      <c r="X83" s="7"/>
      <c r="Y83" s="7"/>
      <c r="AA83" s="7"/>
      <c r="AC83" s="7"/>
      <c r="AE83" s="7"/>
      <c r="AG83" s="7"/>
      <c r="AI83" s="7"/>
      <c r="AZ83" s="7">
        <f t="shared" si="4"/>
        <v>0</v>
      </c>
      <c r="BA83" s="167"/>
      <c r="BB83" s="8"/>
      <c r="BC83" s="8"/>
      <c r="BD83" s="8"/>
      <c r="BE83" s="9"/>
    </row>
    <row r="84" spans="1:57" x14ac:dyDescent="0.2">
      <c r="A84" s="97" t="s">
        <v>25</v>
      </c>
      <c r="C84" s="7">
        <f t="shared" si="5"/>
        <v>0</v>
      </c>
      <c r="E84" s="7">
        <f t="shared" si="6"/>
        <v>0</v>
      </c>
      <c r="G84" s="7">
        <f t="shared" si="6"/>
        <v>0</v>
      </c>
      <c r="I84" s="7">
        <f t="shared" si="7"/>
        <v>0</v>
      </c>
      <c r="K84" s="7">
        <f t="shared" si="7"/>
        <v>0</v>
      </c>
      <c r="M84" s="7"/>
      <c r="O84" s="7"/>
      <c r="P84" s="25"/>
      <c r="Q84" s="7"/>
      <c r="R84" s="25"/>
      <c r="S84" s="7"/>
      <c r="T84" s="25"/>
      <c r="U84" s="7"/>
      <c r="V84" s="7"/>
      <c r="W84" s="7"/>
      <c r="X84" s="7"/>
      <c r="Y84" s="7"/>
      <c r="AA84" s="7"/>
      <c r="AC84" s="7"/>
      <c r="AE84" s="7"/>
      <c r="AG84" s="7"/>
      <c r="AI84" s="7"/>
      <c r="AZ84" s="7">
        <f t="shared" si="4"/>
        <v>0</v>
      </c>
      <c r="BA84" s="167"/>
      <c r="BB84" s="8"/>
      <c r="BC84" s="8"/>
      <c r="BD84" s="8"/>
      <c r="BE84" s="9"/>
    </row>
    <row r="85" spans="1:57" x14ac:dyDescent="0.2">
      <c r="A85" s="97" t="s">
        <v>26</v>
      </c>
      <c r="C85" s="7">
        <f t="shared" si="5"/>
        <v>0</v>
      </c>
      <c r="E85" s="7">
        <f t="shared" si="6"/>
        <v>0</v>
      </c>
      <c r="G85" s="7">
        <f t="shared" si="6"/>
        <v>0</v>
      </c>
      <c r="I85" s="7">
        <f t="shared" si="7"/>
        <v>0</v>
      </c>
      <c r="K85" s="7">
        <f t="shared" si="7"/>
        <v>0</v>
      </c>
      <c r="M85" s="7"/>
      <c r="O85" s="7"/>
      <c r="P85" s="25"/>
      <c r="Q85" s="7"/>
      <c r="R85" s="25"/>
      <c r="S85" s="7"/>
      <c r="T85" s="25"/>
      <c r="U85" s="7"/>
      <c r="V85" s="7"/>
      <c r="W85" s="7"/>
      <c r="X85" s="7"/>
      <c r="Y85" s="7"/>
      <c r="AA85" s="7"/>
      <c r="AC85" s="7"/>
      <c r="AE85" s="7"/>
      <c r="AG85" s="7"/>
      <c r="AI85" s="7"/>
      <c r="AZ85" s="7">
        <f t="shared" si="4"/>
        <v>0</v>
      </c>
      <c r="BA85" s="167"/>
      <c r="BB85" s="8"/>
      <c r="BC85" s="8"/>
      <c r="BD85" s="8"/>
      <c r="BE85" s="9"/>
    </row>
    <row r="86" spans="1:57" x14ac:dyDescent="0.2">
      <c r="A86" s="97" t="s">
        <v>27</v>
      </c>
      <c r="C86" s="7">
        <f t="shared" si="5"/>
        <v>0</v>
      </c>
      <c r="E86" s="7">
        <f t="shared" si="6"/>
        <v>0</v>
      </c>
      <c r="G86" s="7">
        <f t="shared" si="6"/>
        <v>0</v>
      </c>
      <c r="I86" s="7">
        <f t="shared" si="7"/>
        <v>0</v>
      </c>
      <c r="K86" s="7">
        <f t="shared" si="7"/>
        <v>0</v>
      </c>
      <c r="M86" s="7"/>
      <c r="O86" s="7"/>
      <c r="P86" s="25"/>
      <c r="Q86" s="7"/>
      <c r="R86" s="25"/>
      <c r="S86" s="7"/>
      <c r="T86" s="25"/>
      <c r="U86" s="7"/>
      <c r="V86" s="7"/>
      <c r="W86" s="7"/>
      <c r="X86" s="7"/>
      <c r="Y86" s="7"/>
      <c r="AA86" s="7"/>
      <c r="AC86" s="7"/>
      <c r="AE86" s="7"/>
      <c r="AG86" s="7"/>
      <c r="AI86" s="7"/>
      <c r="AZ86" s="7">
        <f t="shared" si="4"/>
        <v>0</v>
      </c>
      <c r="BA86" s="167"/>
      <c r="BB86" s="8"/>
      <c r="BC86" s="8"/>
      <c r="BD86" s="8"/>
      <c r="BE86" s="9"/>
    </row>
    <row r="87" spans="1:57" x14ac:dyDescent="0.2">
      <c r="A87" s="97" t="s">
        <v>28</v>
      </c>
      <c r="C87" s="7">
        <f t="shared" si="5"/>
        <v>0</v>
      </c>
      <c r="E87" s="7">
        <f t="shared" si="6"/>
        <v>0</v>
      </c>
      <c r="G87" s="7">
        <f t="shared" si="6"/>
        <v>0</v>
      </c>
      <c r="I87" s="7">
        <f t="shared" si="7"/>
        <v>0</v>
      </c>
      <c r="K87" s="7">
        <f t="shared" si="7"/>
        <v>0</v>
      </c>
      <c r="M87" s="7"/>
      <c r="O87" s="7"/>
      <c r="P87" s="25"/>
      <c r="Q87" s="7"/>
      <c r="R87" s="25"/>
      <c r="S87" s="7"/>
      <c r="T87" s="25"/>
      <c r="U87" s="7"/>
      <c r="V87" s="7"/>
      <c r="W87" s="7"/>
      <c r="X87" s="7"/>
      <c r="Y87" s="7"/>
      <c r="AA87" s="7"/>
      <c r="AC87" s="7"/>
      <c r="AE87" s="7"/>
      <c r="AG87" s="7"/>
      <c r="AI87" s="7"/>
      <c r="AZ87" s="7">
        <f t="shared" si="4"/>
        <v>0</v>
      </c>
      <c r="BA87" s="167"/>
      <c r="BB87" s="8"/>
      <c r="BC87" s="8"/>
      <c r="BD87" s="8"/>
      <c r="BE87" s="9"/>
    </row>
    <row r="88" spans="1:57" x14ac:dyDescent="0.2">
      <c r="A88" s="97" t="s">
        <v>29</v>
      </c>
      <c r="C88" s="7">
        <f t="shared" si="5"/>
        <v>0</v>
      </c>
      <c r="E88" s="7">
        <f t="shared" si="6"/>
        <v>0</v>
      </c>
      <c r="G88" s="7">
        <f t="shared" si="6"/>
        <v>0</v>
      </c>
      <c r="I88" s="7">
        <f t="shared" si="7"/>
        <v>0</v>
      </c>
      <c r="K88" s="7">
        <f t="shared" si="7"/>
        <v>0</v>
      </c>
      <c r="M88" s="7"/>
      <c r="O88" s="7"/>
      <c r="P88" s="25"/>
      <c r="Q88" s="7"/>
      <c r="R88" s="25"/>
      <c r="S88" s="7"/>
      <c r="T88" s="25"/>
      <c r="U88" s="7"/>
      <c r="V88" s="7"/>
      <c r="W88" s="7"/>
      <c r="X88" s="7"/>
      <c r="Y88" s="7"/>
      <c r="AA88" s="7"/>
      <c r="AC88" s="7"/>
      <c r="AE88" s="7"/>
      <c r="AG88" s="7"/>
      <c r="AI88" s="7"/>
      <c r="AZ88" s="7">
        <f t="shared" si="4"/>
        <v>0</v>
      </c>
      <c r="BA88" s="167"/>
      <c r="BB88" s="8"/>
      <c r="BC88" s="8"/>
      <c r="BD88" s="8"/>
      <c r="BE88" s="9"/>
    </row>
    <row r="89" spans="1:57" x14ac:dyDescent="0.2">
      <c r="A89" s="97" t="s">
        <v>30</v>
      </c>
      <c r="C89" s="7">
        <v>0</v>
      </c>
      <c r="E89" s="7">
        <v>0</v>
      </c>
      <c r="G89" s="7">
        <v>0</v>
      </c>
      <c r="I89" s="7">
        <v>0</v>
      </c>
      <c r="K89" s="7">
        <v>0</v>
      </c>
      <c r="M89" s="7"/>
      <c r="O89" s="7"/>
      <c r="P89" s="25"/>
      <c r="Q89" s="7"/>
      <c r="R89" s="25"/>
      <c r="S89" s="7"/>
      <c r="T89" s="25"/>
      <c r="U89" s="7"/>
      <c r="V89" s="7"/>
      <c r="W89" s="7"/>
      <c r="X89" s="7"/>
      <c r="Y89" s="7"/>
      <c r="AA89" s="7"/>
      <c r="AC89" s="7"/>
      <c r="AE89" s="7"/>
      <c r="AG89" s="7"/>
      <c r="AI89" s="7"/>
      <c r="AZ89" s="7">
        <f t="shared" si="4"/>
        <v>0</v>
      </c>
      <c r="BA89" s="167"/>
      <c r="BB89" s="8"/>
      <c r="BC89" s="8"/>
      <c r="BD89" s="8"/>
      <c r="BE89" s="9"/>
    </row>
    <row r="90" spans="1:57" x14ac:dyDescent="0.2">
      <c r="A90" s="97" t="s">
        <v>32</v>
      </c>
      <c r="C90" s="7">
        <f>C50-C112</f>
        <v>0</v>
      </c>
      <c r="E90" s="7">
        <f>E50-E112</f>
        <v>0</v>
      </c>
      <c r="G90" s="7">
        <f>G50-G112</f>
        <v>0</v>
      </c>
      <c r="I90" s="7">
        <f>I50-I112</f>
        <v>0</v>
      </c>
      <c r="K90" s="7">
        <f>K50-K112</f>
        <v>0</v>
      </c>
      <c r="M90" s="7"/>
      <c r="O90" s="7"/>
      <c r="P90" s="25"/>
      <c r="Q90" s="7"/>
      <c r="R90" s="25"/>
      <c r="S90" s="7"/>
      <c r="T90" s="25"/>
      <c r="U90" s="7"/>
      <c r="V90" s="7"/>
      <c r="W90" s="7"/>
      <c r="X90" s="7"/>
      <c r="Y90" s="7"/>
      <c r="AA90" s="7"/>
      <c r="AC90" s="7"/>
      <c r="AE90" s="7"/>
      <c r="AG90" s="7"/>
      <c r="AI90" s="7"/>
      <c r="AZ90" s="7">
        <f t="shared" si="4"/>
        <v>0</v>
      </c>
      <c r="BA90" s="167"/>
      <c r="BB90" s="8"/>
      <c r="BC90" s="8"/>
      <c r="BD90" s="8"/>
      <c r="BE90" s="9"/>
    </row>
    <row r="91" spans="1:57" x14ac:dyDescent="0.2">
      <c r="A91" s="97" t="s">
        <v>33</v>
      </c>
      <c r="C91" s="7">
        <f>C51-C113</f>
        <v>0</v>
      </c>
      <c r="E91" s="7">
        <f>E51-E113</f>
        <v>0</v>
      </c>
      <c r="G91" s="7">
        <f>G51-G113</f>
        <v>0</v>
      </c>
      <c r="I91" s="7">
        <f>I51-I113</f>
        <v>0</v>
      </c>
      <c r="K91" s="7">
        <f>K51-K113</f>
        <v>0</v>
      </c>
      <c r="M91" s="7"/>
      <c r="O91" s="7"/>
      <c r="P91" s="25"/>
      <c r="Q91" s="7"/>
      <c r="R91" s="25"/>
      <c r="S91" s="7"/>
      <c r="T91" s="25"/>
      <c r="U91" s="7"/>
      <c r="V91" s="7"/>
      <c r="W91" s="7"/>
      <c r="X91" s="7"/>
      <c r="Y91" s="7"/>
      <c r="AA91" s="7"/>
      <c r="AC91" s="7"/>
      <c r="AE91" s="7"/>
      <c r="AG91" s="7"/>
      <c r="AI91" s="7"/>
      <c r="AZ91" s="7">
        <f t="shared" si="4"/>
        <v>0</v>
      </c>
      <c r="BA91" s="167"/>
      <c r="BB91" s="8"/>
      <c r="BC91" s="8"/>
      <c r="BD91" s="8"/>
      <c r="BE91" s="9"/>
    </row>
    <row r="92" spans="1:57" x14ac:dyDescent="0.2">
      <c r="A92" s="186" t="s">
        <v>34</v>
      </c>
      <c r="B92" s="181"/>
      <c r="C92" s="119">
        <f>SUM(C82:C91)</f>
        <v>0</v>
      </c>
      <c r="D92" s="181"/>
      <c r="E92" s="119">
        <f>SUM(E82:E91)</f>
        <v>0</v>
      </c>
      <c r="F92" s="181"/>
      <c r="G92" s="119">
        <f>SUM(G82:G91)</f>
        <v>0</v>
      </c>
      <c r="H92" s="181"/>
      <c r="I92" s="119">
        <f>SUM(I82:I91)</f>
        <v>0</v>
      </c>
      <c r="J92" s="192"/>
      <c r="K92" s="119">
        <f>SUM(K82:K91)</f>
        <v>0</v>
      </c>
      <c r="L92" s="181"/>
      <c r="M92" s="119"/>
      <c r="N92" s="181"/>
      <c r="O92" s="119"/>
      <c r="P92" s="181"/>
      <c r="Q92" s="119"/>
      <c r="R92" s="181"/>
      <c r="S92" s="119"/>
      <c r="T92" s="181"/>
      <c r="U92" s="119"/>
      <c r="V92" s="192"/>
      <c r="W92" s="119"/>
      <c r="X92" s="192"/>
      <c r="Y92" s="119"/>
      <c r="Z92" s="181"/>
      <c r="AA92" s="119"/>
      <c r="AB92" s="181"/>
      <c r="AC92" s="119"/>
      <c r="AD92" s="181"/>
      <c r="AE92" s="119"/>
      <c r="AF92" s="181"/>
      <c r="AG92" s="119"/>
      <c r="AH92" s="181"/>
      <c r="AI92" s="119"/>
      <c r="AJ92" s="181"/>
      <c r="AK92" s="181"/>
      <c r="AL92" s="181"/>
      <c r="AM92" s="181"/>
      <c r="AN92" s="181"/>
      <c r="AO92" s="181"/>
      <c r="AP92" s="181"/>
      <c r="AQ92" s="181"/>
      <c r="AR92" s="181"/>
      <c r="AS92" s="181"/>
      <c r="AT92" s="181"/>
      <c r="AU92" s="181"/>
      <c r="AV92" s="181"/>
      <c r="AW92" s="181"/>
      <c r="AX92" s="181"/>
      <c r="AY92" s="181"/>
      <c r="AZ92" s="119">
        <f t="shared" si="4"/>
        <v>0</v>
      </c>
      <c r="BA92" s="167"/>
      <c r="BB92" s="8"/>
      <c r="BC92" s="8"/>
      <c r="BD92" s="8"/>
      <c r="BE92" s="9"/>
    </row>
    <row r="93" spans="1:57" x14ac:dyDescent="0.2">
      <c r="A93" s="118" t="s">
        <v>35</v>
      </c>
      <c r="B93" s="181"/>
      <c r="C93" s="119">
        <f>C53-C115</f>
        <v>0</v>
      </c>
      <c r="D93" s="181"/>
      <c r="E93" s="119">
        <f>E53-E115</f>
        <v>0</v>
      </c>
      <c r="F93" s="181"/>
      <c r="G93" s="119">
        <f>G53-G115</f>
        <v>0</v>
      </c>
      <c r="H93" s="181"/>
      <c r="I93" s="119">
        <f>I53-I115</f>
        <v>0</v>
      </c>
      <c r="J93" s="181"/>
      <c r="K93" s="119">
        <f>K53-K115</f>
        <v>0</v>
      </c>
      <c r="L93" s="181"/>
      <c r="M93" s="119"/>
      <c r="N93" s="181"/>
      <c r="O93" s="119"/>
      <c r="P93" s="181"/>
      <c r="Q93" s="119"/>
      <c r="R93" s="181"/>
      <c r="S93" s="119"/>
      <c r="T93" s="181"/>
      <c r="U93" s="119"/>
      <c r="V93" s="192"/>
      <c r="W93" s="119"/>
      <c r="X93" s="192"/>
      <c r="Y93" s="119"/>
      <c r="Z93" s="181"/>
      <c r="AA93" s="119"/>
      <c r="AB93" s="181"/>
      <c r="AC93" s="119"/>
      <c r="AD93" s="181"/>
      <c r="AE93" s="119"/>
      <c r="AF93" s="181"/>
      <c r="AG93" s="119"/>
      <c r="AH93" s="181"/>
      <c r="AI93" s="119"/>
      <c r="AJ93" s="181"/>
      <c r="AK93" s="181"/>
      <c r="AL93" s="181"/>
      <c r="AM93" s="181"/>
      <c r="AN93" s="181"/>
      <c r="AO93" s="181"/>
      <c r="AP93" s="181"/>
      <c r="AQ93" s="181"/>
      <c r="AR93" s="181"/>
      <c r="AS93" s="181"/>
      <c r="AT93" s="181"/>
      <c r="AU93" s="181"/>
      <c r="AV93" s="181"/>
      <c r="AW93" s="181"/>
      <c r="AX93" s="181"/>
      <c r="AY93" s="181"/>
      <c r="AZ93" s="119">
        <f t="shared" si="4"/>
        <v>0</v>
      </c>
      <c r="BA93" s="167"/>
    </row>
    <row r="94" spans="1:57" x14ac:dyDescent="0.2">
      <c r="A94" s="298" t="s">
        <v>36</v>
      </c>
      <c r="B94" s="181"/>
      <c r="C94" s="119">
        <f>C54-C116</f>
        <v>0</v>
      </c>
      <c r="D94" s="181"/>
      <c r="E94" s="119">
        <f>E54-E116</f>
        <v>0</v>
      </c>
      <c r="F94" s="181"/>
      <c r="G94" s="119">
        <f>G54-G116</f>
        <v>0</v>
      </c>
      <c r="H94" s="181"/>
      <c r="I94" s="119">
        <f>I54-I116</f>
        <v>0</v>
      </c>
      <c r="J94" s="181"/>
      <c r="K94" s="119">
        <f>K54-K116</f>
        <v>0</v>
      </c>
      <c r="L94" s="181"/>
      <c r="M94" s="119"/>
      <c r="N94" s="181"/>
      <c r="O94" s="119"/>
      <c r="P94" s="181"/>
      <c r="Q94" s="119"/>
      <c r="R94" s="181"/>
      <c r="S94" s="119"/>
      <c r="T94" s="181"/>
      <c r="U94" s="119"/>
      <c r="V94" s="192"/>
      <c r="W94" s="119"/>
      <c r="X94" s="192"/>
      <c r="Y94" s="119"/>
      <c r="Z94" s="181"/>
      <c r="AA94" s="119"/>
      <c r="AB94" s="181"/>
      <c r="AC94" s="119"/>
      <c r="AD94" s="181"/>
      <c r="AE94" s="119"/>
      <c r="AF94" s="181"/>
      <c r="AG94" s="119"/>
      <c r="AH94" s="181"/>
      <c r="AI94" s="119"/>
      <c r="AJ94" s="181"/>
      <c r="AK94" s="181"/>
      <c r="AL94" s="181"/>
      <c r="AM94" s="181"/>
      <c r="AN94" s="181"/>
      <c r="AO94" s="181"/>
      <c r="AP94" s="181"/>
      <c r="AQ94" s="181"/>
      <c r="AR94" s="181"/>
      <c r="AS94" s="181"/>
      <c r="AT94" s="181"/>
      <c r="AU94" s="181"/>
      <c r="AV94" s="181"/>
      <c r="AW94" s="181"/>
      <c r="AX94" s="181"/>
      <c r="AY94" s="181"/>
      <c r="AZ94" s="119">
        <f t="shared" si="4"/>
        <v>0</v>
      </c>
      <c r="BA94" s="167"/>
    </row>
    <row r="95" spans="1:57" x14ac:dyDescent="0.2">
      <c r="A95" s="298" t="s">
        <v>37</v>
      </c>
      <c r="B95" s="181"/>
      <c r="C95" s="119">
        <f>C55-C117</f>
        <v>0</v>
      </c>
      <c r="D95" s="181"/>
      <c r="E95" s="119">
        <f>E55-E117</f>
        <v>0</v>
      </c>
      <c r="F95" s="181"/>
      <c r="G95" s="119">
        <f>G55-G117</f>
        <v>0</v>
      </c>
      <c r="H95" s="181"/>
      <c r="I95" s="119">
        <f>I55-I117</f>
        <v>0</v>
      </c>
      <c r="J95" s="181"/>
      <c r="K95" s="119">
        <f>K55-K117</f>
        <v>0</v>
      </c>
      <c r="L95" s="181"/>
      <c r="M95" s="119"/>
      <c r="N95" s="181"/>
      <c r="O95" s="119"/>
      <c r="P95" s="181"/>
      <c r="Q95" s="119"/>
      <c r="R95" s="181"/>
      <c r="S95" s="119"/>
      <c r="T95" s="181"/>
      <c r="U95" s="119"/>
      <c r="V95" s="192"/>
      <c r="W95" s="119"/>
      <c r="X95" s="192"/>
      <c r="Y95" s="119"/>
      <c r="Z95" s="181"/>
      <c r="AA95" s="119"/>
      <c r="AB95" s="181"/>
      <c r="AC95" s="119"/>
      <c r="AD95" s="181"/>
      <c r="AE95" s="119"/>
      <c r="AF95" s="181"/>
      <c r="AG95" s="119"/>
      <c r="AH95" s="181"/>
      <c r="AI95" s="119"/>
      <c r="AJ95" s="181"/>
      <c r="AK95" s="181"/>
      <c r="AL95" s="181"/>
      <c r="AM95" s="181"/>
      <c r="AN95" s="181"/>
      <c r="AO95" s="181"/>
      <c r="AP95" s="181"/>
      <c r="AQ95" s="181"/>
      <c r="AR95" s="181"/>
      <c r="AS95" s="181"/>
      <c r="AT95" s="181"/>
      <c r="AU95" s="181"/>
      <c r="AV95" s="181"/>
      <c r="AW95" s="181"/>
      <c r="AX95" s="181"/>
      <c r="AY95" s="181"/>
      <c r="AZ95" s="119">
        <f>C95+E95+G95+I95+K95+M95+O95+Q95+S95+U95+W95+Y95+AA95+AC95+AE95+AG95+AI95</f>
        <v>0</v>
      </c>
      <c r="BA95" s="167"/>
    </row>
    <row r="96" spans="1:57" x14ac:dyDescent="0.2">
      <c r="A96" s="118" t="s">
        <v>38</v>
      </c>
      <c r="B96" s="181"/>
      <c r="C96" s="119">
        <f>C56-C118</f>
        <v>0</v>
      </c>
      <c r="D96" s="181"/>
      <c r="E96" s="119">
        <f>E56-E118</f>
        <v>0</v>
      </c>
      <c r="F96" s="181"/>
      <c r="G96" s="119">
        <f>G56-G118</f>
        <v>0</v>
      </c>
      <c r="H96" s="181"/>
      <c r="I96" s="119">
        <f>I56-I118</f>
        <v>0</v>
      </c>
      <c r="J96" s="181"/>
      <c r="K96" s="119">
        <f>K56-K118</f>
        <v>0</v>
      </c>
      <c r="L96" s="181"/>
      <c r="M96" s="119"/>
      <c r="N96" s="181"/>
      <c r="O96" s="119"/>
      <c r="P96" s="181"/>
      <c r="Q96" s="119"/>
      <c r="R96" s="181"/>
      <c r="S96" s="119"/>
      <c r="T96" s="181"/>
      <c r="U96" s="119"/>
      <c r="V96" s="192"/>
      <c r="W96" s="119"/>
      <c r="X96" s="192"/>
      <c r="Y96" s="119"/>
      <c r="Z96" s="181"/>
      <c r="AA96" s="119"/>
      <c r="AB96" s="181"/>
      <c r="AC96" s="119"/>
      <c r="AD96" s="181"/>
      <c r="AE96" s="119"/>
      <c r="AF96" s="181"/>
      <c r="AG96" s="119"/>
      <c r="AH96" s="181"/>
      <c r="AI96" s="119"/>
      <c r="AJ96" s="181"/>
      <c r="AK96" s="181"/>
      <c r="AL96" s="181"/>
      <c r="AM96" s="181"/>
      <c r="AN96" s="181"/>
      <c r="AO96" s="181"/>
      <c r="AP96" s="181"/>
      <c r="AQ96" s="181"/>
      <c r="AR96" s="181"/>
      <c r="AS96" s="181"/>
      <c r="AT96" s="181"/>
      <c r="AU96" s="181"/>
      <c r="AV96" s="181"/>
      <c r="AW96" s="181"/>
      <c r="AX96" s="181"/>
      <c r="AY96" s="181"/>
      <c r="AZ96" s="119">
        <f>C96+E96+G96+I96+K96+M96+O96+Q96+S96+U96+W96+Y96+AA96+AC96+AE96+AG96+AI96</f>
        <v>0</v>
      </c>
      <c r="BA96" s="167"/>
    </row>
    <row r="97" spans="1:56" x14ac:dyDescent="0.2">
      <c r="A97" s="186" t="s">
        <v>55</v>
      </c>
      <c r="B97" s="187">
        <f>SUM(C92:C96)+C80-C97</f>
        <v>0</v>
      </c>
      <c r="C97" s="185">
        <f>C67-C99</f>
        <v>0</v>
      </c>
      <c r="D97" s="187">
        <f>SUM(E92:E96)+E80-E97</f>
        <v>0</v>
      </c>
      <c r="E97" s="185">
        <f>E67-E99</f>
        <v>0</v>
      </c>
      <c r="F97" s="187"/>
      <c r="G97" s="185">
        <f>G67-G99</f>
        <v>-2</v>
      </c>
      <c r="H97" s="187"/>
      <c r="I97" s="185">
        <f>I67-I99</f>
        <v>0</v>
      </c>
      <c r="J97" s="187"/>
      <c r="K97" s="185">
        <f>K67-K99</f>
        <v>0</v>
      </c>
      <c r="L97" s="187"/>
      <c r="M97" s="185"/>
      <c r="N97" s="187"/>
      <c r="O97" s="185"/>
      <c r="P97" s="187"/>
      <c r="Q97" s="185"/>
      <c r="R97" s="187"/>
      <c r="S97" s="185"/>
      <c r="T97" s="187"/>
      <c r="U97" s="185"/>
      <c r="V97" s="187"/>
      <c r="W97" s="185"/>
      <c r="X97" s="187"/>
      <c r="Y97" s="185"/>
      <c r="Z97" s="187"/>
      <c r="AA97" s="185"/>
      <c r="AB97" s="187"/>
      <c r="AC97" s="185"/>
      <c r="AD97" s="187"/>
      <c r="AE97" s="185"/>
      <c r="AF97" s="187"/>
      <c r="AG97" s="185"/>
      <c r="AH97" s="187"/>
      <c r="AI97" s="185"/>
      <c r="AJ97" s="187"/>
      <c r="AK97" s="187"/>
      <c r="AL97" s="187"/>
      <c r="AM97" s="187"/>
      <c r="AN97" s="187"/>
      <c r="AO97" s="187"/>
      <c r="AP97" s="187"/>
      <c r="AQ97" s="187"/>
      <c r="AR97" s="187"/>
      <c r="AS97" s="187"/>
      <c r="AT97" s="187"/>
      <c r="AU97" s="187"/>
      <c r="AV97" s="187"/>
      <c r="AW97" s="187"/>
      <c r="AX97" s="187"/>
      <c r="AY97" s="187"/>
      <c r="AZ97" s="185">
        <f>C97+E97+G97+I97+K97+M97+O97+Q97+S97+U97+W97+Y97+AA97+AC97+AE97+AG97+AI97</f>
        <v>-2</v>
      </c>
      <c r="BA97" s="167"/>
      <c r="BB97" s="5"/>
    </row>
    <row r="98" spans="1:56" ht="15.75" x14ac:dyDescent="0.25">
      <c r="A98" s="96"/>
      <c r="C98" s="133"/>
      <c r="E98" s="133"/>
      <c r="O98" s="1"/>
      <c r="P98" s="25"/>
      <c r="Q98" s="1"/>
      <c r="R98" s="25"/>
      <c r="S98" s="1"/>
      <c r="T98" s="25"/>
      <c r="U98" s="1"/>
      <c r="V98" s="25"/>
      <c r="X98" s="25"/>
    </row>
    <row r="99" spans="1:56" x14ac:dyDescent="0.2">
      <c r="A99" s="97" t="s">
        <v>56</v>
      </c>
      <c r="B99" s="108"/>
      <c r="C99" s="113">
        <v>0</v>
      </c>
      <c r="D99" s="108"/>
      <c r="E99" s="113">
        <v>0</v>
      </c>
      <c r="F99" s="108"/>
      <c r="G99" s="113">
        <v>12932676.24</v>
      </c>
      <c r="H99" s="108"/>
      <c r="I99" s="113">
        <v>-7549752</v>
      </c>
      <c r="J99" s="108"/>
      <c r="K99" s="113">
        <v>-5382922.2400000002</v>
      </c>
      <c r="L99" s="108"/>
      <c r="M99" s="113"/>
      <c r="N99" s="108"/>
      <c r="O99" s="113"/>
      <c r="P99" s="108"/>
      <c r="Q99" s="113"/>
      <c r="R99" s="108"/>
      <c r="S99" s="113"/>
      <c r="T99" s="108"/>
      <c r="U99" s="113"/>
      <c r="V99" s="108"/>
      <c r="W99" s="113"/>
      <c r="X99" s="108"/>
      <c r="Y99" s="113"/>
      <c r="Z99" s="108"/>
      <c r="AA99" s="113"/>
      <c r="AB99" s="108"/>
      <c r="AC99" s="113"/>
      <c r="AD99" s="108"/>
      <c r="AE99" s="113"/>
      <c r="AF99" s="108"/>
      <c r="AG99" s="113"/>
      <c r="AH99" s="108"/>
      <c r="AI99" s="113"/>
      <c r="AJ99" s="108"/>
      <c r="AK99" s="108"/>
      <c r="AL99" s="108"/>
      <c r="AM99" s="108"/>
      <c r="AN99" s="108"/>
      <c r="AO99" s="108"/>
      <c r="AP99" s="108"/>
      <c r="AQ99" s="108"/>
      <c r="AR99" s="108"/>
      <c r="AS99" s="108"/>
      <c r="AT99" s="108"/>
      <c r="AU99" s="108"/>
      <c r="AV99" s="108"/>
      <c r="AW99" s="108"/>
      <c r="AX99" s="108"/>
      <c r="AY99" s="108"/>
      <c r="AZ99" s="113">
        <v>2</v>
      </c>
      <c r="BA99" s="5"/>
      <c r="BD99" s="1" t="s">
        <v>57</v>
      </c>
    </row>
    <row r="100" spans="1:56" x14ac:dyDescent="0.2">
      <c r="A100" s="97"/>
      <c r="C100" s="10"/>
      <c r="E100" s="10"/>
      <c r="G100" s="10"/>
      <c r="I100" s="10"/>
      <c r="K100" s="10"/>
      <c r="M100" s="10"/>
      <c r="O100" s="10"/>
      <c r="P100" s="25"/>
      <c r="Q100" s="10"/>
      <c r="R100" s="25"/>
      <c r="S100" s="10"/>
      <c r="T100" s="25"/>
      <c r="U100" s="10"/>
      <c r="V100" s="25"/>
      <c r="W100" s="10"/>
      <c r="X100" s="25"/>
      <c r="Y100" s="10"/>
      <c r="AA100" s="10"/>
      <c r="AC100" s="10"/>
      <c r="AE100" s="10"/>
      <c r="AG100" s="10"/>
      <c r="AI100" s="10"/>
      <c r="AZ100" s="10"/>
    </row>
    <row r="101" spans="1:56" x14ac:dyDescent="0.2">
      <c r="A101" s="97" t="s">
        <v>58</v>
      </c>
      <c r="C101" s="115"/>
      <c r="E101" s="115"/>
      <c r="G101" s="115"/>
      <c r="I101" s="115"/>
      <c r="K101" s="115"/>
      <c r="M101" s="115"/>
      <c r="O101" s="115"/>
      <c r="P101" s="25"/>
      <c r="Q101" s="115"/>
      <c r="R101" s="25"/>
      <c r="S101" s="115"/>
      <c r="T101" s="25"/>
      <c r="U101" s="115"/>
      <c r="V101" s="25"/>
      <c r="W101" s="115"/>
      <c r="X101" s="25"/>
      <c r="Y101" s="115"/>
      <c r="AA101" s="115"/>
      <c r="AC101" s="115"/>
      <c r="AE101" s="115"/>
      <c r="AG101" s="115"/>
      <c r="AI101" s="115"/>
      <c r="AZ101" s="115"/>
    </row>
    <row r="102" spans="1:56" x14ac:dyDescent="0.2">
      <c r="A102" s="97" t="s">
        <v>59</v>
      </c>
      <c r="C102" s="113"/>
      <c r="E102" s="113"/>
      <c r="G102" s="113"/>
      <c r="I102" s="113"/>
      <c r="K102" s="113"/>
      <c r="M102" s="113"/>
      <c r="O102" s="113"/>
      <c r="P102" s="25"/>
      <c r="Q102" s="113"/>
      <c r="R102" s="25"/>
      <c r="S102" s="113"/>
      <c r="T102" s="25"/>
      <c r="U102" s="113"/>
      <c r="V102" s="25"/>
      <c r="W102" s="113"/>
      <c r="X102" s="25"/>
      <c r="Y102" s="113"/>
      <c r="AA102" s="113"/>
      <c r="AC102" s="113"/>
      <c r="AE102" s="113"/>
      <c r="AG102" s="113"/>
      <c r="AI102" s="113"/>
      <c r="AZ102" s="113"/>
    </row>
    <row r="103" spans="1:56" x14ac:dyDescent="0.2">
      <c r="A103" s="97" t="s">
        <v>60</v>
      </c>
      <c r="C103" s="116"/>
      <c r="E103" s="116"/>
      <c r="G103" s="116"/>
      <c r="I103" s="116"/>
      <c r="K103" s="116"/>
      <c r="M103" s="116"/>
      <c r="O103" s="116"/>
      <c r="P103" s="25"/>
      <c r="Q103" s="116"/>
      <c r="R103" s="25"/>
      <c r="S103" s="116"/>
      <c r="T103" s="25"/>
      <c r="U103" s="116"/>
      <c r="V103" s="25"/>
      <c r="W103" s="116"/>
      <c r="X103" s="25"/>
      <c r="Y103" s="116"/>
      <c r="AA103" s="116"/>
      <c r="AC103" s="116"/>
      <c r="AE103" s="116"/>
      <c r="AG103" s="116"/>
      <c r="AI103" s="116"/>
      <c r="AZ103" s="116"/>
      <c r="BA103" s="5"/>
    </row>
    <row r="104" spans="1:56" x14ac:dyDescent="0.2">
      <c r="A104" s="97" t="s">
        <v>61</v>
      </c>
      <c r="C104" s="116"/>
      <c r="E104" s="116"/>
      <c r="G104" s="116"/>
      <c r="I104" s="116"/>
      <c r="K104" s="116"/>
      <c r="M104" s="116"/>
      <c r="O104" s="116"/>
      <c r="P104" s="25"/>
      <c r="Q104" s="116"/>
      <c r="R104" s="25"/>
      <c r="S104" s="116"/>
      <c r="T104" s="25"/>
      <c r="U104" s="116"/>
      <c r="V104" s="25"/>
      <c r="W104" s="116"/>
      <c r="X104" s="25"/>
      <c r="Y104" s="116"/>
      <c r="AA104" s="116"/>
      <c r="AC104" s="116"/>
      <c r="AE104" s="116"/>
      <c r="AG104" s="116"/>
      <c r="AI104" s="116"/>
      <c r="AZ104" s="116"/>
      <c r="BA104" s="5"/>
    </row>
    <row r="105" spans="1:56" x14ac:dyDescent="0.2">
      <c r="A105" s="97" t="s">
        <v>62</v>
      </c>
      <c r="C105" s="116"/>
      <c r="E105" s="116"/>
      <c r="G105" s="116"/>
      <c r="I105" s="116"/>
      <c r="K105" s="116"/>
      <c r="M105" s="116"/>
      <c r="O105" s="116"/>
      <c r="P105" s="25"/>
      <c r="Q105" s="116"/>
      <c r="R105" s="25"/>
      <c r="S105" s="116"/>
      <c r="T105" s="25"/>
      <c r="U105" s="116"/>
      <c r="V105" s="25"/>
      <c r="W105" s="116"/>
      <c r="X105" s="25"/>
      <c r="Y105" s="116"/>
      <c r="AA105" s="116"/>
      <c r="AC105" s="116"/>
      <c r="AE105" s="116"/>
      <c r="AG105" s="116"/>
      <c r="AI105" s="116"/>
      <c r="AZ105" s="116"/>
      <c r="BA105" s="5"/>
    </row>
    <row r="106" spans="1:56" x14ac:dyDescent="0.2">
      <c r="A106" s="97" t="s">
        <v>63</v>
      </c>
      <c r="C106" s="116"/>
      <c r="E106" s="116"/>
      <c r="G106" s="116"/>
      <c r="I106" s="116"/>
      <c r="K106" s="116"/>
      <c r="M106" s="116"/>
      <c r="O106" s="116"/>
      <c r="P106" s="25"/>
      <c r="Q106" s="116"/>
      <c r="R106" s="25"/>
      <c r="S106" s="116"/>
      <c r="T106" s="25"/>
      <c r="U106" s="116"/>
      <c r="V106" s="25"/>
      <c r="W106" s="116"/>
      <c r="X106" s="25"/>
      <c r="Y106" s="116"/>
      <c r="AA106" s="116"/>
      <c r="AC106" s="116"/>
      <c r="AE106" s="116"/>
      <c r="AG106" s="116"/>
      <c r="AI106" s="116"/>
      <c r="AZ106" s="116"/>
      <c r="BA106" s="5"/>
    </row>
    <row r="107" spans="1:56" x14ac:dyDescent="0.2">
      <c r="A107" s="97" t="s">
        <v>64</v>
      </c>
      <c r="C107" s="116"/>
      <c r="E107" s="116"/>
      <c r="G107" s="116"/>
      <c r="I107" s="116"/>
      <c r="K107" s="116"/>
      <c r="M107" s="116"/>
      <c r="O107" s="116"/>
      <c r="P107" s="25"/>
      <c r="Q107" s="116"/>
      <c r="R107" s="25"/>
      <c r="S107" s="116"/>
      <c r="T107" s="25"/>
      <c r="U107" s="116"/>
      <c r="V107" s="25"/>
      <c r="W107" s="116"/>
      <c r="X107" s="25"/>
      <c r="Y107" s="116"/>
      <c r="AA107" s="116"/>
      <c r="AC107" s="116"/>
      <c r="AE107" s="116"/>
      <c r="AG107" s="116"/>
      <c r="AI107" s="116"/>
      <c r="AZ107" s="116"/>
      <c r="BA107" s="5"/>
    </row>
    <row r="108" spans="1:56" x14ac:dyDescent="0.2">
      <c r="A108" s="97" t="s">
        <v>65</v>
      </c>
      <c r="C108" s="116"/>
      <c r="E108" s="116"/>
      <c r="G108" s="116"/>
      <c r="I108" s="116"/>
      <c r="K108" s="116"/>
      <c r="M108" s="116"/>
      <c r="O108" s="116"/>
      <c r="P108" s="25"/>
      <c r="Q108" s="116"/>
      <c r="R108" s="25"/>
      <c r="S108" s="116"/>
      <c r="T108" s="25"/>
      <c r="U108" s="116"/>
      <c r="V108" s="25"/>
      <c r="W108" s="116"/>
      <c r="X108" s="25"/>
      <c r="Y108" s="116"/>
      <c r="AA108" s="116"/>
      <c r="AC108" s="116"/>
      <c r="AE108" s="116"/>
      <c r="AG108" s="116"/>
      <c r="AI108" s="116"/>
      <c r="AZ108" s="116"/>
      <c r="BA108" s="5"/>
    </row>
    <row r="109" spans="1:56" x14ac:dyDescent="0.2">
      <c r="A109" s="97" t="s">
        <v>66</v>
      </c>
      <c r="C109" s="116"/>
      <c r="E109" s="116"/>
      <c r="G109" s="116"/>
      <c r="I109" s="116"/>
      <c r="K109" s="116"/>
      <c r="M109" s="116"/>
      <c r="O109" s="116"/>
      <c r="P109" s="25"/>
      <c r="Q109" s="116"/>
      <c r="R109" s="25"/>
      <c r="S109" s="116"/>
      <c r="T109" s="25"/>
      <c r="U109" s="116"/>
      <c r="V109" s="25"/>
      <c r="W109" s="116"/>
      <c r="X109" s="25"/>
      <c r="Y109" s="116"/>
      <c r="AA109" s="116"/>
      <c r="AC109" s="116"/>
      <c r="AE109" s="116"/>
      <c r="AG109" s="116"/>
      <c r="AI109" s="116"/>
      <c r="AZ109" s="116"/>
      <c r="BA109" s="5"/>
    </row>
    <row r="110" spans="1:56" x14ac:dyDescent="0.2">
      <c r="A110" s="97" t="s">
        <v>67</v>
      </c>
      <c r="C110" s="116"/>
      <c r="E110" s="116"/>
      <c r="G110" s="116"/>
      <c r="I110" s="116"/>
      <c r="K110" s="116"/>
      <c r="M110" s="116"/>
      <c r="O110" s="116"/>
      <c r="P110" s="25"/>
      <c r="Q110" s="116"/>
      <c r="R110" s="25"/>
      <c r="S110" s="116"/>
      <c r="T110" s="25"/>
      <c r="U110" s="116"/>
      <c r="V110" s="25"/>
      <c r="W110" s="116"/>
      <c r="X110" s="25"/>
      <c r="Y110" s="116"/>
      <c r="AA110" s="116"/>
      <c r="AC110" s="116"/>
      <c r="AE110" s="116"/>
      <c r="AG110" s="116"/>
      <c r="AI110" s="116"/>
      <c r="AZ110" s="116"/>
      <c r="BA110" s="5"/>
    </row>
    <row r="111" spans="1:56" x14ac:dyDescent="0.2">
      <c r="A111" s="97" t="s">
        <v>31</v>
      </c>
      <c r="C111" s="116"/>
      <c r="E111" s="116"/>
      <c r="G111" s="116"/>
      <c r="I111" s="116"/>
      <c r="K111" s="116"/>
      <c r="M111" s="116"/>
      <c r="O111" s="116"/>
      <c r="P111" s="25"/>
      <c r="Q111" s="116"/>
      <c r="R111" s="25"/>
      <c r="S111" s="116"/>
      <c r="T111" s="25"/>
      <c r="U111" s="116"/>
      <c r="V111" s="25"/>
      <c r="W111" s="116"/>
      <c r="X111" s="25"/>
      <c r="Y111" s="116"/>
      <c r="AA111" s="116"/>
      <c r="AC111" s="116"/>
      <c r="AE111" s="116"/>
      <c r="AG111" s="116"/>
      <c r="AI111" s="116"/>
      <c r="AZ111" s="116"/>
      <c r="BA111" s="5"/>
    </row>
    <row r="112" spans="1:56" x14ac:dyDescent="0.2">
      <c r="A112" s="97" t="s">
        <v>68</v>
      </c>
      <c r="C112" s="116"/>
      <c r="E112" s="116"/>
      <c r="G112" s="116"/>
      <c r="I112" s="116"/>
      <c r="K112" s="116"/>
      <c r="M112" s="116"/>
      <c r="O112" s="116"/>
      <c r="P112" s="25"/>
      <c r="Q112" s="116"/>
      <c r="R112" s="25"/>
      <c r="S112" s="116"/>
      <c r="T112" s="25"/>
      <c r="U112" s="116"/>
      <c r="V112" s="25"/>
      <c r="W112" s="116"/>
      <c r="X112" s="25"/>
      <c r="Y112" s="116"/>
      <c r="AA112" s="116"/>
      <c r="AC112" s="116"/>
      <c r="AE112" s="116"/>
      <c r="AG112" s="116"/>
      <c r="AI112" s="116"/>
      <c r="AZ112" s="116"/>
      <c r="BA112" s="5"/>
    </row>
    <row r="113" spans="1:53" x14ac:dyDescent="0.2">
      <c r="A113" s="97" t="s">
        <v>69</v>
      </c>
      <c r="C113" s="116"/>
      <c r="E113" s="116"/>
      <c r="G113" s="116"/>
      <c r="I113" s="116"/>
      <c r="K113" s="116"/>
      <c r="M113" s="116"/>
      <c r="O113" s="116"/>
      <c r="P113" s="25"/>
      <c r="Q113" s="116"/>
      <c r="R113" s="25"/>
      <c r="S113" s="116"/>
      <c r="T113" s="25"/>
      <c r="U113" s="116"/>
      <c r="V113" s="25"/>
      <c r="W113" s="116"/>
      <c r="X113" s="25"/>
      <c r="Y113" s="116"/>
      <c r="AA113" s="116"/>
      <c r="AC113" s="116"/>
      <c r="AE113" s="116"/>
      <c r="AG113" s="116"/>
      <c r="AI113" s="116"/>
      <c r="AZ113" s="116"/>
      <c r="BA113" s="5"/>
    </row>
    <row r="114" spans="1:53" x14ac:dyDescent="0.2">
      <c r="A114" s="97" t="s">
        <v>70</v>
      </c>
      <c r="C114" s="117"/>
      <c r="E114" s="117"/>
      <c r="G114" s="117"/>
      <c r="I114" s="117"/>
      <c r="K114" s="117"/>
      <c r="M114" s="117"/>
      <c r="O114" s="117"/>
      <c r="P114" s="25"/>
      <c r="Q114" s="117"/>
      <c r="R114" s="25"/>
      <c r="S114" s="117"/>
      <c r="T114" s="25"/>
      <c r="U114" s="117"/>
      <c r="V114" s="25"/>
      <c r="W114" s="117"/>
      <c r="X114" s="25"/>
      <c r="Y114" s="117"/>
      <c r="AA114" s="117"/>
      <c r="AC114" s="117"/>
      <c r="AE114" s="117"/>
      <c r="AG114" s="117"/>
      <c r="AI114" s="117"/>
      <c r="AZ114" s="117"/>
      <c r="BA114" s="5"/>
    </row>
    <row r="115" spans="1:53" x14ac:dyDescent="0.2">
      <c r="A115" s="97" t="s">
        <v>71</v>
      </c>
      <c r="C115" s="115"/>
      <c r="E115" s="115"/>
      <c r="G115" s="115"/>
      <c r="I115" s="115"/>
      <c r="K115" s="115"/>
      <c r="M115" s="115"/>
      <c r="O115" s="115"/>
      <c r="P115" s="25"/>
      <c r="Q115" s="115"/>
      <c r="R115" s="25"/>
      <c r="S115" s="115"/>
      <c r="T115" s="25"/>
      <c r="U115" s="115"/>
      <c r="V115" s="25"/>
      <c r="W115" s="115"/>
      <c r="X115" s="25"/>
      <c r="Y115" s="115"/>
      <c r="AA115" s="115"/>
      <c r="AC115" s="115"/>
      <c r="AE115" s="115"/>
      <c r="AG115" s="115"/>
      <c r="AI115" s="115"/>
      <c r="AZ115" s="115"/>
      <c r="BA115" s="5"/>
    </row>
    <row r="116" spans="1:53" x14ac:dyDescent="0.2">
      <c r="A116" s="299" t="s">
        <v>72</v>
      </c>
      <c r="C116" s="115"/>
      <c r="E116" s="115"/>
      <c r="G116" s="115"/>
      <c r="I116" s="115"/>
      <c r="K116" s="115"/>
      <c r="M116" s="115"/>
      <c r="O116" s="115"/>
      <c r="P116" s="25"/>
      <c r="Q116" s="115"/>
      <c r="R116" s="25"/>
      <c r="S116" s="115"/>
      <c r="T116" s="25"/>
      <c r="U116" s="115"/>
      <c r="V116" s="25"/>
      <c r="W116" s="115"/>
      <c r="X116" s="25"/>
      <c r="Y116" s="115"/>
      <c r="AA116" s="115"/>
      <c r="AC116" s="115"/>
      <c r="AE116" s="115"/>
      <c r="AG116" s="115"/>
      <c r="AI116" s="115"/>
      <c r="AZ116" s="115"/>
      <c r="BA116" s="5"/>
    </row>
    <row r="117" spans="1:53" x14ac:dyDescent="0.2">
      <c r="A117" s="299" t="s">
        <v>73</v>
      </c>
      <c r="C117" s="115"/>
      <c r="E117" s="115"/>
      <c r="G117" s="115"/>
      <c r="I117" s="115"/>
      <c r="K117" s="115"/>
      <c r="M117" s="115"/>
      <c r="O117" s="115"/>
      <c r="P117" s="25"/>
      <c r="Q117" s="115"/>
      <c r="R117" s="25"/>
      <c r="S117" s="115"/>
      <c r="T117" s="25"/>
      <c r="U117" s="115"/>
      <c r="V117" s="25"/>
      <c r="W117" s="115"/>
      <c r="X117" s="25"/>
      <c r="Y117" s="115"/>
      <c r="AA117" s="115"/>
      <c r="AC117" s="115"/>
      <c r="AE117" s="115"/>
      <c r="AG117" s="115"/>
      <c r="AI117" s="115"/>
      <c r="AZ117" s="115"/>
      <c r="BA117" s="5"/>
    </row>
    <row r="118" spans="1:53" x14ac:dyDescent="0.2">
      <c r="A118" s="97" t="s">
        <v>74</v>
      </c>
      <c r="C118" s="115"/>
      <c r="E118" s="115"/>
      <c r="G118" s="115"/>
      <c r="I118" s="115"/>
      <c r="K118" s="115"/>
      <c r="M118" s="115"/>
      <c r="O118" s="115"/>
      <c r="P118" s="25"/>
      <c r="Q118" s="115"/>
      <c r="R118" s="25"/>
      <c r="S118" s="115"/>
      <c r="T118" s="25"/>
      <c r="U118" s="115"/>
      <c r="V118" s="25"/>
      <c r="W118" s="115"/>
      <c r="X118" s="25"/>
      <c r="Y118" s="115"/>
      <c r="AA118" s="115"/>
      <c r="AC118" s="115"/>
      <c r="AE118" s="115"/>
      <c r="AG118" s="115"/>
      <c r="AI118" s="115"/>
      <c r="AZ118" s="115"/>
      <c r="BA118" s="5"/>
    </row>
    <row r="119" spans="1:53" x14ac:dyDescent="0.2">
      <c r="I119" s="114"/>
      <c r="K119" s="114"/>
      <c r="O119" s="1"/>
      <c r="P119" s="25"/>
      <c r="Q119" s="1"/>
      <c r="R119" s="25"/>
      <c r="S119" s="1"/>
      <c r="T119" s="25"/>
      <c r="U119" s="1"/>
      <c r="V119" s="25"/>
      <c r="X119" s="25"/>
    </row>
    <row r="120" spans="1:53" s="362" customFormat="1" x14ac:dyDescent="0.2">
      <c r="A120" s="493" t="s">
        <v>75</v>
      </c>
      <c r="B120" s="363"/>
      <c r="C120" s="11">
        <f>'MID-COLUMBIA'!D8+'MID-COLUMBIA'!D9</f>
        <v>0</v>
      </c>
      <c r="D120" s="363"/>
      <c r="E120" s="361"/>
      <c r="F120" s="363"/>
      <c r="G120" s="361"/>
      <c r="H120" s="363"/>
      <c r="I120" s="361"/>
      <c r="J120" s="363"/>
      <c r="K120" s="361"/>
      <c r="L120" s="363"/>
      <c r="M120" s="361"/>
      <c r="N120" s="363"/>
      <c r="O120" s="361"/>
      <c r="P120" s="363"/>
      <c r="Q120" s="361"/>
      <c r="R120" s="363"/>
      <c r="S120" s="361"/>
      <c r="T120" s="363"/>
      <c r="U120" s="361"/>
      <c r="V120" s="363"/>
      <c r="W120" s="361"/>
      <c r="X120" s="363"/>
      <c r="Y120" s="361"/>
      <c r="Z120" s="363"/>
      <c r="AA120" s="361"/>
      <c r="AB120" s="363"/>
      <c r="AC120" s="361"/>
      <c r="AD120" s="363"/>
      <c r="AE120" s="361"/>
      <c r="AF120" s="363"/>
      <c r="AG120" s="361"/>
      <c r="AH120" s="363"/>
      <c r="AI120" s="361"/>
      <c r="AJ120" s="363"/>
      <c r="AK120" s="363"/>
      <c r="AL120" s="363"/>
      <c r="AM120" s="363"/>
      <c r="AN120" s="363"/>
      <c r="AO120" s="363"/>
      <c r="AP120" s="363"/>
      <c r="AQ120" s="363"/>
      <c r="AR120" s="363"/>
      <c r="AS120" s="363"/>
      <c r="AT120" s="363"/>
      <c r="AU120" s="363"/>
      <c r="AV120" s="363"/>
      <c r="AW120" s="363"/>
      <c r="AX120" s="363"/>
      <c r="AY120" s="363"/>
      <c r="AZ120" s="361"/>
    </row>
    <row r="121" spans="1:53" s="362" customFormat="1" x14ac:dyDescent="0.2">
      <c r="A121" s="360" t="s">
        <v>76</v>
      </c>
      <c r="B121" s="363"/>
      <c r="C121" s="361">
        <f>'MID-COLUMBIA'!B220</f>
        <v>0</v>
      </c>
      <c r="D121" s="363"/>
      <c r="E121" s="361"/>
      <c r="F121" s="363"/>
      <c r="G121" s="361"/>
      <c r="H121" s="363"/>
      <c r="I121" s="361"/>
      <c r="J121" s="363"/>
      <c r="K121" s="361"/>
      <c r="L121" s="363"/>
      <c r="M121" s="361"/>
      <c r="N121" s="363"/>
      <c r="O121" s="361"/>
      <c r="P121" s="363"/>
      <c r="Q121" s="361"/>
      <c r="R121" s="363"/>
      <c r="S121" s="361"/>
      <c r="T121" s="363"/>
      <c r="U121" s="361"/>
      <c r="V121" s="363"/>
      <c r="W121" s="361"/>
      <c r="X121" s="363"/>
      <c r="Y121" s="361"/>
      <c r="Z121" s="363"/>
      <c r="AA121" s="361"/>
      <c r="AB121" s="363"/>
      <c r="AC121" s="361"/>
      <c r="AD121" s="363"/>
      <c r="AE121" s="361"/>
      <c r="AF121" s="363"/>
      <c r="AG121" s="361"/>
      <c r="AH121" s="363"/>
      <c r="AI121" s="361"/>
      <c r="AJ121" s="363"/>
      <c r="AK121" s="363"/>
      <c r="AL121" s="363"/>
      <c r="AM121" s="363"/>
      <c r="AN121" s="363"/>
      <c r="AO121" s="363"/>
      <c r="AP121" s="363"/>
      <c r="AQ121" s="363"/>
      <c r="AR121" s="363"/>
      <c r="AS121" s="363"/>
      <c r="AT121" s="363"/>
      <c r="AU121" s="363"/>
      <c r="AV121" s="363"/>
      <c r="AW121" s="363"/>
      <c r="AX121" s="363"/>
      <c r="AY121" s="363"/>
      <c r="AZ121" s="361"/>
    </row>
    <row r="122" spans="1:53" s="362" customFormat="1" x14ac:dyDescent="0.2">
      <c r="A122" s="491" t="s">
        <v>77</v>
      </c>
      <c r="B122" s="363"/>
      <c r="C122" s="492">
        <f>SUM(C120:C121)</f>
        <v>0</v>
      </c>
      <c r="D122" s="363"/>
      <c r="E122" s="361"/>
      <c r="F122" s="363"/>
      <c r="G122" s="361"/>
      <c r="H122" s="363"/>
      <c r="I122" s="361"/>
      <c r="J122" s="363"/>
      <c r="K122" s="361"/>
      <c r="L122" s="363"/>
      <c r="M122" s="361"/>
      <c r="N122" s="363"/>
      <c r="O122" s="361"/>
      <c r="P122" s="363"/>
      <c r="Q122" s="361"/>
      <c r="R122" s="363"/>
      <c r="S122" s="361"/>
      <c r="T122" s="363"/>
      <c r="U122" s="361"/>
      <c r="V122" s="363"/>
      <c r="W122" s="361"/>
      <c r="X122" s="363"/>
      <c r="Y122" s="361"/>
      <c r="Z122" s="363"/>
      <c r="AA122" s="361"/>
      <c r="AB122" s="363"/>
      <c r="AC122" s="361"/>
      <c r="AD122" s="363"/>
      <c r="AE122" s="361"/>
      <c r="AF122" s="363"/>
      <c r="AG122" s="361"/>
      <c r="AH122" s="363"/>
      <c r="AI122" s="361"/>
      <c r="AJ122" s="363"/>
      <c r="AK122" s="363"/>
      <c r="AL122" s="363"/>
      <c r="AM122" s="363"/>
      <c r="AN122" s="363"/>
      <c r="AO122" s="363"/>
      <c r="AP122" s="363"/>
      <c r="AQ122" s="363"/>
      <c r="AR122" s="363"/>
      <c r="AS122" s="363"/>
      <c r="AT122" s="363"/>
      <c r="AU122" s="363"/>
      <c r="AV122" s="363"/>
      <c r="AW122" s="363"/>
      <c r="AX122" s="363"/>
      <c r="AY122" s="363"/>
      <c r="AZ122" s="361"/>
    </row>
    <row r="123" spans="1:53" s="362" customFormat="1" x14ac:dyDescent="0.2">
      <c r="A123" s="360"/>
      <c r="B123" s="363"/>
      <c r="C123" s="361"/>
      <c r="D123" s="363"/>
      <c r="E123" s="361"/>
      <c r="F123" s="363"/>
      <c r="G123" s="361"/>
      <c r="H123" s="363"/>
      <c r="I123" s="361"/>
      <c r="J123" s="363"/>
      <c r="K123" s="361"/>
      <c r="L123" s="363"/>
      <c r="M123" s="361"/>
      <c r="N123" s="363"/>
      <c r="O123" s="361"/>
      <c r="P123" s="363"/>
      <c r="Q123" s="361"/>
      <c r="R123" s="363"/>
      <c r="S123" s="361"/>
      <c r="T123" s="363"/>
      <c r="U123" s="361"/>
      <c r="V123" s="363"/>
      <c r="W123" s="361"/>
      <c r="X123" s="363"/>
      <c r="Y123" s="361"/>
      <c r="Z123" s="363"/>
      <c r="AA123" s="361"/>
      <c r="AB123" s="363"/>
      <c r="AC123" s="361"/>
      <c r="AD123" s="363"/>
      <c r="AE123" s="361"/>
      <c r="AF123" s="363"/>
      <c r="AG123" s="361"/>
      <c r="AH123" s="363"/>
      <c r="AI123" s="361"/>
      <c r="AJ123" s="363"/>
      <c r="AK123" s="363"/>
      <c r="AL123" s="363"/>
      <c r="AM123" s="363"/>
      <c r="AN123" s="363"/>
      <c r="AO123" s="363"/>
      <c r="AP123" s="363"/>
      <c r="AQ123" s="363"/>
      <c r="AR123" s="363"/>
      <c r="AS123" s="363"/>
      <c r="AT123" s="363"/>
      <c r="AU123" s="363"/>
      <c r="AV123" s="363"/>
      <c r="AW123" s="363"/>
      <c r="AX123" s="363"/>
      <c r="AY123" s="363"/>
      <c r="AZ123" s="361"/>
    </row>
    <row r="124" spans="1:53" s="362" customFormat="1" x14ac:dyDescent="0.2">
      <c r="A124" s="360"/>
      <c r="B124" s="363"/>
      <c r="C124" s="361"/>
      <c r="D124" s="363"/>
      <c r="E124" s="361"/>
      <c r="F124" s="363"/>
      <c r="G124" s="361"/>
      <c r="H124" s="363"/>
      <c r="I124" s="361"/>
      <c r="J124" s="363"/>
      <c r="K124" s="361"/>
      <c r="L124" s="363"/>
      <c r="M124" s="361"/>
      <c r="N124" s="363"/>
      <c r="O124" s="361"/>
      <c r="P124" s="363"/>
      <c r="Q124" s="361"/>
      <c r="R124" s="363"/>
      <c r="S124" s="361"/>
      <c r="T124" s="363"/>
      <c r="U124" s="361"/>
      <c r="V124" s="363"/>
      <c r="W124" s="361"/>
      <c r="X124" s="363"/>
      <c r="Y124" s="361"/>
      <c r="Z124" s="363"/>
      <c r="AA124" s="361"/>
      <c r="AB124" s="363"/>
      <c r="AC124" s="361"/>
      <c r="AD124" s="363"/>
      <c r="AE124" s="361"/>
      <c r="AF124" s="363"/>
      <c r="AG124" s="361"/>
      <c r="AH124" s="363"/>
      <c r="AI124" s="361"/>
      <c r="AJ124" s="363"/>
      <c r="AK124" s="363"/>
      <c r="AL124" s="363"/>
      <c r="AM124" s="363"/>
      <c r="AN124" s="363"/>
      <c r="AO124" s="363"/>
      <c r="AP124" s="363"/>
      <c r="AQ124" s="363"/>
      <c r="AR124" s="363"/>
      <c r="AS124" s="363"/>
      <c r="AT124" s="363"/>
      <c r="AU124" s="363"/>
      <c r="AV124" s="363"/>
      <c r="AW124" s="363"/>
      <c r="AX124" s="363"/>
      <c r="AY124" s="363"/>
      <c r="AZ124" s="361"/>
    </row>
    <row r="125" spans="1:53" s="362" customFormat="1" x14ac:dyDescent="0.2">
      <c r="A125" s="360"/>
      <c r="B125" s="363"/>
      <c r="C125" s="361"/>
      <c r="D125" s="363"/>
      <c r="E125" s="361"/>
      <c r="F125" s="363"/>
      <c r="G125" s="361"/>
      <c r="H125" s="363"/>
      <c r="I125" s="361"/>
      <c r="J125" s="363"/>
      <c r="K125" s="361"/>
      <c r="L125" s="363"/>
      <c r="M125" s="361"/>
      <c r="N125" s="363"/>
      <c r="O125" s="361"/>
      <c r="P125" s="363"/>
      <c r="Q125" s="361"/>
      <c r="R125" s="363"/>
      <c r="S125" s="361"/>
      <c r="T125" s="363"/>
      <c r="U125" s="361"/>
      <c r="V125" s="363"/>
      <c r="W125" s="361"/>
      <c r="X125" s="363"/>
      <c r="Y125" s="361"/>
      <c r="Z125" s="363"/>
      <c r="AA125" s="361"/>
      <c r="AB125" s="363"/>
      <c r="AC125" s="361"/>
      <c r="AD125" s="363"/>
      <c r="AE125" s="361"/>
      <c r="AF125" s="363"/>
      <c r="AG125" s="361"/>
      <c r="AH125" s="363"/>
      <c r="AI125" s="361"/>
      <c r="AJ125" s="363"/>
      <c r="AK125" s="363"/>
      <c r="AL125" s="363"/>
      <c r="AM125" s="363"/>
      <c r="AN125" s="363"/>
      <c r="AO125" s="363"/>
      <c r="AP125" s="363"/>
      <c r="AQ125" s="363"/>
      <c r="AR125" s="363"/>
      <c r="AS125" s="363"/>
      <c r="AT125" s="363"/>
      <c r="AU125" s="363"/>
      <c r="AV125" s="363"/>
      <c r="AW125" s="363"/>
      <c r="AX125" s="363"/>
      <c r="AY125" s="363"/>
      <c r="AZ125" s="361"/>
    </row>
    <row r="126" spans="1:53" s="362" customFormat="1" x14ac:dyDescent="0.2">
      <c r="A126" s="360"/>
      <c r="B126" s="363"/>
      <c r="C126" s="361"/>
      <c r="D126" s="363"/>
      <c r="E126" s="361"/>
      <c r="F126" s="363"/>
      <c r="G126" s="361"/>
      <c r="H126" s="363"/>
      <c r="I126" s="361"/>
      <c r="J126" s="363"/>
      <c r="K126" s="361"/>
      <c r="L126" s="363"/>
      <c r="M126" s="361"/>
      <c r="N126" s="363"/>
      <c r="O126" s="361"/>
      <c r="P126" s="363"/>
      <c r="Q126" s="361"/>
      <c r="R126" s="363"/>
      <c r="S126" s="361"/>
      <c r="T126" s="363"/>
      <c r="U126" s="361"/>
      <c r="V126" s="363"/>
      <c r="W126" s="361"/>
      <c r="X126" s="363"/>
      <c r="Y126" s="361"/>
      <c r="Z126" s="363"/>
      <c r="AA126" s="361"/>
      <c r="AB126" s="363"/>
      <c r="AC126" s="361"/>
      <c r="AD126" s="363"/>
      <c r="AE126" s="361"/>
      <c r="AF126" s="363"/>
      <c r="AG126" s="361"/>
      <c r="AH126" s="363"/>
      <c r="AI126" s="361"/>
      <c r="AJ126" s="363"/>
      <c r="AK126" s="363"/>
      <c r="AL126" s="363"/>
      <c r="AM126" s="363"/>
      <c r="AN126" s="363"/>
      <c r="AO126" s="363"/>
      <c r="AP126" s="363"/>
      <c r="AQ126" s="363"/>
      <c r="AR126" s="363"/>
      <c r="AS126" s="363"/>
      <c r="AT126" s="363"/>
      <c r="AU126" s="363"/>
      <c r="AV126" s="363"/>
      <c r="AW126" s="363"/>
      <c r="AX126" s="363"/>
      <c r="AY126" s="363"/>
      <c r="AZ126" s="361"/>
    </row>
    <row r="127" spans="1:53" s="362" customFormat="1" x14ac:dyDescent="0.2">
      <c r="A127" s="360"/>
      <c r="B127" s="363"/>
      <c r="C127" s="361"/>
      <c r="D127" s="363"/>
      <c r="E127" s="361"/>
      <c r="F127" s="363"/>
      <c r="G127" s="361"/>
      <c r="H127" s="363"/>
      <c r="I127" s="361"/>
      <c r="J127" s="363"/>
      <c r="K127" s="361"/>
      <c r="L127" s="363"/>
      <c r="M127" s="361"/>
      <c r="N127" s="363"/>
      <c r="O127" s="361"/>
      <c r="P127" s="363"/>
      <c r="Q127" s="361"/>
      <c r="R127" s="363"/>
      <c r="S127" s="361"/>
      <c r="T127" s="363"/>
      <c r="U127" s="361"/>
      <c r="V127" s="363"/>
      <c r="W127" s="361"/>
      <c r="X127" s="363"/>
      <c r="Y127" s="361"/>
      <c r="Z127" s="363"/>
      <c r="AA127" s="361"/>
      <c r="AB127" s="363"/>
      <c r="AC127" s="361"/>
      <c r="AD127" s="363"/>
      <c r="AE127" s="361"/>
      <c r="AF127" s="363"/>
      <c r="AG127" s="361"/>
      <c r="AH127" s="363"/>
      <c r="AI127" s="361"/>
      <c r="AJ127" s="363"/>
      <c r="AK127" s="363"/>
      <c r="AL127" s="363"/>
      <c r="AM127" s="363"/>
      <c r="AN127" s="363"/>
      <c r="AO127" s="363"/>
      <c r="AP127" s="363"/>
      <c r="AQ127" s="363"/>
      <c r="AR127" s="363"/>
      <c r="AS127" s="363"/>
      <c r="AT127" s="363"/>
      <c r="AU127" s="363"/>
      <c r="AV127" s="363"/>
      <c r="AW127" s="363"/>
      <c r="AX127" s="363"/>
      <c r="AY127" s="363"/>
      <c r="AZ127" s="361"/>
    </row>
    <row r="128" spans="1:53" s="362" customFormat="1" x14ac:dyDescent="0.2">
      <c r="A128" s="360"/>
      <c r="B128" s="363"/>
      <c r="C128" s="361"/>
      <c r="D128" s="363"/>
      <c r="E128" s="361"/>
      <c r="F128" s="363"/>
      <c r="G128" s="361"/>
      <c r="H128" s="363"/>
      <c r="I128" s="361"/>
      <c r="J128" s="363"/>
      <c r="K128" s="361"/>
      <c r="L128" s="363"/>
      <c r="M128" s="361"/>
      <c r="N128" s="363"/>
      <c r="O128" s="361"/>
      <c r="P128" s="363"/>
      <c r="Q128" s="361"/>
      <c r="R128" s="363"/>
      <c r="S128" s="361"/>
      <c r="T128" s="363"/>
      <c r="U128" s="361"/>
      <c r="V128" s="363"/>
      <c r="W128" s="361"/>
      <c r="X128" s="363"/>
      <c r="Y128" s="361"/>
      <c r="Z128" s="363"/>
      <c r="AA128" s="361"/>
      <c r="AB128" s="363"/>
      <c r="AC128" s="361"/>
      <c r="AD128" s="363"/>
      <c r="AE128" s="361"/>
      <c r="AF128" s="363"/>
      <c r="AG128" s="361"/>
      <c r="AH128" s="363"/>
      <c r="AI128" s="361"/>
      <c r="AJ128" s="363"/>
      <c r="AK128" s="363"/>
      <c r="AL128" s="363"/>
      <c r="AM128" s="363"/>
      <c r="AN128" s="363"/>
      <c r="AO128" s="363"/>
      <c r="AP128" s="363"/>
      <c r="AQ128" s="363"/>
      <c r="AR128" s="363"/>
      <c r="AS128" s="363"/>
      <c r="AT128" s="363"/>
      <c r="AU128" s="363"/>
      <c r="AV128" s="363"/>
      <c r="AW128" s="363"/>
      <c r="AX128" s="363"/>
      <c r="AY128" s="363"/>
      <c r="AZ128" s="361"/>
    </row>
    <row r="129" spans="1:52" s="362" customFormat="1" x14ac:dyDescent="0.2">
      <c r="A129" s="360"/>
      <c r="B129" s="363"/>
      <c r="C129" s="361"/>
      <c r="D129" s="363"/>
      <c r="E129" s="361"/>
      <c r="F129" s="363"/>
      <c r="G129" s="361"/>
      <c r="H129" s="363"/>
      <c r="I129" s="361"/>
      <c r="J129" s="363"/>
      <c r="K129" s="361"/>
      <c r="L129" s="363"/>
      <c r="M129" s="361"/>
      <c r="N129" s="363"/>
      <c r="O129" s="361"/>
      <c r="P129" s="363"/>
      <c r="Q129" s="361"/>
      <c r="R129" s="363"/>
      <c r="S129" s="361"/>
      <c r="T129" s="363"/>
      <c r="U129" s="361"/>
      <c r="V129" s="363"/>
      <c r="W129" s="361"/>
      <c r="X129" s="363"/>
      <c r="Y129" s="361"/>
      <c r="Z129" s="363"/>
      <c r="AA129" s="361"/>
      <c r="AB129" s="363"/>
      <c r="AC129" s="361"/>
      <c r="AD129" s="363"/>
      <c r="AE129" s="361"/>
      <c r="AF129" s="363"/>
      <c r="AG129" s="361"/>
      <c r="AH129" s="363"/>
      <c r="AI129" s="361"/>
      <c r="AJ129" s="363"/>
      <c r="AK129" s="363"/>
      <c r="AL129" s="363"/>
      <c r="AM129" s="363"/>
      <c r="AN129" s="363"/>
      <c r="AO129" s="363"/>
      <c r="AP129" s="363"/>
      <c r="AQ129" s="363"/>
      <c r="AR129" s="363"/>
      <c r="AS129" s="363"/>
      <c r="AT129" s="363"/>
      <c r="AU129" s="363"/>
      <c r="AV129" s="363"/>
      <c r="AW129" s="363"/>
      <c r="AX129" s="363"/>
      <c r="AY129" s="363"/>
      <c r="AZ129" s="361"/>
    </row>
    <row r="130" spans="1:52" s="362" customFormat="1" x14ac:dyDescent="0.2">
      <c r="A130" s="360"/>
      <c r="B130" s="363"/>
      <c r="C130" s="361"/>
      <c r="D130" s="363"/>
      <c r="E130" s="361"/>
      <c r="F130" s="363"/>
      <c r="G130" s="361"/>
      <c r="H130" s="363"/>
      <c r="I130" s="361"/>
      <c r="J130" s="363"/>
      <c r="K130" s="361"/>
      <c r="L130" s="363"/>
      <c r="M130" s="361"/>
      <c r="N130" s="363"/>
      <c r="O130" s="361"/>
      <c r="P130" s="363"/>
      <c r="Q130" s="361"/>
      <c r="R130" s="363"/>
      <c r="S130" s="361"/>
      <c r="T130" s="363"/>
      <c r="U130" s="361"/>
      <c r="V130" s="363"/>
      <c r="W130" s="361"/>
      <c r="X130" s="363"/>
      <c r="Y130" s="361"/>
      <c r="Z130" s="363"/>
      <c r="AA130" s="361"/>
      <c r="AB130" s="363"/>
      <c r="AC130" s="361"/>
      <c r="AD130" s="363"/>
      <c r="AE130" s="361"/>
      <c r="AF130" s="363"/>
      <c r="AG130" s="361"/>
      <c r="AH130" s="363"/>
      <c r="AI130" s="361"/>
      <c r="AJ130" s="363"/>
      <c r="AK130" s="363"/>
      <c r="AL130" s="363"/>
      <c r="AM130" s="363"/>
      <c r="AN130" s="363"/>
      <c r="AO130" s="363"/>
      <c r="AP130" s="363"/>
      <c r="AQ130" s="363"/>
      <c r="AR130" s="363"/>
      <c r="AS130" s="363"/>
      <c r="AT130" s="363"/>
      <c r="AU130" s="363"/>
      <c r="AV130" s="363"/>
      <c r="AW130" s="363"/>
      <c r="AX130" s="363"/>
      <c r="AY130" s="363"/>
      <c r="AZ130" s="361"/>
    </row>
    <row r="131" spans="1:52" s="362" customFormat="1" x14ac:dyDescent="0.2">
      <c r="A131" s="360"/>
      <c r="B131" s="363"/>
      <c r="C131" s="364"/>
      <c r="D131" s="363"/>
      <c r="E131" s="364"/>
      <c r="F131" s="363"/>
      <c r="G131" s="364"/>
      <c r="H131" s="363"/>
      <c r="I131" s="364"/>
      <c r="J131" s="363"/>
      <c r="K131" s="364"/>
      <c r="L131" s="363"/>
      <c r="M131" s="364"/>
      <c r="N131" s="363"/>
      <c r="O131" s="364"/>
      <c r="P131" s="363"/>
      <c r="Q131" s="364"/>
      <c r="R131" s="363"/>
      <c r="S131" s="364"/>
      <c r="T131" s="363"/>
      <c r="U131" s="364"/>
      <c r="V131" s="363"/>
      <c r="W131" s="364"/>
      <c r="X131" s="363"/>
      <c r="Y131" s="364"/>
      <c r="Z131" s="363"/>
      <c r="AA131" s="364"/>
      <c r="AB131" s="363"/>
      <c r="AC131" s="364"/>
      <c r="AD131" s="363"/>
      <c r="AE131" s="364"/>
      <c r="AF131" s="363"/>
      <c r="AG131" s="364"/>
      <c r="AH131" s="363"/>
      <c r="AI131" s="364"/>
      <c r="AJ131" s="363"/>
      <c r="AK131" s="363"/>
      <c r="AL131" s="363"/>
      <c r="AM131" s="363"/>
      <c r="AN131" s="363"/>
      <c r="AO131" s="363"/>
      <c r="AP131" s="363"/>
      <c r="AQ131" s="363"/>
      <c r="AR131" s="363"/>
      <c r="AS131" s="363"/>
      <c r="AT131" s="363"/>
      <c r="AU131" s="363"/>
      <c r="AV131" s="363"/>
      <c r="AW131" s="363"/>
      <c r="AX131" s="363"/>
      <c r="AY131" s="363"/>
      <c r="AZ131" s="364"/>
    </row>
    <row r="132" spans="1:52" s="362" customFormat="1" x14ac:dyDescent="0.2">
      <c r="A132" s="360"/>
      <c r="B132" s="363"/>
      <c r="C132" s="361"/>
      <c r="D132" s="363"/>
      <c r="E132" s="361"/>
      <c r="F132" s="363"/>
      <c r="G132" s="361"/>
      <c r="H132" s="363"/>
      <c r="I132" s="361"/>
      <c r="J132" s="363"/>
      <c r="K132" s="361"/>
      <c r="L132" s="363"/>
      <c r="M132" s="361"/>
      <c r="N132" s="363"/>
      <c r="O132" s="361"/>
      <c r="P132" s="363"/>
      <c r="Q132" s="361"/>
      <c r="R132" s="363"/>
      <c r="S132" s="361"/>
      <c r="T132" s="363"/>
      <c r="U132" s="361"/>
      <c r="V132" s="363"/>
      <c r="W132" s="361"/>
      <c r="X132" s="363"/>
      <c r="Y132" s="361"/>
      <c r="Z132" s="363"/>
      <c r="AA132" s="361"/>
      <c r="AB132" s="363"/>
      <c r="AC132" s="361"/>
      <c r="AD132" s="363"/>
      <c r="AE132" s="361"/>
      <c r="AF132" s="363"/>
      <c r="AG132" s="361"/>
      <c r="AH132" s="363"/>
      <c r="AI132" s="361"/>
      <c r="AJ132" s="363"/>
      <c r="AK132" s="363"/>
      <c r="AL132" s="363"/>
      <c r="AM132" s="363"/>
      <c r="AN132" s="363"/>
      <c r="AO132" s="363"/>
      <c r="AP132" s="363"/>
      <c r="AQ132" s="363"/>
      <c r="AR132" s="363"/>
      <c r="AS132" s="363"/>
      <c r="AT132" s="363"/>
      <c r="AU132" s="363"/>
      <c r="AV132" s="363"/>
      <c r="AW132" s="363"/>
      <c r="AX132" s="363"/>
      <c r="AY132" s="363"/>
      <c r="AZ132" s="361"/>
    </row>
    <row r="133" spans="1:52" s="362" customFormat="1" x14ac:dyDescent="0.2">
      <c r="A133" s="360"/>
      <c r="B133" s="363"/>
      <c r="C133" s="361"/>
      <c r="D133" s="363"/>
      <c r="E133" s="361"/>
      <c r="F133" s="363"/>
      <c r="G133" s="361"/>
      <c r="H133" s="363"/>
      <c r="I133" s="361"/>
      <c r="J133" s="363"/>
      <c r="K133" s="361"/>
      <c r="L133" s="363"/>
      <c r="M133" s="361"/>
      <c r="N133" s="363"/>
      <c r="O133" s="361"/>
      <c r="P133" s="363"/>
      <c r="Q133" s="361"/>
      <c r="R133" s="363"/>
      <c r="S133" s="361"/>
      <c r="T133" s="363"/>
      <c r="U133" s="361"/>
      <c r="V133" s="363"/>
      <c r="W133" s="361"/>
      <c r="X133" s="363"/>
      <c r="Y133" s="361"/>
      <c r="Z133" s="363"/>
      <c r="AA133" s="361"/>
      <c r="AB133" s="363"/>
      <c r="AC133" s="361"/>
      <c r="AD133" s="363"/>
      <c r="AE133" s="361"/>
      <c r="AF133" s="363"/>
      <c r="AG133" s="361"/>
      <c r="AH133" s="363"/>
      <c r="AI133" s="361"/>
      <c r="AJ133" s="363"/>
      <c r="AK133" s="363"/>
      <c r="AL133" s="363"/>
      <c r="AM133" s="363"/>
      <c r="AN133" s="363"/>
      <c r="AO133" s="363"/>
      <c r="AP133" s="363"/>
      <c r="AQ133" s="363"/>
      <c r="AR133" s="363"/>
      <c r="AS133" s="363"/>
      <c r="AT133" s="363"/>
      <c r="AU133" s="363"/>
      <c r="AV133" s="363"/>
      <c r="AW133" s="363"/>
      <c r="AX133" s="363"/>
      <c r="AY133" s="363"/>
      <c r="AZ133" s="361"/>
    </row>
    <row r="134" spans="1:52" s="362" customFormat="1" x14ac:dyDescent="0.2">
      <c r="B134" s="363"/>
      <c r="D134" s="363"/>
      <c r="F134" s="363"/>
      <c r="H134" s="363"/>
      <c r="J134" s="363"/>
      <c r="L134" s="363"/>
      <c r="N134" s="363"/>
      <c r="O134" s="365"/>
      <c r="P134" s="366"/>
      <c r="Q134" s="365"/>
      <c r="R134" s="366"/>
      <c r="S134" s="365"/>
      <c r="T134" s="366"/>
      <c r="U134" s="365"/>
      <c r="V134" s="363"/>
      <c r="X134" s="363"/>
      <c r="Z134" s="363"/>
      <c r="AB134" s="363"/>
      <c r="AD134" s="363"/>
      <c r="AF134" s="363"/>
      <c r="AH134" s="363"/>
      <c r="AJ134" s="363"/>
      <c r="AK134" s="363"/>
      <c r="AL134" s="363"/>
      <c r="AM134" s="363"/>
      <c r="AN134" s="363"/>
      <c r="AO134" s="363"/>
      <c r="AP134" s="363"/>
      <c r="AQ134" s="363"/>
      <c r="AR134" s="363"/>
      <c r="AS134" s="363"/>
      <c r="AT134" s="363"/>
      <c r="AU134" s="363"/>
      <c r="AV134" s="363"/>
      <c r="AW134" s="363"/>
      <c r="AX134" s="363"/>
      <c r="AY134" s="363"/>
    </row>
    <row r="135" spans="1:52" s="362" customFormat="1" x14ac:dyDescent="0.2">
      <c r="B135" s="367"/>
      <c r="C135" s="367"/>
      <c r="D135" s="363"/>
      <c r="F135" s="363"/>
      <c r="H135" s="363"/>
      <c r="J135" s="363"/>
      <c r="L135" s="363"/>
      <c r="N135" s="363"/>
      <c r="O135" s="365"/>
      <c r="P135" s="366"/>
      <c r="Q135" s="365"/>
      <c r="R135" s="365"/>
      <c r="S135" s="365"/>
      <c r="T135" s="365"/>
      <c r="U135" s="365"/>
      <c r="Z135" s="363"/>
      <c r="AB135" s="363"/>
      <c r="AD135" s="363"/>
      <c r="AF135" s="363"/>
      <c r="AH135" s="363"/>
      <c r="AJ135" s="363"/>
      <c r="AK135" s="363"/>
      <c r="AL135" s="363"/>
      <c r="AM135" s="363"/>
      <c r="AN135" s="363"/>
      <c r="AO135" s="363"/>
      <c r="AP135" s="363"/>
      <c r="AQ135" s="363"/>
      <c r="AR135" s="363"/>
      <c r="AS135" s="363"/>
      <c r="AT135" s="363"/>
      <c r="AU135" s="363"/>
      <c r="AV135" s="363"/>
      <c r="AW135" s="363"/>
      <c r="AX135" s="363"/>
      <c r="AY135" s="363"/>
    </row>
    <row r="136" spans="1:52" s="8" customFormat="1" x14ac:dyDescent="0.2">
      <c r="B136" s="359"/>
      <c r="C136" s="359"/>
      <c r="D136" s="20"/>
      <c r="F136" s="20"/>
      <c r="H136" s="20"/>
      <c r="J136" s="20"/>
      <c r="L136" s="20"/>
      <c r="N136" s="20"/>
      <c r="O136" s="358"/>
      <c r="P136" s="33"/>
      <c r="Q136" s="358"/>
      <c r="R136" s="358"/>
      <c r="S136" s="358"/>
      <c r="T136" s="358"/>
      <c r="U136" s="358"/>
      <c r="Z136" s="20"/>
      <c r="AB136" s="20"/>
      <c r="AD136" s="20"/>
      <c r="AF136" s="20"/>
      <c r="AH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</row>
    <row r="137" spans="1:52" s="8" customFormat="1" x14ac:dyDescent="0.2">
      <c r="B137" s="20"/>
      <c r="C137" s="18"/>
      <c r="D137" s="20"/>
      <c r="F137" s="20"/>
      <c r="H137" s="20"/>
      <c r="J137" s="20"/>
      <c r="L137" s="20"/>
      <c r="N137" s="20"/>
      <c r="O137" s="358"/>
      <c r="P137" s="33"/>
      <c r="Q137" s="358"/>
      <c r="R137" s="358"/>
      <c r="S137" s="358"/>
      <c r="T137" s="358"/>
      <c r="U137" s="358"/>
      <c r="Z137" s="20"/>
      <c r="AB137" s="20"/>
      <c r="AD137" s="20"/>
      <c r="AF137" s="20"/>
      <c r="AH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</row>
    <row r="138" spans="1:52" s="8" customFormat="1" x14ac:dyDescent="0.2">
      <c r="B138" s="20"/>
      <c r="C138" s="18"/>
      <c r="D138" s="20"/>
      <c r="F138" s="20"/>
      <c r="H138" s="20"/>
      <c r="J138" s="20"/>
      <c r="L138" s="20"/>
      <c r="N138" s="20"/>
      <c r="O138" s="358"/>
      <c r="P138" s="33"/>
      <c r="Q138" s="358"/>
      <c r="R138" s="358"/>
      <c r="S138" s="358"/>
      <c r="T138" s="358"/>
      <c r="U138" s="358"/>
      <c r="Z138" s="20"/>
      <c r="AB138" s="20"/>
      <c r="AD138" s="20"/>
      <c r="AF138" s="20"/>
      <c r="AH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</row>
    <row r="139" spans="1:52" s="8" customFormat="1" x14ac:dyDescent="0.2">
      <c r="B139" s="20"/>
      <c r="C139" s="20"/>
      <c r="D139" s="20"/>
      <c r="F139" s="20"/>
      <c r="H139" s="20"/>
      <c r="J139" s="20"/>
      <c r="L139" s="20"/>
      <c r="N139" s="20"/>
      <c r="O139" s="358"/>
      <c r="P139" s="33"/>
      <c r="Q139" s="358"/>
      <c r="R139" s="358"/>
      <c r="S139" s="358"/>
      <c r="T139" s="358"/>
      <c r="U139" s="358"/>
      <c r="Z139" s="20"/>
      <c r="AB139" s="20"/>
      <c r="AD139" s="20"/>
      <c r="AF139" s="20"/>
      <c r="AH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</row>
  </sheetData>
  <phoneticPr fontId="0" type="noConversion"/>
  <printOptions verticalCentered="1" gridLinesSet="0"/>
  <pageMargins left="0.75" right="0.25" top="0.25" bottom="0.4" header="0.23" footer="0.25"/>
  <pageSetup scale="56" orientation="portrait" horizontalDpi="4294967292" verticalDpi="4294967292" r:id="rId1"/>
  <headerFooter alignWithMargins="0">
    <oddFooter>&amp;LECT&amp;CPage &amp;P&amp;R&amp;D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Macro3">
                <anchor moveWithCells="1" sizeWithCells="1">
                  <from>
                    <xdr:col>0</xdr:col>
                    <xdr:colOff>1676400</xdr:colOff>
                    <xdr:row>2</xdr:row>
                    <xdr:rowOff>142875</xdr:rowOff>
                  </from>
                  <to>
                    <xdr:col>1</xdr:col>
                    <xdr:colOff>276225</xdr:colOff>
                    <xdr:row>5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Line="0" autoPict="0" macro="[0]!Macro4">
                <anchor moveWithCells="1" sizeWithCells="1">
                  <from>
                    <xdr:col>59</xdr:col>
                    <xdr:colOff>76200</xdr:colOff>
                    <xdr:row>4</xdr:row>
                    <xdr:rowOff>47625</xdr:rowOff>
                  </from>
                  <to>
                    <xdr:col>61</xdr:col>
                    <xdr:colOff>133350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Button 4">
              <controlPr defaultSize="0" print="0" autoFill="0" autoLine="0" autoPict="0" macro="[0]!Macro5">
                <anchor moveWithCells="1" sizeWithCells="1">
                  <from>
                    <xdr:col>59</xdr:col>
                    <xdr:colOff>57150</xdr:colOff>
                    <xdr:row>0</xdr:row>
                    <xdr:rowOff>142875</xdr:rowOff>
                  </from>
                  <to>
                    <xdr:col>61</xdr:col>
                    <xdr:colOff>95250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F384"/>
  <sheetViews>
    <sheetView workbookViewId="0"/>
  </sheetViews>
  <sheetFormatPr defaultRowHeight="12.75" x14ac:dyDescent="0.2"/>
  <cols>
    <col min="1" max="1" width="3.140625" style="559" customWidth="1"/>
    <col min="2" max="2" width="21.85546875" customWidth="1"/>
    <col min="3" max="3" width="11.5703125" style="549" customWidth="1"/>
    <col min="4" max="4" width="13.140625" style="549" customWidth="1"/>
    <col min="5" max="5" width="13.28515625" style="549" customWidth="1"/>
    <col min="6" max="6" width="11.5703125" style="549" customWidth="1"/>
    <col min="7" max="7" width="2.42578125" style="560" customWidth="1"/>
    <col min="8" max="8" width="21.85546875" style="549" customWidth="1"/>
    <col min="9" max="9" width="10.7109375" customWidth="1"/>
    <col min="10" max="10" width="15" customWidth="1"/>
    <col min="11" max="11" width="3" customWidth="1"/>
  </cols>
  <sheetData>
    <row r="1" spans="2:11" ht="23.25" customHeight="1" x14ac:dyDescent="0.2">
      <c r="B1" s="559"/>
      <c r="C1" s="561" t="s">
        <v>78</v>
      </c>
      <c r="D1" s="560"/>
      <c r="E1" s="560"/>
      <c r="F1" s="560"/>
      <c r="H1" s="563" t="s">
        <v>79</v>
      </c>
      <c r="I1" s="563"/>
      <c r="J1" s="559"/>
      <c r="K1" s="559"/>
    </row>
    <row r="2" spans="2:11" x14ac:dyDescent="0.2">
      <c r="B2" s="564"/>
      <c r="C2" s="565" t="s">
        <v>80</v>
      </c>
      <c r="D2" s="565" t="s">
        <v>81</v>
      </c>
      <c r="E2" s="565" t="s">
        <v>82</v>
      </c>
      <c r="F2" s="565" t="s">
        <v>83</v>
      </c>
      <c r="H2" s="566"/>
      <c r="I2" s="565" t="s">
        <v>80</v>
      </c>
      <c r="J2" s="567" t="s">
        <v>82</v>
      </c>
      <c r="K2" s="559"/>
    </row>
    <row r="3" spans="2:11" x14ac:dyDescent="0.2">
      <c r="B3" t="s">
        <v>84</v>
      </c>
      <c r="C3" s="550">
        <f>'WSCC-N'!$B$69</f>
        <v>0</v>
      </c>
      <c r="D3" s="549">
        <f>HLOOKUP('WSCC-N'!$B$5,'WSCC-N'!$H$65:$AL$68,4)</f>
        <v>0</v>
      </c>
      <c r="E3" s="549">
        <f>'WSCC-N'!$B$68</f>
        <v>0</v>
      </c>
      <c r="F3" s="550">
        <f>D3+E3</f>
        <v>0</v>
      </c>
      <c r="H3" t="s">
        <v>84</v>
      </c>
      <c r="I3" s="550">
        <f>'WSCC-N'!$B$69</f>
        <v>0</v>
      </c>
      <c r="J3" s="550">
        <f>'WSCC-N'!$B$68</f>
        <v>0</v>
      </c>
      <c r="K3" s="559"/>
    </row>
    <row r="4" spans="2:11" x14ac:dyDescent="0.2">
      <c r="B4" t="s">
        <v>274</v>
      </c>
      <c r="C4" s="550">
        <f>'WSCC-S'!$B$69</f>
        <v>0</v>
      </c>
      <c r="D4" s="549">
        <f>HLOOKUP('WSCC-S'!$B$5,'WSCC-S'!$H$65:$AL$68,4)</f>
        <v>0</v>
      </c>
      <c r="E4" s="549">
        <f>'WSCC-S'!$B$68</f>
        <v>0</v>
      </c>
      <c r="F4" s="550">
        <f>D4+E4</f>
        <v>0</v>
      </c>
      <c r="H4" t="s">
        <v>274</v>
      </c>
      <c r="I4" s="550">
        <f>'WSCC-S'!$B$69</f>
        <v>0</v>
      </c>
      <c r="J4" s="550">
        <f>'WSCC-S'!$B$68</f>
        <v>0</v>
      </c>
      <c r="K4" s="559"/>
    </row>
    <row r="5" spans="2:11" x14ac:dyDescent="0.2">
      <c r="B5" t="s">
        <v>85</v>
      </c>
      <c r="C5" s="550">
        <f>'MID-COLUMBIA'!$B$69</f>
        <v>0</v>
      </c>
      <c r="D5" s="549">
        <f>HLOOKUP('MID-COLUMBIA'!$B$5,'MID-COLUMBIA'!$H$65:$AL$68,4)</f>
        <v>0</v>
      </c>
      <c r="E5" s="549">
        <f>'MID-COLUMBIA'!$B$68</f>
        <v>0</v>
      </c>
      <c r="F5" s="550">
        <f>D5+E5</f>
        <v>0</v>
      </c>
      <c r="H5" t="s">
        <v>85</v>
      </c>
      <c r="I5" s="550">
        <f>'MID-COLUMBIA'!$B$69</f>
        <v>0</v>
      </c>
      <c r="J5" s="550">
        <f>'MID-COLUMBIA'!$B$68</f>
        <v>0</v>
      </c>
      <c r="K5" s="559"/>
    </row>
    <row r="6" spans="2:11" x14ac:dyDescent="0.2">
      <c r="B6" t="s">
        <v>86</v>
      </c>
      <c r="C6" s="550">
        <f>'NP15'!$B$69</f>
        <v>0</v>
      </c>
      <c r="D6" s="549">
        <f>HLOOKUP('NP15'!$B$5,'NP15'!$H$65:$AL$68,4)</f>
        <v>-998000</v>
      </c>
      <c r="E6" s="549">
        <f>'NP15'!$B$68</f>
        <v>0</v>
      </c>
      <c r="F6" s="550">
        <f t="shared" ref="F6:F19" si="0">D6+E6</f>
        <v>-998000</v>
      </c>
      <c r="H6" t="s">
        <v>86</v>
      </c>
      <c r="I6" s="550">
        <f>'NP15'!$B$69</f>
        <v>0</v>
      </c>
      <c r="J6" s="550">
        <f>'NP15'!$B$68</f>
        <v>0</v>
      </c>
      <c r="K6" s="559"/>
    </row>
    <row r="7" spans="2:11" x14ac:dyDescent="0.2">
      <c r="B7" t="s">
        <v>87</v>
      </c>
      <c r="C7" s="550">
        <f>'SP15'!$B$69</f>
        <v>0</v>
      </c>
      <c r="D7" s="549">
        <f>HLOOKUP('SP15'!$B$5,'SP15'!$H$65:$AL$68,4)</f>
        <v>1670100</v>
      </c>
      <c r="E7" s="549">
        <f>'SP15'!$B$68</f>
        <v>0</v>
      </c>
      <c r="F7" s="550">
        <f t="shared" si="0"/>
        <v>1670100</v>
      </c>
      <c r="H7" t="s">
        <v>87</v>
      </c>
      <c r="I7" s="550">
        <f>'SP15'!$B$69</f>
        <v>0</v>
      </c>
      <c r="J7" s="550">
        <f>'SP15'!$B$68</f>
        <v>0</v>
      </c>
      <c r="K7" s="559"/>
    </row>
    <row r="8" spans="2:11" x14ac:dyDescent="0.2">
      <c r="B8" t="s">
        <v>88</v>
      </c>
      <c r="C8" s="550">
        <f>'ZP26'!$B$69</f>
        <v>0</v>
      </c>
      <c r="D8" s="549">
        <f>HLOOKUP('ZP26'!$B$5,'ZP26'!$H$65:$AL$68,4)</f>
        <v>0</v>
      </c>
      <c r="E8" s="549">
        <f>'ZP26'!$B$68</f>
        <v>0</v>
      </c>
      <c r="F8" s="550">
        <f t="shared" si="0"/>
        <v>0</v>
      </c>
      <c r="H8" t="s">
        <v>88</v>
      </c>
      <c r="I8" s="550">
        <f>'ZP26'!$B$69</f>
        <v>0</v>
      </c>
      <c r="J8" s="550">
        <f>'ZP26'!$B$68</f>
        <v>0</v>
      </c>
      <c r="K8" s="559"/>
    </row>
    <row r="9" spans="2:11" x14ac:dyDescent="0.2">
      <c r="B9" t="s">
        <v>89</v>
      </c>
      <c r="C9" s="550">
        <f>NONCEC!$B$69</f>
        <v>0</v>
      </c>
      <c r="D9" s="549">
        <f>HLOOKUP(NONCEC!$B$5,NONCEC!$H$65:$AL$68,4)</f>
        <v>0</v>
      </c>
      <c r="E9" s="549">
        <f>NONCEC!$B$68</f>
        <v>0</v>
      </c>
      <c r="F9" s="550">
        <f t="shared" si="0"/>
        <v>0</v>
      </c>
      <c r="H9" t="s">
        <v>89</v>
      </c>
      <c r="I9" s="550">
        <f>NONCEC!$B$69</f>
        <v>0</v>
      </c>
      <c r="J9" s="550">
        <f>NONCEC!$B$68</f>
        <v>0</v>
      </c>
      <c r="K9" s="559"/>
    </row>
    <row r="10" spans="2:11" x14ac:dyDescent="0.2">
      <c r="B10" t="s">
        <v>293</v>
      </c>
      <c r="C10" s="550">
        <f>CLEAN!$B$69</f>
        <v>0</v>
      </c>
      <c r="D10" s="549">
        <f>HLOOKUP(CLEAN!$B$5,CLEAN!$H$65:$AL$68,4)</f>
        <v>0</v>
      </c>
      <c r="E10" s="549">
        <f>CLEAN!$B$68</f>
        <v>0</v>
      </c>
      <c r="F10" s="550">
        <f t="shared" si="0"/>
        <v>0</v>
      </c>
      <c r="H10" t="s">
        <v>293</v>
      </c>
      <c r="I10" s="550">
        <f>CLEAN!$B$69</f>
        <v>0</v>
      </c>
      <c r="J10" s="550">
        <f>CLEAN!$B$68</f>
        <v>0</v>
      </c>
      <c r="K10" s="559"/>
    </row>
    <row r="11" spans="2:11" x14ac:dyDescent="0.2">
      <c r="B11" t="s">
        <v>295</v>
      </c>
      <c r="C11" s="550">
        <f>ROCKIES!$B$69</f>
        <v>0</v>
      </c>
      <c r="D11" s="549">
        <f>HLOOKUP(ROCKIES!$B$5,ROCKIES!$H$65:$AL$68,4)</f>
        <v>0</v>
      </c>
      <c r="E11" s="549">
        <f>ROCKIES!$B$68</f>
        <v>0</v>
      </c>
      <c r="F11" s="550">
        <f t="shared" si="0"/>
        <v>0</v>
      </c>
      <c r="H11" t="s">
        <v>295</v>
      </c>
      <c r="I11" s="550">
        <f>ROCKIES!$B$69</f>
        <v>0</v>
      </c>
      <c r="J11" s="550">
        <f>ROCKIES!$B$68</f>
        <v>0</v>
      </c>
      <c r="K11" s="559"/>
    </row>
    <row r="12" spans="2:11" hidden="1" x14ac:dyDescent="0.2">
      <c r="B12" t="s">
        <v>92</v>
      </c>
      <c r="C12" s="550" t="e">
        <f>#REF!</f>
        <v>#REF!</v>
      </c>
      <c r="D12" s="549" t="e">
        <f>HLOOKUP(#REF!,#REF!,4)</f>
        <v>#REF!</v>
      </c>
      <c r="E12" s="549" t="e">
        <f>#REF!</f>
        <v>#REF!</v>
      </c>
      <c r="F12" s="550" t="e">
        <f t="shared" si="0"/>
        <v>#REF!</v>
      </c>
      <c r="H12" t="s">
        <v>92</v>
      </c>
      <c r="I12" s="550" t="e">
        <f>#REF!</f>
        <v>#REF!</v>
      </c>
      <c r="J12" s="550" t="e">
        <f>#REF!</f>
        <v>#REF!</v>
      </c>
      <c r="K12" s="559"/>
    </row>
    <row r="13" spans="2:11" hidden="1" x14ac:dyDescent="0.2">
      <c r="B13" t="s">
        <v>93</v>
      </c>
      <c r="C13" s="550" t="e">
        <f>#REF!</f>
        <v>#REF!</v>
      </c>
      <c r="D13" s="549" t="e">
        <f>HLOOKUP(#REF!,#REF!,4)</f>
        <v>#REF!</v>
      </c>
      <c r="E13" s="549" t="e">
        <f>#REF!</f>
        <v>#REF!</v>
      </c>
      <c r="F13" s="550" t="e">
        <f t="shared" si="0"/>
        <v>#REF!</v>
      </c>
      <c r="H13" t="s">
        <v>93</v>
      </c>
      <c r="I13" s="550" t="e">
        <f>#REF!</f>
        <v>#REF!</v>
      </c>
      <c r="J13" s="550" t="e">
        <f>#REF!</f>
        <v>#REF!</v>
      </c>
      <c r="K13" s="559"/>
    </row>
    <row r="14" spans="2:11" hidden="1" x14ac:dyDescent="0.2">
      <c r="B14" t="s">
        <v>94</v>
      </c>
      <c r="C14" s="550" t="e">
        <f>#REF!</f>
        <v>#REF!</v>
      </c>
      <c r="D14" s="549" t="e">
        <f>HLOOKUP(#REF!,#REF!,4)</f>
        <v>#REF!</v>
      </c>
      <c r="E14" s="549" t="e">
        <f>#REF!</f>
        <v>#REF!</v>
      </c>
      <c r="F14" s="550" t="e">
        <f t="shared" si="0"/>
        <v>#REF!</v>
      </c>
      <c r="H14" t="s">
        <v>94</v>
      </c>
      <c r="I14" s="550" t="e">
        <f>#REF!</f>
        <v>#REF!</v>
      </c>
      <c r="J14" s="550" t="e">
        <f>#REF!</f>
        <v>#REF!</v>
      </c>
      <c r="K14" s="559"/>
    </row>
    <row r="15" spans="2:11" hidden="1" x14ac:dyDescent="0.2">
      <c r="B15" t="s">
        <v>95</v>
      </c>
      <c r="C15" s="550" t="e">
        <f>#REF!</f>
        <v>#REF!</v>
      </c>
      <c r="D15" s="549" t="e">
        <f>HLOOKUP(#REF!,#REF!,4)</f>
        <v>#REF!</v>
      </c>
      <c r="E15" s="549" t="e">
        <f>#REF!</f>
        <v>#REF!</v>
      </c>
      <c r="F15" s="550" t="e">
        <f t="shared" si="0"/>
        <v>#REF!</v>
      </c>
      <c r="H15"/>
      <c r="I15" s="550" t="e">
        <f>#REF!</f>
        <v>#REF!</v>
      </c>
      <c r="J15" s="550" t="e">
        <f>#REF!</f>
        <v>#REF!</v>
      </c>
      <c r="K15" s="559"/>
    </row>
    <row r="16" spans="2:11" hidden="1" x14ac:dyDescent="0.2">
      <c r="B16" t="s">
        <v>96</v>
      </c>
      <c r="C16" s="550" t="e">
        <f>#REF!</f>
        <v>#REF!</v>
      </c>
      <c r="D16" s="549" t="e">
        <f>HLOOKUP(#REF!,#REF!,4)</f>
        <v>#REF!</v>
      </c>
      <c r="E16" s="549" t="e">
        <f>#REF!</f>
        <v>#REF!</v>
      </c>
      <c r="F16" s="550" t="e">
        <f t="shared" si="0"/>
        <v>#REF!</v>
      </c>
      <c r="H16" t="s">
        <v>96</v>
      </c>
      <c r="I16" s="550" t="e">
        <f>#REF!</f>
        <v>#REF!</v>
      </c>
      <c r="J16" s="550" t="e">
        <f>#REF!</f>
        <v>#REF!</v>
      </c>
      <c r="K16" s="559"/>
    </row>
    <row r="17" spans="1:58" hidden="1" x14ac:dyDescent="0.2">
      <c r="B17" t="s">
        <v>97</v>
      </c>
      <c r="C17" s="550" t="e">
        <f>#REF!</f>
        <v>#REF!</v>
      </c>
      <c r="D17" s="549" t="e">
        <f>HLOOKUP(#REF!,#REF!,4)</f>
        <v>#REF!</v>
      </c>
      <c r="E17" s="549" t="e">
        <f>#REF!</f>
        <v>#REF!</v>
      </c>
      <c r="F17" s="550" t="e">
        <f t="shared" si="0"/>
        <v>#REF!</v>
      </c>
      <c r="H17" t="s">
        <v>97</v>
      </c>
      <c r="I17" s="550" t="e">
        <f>#REF!</f>
        <v>#REF!</v>
      </c>
      <c r="J17" s="550" t="e">
        <f>#REF!</f>
        <v>#REF!</v>
      </c>
      <c r="K17" s="559"/>
    </row>
    <row r="18" spans="1:58" hidden="1" x14ac:dyDescent="0.2">
      <c r="B18" t="s">
        <v>98</v>
      </c>
      <c r="C18" s="550" t="e">
        <f>#REF!</f>
        <v>#REF!</v>
      </c>
      <c r="D18" s="549" t="e">
        <f>HLOOKUP(#REF!,#REF!,4)</f>
        <v>#REF!</v>
      </c>
      <c r="E18" s="549" t="e">
        <f>#REF!</f>
        <v>#REF!</v>
      </c>
      <c r="F18" s="550" t="e">
        <f t="shared" si="0"/>
        <v>#REF!</v>
      </c>
      <c r="H18" t="s">
        <v>98</v>
      </c>
      <c r="I18" s="550" t="e">
        <f>#REF!</f>
        <v>#REF!</v>
      </c>
      <c r="J18" s="550" t="e">
        <f>#REF!</f>
        <v>#REF!</v>
      </c>
      <c r="K18" s="559"/>
    </row>
    <row r="19" spans="1:58" hidden="1" x14ac:dyDescent="0.2">
      <c r="B19" t="s">
        <v>99</v>
      </c>
      <c r="C19" s="550" t="e">
        <f>#REF!</f>
        <v>#REF!</v>
      </c>
      <c r="D19" s="549" t="e">
        <f>HLOOKUP(#REF!,#REF!,4)</f>
        <v>#REF!</v>
      </c>
      <c r="E19" s="549" t="e">
        <f>#REF!</f>
        <v>#REF!</v>
      </c>
      <c r="F19" s="550" t="e">
        <f t="shared" si="0"/>
        <v>#REF!</v>
      </c>
      <c r="H19" t="s">
        <v>99</v>
      </c>
      <c r="I19" s="550" t="e">
        <f>#REF!</f>
        <v>#REF!</v>
      </c>
      <c r="J19" s="550" t="e">
        <f>#REF!</f>
        <v>#REF!</v>
      </c>
      <c r="K19" s="559"/>
    </row>
    <row r="20" spans="1:58" s="559" customFormat="1" x14ac:dyDescent="0.2">
      <c r="C20" s="560"/>
      <c r="D20" s="560"/>
      <c r="E20" s="560"/>
      <c r="F20" s="560"/>
      <c r="G20" s="560"/>
      <c r="H20" s="56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</row>
    <row r="21" spans="1:58" x14ac:dyDescent="0.2">
      <c r="A21"/>
      <c r="G21" s="549"/>
    </row>
    <row r="22" spans="1:58" x14ac:dyDescent="0.2">
      <c r="A22"/>
      <c r="G22" s="549"/>
    </row>
    <row r="23" spans="1:58" x14ac:dyDescent="0.2">
      <c r="A23"/>
      <c r="B23" s="562"/>
      <c r="C23" s="549" t="s">
        <v>100</v>
      </c>
      <c r="G23" s="549"/>
    </row>
    <row r="24" spans="1:58" x14ac:dyDescent="0.2">
      <c r="A24"/>
      <c r="G24" s="549"/>
    </row>
    <row r="25" spans="1:58" x14ac:dyDescent="0.2">
      <c r="A25"/>
      <c r="G25" s="549"/>
    </row>
    <row r="26" spans="1:58" x14ac:dyDescent="0.2">
      <c r="A26"/>
      <c r="G26" s="549"/>
    </row>
    <row r="27" spans="1:58" x14ac:dyDescent="0.2">
      <c r="A27"/>
      <c r="G27" s="549"/>
    </row>
    <row r="28" spans="1:58" x14ac:dyDescent="0.2">
      <c r="A28"/>
      <c r="G28" s="549"/>
    </row>
    <row r="29" spans="1:58" x14ac:dyDescent="0.2">
      <c r="A29"/>
      <c r="G29" s="549"/>
    </row>
    <row r="30" spans="1:58" x14ac:dyDescent="0.2">
      <c r="A30"/>
      <c r="D30" s="549" t="s">
        <v>15</v>
      </c>
      <c r="G30" s="549"/>
    </row>
    <row r="31" spans="1:58" x14ac:dyDescent="0.2">
      <c r="A31"/>
      <c r="G31" s="549"/>
    </row>
    <row r="32" spans="1:58" x14ac:dyDescent="0.2">
      <c r="A32"/>
      <c r="G32" s="549"/>
    </row>
    <row r="33" spans="1:7" x14ac:dyDescent="0.2">
      <c r="A33"/>
      <c r="G33" s="549"/>
    </row>
    <row r="34" spans="1:7" x14ac:dyDescent="0.2">
      <c r="A34"/>
      <c r="G34" s="549"/>
    </row>
    <row r="35" spans="1:7" x14ac:dyDescent="0.2">
      <c r="A35"/>
      <c r="G35" s="549"/>
    </row>
    <row r="36" spans="1:7" x14ac:dyDescent="0.2">
      <c r="A36"/>
      <c r="G36" s="549"/>
    </row>
    <row r="37" spans="1:7" x14ac:dyDescent="0.2">
      <c r="A37"/>
      <c r="G37" s="549"/>
    </row>
    <row r="38" spans="1:7" x14ac:dyDescent="0.2">
      <c r="A38"/>
      <c r="G38" s="549"/>
    </row>
    <row r="39" spans="1:7" x14ac:dyDescent="0.2">
      <c r="A39"/>
      <c r="G39" s="549"/>
    </row>
    <row r="40" spans="1:7" x14ac:dyDescent="0.2">
      <c r="A40"/>
      <c r="G40" s="549"/>
    </row>
    <row r="41" spans="1:7" x14ac:dyDescent="0.2">
      <c r="A41"/>
      <c r="G41" s="549"/>
    </row>
    <row r="42" spans="1:7" x14ac:dyDescent="0.2">
      <c r="A42"/>
      <c r="G42" s="549"/>
    </row>
    <row r="43" spans="1:7" x14ac:dyDescent="0.2">
      <c r="A43"/>
      <c r="G43" s="549"/>
    </row>
    <row r="44" spans="1:7" x14ac:dyDescent="0.2">
      <c r="A44"/>
      <c r="G44" s="549"/>
    </row>
    <row r="45" spans="1:7" x14ac:dyDescent="0.2">
      <c r="A45"/>
      <c r="G45" s="549"/>
    </row>
    <row r="46" spans="1:7" x14ac:dyDescent="0.2">
      <c r="A46"/>
      <c r="G46" s="549"/>
    </row>
    <row r="47" spans="1:7" x14ac:dyDescent="0.2">
      <c r="A47"/>
      <c r="G47" s="549"/>
    </row>
    <row r="48" spans="1:7" x14ac:dyDescent="0.2">
      <c r="A48"/>
      <c r="G48" s="549"/>
    </row>
    <row r="49" spans="1:7" x14ac:dyDescent="0.2">
      <c r="A49"/>
      <c r="G49" s="549"/>
    </row>
    <row r="50" spans="1:7" x14ac:dyDescent="0.2">
      <c r="A50"/>
      <c r="G50" s="549"/>
    </row>
    <row r="51" spans="1:7" x14ac:dyDescent="0.2">
      <c r="A51"/>
      <c r="G51" s="549"/>
    </row>
    <row r="52" spans="1:7" x14ac:dyDescent="0.2">
      <c r="A52"/>
      <c r="G52" s="549"/>
    </row>
    <row r="53" spans="1:7" x14ac:dyDescent="0.2">
      <c r="A53"/>
      <c r="G53" s="549"/>
    </row>
    <row r="54" spans="1:7" x14ac:dyDescent="0.2">
      <c r="A54"/>
      <c r="G54" s="549"/>
    </row>
    <row r="55" spans="1:7" x14ac:dyDescent="0.2">
      <c r="A55"/>
      <c r="G55" s="549"/>
    </row>
    <row r="56" spans="1:7" x14ac:dyDescent="0.2">
      <c r="A56"/>
      <c r="G56" s="549"/>
    </row>
    <row r="57" spans="1:7" x14ac:dyDescent="0.2">
      <c r="A57"/>
      <c r="G57" s="549"/>
    </row>
    <row r="58" spans="1:7" x14ac:dyDescent="0.2">
      <c r="A58"/>
      <c r="G58" s="549"/>
    </row>
    <row r="59" spans="1:7" x14ac:dyDescent="0.2">
      <c r="A59"/>
      <c r="G59" s="549"/>
    </row>
    <row r="60" spans="1:7" x14ac:dyDescent="0.2">
      <c r="A60"/>
      <c r="G60" s="549"/>
    </row>
    <row r="61" spans="1:7" x14ac:dyDescent="0.2">
      <c r="A61"/>
      <c r="G61" s="549"/>
    </row>
    <row r="62" spans="1:7" x14ac:dyDescent="0.2">
      <c r="A62"/>
      <c r="G62" s="549"/>
    </row>
    <row r="63" spans="1:7" x14ac:dyDescent="0.2">
      <c r="A63"/>
      <c r="G63" s="549"/>
    </row>
    <row r="64" spans="1:7" x14ac:dyDescent="0.2">
      <c r="A64"/>
      <c r="G64" s="549"/>
    </row>
    <row r="65" spans="1:7" x14ac:dyDescent="0.2">
      <c r="A65"/>
      <c r="G65" s="549"/>
    </row>
    <row r="66" spans="1:7" x14ac:dyDescent="0.2">
      <c r="A66"/>
    </row>
    <row r="67" spans="1:7" x14ac:dyDescent="0.2">
      <c r="A67"/>
    </row>
    <row r="68" spans="1:7" x14ac:dyDescent="0.2">
      <c r="A68"/>
    </row>
    <row r="69" spans="1:7" x14ac:dyDescent="0.2">
      <c r="A69"/>
    </row>
    <row r="70" spans="1:7" x14ac:dyDescent="0.2">
      <c r="A70"/>
    </row>
    <row r="71" spans="1:7" x14ac:dyDescent="0.2">
      <c r="A71"/>
    </row>
    <row r="72" spans="1:7" x14ac:dyDescent="0.2">
      <c r="A72"/>
    </row>
    <row r="73" spans="1:7" x14ac:dyDescent="0.2">
      <c r="A73"/>
    </row>
    <row r="74" spans="1:7" x14ac:dyDescent="0.2">
      <c r="A74"/>
    </row>
    <row r="75" spans="1:7" x14ac:dyDescent="0.2">
      <c r="A75"/>
    </row>
    <row r="76" spans="1:7" x14ac:dyDescent="0.2">
      <c r="A76"/>
    </row>
    <row r="77" spans="1:7" x14ac:dyDescent="0.2">
      <c r="A77"/>
    </row>
    <row r="78" spans="1:7" x14ac:dyDescent="0.2">
      <c r="A78"/>
    </row>
    <row r="79" spans="1:7" x14ac:dyDescent="0.2">
      <c r="A79"/>
    </row>
    <row r="80" spans="1:7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X277"/>
  <sheetViews>
    <sheetView zoomScale="80" workbookViewId="0">
      <selection activeCell="C5" sqref="C5"/>
    </sheetView>
  </sheetViews>
  <sheetFormatPr defaultRowHeight="12.75" x14ac:dyDescent="0.2"/>
  <cols>
    <col min="1" max="1" width="25.42578125" style="11" customWidth="1"/>
    <col min="2" max="2" width="17.28515625" style="11" customWidth="1"/>
    <col min="3" max="3" width="14.42578125" style="11" customWidth="1"/>
    <col min="4" max="4" width="14.85546875" style="11" customWidth="1"/>
    <col min="5" max="5" width="17.28515625" style="11" customWidth="1"/>
    <col min="6" max="6" width="19.85546875" style="11" customWidth="1"/>
    <col min="7" max="7" width="17" style="11" customWidth="1"/>
    <col min="8" max="8" width="16.7109375" style="11" customWidth="1"/>
    <col min="9" max="9" width="19.85546875" style="11" customWidth="1"/>
    <col min="10" max="10" width="14.85546875" style="11" customWidth="1"/>
    <col min="11" max="11" width="16.85546875" style="11" customWidth="1"/>
    <col min="12" max="12" width="14.85546875" style="11" customWidth="1"/>
    <col min="13" max="13" width="15.28515625" style="11" customWidth="1"/>
    <col min="14" max="18" width="14.85546875" style="11" customWidth="1"/>
    <col min="19" max="19" width="20.85546875" style="11" customWidth="1"/>
    <col min="20" max="24" width="14.85546875" style="11" customWidth="1"/>
    <col min="25" max="25" width="15.42578125" style="11" customWidth="1"/>
    <col min="26" max="34" width="14.85546875" style="11" customWidth="1"/>
    <col min="35" max="35" width="13.85546875" style="11" customWidth="1"/>
    <col min="36" max="36" width="15.140625" style="11" customWidth="1"/>
    <col min="37" max="37" width="16.140625" style="11" customWidth="1"/>
    <col min="38" max="38" width="14.5703125" style="11" customWidth="1"/>
    <col min="39" max="39" width="12" style="11" customWidth="1"/>
    <col min="40" max="40" width="13.28515625" style="11" customWidth="1"/>
    <col min="41" max="41" width="11.5703125" style="11" customWidth="1"/>
    <col min="42" max="42" width="14.5703125" style="11" customWidth="1"/>
    <col min="43" max="16384" width="9.14062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25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25">
      <c r="A3" s="407" t="s">
        <v>104</v>
      </c>
      <c r="B3" s="13" t="s">
        <v>294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25">
      <c r="A4" s="407" t="s">
        <v>106</v>
      </c>
      <c r="B4" s="166">
        <v>37591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">
      <c r="A5" s="407" t="s">
        <v>108</v>
      </c>
      <c r="B5" s="483">
        <v>37621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25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>
        <f>VLOOKUP($B$5,$S$8:$AI$38,14,0)</f>
        <v>0</v>
      </c>
      <c r="H8" s="477">
        <f>VLOOKUP($B$5,$S$8:$AI$38,15,0)</f>
        <v>0</v>
      </c>
      <c r="I8" s="553">
        <v>0</v>
      </c>
      <c r="J8" s="274">
        <f>H8-I8</f>
        <v>0</v>
      </c>
      <c r="K8" s="1"/>
      <c r="L8" s="1"/>
      <c r="M8" s="1"/>
      <c r="N8" s="232"/>
      <c r="O8" s="232">
        <f>D16-P16</f>
        <v>0</v>
      </c>
      <c r="P8" s="232"/>
      <c r="Q8" s="1"/>
      <c r="R8" s="1"/>
      <c r="S8" s="62">
        <f>B4</f>
        <v>37591</v>
      </c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</row>
    <row r="9" spans="1:36" ht="12.75" customHeight="1" x14ac:dyDescent="0.2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>
        <f>VLOOKUP($B$5,$S$8:$AI$38,16,0)</f>
        <v>0</v>
      </c>
      <c r="H9" s="477">
        <f>VLOOKUP($B$5,$S$8:$AI$38,17,0)</f>
        <v>0</v>
      </c>
      <c r="I9" s="553">
        <v>0</v>
      </c>
      <c r="J9" s="274">
        <f>H9-I9</f>
        <v>0</v>
      </c>
      <c r="K9" s="1"/>
      <c r="L9" s="1"/>
      <c r="M9" s="1"/>
      <c r="N9" s="21"/>
      <c r="O9" s="466"/>
      <c r="P9" s="21"/>
      <c r="Q9" s="1"/>
      <c r="R9" s="1"/>
      <c r="S9" s="62">
        <f t="shared" ref="S9:S24" si="0">+S8+1</f>
        <v>37592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/>
      <c r="O10" s="466"/>
      <c r="P10" s="21"/>
      <c r="Q10" s="1"/>
      <c r="R10" s="1"/>
      <c r="S10" s="62">
        <f t="shared" si="0"/>
        <v>37593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25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/>
      <c r="O11" s="466"/>
      <c r="P11" s="21"/>
      <c r="Q11" s="1"/>
      <c r="R11" s="1"/>
      <c r="S11" s="62">
        <f t="shared" si="0"/>
        <v>37594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/>
      <c r="O12" s="466"/>
      <c r="P12" s="21"/>
      <c r="Q12" s="1"/>
      <c r="R12" s="1"/>
      <c r="S12" s="62">
        <f t="shared" si="0"/>
        <v>37595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25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/>
      <c r="O13" s="466"/>
      <c r="P13" s="21"/>
      <c r="Q13" s="1"/>
      <c r="R13" s="1"/>
      <c r="S13" s="62">
        <f t="shared" si="0"/>
        <v>37596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25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/>
      <c r="O14" s="466"/>
      <c r="P14" s="21"/>
      <c r="Q14" s="1"/>
      <c r="R14" s="1"/>
      <c r="S14" s="62">
        <f t="shared" si="0"/>
        <v>37597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37598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25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/>
      <c r="O16" s="132">
        <f>SUM(O8:O14)</f>
        <v>0</v>
      </c>
      <c r="P16" s="132"/>
      <c r="Q16" s="1"/>
      <c r="R16" s="1"/>
      <c r="S16" s="62">
        <f t="shared" si="0"/>
        <v>37599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37600</v>
      </c>
      <c r="T17" s="478"/>
      <c r="U17" s="478"/>
      <c r="V17" s="478"/>
      <c r="W17" s="478"/>
      <c r="X17" s="478"/>
      <c r="Y17" s="478"/>
      <c r="Z17" s="478"/>
      <c r="AA17" s="478"/>
      <c r="AB17" s="478"/>
      <c r="AC17" s="478"/>
      <c r="AD17" s="478"/>
      <c r="AE17" s="478"/>
      <c r="AF17" s="478"/>
      <c r="AG17" s="478"/>
      <c r="AH17" s="478"/>
      <c r="AI17" s="478"/>
      <c r="AJ17" s="478"/>
    </row>
    <row r="18" spans="1:37" ht="12.75" customHeight="1" x14ac:dyDescent="0.2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37601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/>
      <c r="O19" s="421">
        <f>D24-P24</f>
        <v>0</v>
      </c>
      <c r="P19" s="232"/>
      <c r="Q19" s="1"/>
      <c r="R19" s="1"/>
      <c r="S19" s="62">
        <f t="shared" si="0"/>
        <v>37602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/>
      <c r="O20" s="21"/>
      <c r="P20" s="465"/>
      <c r="Q20" s="1"/>
      <c r="R20" s="1"/>
      <c r="S20" s="62">
        <f t="shared" si="0"/>
        <v>37603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37604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37605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37606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/>
      <c r="O24" s="19">
        <f>SUM(O19:O22)</f>
        <v>0</v>
      </c>
      <c r="P24" s="19"/>
      <c r="Q24" s="1"/>
      <c r="R24" s="1"/>
      <c r="S24" s="62">
        <f t="shared" si="0"/>
        <v>37607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ref="S25:S38" si="1">+S24+1</f>
        <v>37608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1"/>
        <v>37609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">
      <c r="A27" s="236" t="s">
        <v>160</v>
      </c>
      <c r="D27" s="18"/>
      <c r="E27" s="1"/>
      <c r="F27" s="267" t="s">
        <v>157</v>
      </c>
      <c r="G27" s="8"/>
      <c r="H27" s="8"/>
      <c r="I27" s="472">
        <f>SUM(I25:I26)</f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1"/>
        <v>37610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">
      <c r="A28" s="11" t="s">
        <v>161</v>
      </c>
      <c r="D28" s="232">
        <f>N38</f>
        <v>0</v>
      </c>
      <c r="E28" s="1"/>
      <c r="F28" s="265"/>
      <c r="G28" s="263"/>
      <c r="H28" s="8"/>
      <c r="I28" s="266"/>
      <c r="J28" s="1"/>
      <c r="K28" s="1"/>
      <c r="L28" s="1"/>
      <c r="M28" s="1"/>
      <c r="N28" s="232"/>
      <c r="O28" s="232">
        <f>D38-P38</f>
        <v>0</v>
      </c>
      <c r="P28" s="232"/>
      <c r="Q28" s="1"/>
      <c r="R28" s="18"/>
      <c r="S28" s="62">
        <f t="shared" si="1"/>
        <v>37611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25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/>
      <c r="O29" s="340"/>
      <c r="P29" s="21"/>
      <c r="Q29" s="1"/>
      <c r="R29" s="8"/>
      <c r="S29" s="62">
        <f t="shared" si="1"/>
        <v>37612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/>
      <c r="O30" s="340"/>
      <c r="P30" s="21"/>
      <c r="Q30" s="1"/>
      <c r="R30" s="8"/>
      <c r="S30" s="62">
        <f t="shared" si="1"/>
        <v>37613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25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/>
      <c r="O31" s="340"/>
      <c r="P31" s="21"/>
      <c r="Q31" s="1"/>
      <c r="R31" s="18"/>
      <c r="S31" s="62">
        <f t="shared" si="1"/>
        <v>37614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/>
      <c r="O32" s="340"/>
      <c r="P32" s="21"/>
      <c r="Q32" s="1"/>
      <c r="R32" s="18"/>
      <c r="S32" s="62">
        <f t="shared" si="1"/>
        <v>37615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/>
      <c r="O33" s="340"/>
      <c r="P33" s="21"/>
      <c r="Q33" s="1"/>
      <c r="R33" s="18"/>
      <c r="S33" s="62">
        <f t="shared" si="1"/>
        <v>37616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25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/>
      <c r="O34" s="340"/>
      <c r="P34" s="21"/>
      <c r="Q34" s="1"/>
      <c r="R34" s="18"/>
      <c r="S34" s="62">
        <f t="shared" si="1"/>
        <v>37617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/>
      <c r="O35" s="340"/>
      <c r="P35" s="21"/>
      <c r="Q35" s="1"/>
      <c r="R35" s="18"/>
      <c r="S35" s="62">
        <f t="shared" si="1"/>
        <v>37618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0</v>
      </c>
      <c r="L36" s="400"/>
      <c r="M36" s="1"/>
      <c r="N36" s="21"/>
      <c r="O36" s="340"/>
      <c r="P36" s="21"/>
      <c r="Q36" s="1"/>
      <c r="R36" s="18"/>
      <c r="S36" s="62">
        <f t="shared" si="1"/>
        <v>37619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/>
      <c r="O37" s="340"/>
      <c r="P37" s="21"/>
      <c r="Q37" s="1"/>
      <c r="R37" s="18"/>
      <c r="S37" s="62">
        <f t="shared" si="1"/>
        <v>37620</v>
      </c>
      <c r="T37" s="478"/>
      <c r="U37" s="478"/>
      <c r="V37" s="478"/>
      <c r="W37" s="478"/>
      <c r="X37" s="478"/>
      <c r="Y37" s="478"/>
      <c r="Z37" s="478"/>
      <c r="AA37" s="478"/>
      <c r="AB37" s="478"/>
      <c r="AC37" s="478"/>
      <c r="AD37" s="478"/>
      <c r="AE37" s="478"/>
      <c r="AF37" s="478"/>
      <c r="AG37" s="478"/>
      <c r="AH37" s="478"/>
      <c r="AI37" s="478"/>
      <c r="AJ37" s="478"/>
    </row>
    <row r="38" spans="1:45" ht="12.75" customHeight="1" thickBot="1" x14ac:dyDescent="0.25">
      <c r="A38" s="14" t="s">
        <v>177</v>
      </c>
      <c r="D38" s="132">
        <f>SUM(D28:D37)</f>
        <v>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/>
      <c r="O38" s="132">
        <f>SUM(O28:O36)</f>
        <v>0</v>
      </c>
      <c r="P38" s="132"/>
      <c r="Q38" s="1"/>
      <c r="R38" s="18"/>
      <c r="S38" s="479">
        <f t="shared" si="1"/>
        <v>37621</v>
      </c>
      <c r="T38" s="512"/>
      <c r="U38" s="512"/>
      <c r="V38" s="512"/>
      <c r="W38" s="512"/>
      <c r="X38" s="512"/>
      <c r="Y38" s="512"/>
      <c r="Z38" s="512"/>
      <c r="AA38" s="512"/>
      <c r="AB38" s="512"/>
      <c r="AC38" s="512"/>
      <c r="AD38" s="512"/>
      <c r="AE38" s="512"/>
      <c r="AF38" s="512"/>
      <c r="AG38" s="512"/>
      <c r="AH38" s="512"/>
      <c r="AI38" s="512"/>
      <c r="AJ38" s="512"/>
    </row>
    <row r="39" spans="1:45" ht="12.75" customHeight="1" thickTop="1" x14ac:dyDescent="0.2">
      <c r="A39" s="1"/>
      <c r="D39" s="1"/>
      <c r="F39" s="32" t="s">
        <v>179</v>
      </c>
      <c r="G39" s="18"/>
      <c r="H39" s="401">
        <f>D28</f>
        <v>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25">
      <c r="A40" s="236" t="s">
        <v>180</v>
      </c>
      <c r="D40" s="132">
        <f>+D38+D24+D16</f>
        <v>0</v>
      </c>
      <c r="E40" s="1"/>
      <c r="F40" s="120"/>
      <c r="G40" s="18"/>
      <c r="H40" s="426"/>
      <c r="I40" s="401"/>
      <c r="J40" s="399"/>
      <c r="K40" s="399"/>
      <c r="L40" s="400"/>
      <c r="M40" s="1"/>
      <c r="N40" s="132"/>
      <c r="O40" s="132">
        <f>+O38+O24+O16</f>
        <v>0</v>
      </c>
      <c r="P40" s="132"/>
      <c r="Q40" s="1"/>
      <c r="R40" s="18"/>
      <c r="S40" s="1"/>
      <c r="T40" s="1"/>
      <c r="U40" s="1"/>
    </row>
    <row r="41" spans="1:45" ht="12.75" customHeight="1" thickTop="1" x14ac:dyDescent="0.2">
      <c r="A41" s="1"/>
      <c r="C41" s="15"/>
      <c r="D41" s="1"/>
      <c r="E41" s="1"/>
      <c r="F41" s="32" t="s">
        <v>181</v>
      </c>
      <c r="G41" s="8"/>
      <c r="H41" s="401">
        <f>E117</f>
        <v>0</v>
      </c>
      <c r="I41" s="401">
        <f>E108</f>
        <v>0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0</v>
      </c>
      <c r="I45" s="401">
        <f>SUM(I37:I41)</f>
        <v>0</v>
      </c>
      <c r="J45" s="401">
        <f>SUM(J35:J41)</f>
        <v>0</v>
      </c>
      <c r="K45" s="399">
        <f>K36+K41</f>
        <v>0</v>
      </c>
      <c r="L45" s="400">
        <f>+F275</f>
        <v>0</v>
      </c>
      <c r="M45" s="1"/>
      <c r="N45" s="137">
        <v>0</v>
      </c>
      <c r="O45" s="137"/>
      <c r="P45" s="17"/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/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25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0</v>
      </c>
      <c r="I47" s="391">
        <f>+I45-D24</f>
        <v>0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/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/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25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f>SUM(P44:P48)</f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">
      <c r="A53" s="236" t="s">
        <v>191</v>
      </c>
      <c r="C53" s="15"/>
      <c r="D53" s="19">
        <v>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25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25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25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25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25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25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25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25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">
      <c r="A65" s="1"/>
      <c r="H65" s="539">
        <f>H70</f>
        <v>37591</v>
      </c>
      <c r="I65" s="542">
        <f t="shared" ref="I65:X65" si="2">H65+1</f>
        <v>37592</v>
      </c>
      <c r="J65" s="542">
        <f t="shared" si="2"/>
        <v>37593</v>
      </c>
      <c r="K65" s="542">
        <f t="shared" si="2"/>
        <v>37594</v>
      </c>
      <c r="L65" s="542">
        <f t="shared" si="2"/>
        <v>37595</v>
      </c>
      <c r="M65" s="542">
        <f t="shared" si="2"/>
        <v>37596</v>
      </c>
      <c r="N65" s="542">
        <f t="shared" si="2"/>
        <v>37597</v>
      </c>
      <c r="O65" s="542">
        <f t="shared" si="2"/>
        <v>37598</v>
      </c>
      <c r="P65" s="542">
        <f t="shared" si="2"/>
        <v>37599</v>
      </c>
      <c r="Q65" s="542">
        <f t="shared" si="2"/>
        <v>37600</v>
      </c>
      <c r="R65" s="542">
        <f t="shared" si="2"/>
        <v>37601</v>
      </c>
      <c r="S65" s="542">
        <f t="shared" si="2"/>
        <v>37602</v>
      </c>
      <c r="T65" s="542">
        <f t="shared" si="2"/>
        <v>37603</v>
      </c>
      <c r="U65" s="542">
        <f t="shared" si="2"/>
        <v>37604</v>
      </c>
      <c r="V65" s="542">
        <f t="shared" si="2"/>
        <v>37605</v>
      </c>
      <c r="W65" s="542">
        <f t="shared" si="2"/>
        <v>37606</v>
      </c>
      <c r="X65" s="542">
        <f t="shared" si="2"/>
        <v>37607</v>
      </c>
      <c r="Y65" s="542">
        <f t="shared" ref="Y65:AL65" si="3">X65+1</f>
        <v>37608</v>
      </c>
      <c r="Z65" s="542">
        <f t="shared" si="3"/>
        <v>37609</v>
      </c>
      <c r="AA65" s="542">
        <f t="shared" si="3"/>
        <v>37610</v>
      </c>
      <c r="AB65" s="542">
        <f t="shared" si="3"/>
        <v>37611</v>
      </c>
      <c r="AC65" s="542">
        <f t="shared" si="3"/>
        <v>37612</v>
      </c>
      <c r="AD65" s="542">
        <f t="shared" si="3"/>
        <v>37613</v>
      </c>
      <c r="AE65" s="542">
        <f t="shared" si="3"/>
        <v>37614</v>
      </c>
      <c r="AF65" s="542">
        <f t="shared" si="3"/>
        <v>37615</v>
      </c>
      <c r="AG65" s="542">
        <f t="shared" si="3"/>
        <v>37616</v>
      </c>
      <c r="AH65" s="542">
        <f t="shared" si="3"/>
        <v>37617</v>
      </c>
      <c r="AI65" s="542">
        <f t="shared" si="3"/>
        <v>37618</v>
      </c>
      <c r="AJ65" s="542">
        <f t="shared" si="3"/>
        <v>37619</v>
      </c>
      <c r="AK65" s="542">
        <f t="shared" si="3"/>
        <v>37620</v>
      </c>
      <c r="AL65" s="543">
        <f t="shared" si="3"/>
        <v>37621</v>
      </c>
      <c r="AN65" s="1"/>
      <c r="AO65" s="1"/>
      <c r="AP65" s="1"/>
      <c r="AQ65" s="1"/>
      <c r="AR65" s="1"/>
      <c r="AS65" s="1"/>
    </row>
    <row r="66" spans="1:50" ht="12.75" customHeight="1" x14ac:dyDescent="0.2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/>
      <c r="I67" s="545"/>
      <c r="J67" s="545"/>
      <c r="K67" s="545"/>
      <c r="L67" s="545"/>
      <c r="M67" s="545"/>
      <c r="N67" s="545"/>
      <c r="O67" s="545"/>
      <c r="P67" s="545"/>
      <c r="Q67" s="545"/>
      <c r="R67" s="545"/>
      <c r="S67" s="545"/>
      <c r="T67" s="545"/>
      <c r="U67" s="545"/>
      <c r="V67" s="545"/>
      <c r="W67" s="545"/>
      <c r="X67" s="545"/>
      <c r="Y67" s="545"/>
      <c r="Z67" s="545"/>
      <c r="AA67" s="545"/>
      <c r="AB67" s="545"/>
      <c r="AC67" s="545"/>
      <c r="AD67" s="545"/>
      <c r="AE67" s="545"/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25">
      <c r="A68" s="470" t="s">
        <v>82</v>
      </c>
      <c r="B68" s="535">
        <f>+H47</f>
        <v>0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W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si="4"/>
        <v>0</v>
      </c>
      <c r="S68" s="547">
        <f t="shared" si="4"/>
        <v>0</v>
      </c>
      <c r="T68" s="547">
        <f t="shared" si="4"/>
        <v>0</v>
      </c>
      <c r="U68" s="547">
        <f t="shared" si="4"/>
        <v>0</v>
      </c>
      <c r="V68" s="547">
        <f t="shared" si="4"/>
        <v>0</v>
      </c>
      <c r="W68" s="547">
        <f t="shared" si="4"/>
        <v>0</v>
      </c>
      <c r="X68" s="547">
        <f t="shared" ref="X68:AL68" si="5">SUM(X66:X67)</f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si="5"/>
        <v>0</v>
      </c>
      <c r="AC68" s="547">
        <f t="shared" si="5"/>
        <v>0</v>
      </c>
      <c r="AD68" s="547">
        <f t="shared" si="5"/>
        <v>0</v>
      </c>
      <c r="AE68" s="547">
        <f t="shared" si="5"/>
        <v>0</v>
      </c>
      <c r="AF68" s="547">
        <f t="shared" si="5"/>
        <v>0</v>
      </c>
      <c r="AG68" s="547">
        <f t="shared" si="5"/>
        <v>0</v>
      </c>
      <c r="AH68" s="547">
        <f t="shared" si="5"/>
        <v>0</v>
      </c>
      <c r="AI68" s="547">
        <f t="shared" si="5"/>
        <v>0</v>
      </c>
      <c r="AJ68" s="547">
        <f t="shared" si="5"/>
        <v>0</v>
      </c>
      <c r="AK68" s="547">
        <f t="shared" si="5"/>
        <v>0</v>
      </c>
      <c r="AL68" s="548">
        <f t="shared" si="5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25">
      <c r="A69" s="470" t="s">
        <v>80</v>
      </c>
      <c r="B69" s="535">
        <f>+I47</f>
        <v>0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">
      <c r="A70" s="207"/>
      <c r="B70" s="207"/>
      <c r="C70" s="204"/>
      <c r="D70" s="208"/>
      <c r="E70" s="208"/>
      <c r="F70" s="208"/>
      <c r="G70" s="207"/>
      <c r="H70" s="223">
        <f>B4</f>
        <v>37591</v>
      </c>
      <c r="I70" s="223">
        <f t="shared" ref="I70:X70" si="6">H70+1</f>
        <v>37592</v>
      </c>
      <c r="J70" s="223">
        <f t="shared" si="6"/>
        <v>37593</v>
      </c>
      <c r="K70" s="223">
        <f t="shared" si="6"/>
        <v>37594</v>
      </c>
      <c r="L70" s="223">
        <f t="shared" si="6"/>
        <v>37595</v>
      </c>
      <c r="M70" s="223">
        <f t="shared" si="6"/>
        <v>37596</v>
      </c>
      <c r="N70" s="223">
        <f t="shared" si="6"/>
        <v>37597</v>
      </c>
      <c r="O70" s="223">
        <f t="shared" si="6"/>
        <v>37598</v>
      </c>
      <c r="P70" s="223">
        <f t="shared" si="6"/>
        <v>37599</v>
      </c>
      <c r="Q70" s="223">
        <f t="shared" si="6"/>
        <v>37600</v>
      </c>
      <c r="R70" s="223">
        <f t="shared" si="6"/>
        <v>37601</v>
      </c>
      <c r="S70" s="223">
        <f t="shared" si="6"/>
        <v>37602</v>
      </c>
      <c r="T70" s="223">
        <f t="shared" si="6"/>
        <v>37603</v>
      </c>
      <c r="U70" s="223">
        <f t="shared" si="6"/>
        <v>37604</v>
      </c>
      <c r="V70" s="223">
        <f t="shared" si="6"/>
        <v>37605</v>
      </c>
      <c r="W70" s="223">
        <f t="shared" si="6"/>
        <v>37606</v>
      </c>
      <c r="X70" s="223">
        <f t="shared" si="6"/>
        <v>37607</v>
      </c>
      <c r="Y70" s="223">
        <f t="shared" ref="Y70:AL70" si="7">X70+1</f>
        <v>37608</v>
      </c>
      <c r="Z70" s="223">
        <f t="shared" si="7"/>
        <v>37609</v>
      </c>
      <c r="AA70" s="223">
        <f t="shared" si="7"/>
        <v>37610</v>
      </c>
      <c r="AB70" s="223">
        <f t="shared" si="7"/>
        <v>37611</v>
      </c>
      <c r="AC70" s="223">
        <f t="shared" si="7"/>
        <v>37612</v>
      </c>
      <c r="AD70" s="223">
        <f t="shared" si="7"/>
        <v>37613</v>
      </c>
      <c r="AE70" s="223">
        <f t="shared" si="7"/>
        <v>37614</v>
      </c>
      <c r="AF70" s="223">
        <f t="shared" si="7"/>
        <v>37615</v>
      </c>
      <c r="AG70" s="223">
        <f t="shared" si="7"/>
        <v>37616</v>
      </c>
      <c r="AH70" s="223">
        <f t="shared" si="7"/>
        <v>37617</v>
      </c>
      <c r="AI70" s="223">
        <f t="shared" si="7"/>
        <v>37618</v>
      </c>
      <c r="AJ70" s="223">
        <f t="shared" si="7"/>
        <v>37619</v>
      </c>
      <c r="AK70" s="223">
        <f t="shared" si="7"/>
        <v>37620</v>
      </c>
      <c r="AL70" s="223">
        <f t="shared" si="7"/>
        <v>37621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">
      <c r="A71" s="434" t="s">
        <v>201</v>
      </c>
      <c r="B71" s="210"/>
      <c r="C71" s="211"/>
      <c r="D71" s="217"/>
      <c r="E71" s="218">
        <f>AM71</f>
        <v>0</v>
      </c>
      <c r="F71" s="520">
        <f>E71-D71</f>
        <v>0</v>
      </c>
      <c r="G71" s="20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  <c r="AC71" s="217"/>
      <c r="AD71" s="217"/>
      <c r="AE71" s="217"/>
      <c r="AF71" s="217"/>
      <c r="AG71" s="217"/>
      <c r="AH71" s="217"/>
      <c r="AI71" s="217"/>
      <c r="AJ71" s="217"/>
      <c r="AK71" s="217"/>
      <c r="AL71" s="217"/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">
      <c r="A72" s="435" t="s">
        <v>202</v>
      </c>
      <c r="B72" s="210"/>
      <c r="C72" s="211"/>
      <c r="D72" s="230"/>
      <c r="E72" s="213">
        <f>AM72</f>
        <v>0</v>
      </c>
      <c r="F72" s="214">
        <f>E72-D72</f>
        <v>0</v>
      </c>
      <c r="G72" s="207"/>
      <c r="H72" s="523"/>
      <c r="I72" s="523"/>
      <c r="J72" s="523"/>
      <c r="K72" s="523"/>
      <c r="L72" s="523"/>
      <c r="M72" s="523"/>
      <c r="N72" s="523"/>
      <c r="O72" s="523"/>
      <c r="P72" s="523"/>
      <c r="Q72" s="523"/>
      <c r="R72" s="523"/>
      <c r="S72" s="523"/>
      <c r="T72" s="523"/>
      <c r="U72" s="523"/>
      <c r="V72" s="523"/>
      <c r="W72" s="523"/>
      <c r="X72" s="523"/>
      <c r="Y72" s="523"/>
      <c r="Z72" s="523"/>
      <c r="AA72" s="523"/>
      <c r="AB72" s="523"/>
      <c r="AC72" s="523"/>
      <c r="AD72" s="523"/>
      <c r="AE72" s="523"/>
      <c r="AF72" s="523"/>
      <c r="AG72" s="523"/>
      <c r="AH72" s="523"/>
      <c r="AI72" s="523"/>
      <c r="AJ72" s="523"/>
      <c r="AK72" s="523"/>
      <c r="AL72" s="523"/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">
      <c r="A73" s="435" t="s">
        <v>171</v>
      </c>
      <c r="B73" s="210"/>
      <c r="C73" s="211"/>
      <c r="D73" s="230"/>
      <c r="E73" s="213">
        <f>AM73</f>
        <v>0</v>
      </c>
      <c r="F73" s="214">
        <f>E73-D73</f>
        <v>0</v>
      </c>
      <c r="G73" s="207"/>
      <c r="H73" s="523"/>
      <c r="I73" s="523"/>
      <c r="J73" s="523"/>
      <c r="K73" s="523"/>
      <c r="L73" s="523"/>
      <c r="M73" s="523"/>
      <c r="N73" s="523"/>
      <c r="O73" s="523"/>
      <c r="P73" s="523"/>
      <c r="Q73" s="523"/>
      <c r="R73" s="523"/>
      <c r="S73" s="523"/>
      <c r="T73" s="523"/>
      <c r="U73" s="523"/>
      <c r="V73" s="523"/>
      <c r="W73" s="523"/>
      <c r="X73" s="523"/>
      <c r="Y73" s="523"/>
      <c r="Z73" s="523"/>
      <c r="AA73" s="523"/>
      <c r="AB73" s="523"/>
      <c r="AC73" s="523"/>
      <c r="AD73" s="523"/>
      <c r="AE73" s="523"/>
      <c r="AF73" s="523"/>
      <c r="AG73" s="523"/>
      <c r="AH73" s="523"/>
      <c r="AI73" s="523"/>
      <c r="AJ73" s="523"/>
      <c r="AK73" s="523"/>
      <c r="AL73" s="523"/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">
      <c r="A76" s="233" t="s">
        <v>205</v>
      </c>
      <c r="B76" s="437"/>
      <c r="C76" s="211"/>
      <c r="D76" s="217"/>
      <c r="E76" s="218">
        <f t="shared" ref="E76:E106" si="8">AM76</f>
        <v>0</v>
      </c>
      <c r="F76" s="219">
        <f t="shared" ref="F76:F91" si="9">E76-D76</f>
        <v>0</v>
      </c>
      <c r="G76" s="207"/>
      <c r="H76" s="225"/>
      <c r="I76" s="225"/>
      <c r="J76" s="225"/>
      <c r="K76" s="225"/>
      <c r="L76" s="225"/>
      <c r="M76" s="225"/>
      <c r="N76" s="225"/>
      <c r="O76" s="225"/>
      <c r="P76" s="225"/>
      <c r="Q76" s="225"/>
      <c r="R76" s="225"/>
      <c r="S76" s="225"/>
      <c r="T76" s="225"/>
      <c r="U76" s="225"/>
      <c r="V76" s="225"/>
      <c r="W76" s="225"/>
      <c r="X76" s="225"/>
      <c r="Y76" s="225"/>
      <c r="Z76" s="225"/>
      <c r="AA76" s="225"/>
      <c r="AB76" s="225"/>
      <c r="AC76" s="225"/>
      <c r="AD76" s="225"/>
      <c r="AE76" s="225"/>
      <c r="AF76" s="225"/>
      <c r="AG76" s="225"/>
      <c r="AH76" s="225"/>
      <c r="AI76" s="225"/>
      <c r="AJ76" s="225"/>
      <c r="AK76" s="225"/>
      <c r="AL76" s="225"/>
      <c r="AM76" s="226">
        <f t="shared" ref="AM76:AM91" si="10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">
      <c r="A77" s="233" t="s">
        <v>206</v>
      </c>
      <c r="B77" s="437"/>
      <c r="C77" s="211"/>
      <c r="D77" s="217"/>
      <c r="E77" s="218">
        <f t="shared" si="8"/>
        <v>0</v>
      </c>
      <c r="F77" s="219">
        <f t="shared" si="9"/>
        <v>0</v>
      </c>
      <c r="G77" s="207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6">
        <f t="shared" si="10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">
      <c r="A78" s="233" t="s">
        <v>207</v>
      </c>
      <c r="B78" s="437"/>
      <c r="C78" s="211"/>
      <c r="D78" s="217"/>
      <c r="E78" s="218">
        <f t="shared" si="8"/>
        <v>0</v>
      </c>
      <c r="F78" s="219">
        <f t="shared" si="9"/>
        <v>0</v>
      </c>
      <c r="G78" s="207"/>
      <c r="H78" s="225"/>
      <c r="I78" s="225"/>
      <c r="J78" s="225"/>
      <c r="K78" s="225"/>
      <c r="L78" s="225"/>
      <c r="M78" s="225"/>
      <c r="N78" s="225"/>
      <c r="O78" s="225"/>
      <c r="P78" s="225"/>
      <c r="Q78" s="225"/>
      <c r="R78" s="225"/>
      <c r="S78" s="225"/>
      <c r="T78" s="225"/>
      <c r="U78" s="225"/>
      <c r="V78" s="225"/>
      <c r="W78" s="225"/>
      <c r="X78" s="225"/>
      <c r="Y78" s="225"/>
      <c r="Z78" s="225"/>
      <c r="AA78" s="225"/>
      <c r="AB78" s="225"/>
      <c r="AC78" s="225"/>
      <c r="AD78" s="225"/>
      <c r="AE78" s="225"/>
      <c r="AF78" s="225"/>
      <c r="AG78" s="225"/>
      <c r="AH78" s="225"/>
      <c r="AI78" s="225"/>
      <c r="AJ78" s="225"/>
      <c r="AK78" s="225"/>
      <c r="AL78" s="225"/>
      <c r="AM78" s="226">
        <f t="shared" si="10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">
      <c r="A79" s="233" t="s">
        <v>208</v>
      </c>
      <c r="B79" s="437"/>
      <c r="C79" s="211"/>
      <c r="D79" s="217"/>
      <c r="E79" s="218">
        <f t="shared" si="8"/>
        <v>0</v>
      </c>
      <c r="F79" s="219">
        <f t="shared" si="9"/>
        <v>0</v>
      </c>
      <c r="G79" s="207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225"/>
      <c r="T79" s="225"/>
      <c r="U79" s="225"/>
      <c r="V79" s="225"/>
      <c r="W79" s="225"/>
      <c r="X79" s="225"/>
      <c r="Y79" s="225"/>
      <c r="Z79" s="225"/>
      <c r="AA79" s="225"/>
      <c r="AB79" s="225"/>
      <c r="AC79" s="225"/>
      <c r="AD79" s="225"/>
      <c r="AE79" s="225"/>
      <c r="AF79" s="225"/>
      <c r="AG79" s="225"/>
      <c r="AH79" s="225"/>
      <c r="AI79" s="225"/>
      <c r="AJ79" s="225"/>
      <c r="AK79" s="225"/>
      <c r="AL79" s="225"/>
      <c r="AM79" s="226">
        <f t="shared" si="10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">
      <c r="A80" s="233" t="s">
        <v>209</v>
      </c>
      <c r="B80" s="437"/>
      <c r="C80" s="211"/>
      <c r="D80" s="217"/>
      <c r="E80" s="218">
        <f t="shared" si="8"/>
        <v>0</v>
      </c>
      <c r="F80" s="219">
        <f t="shared" si="9"/>
        <v>0</v>
      </c>
      <c r="G80" s="207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  <c r="T80" s="225"/>
      <c r="U80" s="225"/>
      <c r="V80" s="225"/>
      <c r="W80" s="225"/>
      <c r="X80" s="225"/>
      <c r="Y80" s="225"/>
      <c r="Z80" s="225"/>
      <c r="AA80" s="225"/>
      <c r="AB80" s="225"/>
      <c r="AC80" s="225"/>
      <c r="AD80" s="225"/>
      <c r="AE80" s="225"/>
      <c r="AF80" s="225"/>
      <c r="AG80" s="225"/>
      <c r="AH80" s="225"/>
      <c r="AI80" s="225"/>
      <c r="AJ80" s="225"/>
      <c r="AK80" s="225"/>
      <c r="AL80" s="225"/>
      <c r="AM80" s="226">
        <f t="shared" si="10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">
      <c r="A81" s="233" t="s">
        <v>210</v>
      </c>
      <c r="B81" s="437"/>
      <c r="C81" s="211"/>
      <c r="D81" s="217"/>
      <c r="E81" s="218">
        <f t="shared" si="8"/>
        <v>0</v>
      </c>
      <c r="F81" s="219">
        <f t="shared" si="9"/>
        <v>0</v>
      </c>
      <c r="G81" s="207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225"/>
      <c r="T81" s="225"/>
      <c r="U81" s="225"/>
      <c r="V81" s="225"/>
      <c r="W81" s="225"/>
      <c r="X81" s="225"/>
      <c r="Y81" s="225"/>
      <c r="Z81" s="225"/>
      <c r="AA81" s="225"/>
      <c r="AB81" s="225"/>
      <c r="AC81" s="225"/>
      <c r="AD81" s="225"/>
      <c r="AE81" s="225"/>
      <c r="AF81" s="225"/>
      <c r="AG81" s="225"/>
      <c r="AH81" s="225"/>
      <c r="AI81" s="225"/>
      <c r="AJ81" s="225"/>
      <c r="AK81" s="225"/>
      <c r="AL81" s="225"/>
      <c r="AM81" s="226">
        <f t="shared" si="10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">
      <c r="A82" s="233" t="s">
        <v>211</v>
      </c>
      <c r="B82" s="437"/>
      <c r="C82" s="211"/>
      <c r="D82" s="217"/>
      <c r="E82" s="218">
        <f t="shared" si="8"/>
        <v>0</v>
      </c>
      <c r="F82" s="219">
        <f t="shared" si="9"/>
        <v>0</v>
      </c>
      <c r="G82" s="207"/>
      <c r="H82" s="225"/>
      <c r="I82" s="225"/>
      <c r="J82" s="225"/>
      <c r="K82" s="225"/>
      <c r="L82" s="225"/>
      <c r="M82" s="225"/>
      <c r="N82" s="225"/>
      <c r="O82" s="225"/>
      <c r="P82" s="225"/>
      <c r="Q82" s="225"/>
      <c r="R82" s="225"/>
      <c r="S82" s="225"/>
      <c r="T82" s="225"/>
      <c r="U82" s="225"/>
      <c r="V82" s="225"/>
      <c r="W82" s="225"/>
      <c r="X82" s="225"/>
      <c r="Y82" s="225"/>
      <c r="Z82" s="225"/>
      <c r="AA82" s="225"/>
      <c r="AB82" s="225"/>
      <c r="AC82" s="225"/>
      <c r="AD82" s="225"/>
      <c r="AE82" s="225"/>
      <c r="AF82" s="225"/>
      <c r="AG82" s="225"/>
      <c r="AH82" s="225"/>
      <c r="AI82" s="225"/>
      <c r="AJ82" s="225"/>
      <c r="AK82" s="225"/>
      <c r="AL82" s="225"/>
      <c r="AM82" s="226">
        <f t="shared" si="10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">
      <c r="A83" s="233" t="s">
        <v>212</v>
      </c>
      <c r="B83" s="437"/>
      <c r="C83" s="211"/>
      <c r="D83" s="217"/>
      <c r="E83" s="218">
        <f t="shared" si="8"/>
        <v>0</v>
      </c>
      <c r="F83" s="219">
        <f t="shared" si="9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10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">
      <c r="A84" s="254" t="s">
        <v>214</v>
      </c>
      <c r="B84" s="437"/>
      <c r="C84" s="211"/>
      <c r="D84" s="217"/>
      <c r="E84" s="218">
        <f t="shared" si="8"/>
        <v>0</v>
      </c>
      <c r="F84" s="219">
        <f t="shared" si="9"/>
        <v>0</v>
      </c>
      <c r="G84" s="207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225"/>
      <c r="S84" s="225"/>
      <c r="T84" s="225"/>
      <c r="U84" s="225"/>
      <c r="V84" s="225"/>
      <c r="W84" s="225"/>
      <c r="X84" s="225"/>
      <c r="Y84" s="225"/>
      <c r="Z84" s="225"/>
      <c r="AA84" s="225"/>
      <c r="AB84" s="225"/>
      <c r="AC84" s="225"/>
      <c r="AD84" s="225"/>
      <c r="AE84" s="225"/>
      <c r="AF84" s="225"/>
      <c r="AG84" s="225"/>
      <c r="AH84" s="225"/>
      <c r="AI84" s="225"/>
      <c r="AJ84" s="225"/>
      <c r="AK84" s="225"/>
      <c r="AL84" s="225"/>
      <c r="AM84" s="226">
        <f t="shared" si="10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">
      <c r="A85" s="254" t="s">
        <v>214</v>
      </c>
      <c r="B85" s="437"/>
      <c r="C85" s="211"/>
      <c r="D85" s="217"/>
      <c r="E85" s="218">
        <f t="shared" si="8"/>
        <v>0</v>
      </c>
      <c r="F85" s="219">
        <f t="shared" si="9"/>
        <v>0</v>
      </c>
      <c r="G85" s="207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  <c r="Z85" s="225"/>
      <c r="AA85" s="225"/>
      <c r="AB85" s="225"/>
      <c r="AC85" s="225"/>
      <c r="AD85" s="225"/>
      <c r="AE85" s="225"/>
      <c r="AF85" s="225"/>
      <c r="AG85" s="225"/>
      <c r="AH85" s="225"/>
      <c r="AI85" s="225"/>
      <c r="AJ85" s="225"/>
      <c r="AK85" s="225"/>
      <c r="AL85" s="225"/>
      <c r="AM85" s="226">
        <f t="shared" si="10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">
      <c r="A86" s="254" t="s">
        <v>214</v>
      </c>
      <c r="B86" s="437"/>
      <c r="C86" s="211"/>
      <c r="D86" s="217"/>
      <c r="E86" s="218">
        <f t="shared" si="8"/>
        <v>0</v>
      </c>
      <c r="F86" s="219">
        <f t="shared" si="9"/>
        <v>0</v>
      </c>
      <c r="G86" s="207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25"/>
      <c r="U86" s="225"/>
      <c r="V86" s="225"/>
      <c r="W86" s="225"/>
      <c r="X86" s="225"/>
      <c r="Y86" s="225"/>
      <c r="Z86" s="225"/>
      <c r="AA86" s="225"/>
      <c r="AB86" s="225"/>
      <c r="AC86" s="225"/>
      <c r="AD86" s="225"/>
      <c r="AE86" s="225"/>
      <c r="AF86" s="225"/>
      <c r="AG86" s="225"/>
      <c r="AH86" s="225"/>
      <c r="AI86" s="225"/>
      <c r="AJ86" s="225"/>
      <c r="AK86" s="225"/>
      <c r="AL86" s="225"/>
      <c r="AM86" s="226">
        <f t="shared" si="10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">
      <c r="A87" s="233" t="s">
        <v>215</v>
      </c>
      <c r="B87" s="437"/>
      <c r="C87" s="211"/>
      <c r="D87" s="217"/>
      <c r="E87" s="218">
        <f t="shared" si="8"/>
        <v>0</v>
      </c>
      <c r="F87" s="219">
        <f t="shared" si="9"/>
        <v>0</v>
      </c>
      <c r="G87" s="207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  <c r="AD87" s="225"/>
      <c r="AE87" s="225"/>
      <c r="AF87" s="225"/>
      <c r="AG87" s="225"/>
      <c r="AH87" s="225"/>
      <c r="AI87" s="225"/>
      <c r="AJ87" s="225"/>
      <c r="AK87" s="225"/>
      <c r="AL87" s="225"/>
      <c r="AM87" s="226">
        <f t="shared" si="10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">
      <c r="A88" s="210" t="s">
        <v>216</v>
      </c>
      <c r="B88" s="437"/>
      <c r="C88" s="211"/>
      <c r="D88" s="217"/>
      <c r="E88" s="218">
        <f t="shared" si="8"/>
        <v>0</v>
      </c>
      <c r="F88" s="219">
        <f t="shared" si="9"/>
        <v>0</v>
      </c>
      <c r="G88" s="207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5"/>
      <c r="T88" s="225"/>
      <c r="U88" s="225"/>
      <c r="V88" s="225"/>
      <c r="W88" s="225"/>
      <c r="X88" s="225"/>
      <c r="Y88" s="225"/>
      <c r="Z88" s="225"/>
      <c r="AA88" s="225"/>
      <c r="AB88" s="225"/>
      <c r="AC88" s="225"/>
      <c r="AD88" s="225"/>
      <c r="AE88" s="225"/>
      <c r="AF88" s="225"/>
      <c r="AG88" s="225"/>
      <c r="AH88" s="225"/>
      <c r="AI88" s="225"/>
      <c r="AJ88" s="225"/>
      <c r="AK88" s="225"/>
      <c r="AL88" s="225"/>
      <c r="AM88" s="226">
        <f t="shared" si="10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">
      <c r="A89" s="210" t="s">
        <v>217</v>
      </c>
      <c r="B89" s="437"/>
      <c r="C89" s="211"/>
      <c r="D89" s="217"/>
      <c r="E89" s="218">
        <f t="shared" si="8"/>
        <v>0</v>
      </c>
      <c r="F89" s="219">
        <f t="shared" si="9"/>
        <v>0</v>
      </c>
      <c r="G89" s="207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5"/>
      <c r="T89" s="225"/>
      <c r="U89" s="225"/>
      <c r="V89" s="225"/>
      <c r="W89" s="225"/>
      <c r="X89" s="225"/>
      <c r="Y89" s="225"/>
      <c r="Z89" s="225"/>
      <c r="AA89" s="225"/>
      <c r="AB89" s="225"/>
      <c r="AC89" s="225"/>
      <c r="AD89" s="225"/>
      <c r="AE89" s="225"/>
      <c r="AF89" s="225"/>
      <c r="AG89" s="225"/>
      <c r="AH89" s="225"/>
      <c r="AI89" s="225"/>
      <c r="AJ89" s="225"/>
      <c r="AK89" s="225"/>
      <c r="AL89" s="225"/>
      <c r="AM89" s="226">
        <f t="shared" si="10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">
      <c r="A90" s="210" t="s">
        <v>218</v>
      </c>
      <c r="B90" s="437"/>
      <c r="C90" s="211"/>
      <c r="D90" s="217"/>
      <c r="E90" s="218">
        <f t="shared" si="8"/>
        <v>0</v>
      </c>
      <c r="F90" s="219">
        <f t="shared" si="9"/>
        <v>0</v>
      </c>
      <c r="G90" s="207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5"/>
      <c r="T90" s="225"/>
      <c r="U90" s="225"/>
      <c r="V90" s="225"/>
      <c r="W90" s="225"/>
      <c r="X90" s="225"/>
      <c r="Y90" s="225"/>
      <c r="Z90" s="225"/>
      <c r="AA90" s="225"/>
      <c r="AB90" s="225"/>
      <c r="AC90" s="225"/>
      <c r="AD90" s="225"/>
      <c r="AE90" s="225"/>
      <c r="AF90" s="225"/>
      <c r="AG90" s="225"/>
      <c r="AH90" s="225"/>
      <c r="AI90" s="225"/>
      <c r="AJ90" s="225"/>
      <c r="AK90" s="225"/>
      <c r="AL90" s="225"/>
      <c r="AM90" s="226">
        <f t="shared" si="10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">
      <c r="A91" s="525" t="s">
        <v>219</v>
      </c>
      <c r="B91" s="526"/>
      <c r="C91" s="211"/>
      <c r="D91" s="217"/>
      <c r="E91" s="218">
        <f t="shared" si="8"/>
        <v>0</v>
      </c>
      <c r="F91" s="219">
        <f t="shared" si="9"/>
        <v>0</v>
      </c>
      <c r="G91" s="207"/>
      <c r="H91" s="527"/>
      <c r="I91" s="527"/>
      <c r="J91" s="527"/>
      <c r="K91" s="527"/>
      <c r="L91" s="527"/>
      <c r="M91" s="527"/>
      <c r="N91" s="527"/>
      <c r="O91" s="527"/>
      <c r="P91" s="527"/>
      <c r="Q91" s="527"/>
      <c r="R91" s="527"/>
      <c r="S91" s="527"/>
      <c r="T91" s="527"/>
      <c r="U91" s="527"/>
      <c r="V91" s="527"/>
      <c r="W91" s="527"/>
      <c r="X91" s="527"/>
      <c r="Y91" s="527"/>
      <c r="Z91" s="527"/>
      <c r="AA91" s="527"/>
      <c r="AB91" s="527"/>
      <c r="AC91" s="527"/>
      <c r="AD91" s="527"/>
      <c r="AE91" s="527"/>
      <c r="AF91" s="527"/>
      <c r="AG91" s="527"/>
      <c r="AH91" s="527"/>
      <c r="AI91" s="527"/>
      <c r="AJ91" s="527"/>
      <c r="AK91" s="527"/>
      <c r="AL91" s="527"/>
      <c r="AM91" s="226">
        <f t="shared" si="10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">
      <c r="A92" s="210" t="s">
        <v>220</v>
      </c>
      <c r="B92" s="437"/>
      <c r="C92" s="211"/>
      <c r="D92" s="217"/>
      <c r="E92" s="218">
        <f t="shared" si="8"/>
        <v>0</v>
      </c>
      <c r="F92" s="219">
        <f t="shared" ref="F92:F107" si="11">E92-D92</f>
        <v>0</v>
      </c>
      <c r="G92" s="207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25"/>
      <c r="U92" s="225"/>
      <c r="V92" s="225"/>
      <c r="W92" s="225"/>
      <c r="X92" s="225"/>
      <c r="Y92" s="225"/>
      <c r="Z92" s="225"/>
      <c r="AA92" s="225"/>
      <c r="AB92" s="225"/>
      <c r="AC92" s="225"/>
      <c r="AD92" s="225"/>
      <c r="AE92" s="225"/>
      <c r="AF92" s="225"/>
      <c r="AG92" s="225"/>
      <c r="AH92" s="225"/>
      <c r="AI92" s="225"/>
      <c r="AJ92" s="225"/>
      <c r="AK92" s="225"/>
      <c r="AL92" s="225"/>
      <c r="AM92" s="226">
        <f t="shared" ref="AM92:AM106" si="12">SUM(H92:AL92)</f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">
      <c r="A93" s="210" t="s">
        <v>221</v>
      </c>
      <c r="B93" s="437"/>
      <c r="C93" s="211"/>
      <c r="D93" s="217"/>
      <c r="E93" s="218">
        <f t="shared" si="8"/>
        <v>0</v>
      </c>
      <c r="F93" s="219">
        <f t="shared" si="11"/>
        <v>0</v>
      </c>
      <c r="G93" s="207"/>
      <c r="H93" s="225"/>
      <c r="I93" s="225"/>
      <c r="J93" s="225"/>
      <c r="K93" s="225"/>
      <c r="L93" s="225"/>
      <c r="M93" s="225"/>
      <c r="N93" s="225"/>
      <c r="O93" s="225"/>
      <c r="P93" s="225"/>
      <c r="Q93" s="225"/>
      <c r="R93" s="225"/>
      <c r="S93" s="225"/>
      <c r="T93" s="225"/>
      <c r="U93" s="225"/>
      <c r="V93" s="225"/>
      <c r="W93" s="225"/>
      <c r="X93" s="225"/>
      <c r="Y93" s="225"/>
      <c r="Z93" s="225"/>
      <c r="AA93" s="225"/>
      <c r="AB93" s="225"/>
      <c r="AC93" s="225"/>
      <c r="AD93" s="225"/>
      <c r="AE93" s="225"/>
      <c r="AF93" s="225"/>
      <c r="AG93" s="225"/>
      <c r="AH93" s="225"/>
      <c r="AI93" s="225"/>
      <c r="AJ93" s="225"/>
      <c r="AK93" s="225"/>
      <c r="AL93" s="225"/>
      <c r="AM93" s="226">
        <f t="shared" si="12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">
      <c r="A94" s="210" t="s">
        <v>211</v>
      </c>
      <c r="B94" s="437"/>
      <c r="C94" s="211"/>
      <c r="D94" s="217"/>
      <c r="E94" s="218">
        <f t="shared" si="8"/>
        <v>0</v>
      </c>
      <c r="F94" s="219">
        <f t="shared" si="11"/>
        <v>0</v>
      </c>
      <c r="G94" s="207"/>
      <c r="H94" s="225"/>
      <c r="I94" s="225"/>
      <c r="J94" s="225"/>
      <c r="K94" s="225"/>
      <c r="L94" s="225"/>
      <c r="M94" s="225"/>
      <c r="N94" s="225"/>
      <c r="O94" s="225"/>
      <c r="P94" s="225"/>
      <c r="Q94" s="225"/>
      <c r="R94" s="225"/>
      <c r="S94" s="225"/>
      <c r="T94" s="225"/>
      <c r="U94" s="225"/>
      <c r="V94" s="225"/>
      <c r="W94" s="225"/>
      <c r="X94" s="225"/>
      <c r="Y94" s="225"/>
      <c r="Z94" s="225"/>
      <c r="AA94" s="225"/>
      <c r="AB94" s="225"/>
      <c r="AC94" s="225"/>
      <c r="AD94" s="225"/>
      <c r="AE94" s="225"/>
      <c r="AF94" s="225"/>
      <c r="AG94" s="225"/>
      <c r="AH94" s="225"/>
      <c r="AI94" s="225"/>
      <c r="AJ94" s="225"/>
      <c r="AK94" s="225"/>
      <c r="AL94" s="225"/>
      <c r="AM94" s="226">
        <f t="shared" si="12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">
      <c r="A95" s="210" t="s">
        <v>212</v>
      </c>
      <c r="B95" s="437"/>
      <c r="C95" s="211"/>
      <c r="D95" s="217"/>
      <c r="E95" s="218">
        <f t="shared" si="8"/>
        <v>0</v>
      </c>
      <c r="F95" s="219">
        <f t="shared" si="11"/>
        <v>0</v>
      </c>
      <c r="G95" s="207"/>
      <c r="H95" s="225"/>
      <c r="I95" s="225"/>
      <c r="J95" s="225"/>
      <c r="K95" s="225"/>
      <c r="L95" s="225"/>
      <c r="M95" s="225"/>
      <c r="N95" s="225"/>
      <c r="O95" s="225"/>
      <c r="P95" s="225"/>
      <c r="Q95" s="225"/>
      <c r="R95" s="225"/>
      <c r="S95" s="225"/>
      <c r="T95" s="225"/>
      <c r="U95" s="225"/>
      <c r="V95" s="225"/>
      <c r="W95" s="225"/>
      <c r="X95" s="225"/>
      <c r="Y95" s="225"/>
      <c r="Z95" s="225"/>
      <c r="AA95" s="225"/>
      <c r="AB95" s="225"/>
      <c r="AC95" s="225"/>
      <c r="AD95" s="225"/>
      <c r="AE95" s="225"/>
      <c r="AF95" s="225"/>
      <c r="AG95" s="225"/>
      <c r="AH95" s="225"/>
      <c r="AI95" s="225"/>
      <c r="AJ95" s="225"/>
      <c r="AK95" s="225"/>
      <c r="AL95" s="225"/>
      <c r="AM95" s="226">
        <f t="shared" si="12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">
      <c r="A96" s="210" t="s">
        <v>222</v>
      </c>
      <c r="B96" s="437"/>
      <c r="C96" s="211"/>
      <c r="D96" s="217"/>
      <c r="E96" s="218">
        <f t="shared" si="8"/>
        <v>0</v>
      </c>
      <c r="F96" s="219">
        <f t="shared" si="11"/>
        <v>0</v>
      </c>
      <c r="G96" s="207"/>
      <c r="H96" s="225"/>
      <c r="I96" s="225"/>
      <c r="J96" s="225"/>
      <c r="K96" s="225"/>
      <c r="L96" s="225"/>
      <c r="M96" s="225"/>
      <c r="N96" s="225"/>
      <c r="O96" s="225"/>
      <c r="P96" s="225"/>
      <c r="Q96" s="225"/>
      <c r="R96" s="225"/>
      <c r="S96" s="225"/>
      <c r="T96" s="225"/>
      <c r="U96" s="225"/>
      <c r="V96" s="225"/>
      <c r="W96" s="225"/>
      <c r="X96" s="225"/>
      <c r="Y96" s="225"/>
      <c r="Z96" s="225"/>
      <c r="AA96" s="225"/>
      <c r="AB96" s="225"/>
      <c r="AC96" s="225"/>
      <c r="AD96" s="225"/>
      <c r="AE96" s="225"/>
      <c r="AF96" s="225"/>
      <c r="AG96" s="225"/>
      <c r="AH96" s="225"/>
      <c r="AI96" s="225"/>
      <c r="AJ96" s="225"/>
      <c r="AK96" s="225"/>
      <c r="AL96" s="225"/>
      <c r="AM96" s="226">
        <f t="shared" si="12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">
      <c r="A97" s="210" t="s">
        <v>223</v>
      </c>
      <c r="B97" s="437"/>
      <c r="C97" s="211"/>
      <c r="D97" s="217"/>
      <c r="E97" s="218">
        <f t="shared" si="8"/>
        <v>0</v>
      </c>
      <c r="F97" s="219">
        <f t="shared" si="11"/>
        <v>0</v>
      </c>
      <c r="G97" s="207"/>
      <c r="H97" s="225"/>
      <c r="I97" s="225"/>
      <c r="J97" s="225"/>
      <c r="K97" s="225"/>
      <c r="L97" s="225"/>
      <c r="M97" s="225"/>
      <c r="N97" s="225"/>
      <c r="O97" s="225"/>
      <c r="P97" s="225"/>
      <c r="Q97" s="225"/>
      <c r="R97" s="225"/>
      <c r="S97" s="225"/>
      <c r="T97" s="225"/>
      <c r="U97" s="225"/>
      <c r="V97" s="225"/>
      <c r="W97" s="225"/>
      <c r="X97" s="225"/>
      <c r="Y97" s="225"/>
      <c r="Z97" s="225"/>
      <c r="AA97" s="225"/>
      <c r="AB97" s="225"/>
      <c r="AC97" s="225"/>
      <c r="AD97" s="225"/>
      <c r="AE97" s="225"/>
      <c r="AF97" s="225"/>
      <c r="AG97" s="225"/>
      <c r="AH97" s="225"/>
      <c r="AI97" s="225"/>
      <c r="AJ97" s="225"/>
      <c r="AK97" s="225"/>
      <c r="AL97" s="225"/>
      <c r="AM97" s="226">
        <f t="shared" si="12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">
      <c r="A98" s="210" t="s">
        <v>224</v>
      </c>
      <c r="B98" s="437"/>
      <c r="C98" s="211"/>
      <c r="D98" s="217"/>
      <c r="E98" s="218">
        <f t="shared" si="8"/>
        <v>0</v>
      </c>
      <c r="F98" s="219">
        <f t="shared" si="11"/>
        <v>0</v>
      </c>
      <c r="G98" s="207"/>
      <c r="H98" s="225"/>
      <c r="I98" s="225"/>
      <c r="J98" s="225"/>
      <c r="K98" s="225"/>
      <c r="L98" s="225"/>
      <c r="M98" s="225"/>
      <c r="N98" s="225"/>
      <c r="O98" s="225"/>
      <c r="P98" s="225"/>
      <c r="Q98" s="225"/>
      <c r="R98" s="225"/>
      <c r="S98" s="225"/>
      <c r="T98" s="225"/>
      <c r="U98" s="225"/>
      <c r="V98" s="225"/>
      <c r="W98" s="225"/>
      <c r="X98" s="225"/>
      <c r="Y98" s="225"/>
      <c r="Z98" s="225"/>
      <c r="AA98" s="225"/>
      <c r="AB98" s="225"/>
      <c r="AC98" s="225"/>
      <c r="AD98" s="225"/>
      <c r="AE98" s="225"/>
      <c r="AF98" s="225"/>
      <c r="AG98" s="225"/>
      <c r="AH98" s="225"/>
      <c r="AI98" s="225"/>
      <c r="AJ98" s="225"/>
      <c r="AK98" s="225"/>
      <c r="AL98" s="225"/>
      <c r="AM98" s="226">
        <f t="shared" si="12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">
      <c r="A99" s="210" t="s">
        <v>225</v>
      </c>
      <c r="B99" s="437"/>
      <c r="C99" s="211"/>
      <c r="D99" s="217"/>
      <c r="E99" s="218">
        <f t="shared" si="8"/>
        <v>0</v>
      </c>
      <c r="F99" s="219">
        <f t="shared" si="11"/>
        <v>0</v>
      </c>
      <c r="G99" s="207"/>
      <c r="H99" s="225"/>
      <c r="I99" s="225"/>
      <c r="J99" s="225"/>
      <c r="K99" s="225"/>
      <c r="L99" s="225"/>
      <c r="M99" s="225"/>
      <c r="N99" s="225"/>
      <c r="O99" s="225"/>
      <c r="P99" s="225"/>
      <c r="Q99" s="225"/>
      <c r="R99" s="225"/>
      <c r="S99" s="225"/>
      <c r="T99" s="225"/>
      <c r="U99" s="225"/>
      <c r="V99" s="225"/>
      <c r="W99" s="225"/>
      <c r="X99" s="225"/>
      <c r="Y99" s="225"/>
      <c r="Z99" s="225"/>
      <c r="AA99" s="225"/>
      <c r="AB99" s="225"/>
      <c r="AC99" s="225"/>
      <c r="AD99" s="225"/>
      <c r="AE99" s="225"/>
      <c r="AF99" s="225"/>
      <c r="AG99" s="225"/>
      <c r="AH99" s="225"/>
      <c r="AI99" s="225"/>
      <c r="AJ99" s="225"/>
      <c r="AK99" s="225"/>
      <c r="AL99" s="225"/>
      <c r="AM99" s="226">
        <f t="shared" si="12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">
      <c r="A100" s="253" t="s">
        <v>214</v>
      </c>
      <c r="B100" s="437"/>
      <c r="C100" s="211"/>
      <c r="D100" s="217"/>
      <c r="E100" s="218">
        <f t="shared" si="8"/>
        <v>0</v>
      </c>
      <c r="F100" s="219">
        <f t="shared" si="11"/>
        <v>0</v>
      </c>
      <c r="G100" s="207"/>
      <c r="H100" s="225"/>
      <c r="I100" s="225"/>
      <c r="J100" s="225"/>
      <c r="K100" s="225"/>
      <c r="L100" s="225"/>
      <c r="M100" s="225"/>
      <c r="N100" s="225"/>
      <c r="O100" s="225"/>
      <c r="P100" s="225"/>
      <c r="Q100" s="225"/>
      <c r="R100" s="225"/>
      <c r="S100" s="225"/>
      <c r="T100" s="225"/>
      <c r="U100" s="225"/>
      <c r="V100" s="225"/>
      <c r="W100" s="225"/>
      <c r="X100" s="225"/>
      <c r="Y100" s="225"/>
      <c r="Z100" s="225"/>
      <c r="AA100" s="225"/>
      <c r="AB100" s="225"/>
      <c r="AC100" s="225"/>
      <c r="AD100" s="225"/>
      <c r="AE100" s="225"/>
      <c r="AF100" s="225"/>
      <c r="AG100" s="225"/>
      <c r="AH100" s="225"/>
      <c r="AI100" s="225"/>
      <c r="AJ100" s="225"/>
      <c r="AK100" s="225"/>
      <c r="AL100" s="225"/>
      <c r="AM100" s="226">
        <f t="shared" si="12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">
      <c r="A101" s="253" t="s">
        <v>214</v>
      </c>
      <c r="B101" s="437"/>
      <c r="C101" s="211"/>
      <c r="D101" s="217"/>
      <c r="E101" s="218">
        <f t="shared" si="8"/>
        <v>0</v>
      </c>
      <c r="F101" s="219">
        <f t="shared" si="11"/>
        <v>0</v>
      </c>
      <c r="G101" s="207"/>
      <c r="H101" s="225"/>
      <c r="I101" s="225"/>
      <c r="J101" s="225"/>
      <c r="K101" s="225"/>
      <c r="L101" s="225"/>
      <c r="M101" s="225"/>
      <c r="N101" s="225"/>
      <c r="O101" s="225"/>
      <c r="P101" s="225"/>
      <c r="Q101" s="225"/>
      <c r="R101" s="225"/>
      <c r="S101" s="225"/>
      <c r="T101" s="225"/>
      <c r="U101" s="225"/>
      <c r="V101" s="225"/>
      <c r="W101" s="225"/>
      <c r="X101" s="225"/>
      <c r="Y101" s="225"/>
      <c r="Z101" s="225"/>
      <c r="AA101" s="225"/>
      <c r="AB101" s="225"/>
      <c r="AC101" s="225"/>
      <c r="AD101" s="225"/>
      <c r="AE101" s="225"/>
      <c r="AF101" s="225"/>
      <c r="AG101" s="225"/>
      <c r="AH101" s="225"/>
      <c r="AI101" s="225"/>
      <c r="AJ101" s="225"/>
      <c r="AK101" s="225"/>
      <c r="AL101" s="225"/>
      <c r="AM101" s="226">
        <f t="shared" si="12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">
      <c r="A102" s="209" t="s">
        <v>226</v>
      </c>
      <c r="B102" s="437"/>
      <c r="C102" s="211"/>
      <c r="D102" s="217"/>
      <c r="E102" s="218">
        <f t="shared" si="8"/>
        <v>0</v>
      </c>
      <c r="F102" s="219">
        <f t="shared" si="11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2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">
      <c r="A103" s="209" t="s">
        <v>227</v>
      </c>
      <c r="B103" s="210"/>
      <c r="C103" s="211"/>
      <c r="D103" s="217"/>
      <c r="E103" s="218">
        <f t="shared" si="8"/>
        <v>0</v>
      </c>
      <c r="F103" s="219">
        <f t="shared" si="11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2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">
      <c r="A104" s="209" t="s">
        <v>228</v>
      </c>
      <c r="B104" s="210"/>
      <c r="C104" s="211"/>
      <c r="D104" s="217"/>
      <c r="E104" s="218">
        <f t="shared" si="8"/>
        <v>0</v>
      </c>
      <c r="F104" s="219">
        <f t="shared" si="11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2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">
      <c r="A105" s="349" t="s">
        <v>214</v>
      </c>
      <c r="B105" s="210"/>
      <c r="C105" s="211"/>
      <c r="D105" s="217"/>
      <c r="E105" s="218">
        <f t="shared" si="8"/>
        <v>0</v>
      </c>
      <c r="F105" s="219">
        <f t="shared" si="11"/>
        <v>0</v>
      </c>
      <c r="G105" s="207"/>
      <c r="H105" s="276"/>
      <c r="I105" s="276"/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276"/>
      <c r="Z105" s="276"/>
      <c r="AA105" s="276"/>
      <c r="AB105" s="276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26">
        <f t="shared" si="12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25">
      <c r="A106" s="209" t="s">
        <v>229</v>
      </c>
      <c r="B106" s="210"/>
      <c r="C106" s="211"/>
      <c r="D106" s="217"/>
      <c r="E106" s="218">
        <f t="shared" si="8"/>
        <v>0</v>
      </c>
      <c r="F106" s="219">
        <f t="shared" si="11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2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25">
      <c r="A107" s="434" t="s">
        <v>230</v>
      </c>
      <c r="B107" s="210"/>
      <c r="C107" s="211"/>
      <c r="D107" s="220"/>
      <c r="E107" s="220">
        <f>SUM(E76:E106)-E87-E88</f>
        <v>0</v>
      </c>
      <c r="F107" s="220">
        <f t="shared" si="11"/>
        <v>0</v>
      </c>
      <c r="G107" s="207"/>
      <c r="H107" s="220"/>
      <c r="I107" s="220"/>
      <c r="J107" s="220"/>
      <c r="K107" s="220"/>
      <c r="L107" s="220"/>
      <c r="M107" s="220"/>
      <c r="N107" s="220"/>
      <c r="O107" s="220"/>
      <c r="P107" s="220"/>
      <c r="Q107" s="220"/>
      <c r="R107" s="220"/>
      <c r="S107" s="220"/>
      <c r="T107" s="220"/>
      <c r="U107" s="220"/>
      <c r="V107" s="220"/>
      <c r="W107" s="220"/>
      <c r="X107" s="220"/>
      <c r="Y107" s="220"/>
      <c r="Z107" s="220"/>
      <c r="AA107" s="220"/>
      <c r="AB107" s="220"/>
      <c r="AC107" s="220"/>
      <c r="AD107" s="220"/>
      <c r="AE107" s="220"/>
      <c r="AF107" s="220"/>
      <c r="AG107" s="220"/>
      <c r="AH107" s="220"/>
      <c r="AI107" s="220"/>
      <c r="AJ107" s="220"/>
      <c r="AK107" s="220"/>
      <c r="AL107" s="220"/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">
      <c r="A108" s="438" t="s">
        <v>231</v>
      </c>
      <c r="B108" s="210"/>
      <c r="C108" s="211"/>
      <c r="D108" s="217"/>
      <c r="E108" s="218">
        <f t="shared" ref="E108:E116" si="13">AM108</f>
        <v>0</v>
      </c>
      <c r="F108" s="521">
        <f t="shared" ref="F108:F118" si="14">E108-D108</f>
        <v>0</v>
      </c>
      <c r="G108" s="207"/>
      <c r="H108" s="533"/>
      <c r="I108" s="533"/>
      <c r="J108" s="533"/>
      <c r="K108" s="533"/>
      <c r="L108" s="533"/>
      <c r="M108" s="533"/>
      <c r="N108" s="533"/>
      <c r="O108" s="533"/>
      <c r="P108" s="533"/>
      <c r="Q108" s="533"/>
      <c r="R108" s="533"/>
      <c r="S108" s="533"/>
      <c r="T108" s="533"/>
      <c r="U108" s="533"/>
      <c r="V108" s="533"/>
      <c r="W108" s="533"/>
      <c r="X108" s="533"/>
      <c r="Y108" s="533"/>
      <c r="Z108" s="533"/>
      <c r="AA108" s="533"/>
      <c r="AB108" s="533"/>
      <c r="AC108" s="533"/>
      <c r="AD108" s="533"/>
      <c r="AE108" s="533"/>
      <c r="AF108" s="533"/>
      <c r="AG108" s="533"/>
      <c r="AH108" s="533"/>
      <c r="AI108" s="533"/>
      <c r="AJ108" s="533"/>
      <c r="AK108" s="533"/>
      <c r="AL108" s="533"/>
      <c r="AM108" s="226">
        <f t="shared" ref="AM108:AM116" si="15">SUM(H108:AL108)</f>
        <v>0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">
      <c r="A109" s="252" t="s">
        <v>214</v>
      </c>
      <c r="B109" s="210"/>
      <c r="C109" s="211"/>
      <c r="D109" s="217"/>
      <c r="E109" s="218">
        <f t="shared" si="13"/>
        <v>0</v>
      </c>
      <c r="F109" s="521">
        <f t="shared" si="14"/>
        <v>0</v>
      </c>
      <c r="G109" s="207"/>
      <c r="H109" s="482"/>
      <c r="I109" s="482"/>
      <c r="J109" s="482"/>
      <c r="K109" s="482"/>
      <c r="L109" s="482"/>
      <c r="M109" s="482"/>
      <c r="N109" s="482"/>
      <c r="O109" s="482"/>
      <c r="P109" s="482"/>
      <c r="Q109" s="482"/>
      <c r="R109" s="482"/>
      <c r="S109" s="482"/>
      <c r="T109" s="482"/>
      <c r="U109" s="482"/>
      <c r="V109" s="482"/>
      <c r="W109" s="482"/>
      <c r="X109" s="482"/>
      <c r="Y109" s="482"/>
      <c r="Z109" s="482"/>
      <c r="AA109" s="482"/>
      <c r="AB109" s="482"/>
      <c r="AC109" s="482"/>
      <c r="AD109" s="482"/>
      <c r="AE109" s="482"/>
      <c r="AF109" s="482"/>
      <c r="AG109" s="482"/>
      <c r="AH109" s="482"/>
      <c r="AI109" s="482"/>
      <c r="AJ109" s="482"/>
      <c r="AK109" s="482"/>
      <c r="AL109" s="482"/>
      <c r="AM109" s="226">
        <f t="shared" si="15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">
      <c r="A110" s="252" t="s">
        <v>214</v>
      </c>
      <c r="B110" s="210"/>
      <c r="C110" s="211"/>
      <c r="D110" s="217"/>
      <c r="E110" s="218">
        <f t="shared" si="13"/>
        <v>0</v>
      </c>
      <c r="F110" s="521">
        <f t="shared" si="14"/>
        <v>0</v>
      </c>
      <c r="G110" s="207"/>
      <c r="H110" s="482"/>
      <c r="I110" s="482"/>
      <c r="J110" s="482"/>
      <c r="K110" s="482"/>
      <c r="L110" s="482"/>
      <c r="M110" s="482"/>
      <c r="N110" s="482"/>
      <c r="O110" s="482"/>
      <c r="P110" s="482"/>
      <c r="Q110" s="482"/>
      <c r="R110" s="482"/>
      <c r="S110" s="482"/>
      <c r="T110" s="482"/>
      <c r="U110" s="482"/>
      <c r="V110" s="482"/>
      <c r="W110" s="482"/>
      <c r="X110" s="482"/>
      <c r="Y110" s="482"/>
      <c r="Z110" s="482"/>
      <c r="AA110" s="482"/>
      <c r="AB110" s="482"/>
      <c r="AC110" s="482"/>
      <c r="AD110" s="482"/>
      <c r="AE110" s="482"/>
      <c r="AF110" s="482"/>
      <c r="AG110" s="482"/>
      <c r="AH110" s="482"/>
      <c r="AI110" s="482"/>
      <c r="AJ110" s="482"/>
      <c r="AK110" s="482"/>
      <c r="AL110" s="482"/>
      <c r="AM110" s="226">
        <f t="shared" si="15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">
      <c r="A111" s="252" t="s">
        <v>214</v>
      </c>
      <c r="B111" s="210"/>
      <c r="C111" s="211"/>
      <c r="D111" s="217"/>
      <c r="E111" s="218">
        <f t="shared" si="13"/>
        <v>0</v>
      </c>
      <c r="F111" s="521">
        <f t="shared" si="14"/>
        <v>0</v>
      </c>
      <c r="G111" s="207"/>
      <c r="H111" s="482"/>
      <c r="I111" s="482"/>
      <c r="J111" s="482"/>
      <c r="K111" s="482"/>
      <c r="L111" s="482"/>
      <c r="M111" s="482"/>
      <c r="N111" s="482"/>
      <c r="O111" s="482"/>
      <c r="P111" s="482"/>
      <c r="Q111" s="482"/>
      <c r="R111" s="482"/>
      <c r="S111" s="482"/>
      <c r="T111" s="482"/>
      <c r="U111" s="482"/>
      <c r="V111" s="482"/>
      <c r="W111" s="482"/>
      <c r="X111" s="482"/>
      <c r="Y111" s="482"/>
      <c r="Z111" s="482"/>
      <c r="AA111" s="482"/>
      <c r="AB111" s="482"/>
      <c r="AC111" s="482"/>
      <c r="AD111" s="482"/>
      <c r="AE111" s="482"/>
      <c r="AF111" s="482"/>
      <c r="AG111" s="482"/>
      <c r="AH111" s="482"/>
      <c r="AI111" s="482"/>
      <c r="AJ111" s="482"/>
      <c r="AK111" s="482"/>
      <c r="AL111" s="482"/>
      <c r="AM111" s="226">
        <f t="shared" si="15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">
      <c r="A112" s="439" t="s">
        <v>43</v>
      </c>
      <c r="B112" s="210"/>
      <c r="C112" s="211"/>
      <c r="D112" s="217"/>
      <c r="E112" s="218">
        <f t="shared" si="13"/>
        <v>0</v>
      </c>
      <c r="F112" s="521">
        <f t="shared" si="14"/>
        <v>0</v>
      </c>
      <c r="G112" s="207"/>
      <c r="H112" s="482"/>
      <c r="I112" s="482"/>
      <c r="J112" s="482"/>
      <c r="K112" s="482"/>
      <c r="L112" s="482"/>
      <c r="M112" s="482"/>
      <c r="N112" s="482"/>
      <c r="O112" s="482"/>
      <c r="P112" s="482"/>
      <c r="Q112" s="482"/>
      <c r="R112" s="482"/>
      <c r="S112" s="482"/>
      <c r="T112" s="482"/>
      <c r="U112" s="482"/>
      <c r="V112" s="482"/>
      <c r="W112" s="482"/>
      <c r="X112" s="482"/>
      <c r="Y112" s="482"/>
      <c r="Z112" s="482"/>
      <c r="AA112" s="482"/>
      <c r="AB112" s="482"/>
      <c r="AC112" s="482"/>
      <c r="AD112" s="482"/>
      <c r="AE112" s="482"/>
      <c r="AF112" s="482"/>
      <c r="AG112" s="482"/>
      <c r="AH112" s="482"/>
      <c r="AI112" s="482"/>
      <c r="AJ112" s="482"/>
      <c r="AK112" s="482"/>
      <c r="AL112" s="482"/>
      <c r="AM112" s="226">
        <f t="shared" si="15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25">
      <c r="A113" s="439" t="s">
        <v>45</v>
      </c>
      <c r="B113" s="210"/>
      <c r="C113" s="211"/>
      <c r="D113" s="217"/>
      <c r="E113" s="218">
        <f t="shared" si="13"/>
        <v>0</v>
      </c>
      <c r="F113" s="521">
        <f t="shared" si="14"/>
        <v>0</v>
      </c>
      <c r="G113" s="207"/>
      <c r="H113" s="482"/>
      <c r="I113" s="482"/>
      <c r="J113" s="482"/>
      <c r="K113" s="482"/>
      <c r="L113" s="482"/>
      <c r="M113" s="482"/>
      <c r="N113" s="482"/>
      <c r="O113" s="482"/>
      <c r="P113" s="482"/>
      <c r="Q113" s="482"/>
      <c r="R113" s="482"/>
      <c r="S113" s="482"/>
      <c r="T113" s="482"/>
      <c r="U113" s="482"/>
      <c r="V113" s="482"/>
      <c r="W113" s="482"/>
      <c r="X113" s="482"/>
      <c r="Y113" s="482"/>
      <c r="Z113" s="482"/>
      <c r="AA113" s="482"/>
      <c r="AB113" s="482"/>
      <c r="AC113" s="482"/>
      <c r="AD113" s="482"/>
      <c r="AE113" s="482"/>
      <c r="AF113" s="482"/>
      <c r="AG113" s="482"/>
      <c r="AH113" s="482"/>
      <c r="AI113" s="482"/>
      <c r="AJ113" s="482"/>
      <c r="AK113" s="482"/>
      <c r="AL113" s="482"/>
      <c r="AM113" s="226">
        <f t="shared" si="15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25">
      <c r="A114" s="438" t="s">
        <v>232</v>
      </c>
      <c r="B114" s="210"/>
      <c r="C114" s="211"/>
      <c r="D114" s="485"/>
      <c r="E114" s="486">
        <f t="shared" si="13"/>
        <v>0</v>
      </c>
      <c r="F114" s="522">
        <f t="shared" si="14"/>
        <v>0</v>
      </c>
      <c r="G114" s="207"/>
      <c r="H114" s="488"/>
      <c r="I114" s="488"/>
      <c r="J114" s="488"/>
      <c r="K114" s="488"/>
      <c r="L114" s="488"/>
      <c r="M114" s="488"/>
      <c r="N114" s="488"/>
      <c r="O114" s="488"/>
      <c r="P114" s="488"/>
      <c r="Q114" s="488"/>
      <c r="R114" s="488"/>
      <c r="S114" s="488"/>
      <c r="T114" s="488"/>
      <c r="U114" s="488"/>
      <c r="V114" s="488"/>
      <c r="W114" s="488"/>
      <c r="X114" s="488"/>
      <c r="Y114" s="488"/>
      <c r="Z114" s="488"/>
      <c r="AA114" s="488"/>
      <c r="AB114" s="488"/>
      <c r="AC114" s="488"/>
      <c r="AD114" s="488"/>
      <c r="AE114" s="488"/>
      <c r="AF114" s="488"/>
      <c r="AG114" s="488"/>
      <c r="AH114" s="488"/>
      <c r="AI114" s="488"/>
      <c r="AJ114" s="488"/>
      <c r="AK114" s="488"/>
      <c r="AL114" s="488"/>
      <c r="AM114" s="524">
        <f t="shared" si="15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x14ac:dyDescent="0.2">
      <c r="A115" s="252" t="s">
        <v>214</v>
      </c>
      <c r="B115" s="210"/>
      <c r="C115" s="211"/>
      <c r="D115" s="212"/>
      <c r="E115" s="231">
        <f t="shared" si="13"/>
        <v>0</v>
      </c>
      <c r="F115" s="228">
        <f t="shared" si="14"/>
        <v>0</v>
      </c>
      <c r="G115" s="207"/>
      <c r="H115" s="488"/>
      <c r="I115" s="488"/>
      <c r="J115" s="488"/>
      <c r="K115" s="488"/>
      <c r="L115" s="488"/>
      <c r="M115" s="488"/>
      <c r="N115" s="488"/>
      <c r="O115" s="488"/>
      <c r="P115" s="488"/>
      <c r="Q115" s="488"/>
      <c r="R115" s="488"/>
      <c r="S115" s="488"/>
      <c r="T115" s="488"/>
      <c r="U115" s="488"/>
      <c r="V115" s="488"/>
      <c r="W115" s="488"/>
      <c r="X115" s="488"/>
      <c r="Y115" s="488"/>
      <c r="Z115" s="488"/>
      <c r="AA115" s="488"/>
      <c r="AB115" s="488"/>
      <c r="AC115" s="488"/>
      <c r="AD115" s="488"/>
      <c r="AE115" s="488"/>
      <c r="AF115" s="488"/>
      <c r="AG115" s="488"/>
      <c r="AH115" s="488"/>
      <c r="AI115" s="488"/>
      <c r="AJ115" s="488"/>
      <c r="AK115" s="488"/>
      <c r="AL115" s="488"/>
      <c r="AM115" s="334">
        <f t="shared" si="15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x14ac:dyDescent="0.2">
      <c r="A116" s="252" t="s">
        <v>214</v>
      </c>
      <c r="B116" s="210"/>
      <c r="C116" s="211"/>
      <c r="D116" s="221"/>
      <c r="E116" s="333">
        <f t="shared" si="13"/>
        <v>0</v>
      </c>
      <c r="F116" s="228">
        <f t="shared" si="14"/>
        <v>0</v>
      </c>
      <c r="G116" s="229"/>
      <c r="H116" s="488"/>
      <c r="I116" s="488"/>
      <c r="J116" s="488"/>
      <c r="K116" s="488"/>
      <c r="L116" s="488"/>
      <c r="M116" s="488"/>
      <c r="N116" s="488"/>
      <c r="O116" s="488"/>
      <c r="P116" s="488"/>
      <c r="Q116" s="488"/>
      <c r="R116" s="488"/>
      <c r="S116" s="488"/>
      <c r="T116" s="488"/>
      <c r="U116" s="488"/>
      <c r="V116" s="488"/>
      <c r="W116" s="488"/>
      <c r="X116" s="488"/>
      <c r="Y116" s="488"/>
      <c r="Z116" s="488"/>
      <c r="AA116" s="488"/>
      <c r="AB116" s="488"/>
      <c r="AC116" s="488"/>
      <c r="AD116" s="488"/>
      <c r="AE116" s="488"/>
      <c r="AF116" s="488"/>
      <c r="AG116" s="488"/>
      <c r="AH116" s="488"/>
      <c r="AI116" s="488"/>
      <c r="AJ116" s="488"/>
      <c r="AK116" s="488"/>
      <c r="AL116" s="488"/>
      <c r="AM116" s="334">
        <f t="shared" si="15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25">
      <c r="A117" s="434" t="s">
        <v>233</v>
      </c>
      <c r="B117" s="210"/>
      <c r="C117" s="211"/>
      <c r="D117" s="485"/>
      <c r="E117" s="486">
        <f>E114+E113+E112+E108+E107+E73+E72+E71</f>
        <v>0</v>
      </c>
      <c r="F117" s="487">
        <f t="shared" si="14"/>
        <v>0</v>
      </c>
      <c r="G117" s="204"/>
      <c r="H117" s="488"/>
      <c r="I117" s="488"/>
      <c r="J117" s="488"/>
      <c r="K117" s="488"/>
      <c r="L117" s="488"/>
      <c r="M117" s="488"/>
      <c r="N117" s="488"/>
      <c r="O117" s="488"/>
      <c r="P117" s="488"/>
      <c r="Q117" s="488"/>
      <c r="R117" s="488"/>
      <c r="S117" s="488"/>
      <c r="T117" s="488"/>
      <c r="U117" s="488"/>
      <c r="V117" s="488"/>
      <c r="W117" s="488"/>
      <c r="X117" s="488"/>
      <c r="Y117" s="488"/>
      <c r="Z117" s="488"/>
      <c r="AA117" s="488"/>
      <c r="AB117" s="488"/>
      <c r="AC117" s="488"/>
      <c r="AD117" s="488"/>
      <c r="AE117" s="488"/>
      <c r="AF117" s="488"/>
      <c r="AG117" s="488"/>
      <c r="AH117" s="488"/>
      <c r="AI117" s="488"/>
      <c r="AJ117" s="488"/>
      <c r="AK117" s="488"/>
      <c r="AL117" s="488"/>
      <c r="AM117" s="220">
        <f>AM114+AM110+AM108+AM71+AM72+AM73+AM107</f>
        <v>0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25">
      <c r="A118" s="440" t="s">
        <v>41</v>
      </c>
      <c r="B118" s="234"/>
      <c r="C118" s="234"/>
      <c r="D118" s="250"/>
      <c r="E118" s="251">
        <f>AM118</f>
        <v>0</v>
      </c>
      <c r="F118" s="341">
        <f t="shared" si="14"/>
        <v>0</v>
      </c>
      <c r="H118" s="531"/>
      <c r="I118" s="531"/>
      <c r="J118" s="531"/>
      <c r="K118" s="531"/>
      <c r="L118" s="531"/>
      <c r="M118" s="531"/>
      <c r="N118" s="531"/>
      <c r="O118" s="531"/>
      <c r="P118" s="531"/>
      <c r="Q118" s="531"/>
      <c r="R118" s="531"/>
      <c r="S118" s="531"/>
      <c r="T118" s="531"/>
      <c r="U118" s="531"/>
      <c r="V118" s="531"/>
      <c r="W118" s="531"/>
      <c r="X118" s="531"/>
      <c r="Y118" s="531"/>
      <c r="Z118" s="531"/>
      <c r="AA118" s="531"/>
      <c r="AB118" s="531"/>
      <c r="AC118" s="531"/>
      <c r="AD118" s="531"/>
      <c r="AE118" s="531"/>
      <c r="AF118" s="531"/>
      <c r="AG118" s="531"/>
      <c r="AH118" s="531"/>
      <c r="AI118" s="531"/>
      <c r="AJ118" s="531"/>
      <c r="AK118" s="531"/>
      <c r="AL118" s="531"/>
      <c r="AM118" s="341">
        <f>SUM(H118:AL118)</f>
        <v>0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25">
      <c r="H119" s="484">
        <f>B4</f>
        <v>37591</v>
      </c>
      <c r="I119" s="484">
        <f t="shared" ref="I119:X119" si="16">H119+1</f>
        <v>37592</v>
      </c>
      <c r="J119" s="484">
        <f t="shared" si="16"/>
        <v>37593</v>
      </c>
      <c r="K119" s="484">
        <f t="shared" si="16"/>
        <v>37594</v>
      </c>
      <c r="L119" s="484">
        <f t="shared" si="16"/>
        <v>37595</v>
      </c>
      <c r="M119" s="484">
        <f t="shared" si="16"/>
        <v>37596</v>
      </c>
      <c r="N119" s="484">
        <f t="shared" si="16"/>
        <v>37597</v>
      </c>
      <c r="O119" s="484">
        <f t="shared" si="16"/>
        <v>37598</v>
      </c>
      <c r="P119" s="484">
        <f t="shared" si="16"/>
        <v>37599</v>
      </c>
      <c r="Q119" s="484">
        <f t="shared" si="16"/>
        <v>37600</v>
      </c>
      <c r="R119" s="484">
        <f t="shared" si="16"/>
        <v>37601</v>
      </c>
      <c r="S119" s="484">
        <f t="shared" si="16"/>
        <v>37602</v>
      </c>
      <c r="T119" s="484">
        <f t="shared" si="16"/>
        <v>37603</v>
      </c>
      <c r="U119" s="484">
        <f t="shared" si="16"/>
        <v>37604</v>
      </c>
      <c r="V119" s="484">
        <f t="shared" si="16"/>
        <v>37605</v>
      </c>
      <c r="W119" s="484">
        <f t="shared" si="16"/>
        <v>37606</v>
      </c>
      <c r="X119" s="484">
        <f t="shared" si="16"/>
        <v>37607</v>
      </c>
      <c r="Y119" s="484">
        <f t="shared" ref="Y119:AL119" si="17">X119+1</f>
        <v>37608</v>
      </c>
      <c r="Z119" s="484">
        <f t="shared" si="17"/>
        <v>37609</v>
      </c>
      <c r="AA119" s="484">
        <f t="shared" si="17"/>
        <v>37610</v>
      </c>
      <c r="AB119" s="484">
        <f t="shared" si="17"/>
        <v>37611</v>
      </c>
      <c r="AC119" s="484">
        <f t="shared" si="17"/>
        <v>37612</v>
      </c>
      <c r="AD119" s="484">
        <f t="shared" si="17"/>
        <v>37613</v>
      </c>
      <c r="AE119" s="484">
        <f t="shared" si="17"/>
        <v>37614</v>
      </c>
      <c r="AF119" s="484">
        <f t="shared" si="17"/>
        <v>37615</v>
      </c>
      <c r="AG119" s="484">
        <f t="shared" si="17"/>
        <v>37616</v>
      </c>
      <c r="AH119" s="484">
        <f t="shared" si="17"/>
        <v>37617</v>
      </c>
      <c r="AI119" s="484">
        <f t="shared" si="17"/>
        <v>37618</v>
      </c>
      <c r="AJ119" s="484">
        <f t="shared" si="17"/>
        <v>37619</v>
      </c>
      <c r="AK119" s="484">
        <f t="shared" si="17"/>
        <v>37620</v>
      </c>
      <c r="AL119" s="484">
        <f t="shared" si="17"/>
        <v>37621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25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25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25" thickTop="1" thickBot="1" x14ac:dyDescent="0.25">
      <c r="A122" s="37" t="s">
        <v>235</v>
      </c>
      <c r="B122" s="38"/>
      <c r="C122" s="39"/>
      <c r="D122" s="40"/>
    </row>
    <row r="123" spans="1:46" ht="12.75" customHeight="1" thickTop="1" x14ac:dyDescent="0.2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25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25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25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25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>
        <f>VLOOKUP($B$5,$S$8:$AI$38,9,0)</f>
        <v>0</v>
      </c>
      <c r="D133" s="531">
        <f>-VLOOKUP($B$5,$S$8:$AG$38,7,0)</f>
        <v>0</v>
      </c>
      <c r="E133" s="531">
        <f>-VLOOKUP($B$5,$S$8:$AG$38,8,0)</f>
        <v>0</v>
      </c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0</v>
      </c>
      <c r="D136" s="324">
        <v>0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>
        <f>VLOOKUP($B$5,$S$8:$AG$38,12,0)</f>
        <v>0</v>
      </c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8">SUM(C136:C137)</f>
        <v>0</v>
      </c>
      <c r="D138" s="320">
        <f t="shared" si="18"/>
        <v>0</v>
      </c>
      <c r="E138" s="312">
        <f t="shared" si="18"/>
        <v>0</v>
      </c>
      <c r="F138" s="312">
        <f t="shared" si="18"/>
        <v>0</v>
      </c>
      <c r="G138" s="312">
        <f t="shared" si="18"/>
        <v>0</v>
      </c>
      <c r="H138" s="322">
        <f t="shared" si="18"/>
        <v>0</v>
      </c>
      <c r="I138" s="330">
        <f t="shared" si="18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37591</v>
      </c>
      <c r="C142" s="345"/>
      <c r="D142" s="345"/>
      <c r="E142" s="345"/>
      <c r="F142" s="345"/>
      <c r="G142" s="345"/>
      <c r="H142" s="345"/>
      <c r="I142" s="344">
        <f t="shared" ref="I142:I157" si="19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58" si="20">+B142+1</f>
        <v>37592</v>
      </c>
      <c r="C143" s="310"/>
      <c r="D143" s="310"/>
      <c r="E143" s="310"/>
      <c r="F143" s="310"/>
      <c r="G143" s="310"/>
      <c r="H143" s="310"/>
      <c r="I143" s="311">
        <f t="shared" si="19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20"/>
        <v>37593</v>
      </c>
      <c r="C144" s="310"/>
      <c r="D144" s="310"/>
      <c r="E144" s="310"/>
      <c r="F144" s="310"/>
      <c r="G144" s="310"/>
      <c r="H144" s="310"/>
      <c r="I144" s="311">
        <f t="shared" si="19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20"/>
        <v>37594</v>
      </c>
      <c r="C145" s="310"/>
      <c r="D145" s="310"/>
      <c r="E145" s="310"/>
      <c r="F145" s="310"/>
      <c r="G145" s="310"/>
      <c r="H145" s="310"/>
      <c r="I145" s="311">
        <f t="shared" si="19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20"/>
        <v>37595</v>
      </c>
      <c r="C146" s="310"/>
      <c r="D146" s="310"/>
      <c r="E146" s="310"/>
      <c r="F146" s="310"/>
      <c r="G146" s="310"/>
      <c r="H146" s="310"/>
      <c r="I146" s="311">
        <f t="shared" si="19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20"/>
        <v>37596</v>
      </c>
      <c r="C147" s="310"/>
      <c r="D147" s="310"/>
      <c r="E147" s="310"/>
      <c r="F147" s="310"/>
      <c r="G147" s="310"/>
      <c r="H147" s="310"/>
      <c r="I147" s="311">
        <f t="shared" si="19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20"/>
        <v>37597</v>
      </c>
      <c r="C148" s="310"/>
      <c r="D148" s="310"/>
      <c r="E148" s="310"/>
      <c r="F148" s="310"/>
      <c r="G148" s="310"/>
      <c r="H148" s="310"/>
      <c r="I148" s="311">
        <f t="shared" si="19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20"/>
        <v>37598</v>
      </c>
      <c r="C149" s="310"/>
      <c r="D149" s="310"/>
      <c r="E149" s="310"/>
      <c r="F149" s="310"/>
      <c r="G149" s="310"/>
      <c r="H149" s="310"/>
      <c r="I149" s="311">
        <f t="shared" si="19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20"/>
        <v>37599</v>
      </c>
      <c r="C150" s="310"/>
      <c r="D150" s="310"/>
      <c r="E150" s="310"/>
      <c r="F150" s="310"/>
      <c r="G150" s="310"/>
      <c r="H150" s="310"/>
      <c r="I150" s="311">
        <f t="shared" si="19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20"/>
        <v>37600</v>
      </c>
      <c r="C151" s="310"/>
      <c r="D151" s="310"/>
      <c r="E151" s="310"/>
      <c r="F151" s="310"/>
      <c r="G151" s="310"/>
      <c r="H151" s="310"/>
      <c r="I151" s="311">
        <f t="shared" si="19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20"/>
        <v>37601</v>
      </c>
      <c r="C152" s="310"/>
      <c r="D152" s="310"/>
      <c r="E152" s="310"/>
      <c r="F152" s="310"/>
      <c r="G152" s="310"/>
      <c r="H152" s="310"/>
      <c r="I152" s="311">
        <f t="shared" si="19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20"/>
        <v>37602</v>
      </c>
      <c r="C153" s="310"/>
      <c r="D153" s="310"/>
      <c r="E153" s="310"/>
      <c r="F153" s="310"/>
      <c r="G153" s="310"/>
      <c r="H153" s="310"/>
      <c r="I153" s="311">
        <f t="shared" si="19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20"/>
        <v>37603</v>
      </c>
      <c r="C154" s="310"/>
      <c r="D154" s="310"/>
      <c r="E154" s="310"/>
      <c r="F154" s="310"/>
      <c r="G154" s="310"/>
      <c r="H154" s="310"/>
      <c r="I154" s="311">
        <f t="shared" si="19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20"/>
        <v>37604</v>
      </c>
      <c r="C155" s="310"/>
      <c r="D155" s="310"/>
      <c r="E155" s="310"/>
      <c r="F155" s="310"/>
      <c r="G155" s="310"/>
      <c r="H155" s="310"/>
      <c r="I155" s="311">
        <f t="shared" si="19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20"/>
        <v>37605</v>
      </c>
      <c r="C156" s="310"/>
      <c r="D156" s="310"/>
      <c r="E156" s="310"/>
      <c r="F156" s="310"/>
      <c r="G156" s="310"/>
      <c r="H156" s="310"/>
      <c r="I156" s="311">
        <f t="shared" si="19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20"/>
        <v>37606</v>
      </c>
      <c r="C157" s="310"/>
      <c r="D157" s="310"/>
      <c r="E157" s="310"/>
      <c r="F157" s="310"/>
      <c r="G157" s="310"/>
      <c r="H157" s="310"/>
      <c r="I157" s="311">
        <f t="shared" si="19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20"/>
        <v>37607</v>
      </c>
      <c r="C158" s="323"/>
      <c r="D158" s="324"/>
      <c r="E158" s="323"/>
      <c r="F158" s="325"/>
      <c r="G158" s="310"/>
      <c r="H158" s="310"/>
      <c r="I158" s="311">
        <f t="shared" ref="I158:I172" si="21">SUM(C158:H158)</f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ref="B159:B172" si="22">+B158+1</f>
        <v>37608</v>
      </c>
      <c r="C159" s="310"/>
      <c r="D159" s="310"/>
      <c r="E159" s="310"/>
      <c r="F159" s="310"/>
      <c r="G159" s="310"/>
      <c r="H159" s="310"/>
      <c r="I159" s="311">
        <f t="shared" si="21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22"/>
        <v>37609</v>
      </c>
      <c r="C160" s="323"/>
      <c r="D160" s="324"/>
      <c r="E160" s="323"/>
      <c r="F160" s="325"/>
      <c r="G160" s="503"/>
      <c r="H160" s="500"/>
      <c r="I160" s="311">
        <f t="shared" si="21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22"/>
        <v>37610</v>
      </c>
      <c r="C161" s="310"/>
      <c r="D161" s="310"/>
      <c r="E161" s="310"/>
      <c r="F161" s="310"/>
      <c r="G161" s="310"/>
      <c r="H161" s="310"/>
      <c r="I161" s="311">
        <f t="shared" si="21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22"/>
        <v>37611</v>
      </c>
      <c r="C162" s="310"/>
      <c r="D162" s="310"/>
      <c r="E162" s="310"/>
      <c r="F162" s="310"/>
      <c r="G162" s="310"/>
      <c r="H162" s="310"/>
      <c r="I162" s="311">
        <f t="shared" si="21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22"/>
        <v>37612</v>
      </c>
      <c r="C163" s="310"/>
      <c r="D163" s="310"/>
      <c r="E163" s="310"/>
      <c r="F163" s="310"/>
      <c r="G163" s="310"/>
      <c r="H163" s="310"/>
      <c r="I163" s="311">
        <f t="shared" si="21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22"/>
        <v>37613</v>
      </c>
      <c r="C164" s="310"/>
      <c r="D164" s="310"/>
      <c r="E164" s="310"/>
      <c r="F164" s="310"/>
      <c r="G164" s="310"/>
      <c r="H164" s="310"/>
      <c r="I164" s="311">
        <f t="shared" si="21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22"/>
        <v>37614</v>
      </c>
      <c r="C165" s="310"/>
      <c r="D165" s="310"/>
      <c r="E165" s="310"/>
      <c r="F165" s="310"/>
      <c r="G165" s="310"/>
      <c r="H165" s="310"/>
      <c r="I165" s="311">
        <f t="shared" si="21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22"/>
        <v>37615</v>
      </c>
      <c r="C166" s="310"/>
      <c r="D166" s="310"/>
      <c r="E166" s="310"/>
      <c r="F166" s="310"/>
      <c r="G166" s="310"/>
      <c r="H166" s="310"/>
      <c r="I166" s="311">
        <f t="shared" si="21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22"/>
        <v>37616</v>
      </c>
      <c r="C167" s="310"/>
      <c r="D167" s="310"/>
      <c r="E167" s="310"/>
      <c r="F167" s="310"/>
      <c r="G167" s="310"/>
      <c r="H167" s="310"/>
      <c r="I167" s="311">
        <f t="shared" si="21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22"/>
        <v>37617</v>
      </c>
      <c r="C168" s="310"/>
      <c r="D168" s="310"/>
      <c r="E168" s="310"/>
      <c r="F168" s="310"/>
      <c r="G168" s="310"/>
      <c r="H168" s="310"/>
      <c r="I168" s="311">
        <f t="shared" si="21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22"/>
        <v>37618</v>
      </c>
      <c r="C169" s="310"/>
      <c r="D169" s="310"/>
      <c r="E169" s="310"/>
      <c r="F169" s="310"/>
      <c r="G169" s="310"/>
      <c r="H169" s="310"/>
      <c r="I169" s="311">
        <f t="shared" si="21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22"/>
        <v>37619</v>
      </c>
      <c r="C170" s="310"/>
      <c r="D170" s="310"/>
      <c r="E170" s="310"/>
      <c r="F170" s="310"/>
      <c r="G170" s="310"/>
      <c r="H170" s="437"/>
      <c r="I170" s="311">
        <f t="shared" si="21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22"/>
        <v>37620</v>
      </c>
      <c r="C171" s="310"/>
      <c r="D171" s="310"/>
      <c r="E171" s="310"/>
      <c r="F171" s="310"/>
      <c r="G171" s="310"/>
      <c r="H171" s="437"/>
      <c r="I171" s="311">
        <f t="shared" si="21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22"/>
        <v>37621</v>
      </c>
      <c r="C172" s="313"/>
      <c r="D172" s="314"/>
      <c r="E172" s="314"/>
      <c r="F172" s="314"/>
      <c r="G172" s="313"/>
      <c r="H172" s="459"/>
      <c r="I172" s="315">
        <f t="shared" si="21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23">SUM(C142:C172)</f>
        <v>0</v>
      </c>
      <c r="D173" s="312">
        <f t="shared" si="23"/>
        <v>0</v>
      </c>
      <c r="E173" s="312">
        <f t="shared" si="23"/>
        <v>0</v>
      </c>
      <c r="F173" s="312">
        <f t="shared" si="23"/>
        <v>0</v>
      </c>
      <c r="G173" s="312">
        <f t="shared" si="23"/>
        <v>0</v>
      </c>
      <c r="H173" s="312">
        <f t="shared" si="23"/>
        <v>0</v>
      </c>
      <c r="I173" s="311">
        <f t="shared" si="23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25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25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25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25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">
      <c r="A203" s="277">
        <v>35521</v>
      </c>
      <c r="B203" s="405"/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25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25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25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25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25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"/>
    <row r="253" spans="1:15" ht="12.75" customHeight="1" x14ac:dyDescent="0.2"/>
    <row r="254" spans="1:15" ht="12.75" customHeight="1" thickBot="1" x14ac:dyDescent="0.25">
      <c r="D254" s="1"/>
      <c r="E254" s="1"/>
      <c r="F254" s="1"/>
      <c r="G254" s="49"/>
      <c r="H254" s="49"/>
    </row>
    <row r="255" spans="1:15" ht="12.75" customHeight="1" thickTop="1" thickBot="1" x14ac:dyDescent="0.25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25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25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25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"/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fitToPage="1"/>
  </sheetPr>
  <dimension ref="A1:AX277"/>
  <sheetViews>
    <sheetView showGridLines="0" topLeftCell="A39" zoomScale="80" workbookViewId="0">
      <pane xSplit="2" topLeftCell="AG1" activePane="topRight" state="frozen"/>
      <selection activeCell="C174" sqref="C174:I174"/>
      <selection pane="topRight" activeCell="AM87" sqref="AM87"/>
    </sheetView>
  </sheetViews>
  <sheetFormatPr defaultRowHeight="12.75" x14ac:dyDescent="0.2"/>
  <cols>
    <col min="1" max="1" width="25.42578125" style="11" customWidth="1"/>
    <col min="2" max="2" width="17.28515625" style="11" customWidth="1"/>
    <col min="3" max="3" width="14.42578125" style="11" customWidth="1"/>
    <col min="4" max="4" width="14.85546875" style="11" customWidth="1"/>
    <col min="5" max="5" width="17.28515625" style="11" customWidth="1"/>
    <col min="6" max="6" width="19.85546875" style="11" customWidth="1"/>
    <col min="7" max="7" width="17" style="11" customWidth="1"/>
    <col min="8" max="8" width="16.7109375" style="11" customWidth="1"/>
    <col min="9" max="9" width="19.85546875" style="11" customWidth="1"/>
    <col min="10" max="10" width="14.85546875" style="11" customWidth="1"/>
    <col min="11" max="11" width="16.85546875" style="11" customWidth="1"/>
    <col min="12" max="12" width="14.85546875" style="11" customWidth="1"/>
    <col min="13" max="13" width="15.28515625" style="11" customWidth="1"/>
    <col min="14" max="18" width="14.85546875" style="11" customWidth="1"/>
    <col min="19" max="19" width="20.85546875" style="11" customWidth="1"/>
    <col min="20" max="24" width="14.85546875" style="11" customWidth="1"/>
    <col min="25" max="25" width="15.42578125" style="11" customWidth="1"/>
    <col min="26" max="34" width="14.85546875" style="11" customWidth="1"/>
    <col min="35" max="35" width="13.85546875" style="11" customWidth="1"/>
    <col min="36" max="36" width="15.140625" style="11" customWidth="1"/>
    <col min="37" max="37" width="16.140625" style="11" customWidth="1"/>
    <col min="38" max="38" width="14.5703125" style="11" customWidth="1"/>
    <col min="39" max="39" width="12" style="11" customWidth="1"/>
    <col min="40" max="40" width="13.28515625" style="11" customWidth="1"/>
    <col min="41" max="41" width="11.5703125" style="11" customWidth="1"/>
    <col min="42" max="42" width="14.5703125" style="11" customWidth="1"/>
    <col min="43" max="16384" width="9.14062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25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25">
      <c r="A3" s="407" t="s">
        <v>104</v>
      </c>
      <c r="B3" s="13" t="s">
        <v>86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25">
      <c r="A4" s="407" t="s">
        <v>106</v>
      </c>
      <c r="B4" s="166">
        <f>Associated!B4</f>
        <v>37591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">
      <c r="A5" s="407" t="s">
        <v>108</v>
      </c>
      <c r="B5" s="483">
        <f>Associated!B5</f>
        <v>37621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25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>
        <f>VLOOKUP($B$5,$S$8:$AI$38,14,0)</f>
        <v>0</v>
      </c>
      <c r="H8" s="477">
        <f>VLOOKUP($B$5,$S$8:$AI$38,15,0)</f>
        <v>995039</v>
      </c>
      <c r="I8" s="553">
        <v>995039</v>
      </c>
      <c r="J8" s="274">
        <f>H8-I8</f>
        <v>0</v>
      </c>
      <c r="K8" s="1"/>
      <c r="L8" s="1"/>
      <c r="M8" s="1"/>
      <c r="N8" s="232">
        <v>995039</v>
      </c>
      <c r="O8" s="232">
        <f>D16-P16</f>
        <v>0</v>
      </c>
      <c r="P8" s="232"/>
      <c r="Q8" s="1"/>
      <c r="R8" s="1"/>
      <c r="S8" s="62">
        <f>B4</f>
        <v>37591</v>
      </c>
    </row>
    <row r="9" spans="1:36" ht="12.75" customHeight="1" x14ac:dyDescent="0.2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>
        <f>VLOOKUP($B$5,$S$8:$AI$38,16,0)</f>
        <v>0</v>
      </c>
      <c r="H9" s="477">
        <f>VLOOKUP($B$5,$S$8:$AI$38,17,0)</f>
        <v>0</v>
      </c>
      <c r="I9" s="553">
        <v>0</v>
      </c>
      <c r="J9" s="274">
        <f>H9-I9</f>
        <v>0</v>
      </c>
      <c r="K9" s="1"/>
      <c r="L9" s="1"/>
      <c r="M9" s="1"/>
      <c r="N9" s="21">
        <v>0</v>
      </c>
      <c r="O9" s="466"/>
      <c r="P9" s="21"/>
      <c r="Q9" s="1"/>
      <c r="R9" s="1"/>
      <c r="S9" s="62">
        <f t="shared" ref="S9:S38" si="0">+S8+1</f>
        <v>37592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995039</v>
      </c>
      <c r="I10" s="551">
        <v>995039</v>
      </c>
      <c r="J10" s="552">
        <f>H10-I10</f>
        <v>0</v>
      </c>
      <c r="K10" s="1"/>
      <c r="L10" s="1"/>
      <c r="M10" s="1"/>
      <c r="N10" s="21">
        <v>0</v>
      </c>
      <c r="O10" s="466"/>
      <c r="P10" s="21"/>
      <c r="Q10" s="1"/>
      <c r="R10" s="1"/>
      <c r="S10" s="62">
        <f t="shared" si="0"/>
        <v>37593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25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/>
      <c r="Q11" s="1"/>
      <c r="R11" s="1"/>
      <c r="S11" s="62">
        <f t="shared" si="0"/>
        <v>37594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/>
      <c r="Q12" s="1"/>
      <c r="R12" s="1"/>
      <c r="S12" s="62">
        <f t="shared" si="0"/>
        <v>37595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25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/>
      <c r="Q13" s="1"/>
      <c r="R13" s="1"/>
      <c r="S13" s="62">
        <f t="shared" si="0"/>
        <v>37596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25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/>
      <c r="Q14" s="1"/>
      <c r="R14" s="1"/>
      <c r="S14" s="62">
        <f t="shared" si="0"/>
        <v>37597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37598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25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f>995039-2</f>
        <v>995037</v>
      </c>
      <c r="O16" s="132">
        <f>SUM(O8:O14)</f>
        <v>0</v>
      </c>
      <c r="P16" s="132"/>
      <c r="Q16" s="1"/>
      <c r="R16" s="1"/>
      <c r="S16" s="62">
        <f t="shared" si="0"/>
        <v>37599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37600</v>
      </c>
    </row>
    <row r="18" spans="1:37" ht="12.75" customHeight="1" x14ac:dyDescent="0.2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37601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/>
      <c r="Q19" s="1"/>
      <c r="R19" s="1"/>
      <c r="S19" s="62">
        <f t="shared" si="0"/>
        <v>37602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/>
      <c r="Q20" s="1"/>
      <c r="R20" s="1"/>
      <c r="S20" s="62">
        <f t="shared" si="0"/>
        <v>37603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37604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37605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37606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/>
      <c r="Q24" s="1"/>
      <c r="R24" s="1"/>
      <c r="S24" s="62">
        <f t="shared" si="0"/>
        <v>37607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si="0"/>
        <v>37608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0"/>
        <v>37609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0"/>
        <v>37610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">
      <c r="A28" s="11" t="s">
        <v>161</v>
      </c>
      <c r="D28" s="232">
        <f>N38</f>
        <v>11937637.24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10960771.24</v>
      </c>
      <c r="O28" s="232">
        <f>D38-P38</f>
        <v>12932674.24</v>
      </c>
      <c r="P28" s="232"/>
      <c r="Q28" s="1"/>
      <c r="R28" s="18"/>
      <c r="S28" s="62">
        <f t="shared" si="0"/>
        <v>37611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25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/>
      <c r="Q29" s="1"/>
      <c r="R29" s="8"/>
      <c r="S29" s="62">
        <f t="shared" si="0"/>
        <v>37612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/>
      <c r="Q30" s="1"/>
      <c r="R30" s="8"/>
      <c r="S30" s="62">
        <f t="shared" si="0"/>
        <v>37613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25">
      <c r="A31" s="24" t="s">
        <v>165</v>
      </c>
      <c r="B31" s="372"/>
      <c r="C31" s="372"/>
      <c r="D31" s="373">
        <f>D173</f>
        <v>998000</v>
      </c>
      <c r="E31" s="1"/>
      <c r="F31" s="1"/>
      <c r="G31" s="1"/>
      <c r="H31" s="1"/>
      <c r="I31" s="1"/>
      <c r="J31" s="18"/>
      <c r="K31" s="1"/>
      <c r="L31" s="1"/>
      <c r="M31" s="1"/>
      <c r="N31" s="21">
        <v>982000</v>
      </c>
      <c r="O31" s="340"/>
      <c r="P31" s="21"/>
      <c r="Q31" s="1"/>
      <c r="R31" s="18"/>
      <c r="S31" s="62">
        <f t="shared" si="0"/>
        <v>37614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/>
      <c r="Q32" s="1"/>
      <c r="R32" s="18"/>
      <c r="S32" s="62">
        <f t="shared" si="0"/>
        <v>37615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/>
      <c r="Q33" s="1"/>
      <c r="R33" s="18"/>
      <c r="S33" s="62">
        <f t="shared" si="0"/>
        <v>37616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25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/>
      <c r="Q34" s="1"/>
      <c r="R34" s="18"/>
      <c r="S34" s="62">
        <f t="shared" si="0"/>
        <v>37617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/>
      <c r="Q35" s="1"/>
      <c r="R35" s="18"/>
      <c r="S35" s="62">
        <f t="shared" si="0"/>
        <v>37618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11937637.24</v>
      </c>
      <c r="L36" s="400"/>
      <c r="M36" s="1"/>
      <c r="N36" s="21">
        <v>0</v>
      </c>
      <c r="O36" s="340"/>
      <c r="P36" s="21"/>
      <c r="Q36" s="1"/>
      <c r="R36" s="18"/>
      <c r="S36" s="62">
        <f t="shared" si="0"/>
        <v>37619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">
      <c r="A37" s="11" t="s">
        <v>175</v>
      </c>
      <c r="D37" s="17">
        <f>SUM(E87+E88)*-1</f>
        <v>-2963</v>
      </c>
      <c r="E37" s="1"/>
      <c r="F37" s="32" t="s">
        <v>176</v>
      </c>
      <c r="G37" s="18"/>
      <c r="H37" s="401">
        <f>N16</f>
        <v>995037</v>
      </c>
      <c r="I37" s="401"/>
      <c r="J37" s="399"/>
      <c r="K37" s="399"/>
      <c r="L37" s="400"/>
      <c r="M37" s="1"/>
      <c r="N37" s="21">
        <v>-5134</v>
      </c>
      <c r="O37" s="340"/>
      <c r="P37" s="21"/>
      <c r="Q37" s="1"/>
      <c r="R37" s="18"/>
      <c r="S37" s="62">
        <f t="shared" si="0"/>
        <v>37620</v>
      </c>
      <c r="T37" s="512"/>
      <c r="U37" s="512"/>
      <c r="V37" s="512"/>
      <c r="W37" s="512"/>
      <c r="X37" s="512"/>
      <c r="Y37" s="512"/>
      <c r="Z37" s="512"/>
      <c r="AA37" s="512"/>
      <c r="AB37" s="512"/>
      <c r="AC37" s="512"/>
      <c r="AD37" s="512"/>
      <c r="AE37" s="512"/>
      <c r="AF37" s="512"/>
      <c r="AG37" s="512"/>
      <c r="AH37" s="478"/>
      <c r="AI37" s="478"/>
      <c r="AJ37" s="478"/>
    </row>
    <row r="38" spans="1:45" ht="12.75" customHeight="1" thickBot="1" x14ac:dyDescent="0.25">
      <c r="A38" s="14" t="s">
        <v>177</v>
      </c>
      <c r="D38" s="132">
        <f>SUM(D28:D37)</f>
        <v>12932674.24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11937637.24</v>
      </c>
      <c r="O38" s="132">
        <f>SUM(O28:O36)</f>
        <v>12932674.24</v>
      </c>
      <c r="P38" s="132"/>
      <c r="Q38" s="1"/>
      <c r="R38" s="18"/>
      <c r="S38" s="479">
        <f t="shared" si="0"/>
        <v>37621</v>
      </c>
      <c r="T38" s="512">
        <v>0</v>
      </c>
      <c r="U38" s="512"/>
      <c r="V38" s="512"/>
      <c r="W38" s="512"/>
      <c r="X38" s="512"/>
      <c r="Y38" s="512">
        <v>-998000</v>
      </c>
      <c r="Z38" s="512"/>
      <c r="AA38" s="512">
        <v>998000</v>
      </c>
      <c r="AB38" s="512"/>
      <c r="AC38" s="512"/>
      <c r="AD38" s="512"/>
      <c r="AE38" s="512"/>
      <c r="AF38" s="512">
        <v>0</v>
      </c>
      <c r="AG38" s="512">
        <v>995039</v>
      </c>
      <c r="AH38" s="478"/>
      <c r="AI38" s="478"/>
      <c r="AJ38" s="478"/>
    </row>
    <row r="39" spans="1:45" ht="12.75" customHeight="1" thickTop="1" x14ac:dyDescent="0.2">
      <c r="A39" s="1"/>
      <c r="D39" s="1"/>
      <c r="F39" s="32" t="s">
        <v>179</v>
      </c>
      <c r="G39" s="18"/>
      <c r="H39" s="401">
        <f>D28</f>
        <v>11937637.24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25">
      <c r="A40" s="236" t="s">
        <v>180</v>
      </c>
      <c r="D40" s="132">
        <f>+D38+D24+D16</f>
        <v>12932674.24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12932676.24</v>
      </c>
      <c r="O40" s="132">
        <f>+O38+O24+O16</f>
        <v>12932674.24</v>
      </c>
      <c r="P40" s="132"/>
      <c r="Q40" s="1"/>
      <c r="R40" s="18"/>
      <c r="S40" s="1"/>
      <c r="T40" s="1"/>
      <c r="U40" s="1"/>
    </row>
    <row r="41" spans="1:45" ht="12.75" customHeight="1" thickTop="1" x14ac:dyDescent="0.2">
      <c r="A41" s="1"/>
      <c r="C41" s="15"/>
      <c r="D41" s="1"/>
      <c r="E41" s="1"/>
      <c r="F41" s="32" t="s">
        <v>181</v>
      </c>
      <c r="G41" s="8"/>
      <c r="H41" s="401">
        <f>E117</f>
        <v>0</v>
      </c>
      <c r="I41" s="401">
        <f>E108</f>
        <v>0</v>
      </c>
      <c r="J41" s="399">
        <f>E71+E72+E73</f>
        <v>0</v>
      </c>
      <c r="K41" s="399">
        <f>SUM(D29:D37)</f>
        <v>995037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12932674.24</v>
      </c>
      <c r="I45" s="401">
        <f>SUM(I37:I41)</f>
        <v>0</v>
      </c>
      <c r="J45" s="401">
        <f>SUM(J35:J41)</f>
        <v>0</v>
      </c>
      <c r="K45" s="399">
        <f>K36+K41</f>
        <v>12932674.24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25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0</v>
      </c>
      <c r="I47" s="391">
        <f>+I45-D24</f>
        <v>0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25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">
      <c r="A53" s="236" t="s">
        <v>191</v>
      </c>
      <c r="C53" s="15"/>
      <c r="D53" s="19">
        <v>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25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25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25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25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25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25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25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25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U63" s="11">
        <f>$B$68*-1</f>
        <v>0</v>
      </c>
      <c r="V63" s="11">
        <f t="shared" ref="V63:AL63" si="1">$B$68*-1</f>
        <v>0</v>
      </c>
      <c r="W63" s="11">
        <f t="shared" si="1"/>
        <v>0</v>
      </c>
      <c r="X63" s="11">
        <f t="shared" si="1"/>
        <v>0</v>
      </c>
      <c r="Y63" s="11">
        <f t="shared" si="1"/>
        <v>0</v>
      </c>
      <c r="Z63" s="11">
        <f t="shared" si="1"/>
        <v>0</v>
      </c>
      <c r="AA63" s="11">
        <f t="shared" si="1"/>
        <v>0</v>
      </c>
      <c r="AB63" s="11">
        <f t="shared" si="1"/>
        <v>0</v>
      </c>
      <c r="AC63" s="11">
        <f t="shared" si="1"/>
        <v>0</v>
      </c>
      <c r="AD63" s="11">
        <f t="shared" si="1"/>
        <v>0</v>
      </c>
      <c r="AE63" s="11">
        <f t="shared" si="1"/>
        <v>0</v>
      </c>
      <c r="AF63" s="11">
        <f t="shared" si="1"/>
        <v>0</v>
      </c>
      <c r="AG63" s="11">
        <f t="shared" si="1"/>
        <v>0</v>
      </c>
      <c r="AH63" s="11">
        <f t="shared" si="1"/>
        <v>0</v>
      </c>
      <c r="AI63" s="11">
        <f t="shared" si="1"/>
        <v>0</v>
      </c>
      <c r="AJ63" s="11">
        <f t="shared" si="1"/>
        <v>0</v>
      </c>
      <c r="AK63" s="11">
        <f t="shared" si="1"/>
        <v>0</v>
      </c>
      <c r="AL63" s="11">
        <f t="shared" si="1"/>
        <v>0</v>
      </c>
      <c r="AN63" s="1"/>
      <c r="AO63" s="1"/>
      <c r="AP63" s="1"/>
      <c r="AQ63" s="1"/>
      <c r="AR63" s="1"/>
      <c r="AS63" s="1"/>
    </row>
    <row r="64" spans="1:45" ht="12.75" customHeight="1" thickBot="1" x14ac:dyDescent="0.3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">
      <c r="A65" s="1"/>
      <c r="H65" s="539">
        <f>B4</f>
        <v>37591</v>
      </c>
      <c r="I65" s="542">
        <f t="shared" ref="I65:R65" si="2">H65+1</f>
        <v>37592</v>
      </c>
      <c r="J65" s="542">
        <f t="shared" si="2"/>
        <v>37593</v>
      </c>
      <c r="K65" s="542">
        <f t="shared" si="2"/>
        <v>37594</v>
      </c>
      <c r="L65" s="542">
        <f t="shared" si="2"/>
        <v>37595</v>
      </c>
      <c r="M65" s="542">
        <f t="shared" si="2"/>
        <v>37596</v>
      </c>
      <c r="N65" s="542">
        <f t="shared" si="2"/>
        <v>37597</v>
      </c>
      <c r="O65" s="542">
        <f t="shared" si="2"/>
        <v>37598</v>
      </c>
      <c r="P65" s="542">
        <f t="shared" si="2"/>
        <v>37599</v>
      </c>
      <c r="Q65" s="542">
        <f t="shared" si="2"/>
        <v>37600</v>
      </c>
      <c r="R65" s="542">
        <f t="shared" si="2"/>
        <v>37601</v>
      </c>
      <c r="S65" s="542">
        <f t="shared" ref="S65:AB65" si="3">R65+1</f>
        <v>37602</v>
      </c>
      <c r="T65" s="542">
        <f t="shared" si="3"/>
        <v>37603</v>
      </c>
      <c r="U65" s="542">
        <f t="shared" si="3"/>
        <v>37604</v>
      </c>
      <c r="V65" s="542">
        <f t="shared" si="3"/>
        <v>37605</v>
      </c>
      <c r="W65" s="542">
        <f t="shared" si="3"/>
        <v>37606</v>
      </c>
      <c r="X65" s="542">
        <f t="shared" si="3"/>
        <v>37607</v>
      </c>
      <c r="Y65" s="542">
        <f t="shared" si="3"/>
        <v>37608</v>
      </c>
      <c r="Z65" s="542">
        <f t="shared" si="3"/>
        <v>37609</v>
      </c>
      <c r="AA65" s="542">
        <f t="shared" si="3"/>
        <v>37610</v>
      </c>
      <c r="AB65" s="542">
        <f t="shared" si="3"/>
        <v>37611</v>
      </c>
      <c r="AC65" s="542">
        <f t="shared" ref="AC65:AL65" si="4">AB65+1</f>
        <v>37612</v>
      </c>
      <c r="AD65" s="542">
        <f t="shared" si="4"/>
        <v>37613</v>
      </c>
      <c r="AE65" s="542">
        <f t="shared" si="4"/>
        <v>37614</v>
      </c>
      <c r="AF65" s="542">
        <f t="shared" si="4"/>
        <v>37615</v>
      </c>
      <c r="AG65" s="542">
        <f t="shared" si="4"/>
        <v>37616</v>
      </c>
      <c r="AH65" s="542">
        <f t="shared" si="4"/>
        <v>37617</v>
      </c>
      <c r="AI65" s="542">
        <f t="shared" si="4"/>
        <v>37618</v>
      </c>
      <c r="AJ65" s="542">
        <f t="shared" si="4"/>
        <v>37619</v>
      </c>
      <c r="AK65" s="542">
        <f t="shared" si="4"/>
        <v>37620</v>
      </c>
      <c r="AL65" s="543">
        <f t="shared" si="4"/>
        <v>37621</v>
      </c>
      <c r="AN65" s="1"/>
      <c r="AO65" s="1"/>
      <c r="AP65" s="1"/>
      <c r="AQ65" s="1"/>
      <c r="AR65" s="1"/>
      <c r="AS65" s="1"/>
    </row>
    <row r="66" spans="1:50" ht="12.75" customHeight="1" x14ac:dyDescent="0.2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-998000</v>
      </c>
      <c r="AO66" s="1"/>
      <c r="AP66" s="1"/>
      <c r="AQ66" s="1"/>
      <c r="AR66" s="1"/>
      <c r="AS66" s="1"/>
      <c r="AT66" s="1"/>
    </row>
    <row r="67" spans="1:50" ht="12.75" customHeight="1" thickBot="1" x14ac:dyDescent="0.3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>
        <v>0</v>
      </c>
      <c r="I67" s="545">
        <v>0</v>
      </c>
      <c r="J67" s="545">
        <v>0</v>
      </c>
      <c r="K67" s="545">
        <v>0</v>
      </c>
      <c r="L67" s="545">
        <v>0</v>
      </c>
      <c r="M67" s="545">
        <v>0</v>
      </c>
      <c r="N67" s="545"/>
      <c r="O67" s="545"/>
      <c r="P67" s="545">
        <v>0</v>
      </c>
      <c r="Q67" s="545">
        <v>0</v>
      </c>
      <c r="R67" s="545">
        <v>0</v>
      </c>
      <c r="S67" s="545">
        <v>0</v>
      </c>
      <c r="T67" s="545">
        <v>0</v>
      </c>
      <c r="U67" s="545"/>
      <c r="V67" s="545">
        <v>0</v>
      </c>
      <c r="W67" s="545">
        <v>0</v>
      </c>
      <c r="X67" s="545">
        <v>0</v>
      </c>
      <c r="Y67" s="545">
        <v>0</v>
      </c>
      <c r="Z67" s="545">
        <v>0</v>
      </c>
      <c r="AA67" s="545">
        <v>0</v>
      </c>
      <c r="AB67" s="545"/>
      <c r="AC67" s="545"/>
      <c r="AD67" s="545">
        <v>0</v>
      </c>
      <c r="AE67" s="545">
        <v>0</v>
      </c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25">
      <c r="A68" s="470" t="s">
        <v>82</v>
      </c>
      <c r="B68" s="535">
        <f>+H47</f>
        <v>0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Q68" si="5">SUM(H66:H67)</f>
        <v>0</v>
      </c>
      <c r="I68" s="547">
        <f t="shared" si="5"/>
        <v>0</v>
      </c>
      <c r="J68" s="547">
        <f t="shared" si="5"/>
        <v>0</v>
      </c>
      <c r="K68" s="547">
        <f t="shared" si="5"/>
        <v>0</v>
      </c>
      <c r="L68" s="547">
        <f t="shared" si="5"/>
        <v>0</v>
      </c>
      <c r="M68" s="547">
        <f t="shared" si="5"/>
        <v>0</v>
      </c>
      <c r="N68" s="547">
        <f t="shared" si="5"/>
        <v>0</v>
      </c>
      <c r="O68" s="547">
        <f t="shared" si="5"/>
        <v>0</v>
      </c>
      <c r="P68" s="547">
        <f t="shared" si="5"/>
        <v>0</v>
      </c>
      <c r="Q68" s="547">
        <f t="shared" si="5"/>
        <v>0</v>
      </c>
      <c r="R68" s="547">
        <f t="shared" ref="R68:AA68" si="6">SUM(R66:R67)</f>
        <v>0</v>
      </c>
      <c r="S68" s="547">
        <f t="shared" si="6"/>
        <v>0</v>
      </c>
      <c r="T68" s="547">
        <f t="shared" si="6"/>
        <v>0</v>
      </c>
      <c r="U68" s="547">
        <f t="shared" si="6"/>
        <v>0</v>
      </c>
      <c r="V68" s="547">
        <f t="shared" si="6"/>
        <v>0</v>
      </c>
      <c r="W68" s="547">
        <f t="shared" si="6"/>
        <v>0</v>
      </c>
      <c r="X68" s="547">
        <f t="shared" si="6"/>
        <v>0</v>
      </c>
      <c r="Y68" s="547">
        <f t="shared" si="6"/>
        <v>0</v>
      </c>
      <c r="Z68" s="547">
        <f t="shared" si="6"/>
        <v>0</v>
      </c>
      <c r="AA68" s="547">
        <f t="shared" si="6"/>
        <v>0</v>
      </c>
      <c r="AB68" s="547">
        <f t="shared" ref="AB68:AL68" si="7">SUM(AB66:AB67)</f>
        <v>0</v>
      </c>
      <c r="AC68" s="547">
        <f t="shared" si="7"/>
        <v>0</v>
      </c>
      <c r="AD68" s="547">
        <f t="shared" si="7"/>
        <v>0</v>
      </c>
      <c r="AE68" s="547">
        <f t="shared" si="7"/>
        <v>0</v>
      </c>
      <c r="AF68" s="547">
        <f t="shared" si="7"/>
        <v>0</v>
      </c>
      <c r="AG68" s="547">
        <f t="shared" si="7"/>
        <v>0</v>
      </c>
      <c r="AH68" s="547">
        <f t="shared" si="7"/>
        <v>0</v>
      </c>
      <c r="AI68" s="547">
        <f t="shared" si="7"/>
        <v>0</v>
      </c>
      <c r="AJ68" s="547">
        <f t="shared" si="7"/>
        <v>0</v>
      </c>
      <c r="AK68" s="547">
        <f t="shared" si="7"/>
        <v>0</v>
      </c>
      <c r="AL68" s="548">
        <f t="shared" si="7"/>
        <v>-998000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25">
      <c r="A69" s="470" t="s">
        <v>80</v>
      </c>
      <c r="B69" s="535">
        <f>+I47</f>
        <v>0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">
      <c r="A70" s="207"/>
      <c r="B70" s="207"/>
      <c r="C70" s="204"/>
      <c r="D70" s="208"/>
      <c r="E70" s="208"/>
      <c r="F70" s="208"/>
      <c r="G70" s="207"/>
      <c r="H70" s="223">
        <f>H65</f>
        <v>37591</v>
      </c>
      <c r="I70" s="223">
        <f t="shared" ref="I70:AL70" si="8">I65</f>
        <v>37592</v>
      </c>
      <c r="J70" s="223">
        <f t="shared" si="8"/>
        <v>37593</v>
      </c>
      <c r="K70" s="223">
        <f t="shared" si="8"/>
        <v>37594</v>
      </c>
      <c r="L70" s="223">
        <f t="shared" si="8"/>
        <v>37595</v>
      </c>
      <c r="M70" s="223">
        <f t="shared" si="8"/>
        <v>37596</v>
      </c>
      <c r="N70" s="223">
        <f t="shared" si="8"/>
        <v>37597</v>
      </c>
      <c r="O70" s="223">
        <f t="shared" si="8"/>
        <v>37598</v>
      </c>
      <c r="P70" s="223">
        <f t="shared" si="8"/>
        <v>37599</v>
      </c>
      <c r="Q70" s="223">
        <f t="shared" si="8"/>
        <v>37600</v>
      </c>
      <c r="R70" s="223">
        <f t="shared" si="8"/>
        <v>37601</v>
      </c>
      <c r="S70" s="223">
        <f t="shared" si="8"/>
        <v>37602</v>
      </c>
      <c r="T70" s="223">
        <f t="shared" si="8"/>
        <v>37603</v>
      </c>
      <c r="U70" s="223">
        <f t="shared" si="8"/>
        <v>37604</v>
      </c>
      <c r="V70" s="223">
        <f t="shared" si="8"/>
        <v>37605</v>
      </c>
      <c r="W70" s="223">
        <f t="shared" si="8"/>
        <v>37606</v>
      </c>
      <c r="X70" s="223">
        <f t="shared" si="8"/>
        <v>37607</v>
      </c>
      <c r="Y70" s="223">
        <f t="shared" si="8"/>
        <v>37608</v>
      </c>
      <c r="Z70" s="223">
        <f t="shared" si="8"/>
        <v>37609</v>
      </c>
      <c r="AA70" s="223">
        <f t="shared" si="8"/>
        <v>37610</v>
      </c>
      <c r="AB70" s="223">
        <f t="shared" si="8"/>
        <v>37611</v>
      </c>
      <c r="AC70" s="223">
        <f t="shared" si="8"/>
        <v>37612</v>
      </c>
      <c r="AD70" s="223">
        <f t="shared" si="8"/>
        <v>37613</v>
      </c>
      <c r="AE70" s="223">
        <f t="shared" si="8"/>
        <v>37614</v>
      </c>
      <c r="AF70" s="223">
        <f t="shared" si="8"/>
        <v>37615</v>
      </c>
      <c r="AG70" s="223">
        <f t="shared" si="8"/>
        <v>37616</v>
      </c>
      <c r="AH70" s="223">
        <f t="shared" si="8"/>
        <v>37617</v>
      </c>
      <c r="AI70" s="223">
        <f t="shared" si="8"/>
        <v>37618</v>
      </c>
      <c r="AJ70" s="223">
        <f t="shared" si="8"/>
        <v>37619</v>
      </c>
      <c r="AK70" s="223">
        <f t="shared" si="8"/>
        <v>37620</v>
      </c>
      <c r="AL70" s="223">
        <f t="shared" si="8"/>
        <v>37621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  <c r="AC71" s="217"/>
      <c r="AD71" s="217"/>
      <c r="AE71" s="217"/>
      <c r="AF71" s="217"/>
      <c r="AG71" s="217"/>
      <c r="AH71" s="217"/>
      <c r="AI71" s="217"/>
      <c r="AJ71" s="217"/>
      <c r="AK71" s="217"/>
      <c r="AL71" s="217"/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/>
      <c r="I72" s="523"/>
      <c r="J72" s="523"/>
      <c r="K72" s="523"/>
      <c r="L72" s="523"/>
      <c r="M72" s="523"/>
      <c r="N72" s="523"/>
      <c r="O72" s="523"/>
      <c r="P72" s="523"/>
      <c r="Q72" s="523"/>
      <c r="R72" s="523"/>
      <c r="S72" s="523"/>
      <c r="T72" s="523"/>
      <c r="U72" s="523"/>
      <c r="V72" s="523"/>
      <c r="W72" s="523"/>
      <c r="X72" s="523"/>
      <c r="Y72" s="523"/>
      <c r="Z72" s="523"/>
      <c r="AA72" s="523"/>
      <c r="AB72" s="523"/>
      <c r="AC72" s="523"/>
      <c r="AD72" s="523"/>
      <c r="AE72" s="523"/>
      <c r="AF72" s="523"/>
      <c r="AG72" s="523"/>
      <c r="AH72" s="523"/>
      <c r="AI72" s="523"/>
      <c r="AJ72" s="523"/>
      <c r="AK72" s="523"/>
      <c r="AL72" s="523"/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/>
      <c r="I73" s="523"/>
      <c r="J73" s="523"/>
      <c r="K73" s="523"/>
      <c r="L73" s="523"/>
      <c r="M73" s="523"/>
      <c r="N73" s="523"/>
      <c r="O73" s="523"/>
      <c r="P73" s="523"/>
      <c r="Q73" s="523"/>
      <c r="R73" s="523"/>
      <c r="S73" s="523"/>
      <c r="T73" s="523"/>
      <c r="U73" s="523"/>
      <c r="V73" s="523"/>
      <c r="W73" s="523"/>
      <c r="X73" s="523"/>
      <c r="Y73" s="523"/>
      <c r="Z73" s="523"/>
      <c r="AA73" s="523"/>
      <c r="AB73" s="523"/>
      <c r="AC73" s="523"/>
      <c r="AD73" s="523"/>
      <c r="AE73" s="523"/>
      <c r="AF73" s="523"/>
      <c r="AG73" s="523"/>
      <c r="AH73" s="523"/>
      <c r="AI73" s="523"/>
      <c r="AJ73" s="523"/>
      <c r="AK73" s="523"/>
      <c r="AL73" s="523"/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">
      <c r="A76" s="233" t="s">
        <v>205</v>
      </c>
      <c r="B76" s="437"/>
      <c r="C76" s="211"/>
      <c r="D76" s="217">
        <v>0</v>
      </c>
      <c r="E76" s="218">
        <f t="shared" ref="E76:E106" si="9">AM76</f>
        <v>0</v>
      </c>
      <c r="F76" s="219">
        <f t="shared" ref="F76:F118" si="10">E76-D76</f>
        <v>0</v>
      </c>
      <c r="G76" s="207"/>
      <c r="H76" s="225"/>
      <c r="I76" s="225"/>
      <c r="J76" s="225"/>
      <c r="K76" s="225"/>
      <c r="L76" s="225"/>
      <c r="M76" s="225"/>
      <c r="N76" s="225"/>
      <c r="O76" s="225"/>
      <c r="P76" s="225"/>
      <c r="Q76" s="225"/>
      <c r="R76" s="225"/>
      <c r="S76" s="225"/>
      <c r="T76" s="225"/>
      <c r="U76" s="225"/>
      <c r="V76" s="225"/>
      <c r="W76" s="225"/>
      <c r="X76" s="225"/>
      <c r="Y76" s="225"/>
      <c r="Z76" s="225"/>
      <c r="AA76" s="225"/>
      <c r="AB76" s="225"/>
      <c r="AC76" s="225"/>
      <c r="AD76" s="225"/>
      <c r="AE76" s="225"/>
      <c r="AF76" s="225"/>
      <c r="AG76" s="225"/>
      <c r="AH76" s="225"/>
      <c r="AI76" s="225"/>
      <c r="AJ76" s="225"/>
      <c r="AK76" s="225"/>
      <c r="AL76" s="225"/>
      <c r="AM76" s="226">
        <f t="shared" ref="AM76:AM106" si="11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">
      <c r="A77" s="233" t="s">
        <v>206</v>
      </c>
      <c r="B77" s="437"/>
      <c r="C77" s="211"/>
      <c r="D77" s="217">
        <v>0</v>
      </c>
      <c r="E77" s="218">
        <f t="shared" si="9"/>
        <v>0</v>
      </c>
      <c r="F77" s="219">
        <f t="shared" si="10"/>
        <v>0</v>
      </c>
      <c r="G77" s="207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6">
        <f t="shared" si="11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">
      <c r="A78" s="233" t="s">
        <v>207</v>
      </c>
      <c r="B78" s="437"/>
      <c r="C78" s="211"/>
      <c r="D78" s="217">
        <v>0</v>
      </c>
      <c r="E78" s="218">
        <f t="shared" si="9"/>
        <v>0</v>
      </c>
      <c r="F78" s="219">
        <f t="shared" si="10"/>
        <v>0</v>
      </c>
      <c r="G78" s="207"/>
      <c r="H78" s="225"/>
      <c r="I78" s="225"/>
      <c r="J78" s="225"/>
      <c r="K78" s="225"/>
      <c r="L78" s="225"/>
      <c r="M78" s="225"/>
      <c r="N78" s="225"/>
      <c r="O78" s="225"/>
      <c r="P78" s="225"/>
      <c r="Q78" s="225"/>
      <c r="R78" s="225"/>
      <c r="S78" s="225"/>
      <c r="T78" s="225"/>
      <c r="U78" s="225"/>
      <c r="V78" s="225"/>
      <c r="W78" s="225"/>
      <c r="X78" s="225"/>
      <c r="Y78" s="225"/>
      <c r="Z78" s="225"/>
      <c r="AA78" s="225"/>
      <c r="AB78" s="225"/>
      <c r="AC78" s="225"/>
      <c r="AD78" s="225"/>
      <c r="AE78" s="225"/>
      <c r="AF78" s="225"/>
      <c r="AG78" s="225"/>
      <c r="AH78" s="225"/>
      <c r="AI78" s="225"/>
      <c r="AJ78" s="225"/>
      <c r="AK78" s="225"/>
      <c r="AL78" s="225"/>
      <c r="AM78" s="226">
        <f t="shared" si="11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">
      <c r="A79" s="233" t="s">
        <v>208</v>
      </c>
      <c r="B79" s="437"/>
      <c r="C79" s="211"/>
      <c r="D79" s="217">
        <v>0</v>
      </c>
      <c r="E79" s="218">
        <f t="shared" si="9"/>
        <v>0</v>
      </c>
      <c r="F79" s="219">
        <f t="shared" si="10"/>
        <v>0</v>
      </c>
      <c r="G79" s="207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225"/>
      <c r="T79" s="225"/>
      <c r="U79" s="225"/>
      <c r="V79" s="225"/>
      <c r="W79" s="225"/>
      <c r="X79" s="225"/>
      <c r="Y79" s="225"/>
      <c r="Z79" s="225"/>
      <c r="AA79" s="225"/>
      <c r="AB79" s="225"/>
      <c r="AC79" s="225"/>
      <c r="AD79" s="225"/>
      <c r="AE79" s="225"/>
      <c r="AF79" s="225"/>
      <c r="AG79" s="225"/>
      <c r="AH79" s="225"/>
      <c r="AI79" s="225"/>
      <c r="AJ79" s="225"/>
      <c r="AK79" s="225"/>
      <c r="AL79" s="225"/>
      <c r="AM79" s="226">
        <f t="shared" si="11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">
      <c r="A80" s="233" t="s">
        <v>209</v>
      </c>
      <c r="B80" s="437"/>
      <c r="C80" s="211"/>
      <c r="D80" s="217">
        <v>0</v>
      </c>
      <c r="E80" s="218">
        <f t="shared" si="9"/>
        <v>0</v>
      </c>
      <c r="F80" s="219">
        <f t="shared" si="10"/>
        <v>0</v>
      </c>
      <c r="G80" s="207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  <c r="T80" s="225"/>
      <c r="U80" s="225"/>
      <c r="V80" s="225"/>
      <c r="W80" s="225"/>
      <c r="X80" s="225"/>
      <c r="Y80" s="225"/>
      <c r="Z80" s="225"/>
      <c r="AA80" s="225"/>
      <c r="AB80" s="225"/>
      <c r="AC80" s="225"/>
      <c r="AD80" s="225"/>
      <c r="AE80" s="225"/>
      <c r="AF80" s="225"/>
      <c r="AG80" s="225"/>
      <c r="AH80" s="225"/>
      <c r="AI80" s="225"/>
      <c r="AJ80" s="225"/>
      <c r="AK80" s="225"/>
      <c r="AL80" s="225"/>
      <c r="AM80" s="226">
        <f t="shared" si="11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">
      <c r="A81" s="233" t="s">
        <v>210</v>
      </c>
      <c r="B81" s="437"/>
      <c r="C81" s="211"/>
      <c r="D81" s="217">
        <v>0</v>
      </c>
      <c r="E81" s="218">
        <f t="shared" si="9"/>
        <v>0</v>
      </c>
      <c r="F81" s="219">
        <f t="shared" si="10"/>
        <v>0</v>
      </c>
      <c r="G81" s="207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225"/>
      <c r="T81" s="225"/>
      <c r="U81" s="225"/>
      <c r="V81" s="225"/>
      <c r="W81" s="225"/>
      <c r="X81" s="225"/>
      <c r="Y81" s="225"/>
      <c r="Z81" s="225"/>
      <c r="AA81" s="225"/>
      <c r="AB81" s="225"/>
      <c r="AC81" s="225"/>
      <c r="AD81" s="225"/>
      <c r="AE81" s="225"/>
      <c r="AF81" s="225"/>
      <c r="AG81" s="225"/>
      <c r="AH81" s="225"/>
      <c r="AI81" s="225"/>
      <c r="AJ81" s="225"/>
      <c r="AK81" s="225"/>
      <c r="AL81" s="225"/>
      <c r="AM81" s="226">
        <f t="shared" si="11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">
      <c r="A82" s="233" t="s">
        <v>211</v>
      </c>
      <c r="B82" s="437"/>
      <c r="C82" s="211"/>
      <c r="D82" s="217">
        <v>0</v>
      </c>
      <c r="E82" s="218">
        <f t="shared" si="9"/>
        <v>0</v>
      </c>
      <c r="F82" s="219">
        <f t="shared" si="10"/>
        <v>0</v>
      </c>
      <c r="G82" s="207"/>
      <c r="H82" s="225"/>
      <c r="I82" s="225"/>
      <c r="J82" s="225"/>
      <c r="K82" s="225"/>
      <c r="L82" s="225"/>
      <c r="M82" s="225"/>
      <c r="N82" s="225"/>
      <c r="O82" s="225"/>
      <c r="P82" s="225"/>
      <c r="Q82" s="225"/>
      <c r="R82" s="225"/>
      <c r="S82" s="225"/>
      <c r="T82" s="225"/>
      <c r="U82" s="225"/>
      <c r="V82" s="225"/>
      <c r="W82" s="225"/>
      <c r="X82" s="225"/>
      <c r="Y82" s="225"/>
      <c r="Z82" s="225"/>
      <c r="AA82" s="225"/>
      <c r="AB82" s="225"/>
      <c r="AC82" s="225"/>
      <c r="AD82" s="225"/>
      <c r="AE82" s="225"/>
      <c r="AF82" s="225"/>
      <c r="AG82" s="225"/>
      <c r="AH82" s="225"/>
      <c r="AI82" s="225"/>
      <c r="AJ82" s="225"/>
      <c r="AK82" s="225"/>
      <c r="AL82" s="225"/>
      <c r="AM82" s="226">
        <f t="shared" si="11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">
      <c r="A83" s="233" t="s">
        <v>212</v>
      </c>
      <c r="B83" s="437"/>
      <c r="C83" s="211"/>
      <c r="D83" s="217">
        <v>0</v>
      </c>
      <c r="E83" s="218">
        <f t="shared" si="9"/>
        <v>0</v>
      </c>
      <c r="F83" s="219">
        <f t="shared" si="10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11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">
      <c r="A84" s="254" t="s">
        <v>214</v>
      </c>
      <c r="B84" s="437"/>
      <c r="C84" s="211"/>
      <c r="D84" s="217">
        <v>0</v>
      </c>
      <c r="E84" s="218">
        <f t="shared" si="9"/>
        <v>0</v>
      </c>
      <c r="F84" s="219">
        <f t="shared" si="10"/>
        <v>0</v>
      </c>
      <c r="G84" s="207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225"/>
      <c r="S84" s="225"/>
      <c r="T84" s="225"/>
      <c r="U84" s="225"/>
      <c r="V84" s="225"/>
      <c r="W84" s="225"/>
      <c r="X84" s="225"/>
      <c r="Y84" s="225"/>
      <c r="Z84" s="225"/>
      <c r="AA84" s="225"/>
      <c r="AB84" s="225"/>
      <c r="AC84" s="225"/>
      <c r="AD84" s="225"/>
      <c r="AE84" s="225"/>
      <c r="AF84" s="225"/>
      <c r="AG84" s="225"/>
      <c r="AH84" s="225"/>
      <c r="AI84" s="225"/>
      <c r="AJ84" s="225"/>
      <c r="AK84" s="225"/>
      <c r="AL84" s="225"/>
      <c r="AM84" s="226">
        <f t="shared" si="11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">
      <c r="A85" s="254" t="s">
        <v>214</v>
      </c>
      <c r="B85" s="437"/>
      <c r="C85" s="211"/>
      <c r="D85" s="217">
        <v>0</v>
      </c>
      <c r="E85" s="218">
        <f t="shared" si="9"/>
        <v>0</v>
      </c>
      <c r="F85" s="219">
        <f t="shared" si="10"/>
        <v>0</v>
      </c>
      <c r="G85" s="207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  <c r="Z85" s="225"/>
      <c r="AA85" s="225"/>
      <c r="AB85" s="225"/>
      <c r="AC85" s="225"/>
      <c r="AD85" s="225"/>
      <c r="AE85" s="225"/>
      <c r="AF85" s="225"/>
      <c r="AG85" s="225"/>
      <c r="AH85" s="225"/>
      <c r="AI85" s="225"/>
      <c r="AJ85" s="225"/>
      <c r="AK85" s="225"/>
      <c r="AL85" s="225"/>
      <c r="AM85" s="226">
        <f t="shared" si="11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">
      <c r="A86" s="254" t="s">
        <v>214</v>
      </c>
      <c r="B86" s="437"/>
      <c r="C86" s="211"/>
      <c r="D86" s="217">
        <v>0</v>
      </c>
      <c r="E86" s="218">
        <f t="shared" si="9"/>
        <v>0</v>
      </c>
      <c r="F86" s="219">
        <f t="shared" si="10"/>
        <v>0</v>
      </c>
      <c r="G86" s="207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25"/>
      <c r="U86" s="225"/>
      <c r="V86" s="225"/>
      <c r="W86" s="225"/>
      <c r="X86" s="225"/>
      <c r="Y86" s="225"/>
      <c r="Z86" s="225"/>
      <c r="AA86" s="225"/>
      <c r="AB86" s="225"/>
      <c r="AC86" s="225"/>
      <c r="AD86" s="225"/>
      <c r="AE86" s="225"/>
      <c r="AF86" s="225"/>
      <c r="AG86" s="225"/>
      <c r="AH86" s="225"/>
      <c r="AI86" s="225"/>
      <c r="AJ86" s="225"/>
      <c r="AK86" s="225"/>
      <c r="AL86" s="225"/>
      <c r="AM86" s="226">
        <f t="shared" si="11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">
      <c r="A87" s="233" t="s">
        <v>215</v>
      </c>
      <c r="B87" s="437"/>
      <c r="C87" s="211"/>
      <c r="D87" s="217">
        <v>0</v>
      </c>
      <c r="E87" s="218">
        <f t="shared" si="9"/>
        <v>2963</v>
      </c>
      <c r="F87" s="219">
        <f t="shared" si="10"/>
        <v>2963</v>
      </c>
      <c r="G87" s="207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  <c r="AD87" s="225"/>
      <c r="AE87" s="225"/>
      <c r="AF87" s="225"/>
      <c r="AG87" s="225"/>
      <c r="AJ87" s="225"/>
      <c r="AK87" s="225"/>
      <c r="AL87" s="225">
        <f>2961+2</f>
        <v>2963</v>
      </c>
      <c r="AM87" s="226">
        <f t="shared" si="11"/>
        <v>2963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">
      <c r="A88" s="210" t="s">
        <v>216</v>
      </c>
      <c r="B88" s="437"/>
      <c r="C88" s="211"/>
      <c r="D88" s="217">
        <v>0</v>
      </c>
      <c r="E88" s="218">
        <f t="shared" si="9"/>
        <v>0</v>
      </c>
      <c r="F88" s="219">
        <f t="shared" si="10"/>
        <v>0</v>
      </c>
      <c r="G88" s="207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5"/>
      <c r="T88" s="225"/>
      <c r="U88" s="225"/>
      <c r="V88" s="225"/>
      <c r="W88" s="225"/>
      <c r="X88" s="225"/>
      <c r="Y88" s="225"/>
      <c r="Z88" s="225"/>
      <c r="AA88" s="225"/>
      <c r="AB88" s="225"/>
      <c r="AC88" s="225"/>
      <c r="AD88" s="225"/>
      <c r="AE88" s="225"/>
      <c r="AF88" s="225"/>
      <c r="AG88" s="225"/>
      <c r="AH88" s="225"/>
      <c r="AI88" s="225"/>
      <c r="AJ88" s="225"/>
      <c r="AK88" s="225"/>
      <c r="AL88" s="225"/>
      <c r="AM88" s="226">
        <f t="shared" si="11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">
      <c r="A89" s="210" t="s">
        <v>217</v>
      </c>
      <c r="B89" s="437"/>
      <c r="C89" s="211"/>
      <c r="D89" s="217">
        <v>0</v>
      </c>
      <c r="E89" s="218">
        <f t="shared" si="9"/>
        <v>0</v>
      </c>
      <c r="F89" s="219">
        <f t="shared" si="10"/>
        <v>0</v>
      </c>
      <c r="G89" s="207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5"/>
      <c r="T89" s="225"/>
      <c r="U89" s="225"/>
      <c r="V89" s="225"/>
      <c r="W89" s="225"/>
      <c r="X89" s="225"/>
      <c r="Y89" s="225"/>
      <c r="Z89" s="225"/>
      <c r="AA89" s="225"/>
      <c r="AB89" s="225"/>
      <c r="AC89" s="225"/>
      <c r="AD89" s="225"/>
      <c r="AE89" s="225"/>
      <c r="AF89" s="225"/>
      <c r="AG89" s="225"/>
      <c r="AH89" s="225"/>
      <c r="AI89" s="225"/>
      <c r="AJ89" s="225"/>
      <c r="AK89" s="225"/>
      <c r="AL89" s="225"/>
      <c r="AM89" s="226">
        <f t="shared" si="11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">
      <c r="A90" s="210" t="s">
        <v>218</v>
      </c>
      <c r="B90" s="437"/>
      <c r="C90" s="211"/>
      <c r="D90" s="217">
        <v>0</v>
      </c>
      <c r="E90" s="218">
        <f t="shared" si="9"/>
        <v>0</v>
      </c>
      <c r="F90" s="219">
        <f t="shared" si="10"/>
        <v>0</v>
      </c>
      <c r="G90" s="207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5"/>
      <c r="T90" s="225"/>
      <c r="U90" s="225"/>
      <c r="V90" s="225"/>
      <c r="W90" s="225"/>
      <c r="X90" s="225"/>
      <c r="Y90" s="225"/>
      <c r="Z90" s="225"/>
      <c r="AA90" s="225"/>
      <c r="AB90" s="225"/>
      <c r="AC90" s="225"/>
      <c r="AD90" s="225"/>
      <c r="AE90" s="225"/>
      <c r="AF90" s="225"/>
      <c r="AG90" s="225"/>
      <c r="AH90" s="225"/>
      <c r="AI90" s="225"/>
      <c r="AJ90" s="225"/>
      <c r="AK90" s="225"/>
      <c r="AL90" s="225"/>
      <c r="AM90" s="226">
        <f t="shared" si="11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">
      <c r="A91" s="525" t="s">
        <v>219</v>
      </c>
      <c r="B91" s="526"/>
      <c r="C91" s="211"/>
      <c r="D91" s="217">
        <v>0</v>
      </c>
      <c r="E91" s="218">
        <f t="shared" si="9"/>
        <v>0</v>
      </c>
      <c r="F91" s="219">
        <f t="shared" si="10"/>
        <v>0</v>
      </c>
      <c r="G91" s="207"/>
      <c r="H91" s="527"/>
      <c r="I91" s="527"/>
      <c r="J91" s="527"/>
      <c r="K91" s="527"/>
      <c r="L91" s="527"/>
      <c r="M91" s="527"/>
      <c r="N91" s="527"/>
      <c r="O91" s="527"/>
      <c r="P91" s="527"/>
      <c r="Q91" s="527"/>
      <c r="R91" s="527"/>
      <c r="S91" s="527"/>
      <c r="T91" s="527"/>
      <c r="U91" s="527"/>
      <c r="V91" s="527"/>
      <c r="W91" s="527"/>
      <c r="X91" s="527"/>
      <c r="Y91" s="527"/>
      <c r="Z91" s="527"/>
      <c r="AA91" s="527"/>
      <c r="AB91" s="527"/>
      <c r="AC91" s="527"/>
      <c r="AD91" s="527"/>
      <c r="AE91" s="527"/>
      <c r="AF91" s="527"/>
      <c r="AG91" s="527"/>
      <c r="AH91" s="527"/>
      <c r="AI91" s="527"/>
      <c r="AJ91" s="527"/>
      <c r="AK91" s="527"/>
      <c r="AL91" s="527"/>
      <c r="AM91" s="226">
        <f t="shared" si="11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">
      <c r="A92" s="210" t="s">
        <v>220</v>
      </c>
      <c r="B92" s="437"/>
      <c r="C92" s="211"/>
      <c r="D92" s="217">
        <v>0</v>
      </c>
      <c r="E92" s="218">
        <f t="shared" si="9"/>
        <v>0</v>
      </c>
      <c r="F92" s="219">
        <f t="shared" si="10"/>
        <v>0</v>
      </c>
      <c r="G92" s="207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25"/>
      <c r="U92" s="225"/>
      <c r="V92" s="225"/>
      <c r="W92" s="225"/>
      <c r="X92" s="225"/>
      <c r="Y92" s="225"/>
      <c r="Z92" s="225"/>
      <c r="AA92" s="225"/>
      <c r="AB92" s="225"/>
      <c r="AC92" s="225"/>
      <c r="AD92" s="225"/>
      <c r="AE92" s="225"/>
      <c r="AF92" s="225"/>
      <c r="AG92" s="225"/>
      <c r="AH92" s="225"/>
      <c r="AI92" s="225"/>
      <c r="AJ92" s="225"/>
      <c r="AK92" s="225"/>
      <c r="AL92" s="225"/>
      <c r="AM92" s="226">
        <f t="shared" si="11"/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">
      <c r="A93" s="210" t="s">
        <v>221</v>
      </c>
      <c r="B93" s="437"/>
      <c r="C93" s="211"/>
      <c r="D93" s="217">
        <v>0</v>
      </c>
      <c r="E93" s="218">
        <f t="shared" si="9"/>
        <v>0</v>
      </c>
      <c r="F93" s="219">
        <f t="shared" si="10"/>
        <v>0</v>
      </c>
      <c r="G93" s="207"/>
      <c r="H93" s="225"/>
      <c r="I93" s="225"/>
      <c r="J93" s="225"/>
      <c r="K93" s="225"/>
      <c r="L93" s="225"/>
      <c r="M93" s="225"/>
      <c r="N93" s="225"/>
      <c r="O93" s="225"/>
      <c r="P93" s="225"/>
      <c r="Q93" s="225"/>
      <c r="R93" s="225"/>
      <c r="S93" s="225"/>
      <c r="T93" s="225"/>
      <c r="U93" s="225"/>
      <c r="V93" s="225"/>
      <c r="W93" s="225"/>
      <c r="X93" s="225"/>
      <c r="Y93" s="225"/>
      <c r="Z93" s="225"/>
      <c r="AA93" s="225"/>
      <c r="AB93" s="225"/>
      <c r="AC93" s="225"/>
      <c r="AD93" s="225"/>
      <c r="AE93" s="225"/>
      <c r="AF93" s="225"/>
      <c r="AG93" s="225"/>
      <c r="AH93" s="225"/>
      <c r="AI93" s="225"/>
      <c r="AJ93" s="225"/>
      <c r="AK93" s="225"/>
      <c r="AL93" s="225"/>
      <c r="AM93" s="226">
        <f t="shared" si="11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">
      <c r="A94" s="210" t="s">
        <v>211</v>
      </c>
      <c r="B94" s="437"/>
      <c r="C94" s="211"/>
      <c r="D94" s="217">
        <v>0</v>
      </c>
      <c r="E94" s="218">
        <f t="shared" si="9"/>
        <v>0</v>
      </c>
      <c r="F94" s="219">
        <f t="shared" si="10"/>
        <v>0</v>
      </c>
      <c r="G94" s="207"/>
      <c r="H94" s="225"/>
      <c r="I94" s="225"/>
      <c r="J94" s="225"/>
      <c r="K94" s="225"/>
      <c r="L94" s="225"/>
      <c r="M94" s="225"/>
      <c r="N94" s="225"/>
      <c r="O94" s="225"/>
      <c r="P94" s="225"/>
      <c r="Q94" s="225"/>
      <c r="R94" s="225"/>
      <c r="S94" s="225"/>
      <c r="T94" s="225"/>
      <c r="U94" s="225"/>
      <c r="V94" s="225"/>
      <c r="W94" s="225"/>
      <c r="X94" s="225"/>
      <c r="Y94" s="225"/>
      <c r="Z94" s="225"/>
      <c r="AA94" s="225"/>
      <c r="AB94" s="225"/>
      <c r="AC94" s="225"/>
      <c r="AD94" s="225"/>
      <c r="AE94" s="225"/>
      <c r="AF94" s="225"/>
      <c r="AG94" s="225"/>
      <c r="AH94" s="225"/>
      <c r="AI94" s="225"/>
      <c r="AJ94" s="225"/>
      <c r="AK94" s="225"/>
      <c r="AL94" s="225"/>
      <c r="AM94" s="226">
        <f t="shared" si="11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">
      <c r="A95" s="210" t="s">
        <v>212</v>
      </c>
      <c r="B95" s="437"/>
      <c r="C95" s="211"/>
      <c r="D95" s="217">
        <v>0</v>
      </c>
      <c r="E95" s="218">
        <f t="shared" si="9"/>
        <v>0</v>
      </c>
      <c r="F95" s="219">
        <f t="shared" si="10"/>
        <v>0</v>
      </c>
      <c r="G95" s="207"/>
      <c r="H95" s="225"/>
      <c r="I95" s="225"/>
      <c r="J95" s="225"/>
      <c r="K95" s="225"/>
      <c r="L95" s="225"/>
      <c r="M95" s="225"/>
      <c r="N95" s="225"/>
      <c r="O95" s="225"/>
      <c r="P95" s="225"/>
      <c r="Q95" s="225"/>
      <c r="R95" s="225"/>
      <c r="S95" s="225"/>
      <c r="T95" s="225"/>
      <c r="U95" s="225"/>
      <c r="V95" s="225"/>
      <c r="W95" s="225"/>
      <c r="X95" s="225"/>
      <c r="Y95" s="225"/>
      <c r="Z95" s="225"/>
      <c r="AA95" s="225"/>
      <c r="AB95" s="225"/>
      <c r="AC95" s="225"/>
      <c r="AD95" s="225"/>
      <c r="AE95" s="225"/>
      <c r="AF95" s="225"/>
      <c r="AG95" s="225"/>
      <c r="AH95" s="225"/>
      <c r="AI95" s="225"/>
      <c r="AJ95" s="225"/>
      <c r="AK95" s="225"/>
      <c r="AL95" s="225"/>
      <c r="AM95" s="226">
        <f t="shared" si="11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">
      <c r="A96" s="210" t="s">
        <v>222</v>
      </c>
      <c r="B96" s="437"/>
      <c r="C96" s="211"/>
      <c r="D96" s="217">
        <v>0</v>
      </c>
      <c r="E96" s="218">
        <f t="shared" si="9"/>
        <v>0</v>
      </c>
      <c r="F96" s="219">
        <f t="shared" si="10"/>
        <v>0</v>
      </c>
      <c r="G96" s="207"/>
      <c r="H96" s="225"/>
      <c r="I96" s="225"/>
      <c r="J96" s="225"/>
      <c r="K96" s="225"/>
      <c r="L96" s="225"/>
      <c r="M96" s="225"/>
      <c r="N96" s="225"/>
      <c r="O96" s="225"/>
      <c r="P96" s="225"/>
      <c r="Q96" s="225"/>
      <c r="R96" s="225"/>
      <c r="S96" s="225"/>
      <c r="T96" s="225"/>
      <c r="U96" s="225"/>
      <c r="V96" s="225"/>
      <c r="W96" s="225"/>
      <c r="X96" s="225"/>
      <c r="Y96" s="225"/>
      <c r="Z96" s="225"/>
      <c r="AA96" s="225"/>
      <c r="AB96" s="225"/>
      <c r="AC96" s="225"/>
      <c r="AD96" s="225"/>
      <c r="AE96" s="225"/>
      <c r="AF96" s="225"/>
      <c r="AG96" s="225"/>
      <c r="AH96" s="225"/>
      <c r="AI96" s="225"/>
      <c r="AJ96" s="225"/>
      <c r="AK96" s="225"/>
      <c r="AL96" s="225"/>
      <c r="AM96" s="226">
        <f t="shared" si="11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">
      <c r="A97" s="210" t="s">
        <v>223</v>
      </c>
      <c r="B97" s="437"/>
      <c r="C97" s="211"/>
      <c r="D97" s="217">
        <v>0</v>
      </c>
      <c r="E97" s="218">
        <f t="shared" si="9"/>
        <v>0</v>
      </c>
      <c r="F97" s="219">
        <f t="shared" si="10"/>
        <v>0</v>
      </c>
      <c r="G97" s="207"/>
      <c r="H97" s="225"/>
      <c r="I97" s="225"/>
      <c r="J97" s="225"/>
      <c r="K97" s="225"/>
      <c r="L97" s="225"/>
      <c r="M97" s="225"/>
      <c r="N97" s="225"/>
      <c r="O97" s="225"/>
      <c r="P97" s="225"/>
      <c r="Q97" s="225"/>
      <c r="R97" s="225"/>
      <c r="S97" s="225"/>
      <c r="T97" s="225"/>
      <c r="U97" s="225"/>
      <c r="V97" s="225"/>
      <c r="W97" s="225"/>
      <c r="X97" s="225"/>
      <c r="Y97" s="225"/>
      <c r="Z97" s="225"/>
      <c r="AA97" s="225"/>
      <c r="AB97" s="225"/>
      <c r="AC97" s="225"/>
      <c r="AD97" s="225"/>
      <c r="AE97" s="225"/>
      <c r="AF97" s="225"/>
      <c r="AG97" s="225"/>
      <c r="AH97" s="225"/>
      <c r="AI97" s="225"/>
      <c r="AJ97" s="225"/>
      <c r="AK97" s="225"/>
      <c r="AL97" s="225"/>
      <c r="AM97" s="226">
        <f t="shared" si="11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">
      <c r="A98" s="210" t="s">
        <v>224</v>
      </c>
      <c r="B98" s="437"/>
      <c r="C98" s="211"/>
      <c r="D98" s="217">
        <v>0</v>
      </c>
      <c r="E98" s="218">
        <f t="shared" si="9"/>
        <v>0</v>
      </c>
      <c r="F98" s="219">
        <f t="shared" si="10"/>
        <v>0</v>
      </c>
      <c r="G98" s="207"/>
      <c r="H98" s="225"/>
      <c r="I98" s="225"/>
      <c r="J98" s="225"/>
      <c r="K98" s="225"/>
      <c r="L98" s="225"/>
      <c r="M98" s="225"/>
      <c r="N98" s="225"/>
      <c r="O98" s="225"/>
      <c r="P98" s="225"/>
      <c r="Q98" s="225"/>
      <c r="R98" s="225"/>
      <c r="S98" s="225"/>
      <c r="T98" s="225"/>
      <c r="U98" s="225"/>
      <c r="V98" s="225"/>
      <c r="W98" s="225"/>
      <c r="X98" s="225"/>
      <c r="Y98" s="225"/>
      <c r="Z98" s="225"/>
      <c r="AA98" s="225"/>
      <c r="AB98" s="225"/>
      <c r="AC98" s="225"/>
      <c r="AD98" s="225"/>
      <c r="AE98" s="225"/>
      <c r="AF98" s="225"/>
      <c r="AG98" s="225"/>
      <c r="AH98" s="225"/>
      <c r="AI98" s="225"/>
      <c r="AJ98" s="225"/>
      <c r="AK98" s="225"/>
      <c r="AL98" s="225"/>
      <c r="AM98" s="226">
        <f t="shared" si="11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">
      <c r="A99" s="210" t="s">
        <v>225</v>
      </c>
      <c r="B99" s="437"/>
      <c r="C99" s="211"/>
      <c r="D99" s="217">
        <v>0</v>
      </c>
      <c r="E99" s="218">
        <f t="shared" si="9"/>
        <v>0</v>
      </c>
      <c r="F99" s="219">
        <f t="shared" si="10"/>
        <v>0</v>
      </c>
      <c r="G99" s="207"/>
      <c r="H99" s="225"/>
      <c r="I99" s="225"/>
      <c r="J99" s="225"/>
      <c r="K99" s="225"/>
      <c r="L99" s="225"/>
      <c r="M99" s="225"/>
      <c r="N99" s="225"/>
      <c r="O99" s="225"/>
      <c r="P99" s="225"/>
      <c r="Q99" s="225"/>
      <c r="R99" s="225"/>
      <c r="S99" s="225"/>
      <c r="T99" s="225"/>
      <c r="U99" s="225"/>
      <c r="V99" s="225"/>
      <c r="W99" s="225"/>
      <c r="X99" s="225"/>
      <c r="Y99" s="225"/>
      <c r="Z99" s="225"/>
      <c r="AA99" s="225"/>
      <c r="AB99" s="225"/>
      <c r="AC99" s="225"/>
      <c r="AD99" s="225"/>
      <c r="AE99" s="225"/>
      <c r="AF99" s="225"/>
      <c r="AG99" s="225"/>
      <c r="AH99" s="225"/>
      <c r="AI99" s="225"/>
      <c r="AJ99" s="225"/>
      <c r="AK99" s="225"/>
      <c r="AL99" s="225"/>
      <c r="AM99" s="226">
        <f t="shared" si="11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">
      <c r="A100" s="253" t="s">
        <v>214</v>
      </c>
      <c r="B100" s="437"/>
      <c r="C100" s="211"/>
      <c r="D100" s="217">
        <v>0</v>
      </c>
      <c r="E100" s="218">
        <f t="shared" si="9"/>
        <v>0</v>
      </c>
      <c r="F100" s="219">
        <f t="shared" si="10"/>
        <v>0</v>
      </c>
      <c r="G100" s="207"/>
      <c r="H100" s="225"/>
      <c r="I100" s="225"/>
      <c r="J100" s="225"/>
      <c r="K100" s="225"/>
      <c r="L100" s="225"/>
      <c r="M100" s="225"/>
      <c r="N100" s="225"/>
      <c r="O100" s="225"/>
      <c r="P100" s="225"/>
      <c r="Q100" s="225"/>
      <c r="R100" s="225"/>
      <c r="S100" s="225"/>
      <c r="T100" s="225"/>
      <c r="U100" s="225"/>
      <c r="V100" s="225"/>
      <c r="W100" s="225"/>
      <c r="X100" s="225"/>
      <c r="Y100" s="225"/>
      <c r="Z100" s="225"/>
      <c r="AA100" s="225"/>
      <c r="AB100" s="225"/>
      <c r="AC100" s="225"/>
      <c r="AD100" s="225"/>
      <c r="AE100" s="225"/>
      <c r="AF100" s="225"/>
      <c r="AG100" s="225"/>
      <c r="AH100" s="225"/>
      <c r="AI100" s="225"/>
      <c r="AJ100" s="225"/>
      <c r="AK100" s="225"/>
      <c r="AL100" s="225"/>
      <c r="AM100" s="226">
        <f t="shared" si="11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">
      <c r="A101" s="253" t="s">
        <v>214</v>
      </c>
      <c r="B101" s="437"/>
      <c r="C101" s="211"/>
      <c r="D101" s="217">
        <v>0</v>
      </c>
      <c r="E101" s="218">
        <f t="shared" si="9"/>
        <v>0</v>
      </c>
      <c r="F101" s="219">
        <f t="shared" si="10"/>
        <v>0</v>
      </c>
      <c r="G101" s="207"/>
      <c r="H101" s="225"/>
      <c r="I101" s="225"/>
      <c r="J101" s="225"/>
      <c r="K101" s="225"/>
      <c r="L101" s="225"/>
      <c r="M101" s="225"/>
      <c r="N101" s="225"/>
      <c r="O101" s="225"/>
      <c r="P101" s="225"/>
      <c r="Q101" s="225"/>
      <c r="R101" s="225"/>
      <c r="S101" s="225"/>
      <c r="T101" s="225"/>
      <c r="U101" s="225"/>
      <c r="V101" s="225"/>
      <c r="W101" s="225"/>
      <c r="X101" s="225"/>
      <c r="Y101" s="225"/>
      <c r="Z101" s="225"/>
      <c r="AA101" s="225"/>
      <c r="AB101" s="225"/>
      <c r="AC101" s="225"/>
      <c r="AD101" s="225"/>
      <c r="AE101" s="225"/>
      <c r="AF101" s="225"/>
      <c r="AG101" s="225"/>
      <c r="AH101" s="225"/>
      <c r="AI101" s="225"/>
      <c r="AJ101" s="225"/>
      <c r="AK101" s="225"/>
      <c r="AL101" s="225"/>
      <c r="AM101" s="226">
        <f t="shared" si="11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">
      <c r="A102" s="209" t="s">
        <v>226</v>
      </c>
      <c r="B102" s="437"/>
      <c r="C102" s="211"/>
      <c r="D102" s="217">
        <v>0</v>
      </c>
      <c r="E102" s="218">
        <f t="shared" si="9"/>
        <v>0</v>
      </c>
      <c r="F102" s="219">
        <f t="shared" si="10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1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">
      <c r="A103" s="209" t="s">
        <v>227</v>
      </c>
      <c r="B103" s="210"/>
      <c r="C103" s="211"/>
      <c r="D103" s="217">
        <v>0</v>
      </c>
      <c r="E103" s="218">
        <f t="shared" si="9"/>
        <v>0</v>
      </c>
      <c r="F103" s="219">
        <f t="shared" si="10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1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">
      <c r="A104" s="209" t="s">
        <v>228</v>
      </c>
      <c r="B104" s="210"/>
      <c r="C104" s="211"/>
      <c r="D104" s="217">
        <v>0</v>
      </c>
      <c r="E104" s="218">
        <f t="shared" si="9"/>
        <v>0</v>
      </c>
      <c r="F104" s="219">
        <f t="shared" si="10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1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">
      <c r="A105" s="349" t="s">
        <v>214</v>
      </c>
      <c r="B105" s="210"/>
      <c r="C105" s="211"/>
      <c r="D105" s="217">
        <v>0</v>
      </c>
      <c r="E105" s="218">
        <f t="shared" si="9"/>
        <v>0</v>
      </c>
      <c r="F105" s="219">
        <f t="shared" si="10"/>
        <v>0</v>
      </c>
      <c r="G105" s="207"/>
      <c r="H105" s="276"/>
      <c r="I105" s="276"/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276"/>
      <c r="Z105" s="276"/>
      <c r="AA105" s="276"/>
      <c r="AB105" s="276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26">
        <f t="shared" si="11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25">
      <c r="A106" s="209" t="s">
        <v>229</v>
      </c>
      <c r="B106" s="210"/>
      <c r="C106" s="211"/>
      <c r="D106" s="217">
        <v>0</v>
      </c>
      <c r="E106" s="218">
        <f t="shared" si="9"/>
        <v>0</v>
      </c>
      <c r="F106" s="219">
        <f t="shared" si="10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1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25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10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/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2963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">
      <c r="A108" s="438" t="s">
        <v>231</v>
      </c>
      <c r="B108" s="210"/>
      <c r="C108" s="211"/>
      <c r="D108" s="217">
        <v>0</v>
      </c>
      <c r="E108" s="218">
        <f t="shared" ref="E108:E116" si="12">AM108</f>
        <v>0</v>
      </c>
      <c r="F108" s="521">
        <f t="shared" si="10"/>
        <v>0</v>
      </c>
      <c r="G108" s="207"/>
      <c r="H108" s="533"/>
      <c r="I108" s="533"/>
      <c r="J108" s="533"/>
      <c r="K108" s="533"/>
      <c r="L108" s="533"/>
      <c r="M108" s="533"/>
      <c r="N108" s="533"/>
      <c r="O108" s="533"/>
      <c r="P108" s="533"/>
      <c r="Q108" s="533"/>
      <c r="R108" s="533"/>
      <c r="S108" s="533"/>
      <c r="T108" s="533"/>
      <c r="U108" s="533"/>
      <c r="V108" s="533"/>
      <c r="W108" s="533"/>
      <c r="X108" s="533"/>
      <c r="Y108" s="533"/>
      <c r="Z108" s="533"/>
      <c r="AA108" s="533"/>
      <c r="AB108" s="533"/>
      <c r="AC108" s="533"/>
      <c r="AD108" s="533"/>
      <c r="AE108" s="533"/>
      <c r="AF108" s="533"/>
      <c r="AG108" s="533"/>
      <c r="AH108" s="533"/>
      <c r="AI108" s="533"/>
      <c r="AJ108" s="533"/>
      <c r="AK108" s="533"/>
      <c r="AL108" s="533"/>
      <c r="AM108" s="226">
        <f t="shared" ref="AM108:AM116" si="13">SUM(H108:AL108)</f>
        <v>0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">
      <c r="A109" s="252" t="s">
        <v>214</v>
      </c>
      <c r="B109" s="210"/>
      <c r="C109" s="211"/>
      <c r="D109" s="217">
        <v>0</v>
      </c>
      <c r="E109" s="218">
        <f t="shared" si="12"/>
        <v>0</v>
      </c>
      <c r="F109" s="521">
        <f t="shared" si="10"/>
        <v>0</v>
      </c>
      <c r="G109" s="207"/>
      <c r="H109" s="482"/>
      <c r="I109" s="482"/>
      <c r="J109" s="482"/>
      <c r="K109" s="482"/>
      <c r="L109" s="482"/>
      <c r="M109" s="482"/>
      <c r="N109" s="482"/>
      <c r="O109" s="482"/>
      <c r="P109" s="482"/>
      <c r="Q109" s="482"/>
      <c r="R109" s="482"/>
      <c r="S109" s="482"/>
      <c r="T109" s="482"/>
      <c r="U109" s="482"/>
      <c r="V109" s="482"/>
      <c r="W109" s="482"/>
      <c r="X109" s="482"/>
      <c r="Y109" s="482"/>
      <c r="Z109" s="482"/>
      <c r="AA109" s="482"/>
      <c r="AB109" s="482"/>
      <c r="AC109" s="482"/>
      <c r="AD109" s="482"/>
      <c r="AE109" s="482"/>
      <c r="AF109" s="482"/>
      <c r="AG109" s="482"/>
      <c r="AH109" s="482"/>
      <c r="AI109" s="482"/>
      <c r="AJ109" s="482"/>
      <c r="AK109" s="482"/>
      <c r="AL109" s="482"/>
      <c r="AM109" s="226">
        <f t="shared" si="13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">
      <c r="A110" s="252" t="s">
        <v>214</v>
      </c>
      <c r="B110" s="210"/>
      <c r="C110" s="211"/>
      <c r="D110" s="217">
        <v>0</v>
      </c>
      <c r="E110" s="218">
        <f t="shared" si="12"/>
        <v>0</v>
      </c>
      <c r="F110" s="521">
        <f t="shared" si="10"/>
        <v>0</v>
      </c>
      <c r="G110" s="207"/>
      <c r="H110" s="482"/>
      <c r="I110" s="482"/>
      <c r="J110" s="482"/>
      <c r="K110" s="482"/>
      <c r="L110" s="482"/>
      <c r="M110" s="482"/>
      <c r="N110" s="482"/>
      <c r="O110" s="482"/>
      <c r="P110" s="482"/>
      <c r="Q110" s="482"/>
      <c r="R110" s="482"/>
      <c r="S110" s="482"/>
      <c r="T110" s="482"/>
      <c r="U110" s="482"/>
      <c r="V110" s="482"/>
      <c r="W110" s="482"/>
      <c r="X110" s="482"/>
      <c r="Y110" s="482"/>
      <c r="Z110" s="482"/>
      <c r="AA110" s="482"/>
      <c r="AB110" s="482"/>
      <c r="AC110" s="482"/>
      <c r="AD110" s="482"/>
      <c r="AE110" s="482"/>
      <c r="AF110" s="482"/>
      <c r="AG110" s="482"/>
      <c r="AH110" s="482"/>
      <c r="AI110" s="482"/>
      <c r="AJ110" s="482"/>
      <c r="AK110" s="482"/>
      <c r="AL110" s="482"/>
      <c r="AM110" s="226">
        <f t="shared" si="13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">
      <c r="A111" s="252" t="s">
        <v>214</v>
      </c>
      <c r="B111" s="210"/>
      <c r="C111" s="211"/>
      <c r="D111" s="217">
        <v>0</v>
      </c>
      <c r="E111" s="218">
        <f t="shared" si="12"/>
        <v>0</v>
      </c>
      <c r="F111" s="521">
        <f t="shared" si="10"/>
        <v>0</v>
      </c>
      <c r="G111" s="207"/>
      <c r="H111" s="482"/>
      <c r="I111" s="482"/>
      <c r="J111" s="482"/>
      <c r="K111" s="482"/>
      <c r="L111" s="482"/>
      <c r="M111" s="482"/>
      <c r="N111" s="482"/>
      <c r="O111" s="482"/>
      <c r="P111" s="482"/>
      <c r="Q111" s="482"/>
      <c r="R111" s="482"/>
      <c r="S111" s="482"/>
      <c r="T111" s="482"/>
      <c r="U111" s="482"/>
      <c r="V111" s="482"/>
      <c r="W111" s="482"/>
      <c r="X111" s="482"/>
      <c r="Y111" s="482"/>
      <c r="Z111" s="482"/>
      <c r="AA111" s="482"/>
      <c r="AB111" s="482"/>
      <c r="AC111" s="482"/>
      <c r="AD111" s="482"/>
      <c r="AE111" s="482"/>
      <c r="AF111" s="482"/>
      <c r="AG111" s="482"/>
      <c r="AH111" s="482"/>
      <c r="AI111" s="482"/>
      <c r="AJ111" s="482"/>
      <c r="AK111" s="482"/>
      <c r="AL111" s="482"/>
      <c r="AM111" s="226">
        <f t="shared" si="13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">
      <c r="A112" s="439" t="s">
        <v>43</v>
      </c>
      <c r="B112" s="210"/>
      <c r="C112" s="211"/>
      <c r="D112" s="217">
        <v>0</v>
      </c>
      <c r="E112" s="218">
        <f t="shared" si="12"/>
        <v>0</v>
      </c>
      <c r="F112" s="521">
        <f t="shared" si="10"/>
        <v>0</v>
      </c>
      <c r="G112" s="207"/>
      <c r="H112" s="482"/>
      <c r="I112" s="482"/>
      <c r="J112" s="482"/>
      <c r="K112" s="482"/>
      <c r="L112" s="482"/>
      <c r="M112" s="482"/>
      <c r="N112" s="482"/>
      <c r="O112" s="482"/>
      <c r="P112" s="482"/>
      <c r="Q112" s="482"/>
      <c r="R112" s="482"/>
      <c r="S112" s="482"/>
      <c r="T112" s="482"/>
      <c r="U112" s="482"/>
      <c r="V112" s="482"/>
      <c r="W112" s="482"/>
      <c r="X112" s="482"/>
      <c r="Y112" s="482"/>
      <c r="Z112" s="482"/>
      <c r="AA112" s="482"/>
      <c r="AB112" s="482"/>
      <c r="AC112" s="482"/>
      <c r="AD112" s="482"/>
      <c r="AE112" s="482"/>
      <c r="AF112" s="482"/>
      <c r="AG112" s="482"/>
      <c r="AH112" s="482"/>
      <c r="AI112" s="482"/>
      <c r="AJ112" s="482"/>
      <c r="AK112" s="482"/>
      <c r="AL112" s="482"/>
      <c r="AM112" s="226">
        <f t="shared" si="13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25">
      <c r="A113" s="439" t="s">
        <v>45</v>
      </c>
      <c r="B113" s="210"/>
      <c r="C113" s="211"/>
      <c r="D113" s="217">
        <v>0</v>
      </c>
      <c r="E113" s="218">
        <f t="shared" si="12"/>
        <v>0</v>
      </c>
      <c r="F113" s="521">
        <f t="shared" si="10"/>
        <v>0</v>
      </c>
      <c r="G113" s="207"/>
      <c r="H113" s="482"/>
      <c r="I113" s="482"/>
      <c r="J113" s="482"/>
      <c r="K113" s="482"/>
      <c r="L113" s="482"/>
      <c r="M113" s="482"/>
      <c r="N113" s="482"/>
      <c r="O113" s="482"/>
      <c r="P113" s="482"/>
      <c r="Q113" s="482"/>
      <c r="R113" s="482"/>
      <c r="S113" s="482"/>
      <c r="T113" s="482"/>
      <c r="U113" s="482"/>
      <c r="V113" s="482"/>
      <c r="W113" s="482"/>
      <c r="X113" s="482"/>
      <c r="Y113" s="482"/>
      <c r="Z113" s="482"/>
      <c r="AA113" s="482"/>
      <c r="AB113" s="482"/>
      <c r="AC113" s="482"/>
      <c r="AD113" s="482"/>
      <c r="AE113" s="482"/>
      <c r="AF113" s="482"/>
      <c r="AG113" s="482"/>
      <c r="AH113" s="482"/>
      <c r="AI113" s="482"/>
      <c r="AJ113" s="482"/>
      <c r="AK113" s="482"/>
      <c r="AL113" s="482"/>
      <c r="AM113" s="226">
        <f t="shared" si="13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25">
      <c r="A114" s="438" t="s">
        <v>232</v>
      </c>
      <c r="B114" s="210"/>
      <c r="C114" s="211"/>
      <c r="D114" s="485">
        <v>0</v>
      </c>
      <c r="E114" s="486">
        <f t="shared" si="12"/>
        <v>0</v>
      </c>
      <c r="F114" s="522">
        <f t="shared" si="10"/>
        <v>0</v>
      </c>
      <c r="G114" s="207"/>
      <c r="H114" s="488"/>
      <c r="I114" s="488"/>
      <c r="J114" s="488"/>
      <c r="K114" s="488"/>
      <c r="L114" s="488"/>
      <c r="M114" s="488"/>
      <c r="N114" s="488"/>
      <c r="O114" s="488"/>
      <c r="P114" s="488"/>
      <c r="Q114" s="488"/>
      <c r="R114" s="488"/>
      <c r="S114" s="488"/>
      <c r="T114" s="488"/>
      <c r="U114" s="488"/>
      <c r="V114" s="488"/>
      <c r="W114" s="488"/>
      <c r="X114" s="488"/>
      <c r="Y114" s="488"/>
      <c r="Z114" s="488"/>
      <c r="AA114" s="488"/>
      <c r="AB114" s="488"/>
      <c r="AC114" s="488"/>
      <c r="AD114" s="488"/>
      <c r="AE114" s="488"/>
      <c r="AF114" s="488"/>
      <c r="AG114" s="488"/>
      <c r="AH114" s="488"/>
      <c r="AI114" s="488"/>
      <c r="AJ114" s="488"/>
      <c r="AK114" s="488"/>
      <c r="AL114" s="488"/>
      <c r="AM114" s="524">
        <f t="shared" si="13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thickTop="1" x14ac:dyDescent="0.2">
      <c r="A115" s="252" t="s">
        <v>214</v>
      </c>
      <c r="B115" s="210"/>
      <c r="C115" s="211"/>
      <c r="D115" s="212">
        <v>0</v>
      </c>
      <c r="E115" s="231">
        <f t="shared" si="12"/>
        <v>0</v>
      </c>
      <c r="F115" s="228">
        <f t="shared" si="10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3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thickBot="1" x14ac:dyDescent="0.25">
      <c r="A116" s="252" t="s">
        <v>214</v>
      </c>
      <c r="B116" s="210"/>
      <c r="C116" s="211"/>
      <c r="D116" s="221">
        <v>0</v>
      </c>
      <c r="E116" s="333">
        <f t="shared" si="12"/>
        <v>0</v>
      </c>
      <c r="F116" s="228">
        <f t="shared" si="10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3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25">
      <c r="A117" s="434" t="s">
        <v>233</v>
      </c>
      <c r="B117" s="210"/>
      <c r="C117" s="211"/>
      <c r="D117" s="485">
        <v>0</v>
      </c>
      <c r="E117" s="486">
        <f>E114+E113+E112+E108+E107+E73+E72+E71</f>
        <v>0</v>
      </c>
      <c r="F117" s="487">
        <f t="shared" si="10"/>
        <v>0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2963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25">
      <c r="A118" s="440" t="s">
        <v>41</v>
      </c>
      <c r="B118" s="234"/>
      <c r="C118" s="234"/>
      <c r="D118" s="250">
        <v>0</v>
      </c>
      <c r="E118" s="251">
        <f>AM118</f>
        <v>0</v>
      </c>
      <c r="F118" s="341">
        <f t="shared" si="10"/>
        <v>0</v>
      </c>
      <c r="H118" s="531"/>
      <c r="I118" s="531"/>
      <c r="J118" s="531"/>
      <c r="K118" s="531"/>
      <c r="L118" s="531"/>
      <c r="M118" s="531"/>
      <c r="N118" s="531"/>
      <c r="O118" s="531"/>
      <c r="P118" s="531"/>
      <c r="Q118" s="531"/>
      <c r="R118" s="531"/>
      <c r="S118" s="531"/>
      <c r="T118" s="531"/>
      <c r="U118" s="531"/>
      <c r="V118" s="531"/>
      <c r="W118" s="531"/>
      <c r="X118" s="531"/>
      <c r="Y118" s="531"/>
      <c r="Z118" s="531"/>
      <c r="AA118" s="531"/>
      <c r="AB118" s="531"/>
      <c r="AC118" s="531"/>
      <c r="AD118" s="531"/>
      <c r="AE118" s="531"/>
      <c r="AF118" s="531"/>
      <c r="AG118" s="531"/>
      <c r="AH118" s="531"/>
      <c r="AI118" s="531"/>
      <c r="AJ118" s="531"/>
      <c r="AK118" s="531"/>
      <c r="AL118" s="531"/>
      <c r="AM118" s="341">
        <f>SUM(H118:AL118)</f>
        <v>0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25">
      <c r="H119" s="484">
        <f>B4</f>
        <v>37591</v>
      </c>
      <c r="I119" s="484">
        <f t="shared" ref="I119:R119" si="14">H119+1</f>
        <v>37592</v>
      </c>
      <c r="J119" s="484">
        <f t="shared" si="14"/>
        <v>37593</v>
      </c>
      <c r="K119" s="484">
        <f t="shared" si="14"/>
        <v>37594</v>
      </c>
      <c r="L119" s="484">
        <f t="shared" si="14"/>
        <v>37595</v>
      </c>
      <c r="M119" s="484">
        <f t="shared" si="14"/>
        <v>37596</v>
      </c>
      <c r="N119" s="484">
        <f t="shared" si="14"/>
        <v>37597</v>
      </c>
      <c r="O119" s="484">
        <f t="shared" si="14"/>
        <v>37598</v>
      </c>
      <c r="P119" s="484">
        <f t="shared" si="14"/>
        <v>37599</v>
      </c>
      <c r="Q119" s="484">
        <f t="shared" si="14"/>
        <v>37600</v>
      </c>
      <c r="R119" s="484">
        <f t="shared" si="14"/>
        <v>37601</v>
      </c>
      <c r="S119" s="484">
        <f t="shared" ref="S119:AB119" si="15">R119+1</f>
        <v>37602</v>
      </c>
      <c r="T119" s="484">
        <f t="shared" si="15"/>
        <v>37603</v>
      </c>
      <c r="U119" s="484">
        <f t="shared" si="15"/>
        <v>37604</v>
      </c>
      <c r="V119" s="484">
        <f t="shared" si="15"/>
        <v>37605</v>
      </c>
      <c r="W119" s="484">
        <f t="shared" si="15"/>
        <v>37606</v>
      </c>
      <c r="X119" s="484">
        <f t="shared" si="15"/>
        <v>37607</v>
      </c>
      <c r="Y119" s="484">
        <f t="shared" si="15"/>
        <v>37608</v>
      </c>
      <c r="Z119" s="484">
        <f t="shared" si="15"/>
        <v>37609</v>
      </c>
      <c r="AA119" s="484">
        <f t="shared" si="15"/>
        <v>37610</v>
      </c>
      <c r="AB119" s="484">
        <f t="shared" si="15"/>
        <v>37611</v>
      </c>
      <c r="AC119" s="484">
        <f t="shared" ref="AC119:AL119" si="16">AB119+1</f>
        <v>37612</v>
      </c>
      <c r="AD119" s="484">
        <f t="shared" si="16"/>
        <v>37613</v>
      </c>
      <c r="AE119" s="484">
        <f t="shared" si="16"/>
        <v>37614</v>
      </c>
      <c r="AF119" s="484">
        <f t="shared" si="16"/>
        <v>37615</v>
      </c>
      <c r="AG119" s="484">
        <f t="shared" si="16"/>
        <v>37616</v>
      </c>
      <c r="AH119" s="484">
        <f t="shared" si="16"/>
        <v>37617</v>
      </c>
      <c r="AI119" s="484">
        <f t="shared" si="16"/>
        <v>37618</v>
      </c>
      <c r="AJ119" s="484">
        <f t="shared" si="16"/>
        <v>37619</v>
      </c>
      <c r="AK119" s="484">
        <f t="shared" si="16"/>
        <v>37620</v>
      </c>
      <c r="AL119" s="484">
        <f t="shared" si="16"/>
        <v>37621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25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25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25" thickTop="1" thickBot="1" x14ac:dyDescent="0.25">
      <c r="A122" s="37" t="s">
        <v>235</v>
      </c>
      <c r="B122" s="38"/>
      <c r="C122" s="39"/>
      <c r="D122" s="40"/>
    </row>
    <row r="123" spans="1:46" ht="12.75" customHeight="1" thickTop="1" x14ac:dyDescent="0.2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25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25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25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25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>
        <f>VLOOKUP($B$5,$S$8:$AI$38,9,0)</f>
        <v>998000</v>
      </c>
      <c r="D133" s="531">
        <f>-VLOOKUP($B$5,$S$8:$AG$38,7,0)</f>
        <v>998000</v>
      </c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33330.239999999998</v>
      </c>
      <c r="D136" s="324">
        <v>12326306.800000001</v>
      </c>
      <c r="E136" s="325">
        <v>0</v>
      </c>
      <c r="F136" s="325">
        <v>0</v>
      </c>
      <c r="G136" s="324">
        <v>0</v>
      </c>
      <c r="H136" s="326">
        <v>0</v>
      </c>
      <c r="I136" s="328">
        <v>12359637.039999999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998000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998000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7">SUM(C136:C137)</f>
        <v>33330.239999999998</v>
      </c>
      <c r="D138" s="320">
        <f t="shared" si="17"/>
        <v>13324306.800000001</v>
      </c>
      <c r="E138" s="312">
        <f t="shared" si="17"/>
        <v>0</v>
      </c>
      <c r="F138" s="312">
        <f t="shared" si="17"/>
        <v>0</v>
      </c>
      <c r="G138" s="312">
        <f t="shared" si="17"/>
        <v>0</v>
      </c>
      <c r="H138" s="322">
        <f t="shared" si="17"/>
        <v>0</v>
      </c>
      <c r="I138" s="330">
        <f t="shared" si="17"/>
        <v>13357637.039999999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998000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998000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37591</v>
      </c>
      <c r="C142" s="345"/>
      <c r="D142" s="345"/>
      <c r="E142" s="345"/>
      <c r="F142" s="345"/>
      <c r="G142" s="345"/>
      <c r="H142" s="345"/>
      <c r="I142" s="344">
        <f t="shared" ref="I142:I172" si="18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72" si="19">+B142+1</f>
        <v>37592</v>
      </c>
      <c r="C143" s="310"/>
      <c r="D143" s="310"/>
      <c r="E143" s="310"/>
      <c r="F143" s="310"/>
      <c r="G143" s="310"/>
      <c r="H143" s="310"/>
      <c r="I143" s="311">
        <f t="shared" si="18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9"/>
        <v>37593</v>
      </c>
      <c r="C144" s="310"/>
      <c r="D144" s="310"/>
      <c r="E144" s="310"/>
      <c r="F144" s="310"/>
      <c r="G144" s="310"/>
      <c r="H144" s="310"/>
      <c r="I144" s="311">
        <f t="shared" si="18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9"/>
        <v>37594</v>
      </c>
      <c r="C145" s="310"/>
      <c r="D145" s="310"/>
      <c r="E145" s="310"/>
      <c r="F145" s="310"/>
      <c r="G145" s="310"/>
      <c r="H145" s="310"/>
      <c r="I145" s="311">
        <f t="shared" si="18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9"/>
        <v>37595</v>
      </c>
      <c r="C146" s="310"/>
      <c r="D146" s="310"/>
      <c r="E146" s="310"/>
      <c r="F146" s="310"/>
      <c r="G146" s="310"/>
      <c r="H146" s="310"/>
      <c r="I146" s="311">
        <f t="shared" si="18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9"/>
        <v>37596</v>
      </c>
      <c r="C147" s="310"/>
      <c r="D147" s="310"/>
      <c r="E147" s="310"/>
      <c r="F147" s="310"/>
      <c r="G147" s="310"/>
      <c r="H147" s="310"/>
      <c r="I147" s="311">
        <f t="shared" si="18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9"/>
        <v>37597</v>
      </c>
      <c r="C148" s="310"/>
      <c r="D148" s="310"/>
      <c r="E148" s="310"/>
      <c r="F148" s="310"/>
      <c r="G148" s="310"/>
      <c r="H148" s="310"/>
      <c r="I148" s="311">
        <f t="shared" si="18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9"/>
        <v>37598</v>
      </c>
      <c r="C149" s="310"/>
      <c r="D149" s="310"/>
      <c r="E149" s="310"/>
      <c r="F149" s="310"/>
      <c r="G149" s="310"/>
      <c r="H149" s="310"/>
      <c r="I149" s="311">
        <f t="shared" si="18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9"/>
        <v>37599</v>
      </c>
      <c r="C150" s="310"/>
      <c r="D150" s="310"/>
      <c r="E150" s="310"/>
      <c r="F150" s="310"/>
      <c r="G150" s="310"/>
      <c r="H150" s="310"/>
      <c r="I150" s="311">
        <f t="shared" si="18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9"/>
        <v>37600</v>
      </c>
      <c r="C151" s="310"/>
      <c r="D151" s="310"/>
      <c r="E151" s="310"/>
      <c r="F151" s="310"/>
      <c r="G151" s="310"/>
      <c r="H151" s="310"/>
      <c r="I151" s="311">
        <f t="shared" si="18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9"/>
        <v>37601</v>
      </c>
      <c r="C152" s="310"/>
      <c r="D152" s="310"/>
      <c r="E152" s="310"/>
      <c r="F152" s="310"/>
      <c r="G152" s="310"/>
      <c r="H152" s="310"/>
      <c r="I152" s="311">
        <f t="shared" si="18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9"/>
        <v>37602</v>
      </c>
      <c r="C153" s="310"/>
      <c r="D153" s="310"/>
      <c r="E153" s="310"/>
      <c r="F153" s="310"/>
      <c r="G153" s="310"/>
      <c r="H153" s="310"/>
      <c r="I153" s="311">
        <f t="shared" si="18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9"/>
        <v>37603</v>
      </c>
      <c r="C154" s="310"/>
      <c r="D154" s="310"/>
      <c r="E154" s="310"/>
      <c r="F154" s="310"/>
      <c r="G154" s="310"/>
      <c r="H154" s="310"/>
      <c r="I154" s="311">
        <f t="shared" si="18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9"/>
        <v>37604</v>
      </c>
      <c r="C155" s="310"/>
      <c r="D155" s="310"/>
      <c r="E155" s="310"/>
      <c r="F155" s="310"/>
      <c r="G155" s="310"/>
      <c r="H155" s="310"/>
      <c r="I155" s="311">
        <f t="shared" si="18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9"/>
        <v>37605</v>
      </c>
      <c r="C156" s="310"/>
      <c r="D156" s="310"/>
      <c r="E156" s="310"/>
      <c r="F156" s="310"/>
      <c r="G156" s="310"/>
      <c r="H156" s="310"/>
      <c r="I156" s="311">
        <f t="shared" si="18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9"/>
        <v>37606</v>
      </c>
      <c r="C157" s="310"/>
      <c r="D157" s="310"/>
      <c r="E157" s="310"/>
      <c r="F157" s="310"/>
      <c r="G157" s="310"/>
      <c r="H157" s="310"/>
      <c r="I157" s="311">
        <f t="shared" si="18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9"/>
        <v>37607</v>
      </c>
      <c r="C158" s="323"/>
      <c r="D158" s="324"/>
      <c r="E158" s="323"/>
      <c r="F158" s="325"/>
      <c r="G158" s="310"/>
      <c r="H158" s="310"/>
      <c r="I158" s="311">
        <f t="shared" si="18"/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si="19"/>
        <v>37608</v>
      </c>
      <c r="C159" s="310"/>
      <c r="D159" s="310"/>
      <c r="E159" s="310"/>
      <c r="F159" s="310"/>
      <c r="G159" s="310"/>
      <c r="H159" s="310"/>
      <c r="I159" s="311">
        <f t="shared" si="18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19"/>
        <v>37609</v>
      </c>
      <c r="C160" s="323"/>
      <c r="D160" s="324"/>
      <c r="E160" s="323"/>
      <c r="F160" s="325"/>
      <c r="G160" s="503"/>
      <c r="H160" s="500"/>
      <c r="I160" s="311">
        <f t="shared" si="18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19"/>
        <v>37610</v>
      </c>
      <c r="C161" s="310"/>
      <c r="D161" s="310"/>
      <c r="E161" s="310"/>
      <c r="F161" s="310"/>
      <c r="G161" s="310"/>
      <c r="H161" s="310"/>
      <c r="I161" s="311">
        <f t="shared" si="18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19"/>
        <v>37611</v>
      </c>
      <c r="C162" s="310"/>
      <c r="D162" s="310"/>
      <c r="E162" s="310"/>
      <c r="F162" s="310"/>
      <c r="G162" s="310"/>
      <c r="H162" s="310"/>
      <c r="I162" s="311">
        <f t="shared" si="18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19"/>
        <v>37612</v>
      </c>
      <c r="C163" s="310"/>
      <c r="D163" s="310"/>
      <c r="E163" s="310"/>
      <c r="F163" s="310"/>
      <c r="G163" s="310"/>
      <c r="H163" s="310"/>
      <c r="I163" s="311">
        <f t="shared" si="18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19"/>
        <v>37613</v>
      </c>
      <c r="C164" s="310"/>
      <c r="D164" s="310"/>
      <c r="E164" s="310"/>
      <c r="F164" s="310"/>
      <c r="G164" s="310"/>
      <c r="H164" s="310"/>
      <c r="I164" s="311">
        <f t="shared" si="18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19"/>
        <v>37614</v>
      </c>
      <c r="C165" s="310"/>
      <c r="D165" s="310"/>
      <c r="E165" s="310"/>
      <c r="F165" s="310"/>
      <c r="G165" s="310"/>
      <c r="H165" s="310"/>
      <c r="I165" s="311">
        <f t="shared" si="18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19"/>
        <v>37615</v>
      </c>
      <c r="C166" s="310"/>
      <c r="D166" s="310"/>
      <c r="E166" s="310"/>
      <c r="F166" s="310"/>
      <c r="G166" s="310"/>
      <c r="H166" s="310"/>
      <c r="I166" s="311">
        <f t="shared" si="18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998000</v>
      </c>
      <c r="B167" s="458">
        <f t="shared" si="19"/>
        <v>37616</v>
      </c>
      <c r="C167" s="310"/>
      <c r="D167" s="310"/>
      <c r="E167" s="310"/>
      <c r="F167" s="310"/>
      <c r="G167" s="310"/>
      <c r="H167" s="310"/>
      <c r="I167" s="311">
        <f t="shared" si="18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-998000</v>
      </c>
      <c r="B168" s="458">
        <f t="shared" si="19"/>
        <v>37617</v>
      </c>
      <c r="C168" s="310"/>
      <c r="D168" s="310"/>
      <c r="E168" s="310"/>
      <c r="F168" s="310"/>
      <c r="G168" s="310"/>
      <c r="H168" s="310"/>
      <c r="I168" s="311">
        <f t="shared" si="18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19"/>
        <v>37618</v>
      </c>
      <c r="C169" s="310"/>
      <c r="D169" s="310"/>
      <c r="E169" s="310"/>
      <c r="F169" s="310"/>
      <c r="G169" s="310"/>
      <c r="H169" s="310"/>
      <c r="I169" s="311">
        <f t="shared" si="18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19"/>
        <v>37619</v>
      </c>
      <c r="C170" s="310"/>
      <c r="D170" s="310"/>
      <c r="E170" s="310"/>
      <c r="F170" s="310"/>
      <c r="G170" s="310"/>
      <c r="H170" s="437"/>
      <c r="I170" s="311">
        <f t="shared" si="18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19"/>
        <v>37620</v>
      </c>
      <c r="C171" s="310"/>
      <c r="D171" s="310"/>
      <c r="E171" s="310"/>
      <c r="F171" s="310"/>
      <c r="G171" s="310"/>
      <c r="H171" s="437"/>
      <c r="I171" s="311">
        <f t="shared" si="18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19"/>
        <v>37621</v>
      </c>
      <c r="C172" s="313">
        <v>0</v>
      </c>
      <c r="D172" s="314">
        <v>998000</v>
      </c>
      <c r="E172" s="314">
        <v>0</v>
      </c>
      <c r="F172" s="314">
        <v>0</v>
      </c>
      <c r="G172" s="313"/>
      <c r="H172" s="459"/>
      <c r="I172" s="315">
        <f t="shared" si="18"/>
        <v>998000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20">SUM(C142:C172)</f>
        <v>0</v>
      </c>
      <c r="D173" s="312">
        <f t="shared" si="20"/>
        <v>998000</v>
      </c>
      <c r="E173" s="312">
        <f t="shared" si="20"/>
        <v>0</v>
      </c>
      <c r="F173" s="312">
        <f t="shared" si="20"/>
        <v>0</v>
      </c>
      <c r="G173" s="312">
        <f t="shared" si="20"/>
        <v>0</v>
      </c>
      <c r="H173" s="312">
        <f t="shared" si="20"/>
        <v>0</v>
      </c>
      <c r="I173" s="311">
        <f t="shared" si="20"/>
        <v>998000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25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25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25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25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">
      <c r="A187" s="383" t="s">
        <v>265</v>
      </c>
      <c r="B187" s="464"/>
      <c r="D187" s="239">
        <v>36922</v>
      </c>
      <c r="E187" s="41" t="s">
        <v>297</v>
      </c>
      <c r="F187" s="41"/>
      <c r="G187" s="18"/>
      <c r="H187" s="1"/>
      <c r="I187" s="71"/>
      <c r="J187" s="65">
        <v>-20000000</v>
      </c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">
      <c r="A188" s="277">
        <v>35079</v>
      </c>
      <c r="B188" s="382"/>
      <c r="D188" s="240">
        <v>36931</v>
      </c>
      <c r="E188" s="8" t="s">
        <v>298</v>
      </c>
      <c r="F188" s="8"/>
      <c r="G188" s="42"/>
      <c r="H188" s="1"/>
      <c r="I188" s="71"/>
      <c r="J188" s="65">
        <v>20000000</v>
      </c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">
      <c r="A203" s="277">
        <v>35521</v>
      </c>
      <c r="B203" s="405">
        <f>E87+E88</f>
        <v>2963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">
      <c r="A213" s="277">
        <v>35827</v>
      </c>
      <c r="B213" s="65">
        <f>E87+E88+E99</f>
        <v>2963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25">
      <c r="A220" s="270" t="s">
        <v>76</v>
      </c>
      <c r="B220" s="68">
        <f>SUM(B187:B219)</f>
        <v>5926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25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25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25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25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"/>
    <row r="253" spans="1:15" ht="12.75" customHeight="1" x14ac:dyDescent="0.2"/>
    <row r="254" spans="1:15" ht="12.75" customHeight="1" thickBot="1" x14ac:dyDescent="0.25">
      <c r="D254" s="1"/>
      <c r="E254" s="1"/>
      <c r="F254" s="1"/>
      <c r="G254" s="49"/>
      <c r="H254" s="49"/>
    </row>
    <row r="255" spans="1:15" ht="12.75" customHeight="1" thickTop="1" thickBot="1" x14ac:dyDescent="0.25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25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25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25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"/>
  </sheetData>
  <customSheetViews>
    <customSheetView guid="{82BDC42E-8BA8-11D2-B258-00A024620E62}" scale="75" fitToPage="1" showRuler="0" topLeftCell="O18">
      <selection activeCell="A6" sqref="A6:R40"/>
      <pageMargins left="0.25" right="0.25" top="0.25" bottom="0.25" header="0.23" footer="0.25"/>
      <printOptions horizontalCentered="1"/>
      <pageSetup paperSize="5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2BDC437-8BA8-11D2-B258-00A024620E62}" scale="75" fitToPage="1" showRuler="0" topLeftCell="A40">
      <selection activeCell="A41" sqref="A41:AG118"/>
      <pageMargins left="0.25" right="0.25" top="0.25" bottom="0.25" header="0.23" footer="0.25"/>
      <printOptions horizontalCentered="1"/>
      <pageSetup paperSize="5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2BDC440-8BA8-11D2-B258-00A024620E62}" scale="75" fitToPage="1" showRuler="0" topLeftCell="A120">
      <selection activeCell="A121" sqref="A121:M239"/>
      <pageMargins left="0.25" right="0.25" top="0.25" bottom="0.25" header="0.23" footer="0.25"/>
      <printOptions horizontalCentered="1"/>
      <pageSetup paperSize="5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verticalCentered="1"/>
  <pageMargins left="0.75" right="0.25" top="0.25" bottom="0.4" header="0.23" footer="0.25"/>
  <pageSetup orientation="landscape" horizontalDpi="4294967292" verticalDpi="4294967292" r:id="rId4"/>
  <headerFooter alignWithMargins="0">
    <oddFooter>&amp;LECT&amp;CPage &amp;P&amp;R&amp;D</oddFooter>
  </headerFooter>
  <drawing r:id="rId5"/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AX277"/>
  <sheetViews>
    <sheetView showGridLines="0" topLeftCell="A136" zoomScale="80" workbookViewId="0">
      <pane xSplit="2" topLeftCell="C1" activePane="topRight" state="frozen"/>
      <selection activeCell="C174" sqref="C174:I174"/>
      <selection pane="topRight" activeCell="C172" sqref="C172:G172"/>
    </sheetView>
  </sheetViews>
  <sheetFormatPr defaultRowHeight="12.75" x14ac:dyDescent="0.2"/>
  <cols>
    <col min="1" max="1" width="25.42578125" style="11" customWidth="1"/>
    <col min="2" max="2" width="17.28515625" style="11" customWidth="1"/>
    <col min="3" max="3" width="14.42578125" style="11" customWidth="1"/>
    <col min="4" max="4" width="14.85546875" style="11" customWidth="1"/>
    <col min="5" max="5" width="17.28515625" style="11" customWidth="1"/>
    <col min="6" max="6" width="19.85546875" style="11" customWidth="1"/>
    <col min="7" max="7" width="17" style="11" customWidth="1"/>
    <col min="8" max="8" width="16.7109375" style="11" customWidth="1"/>
    <col min="9" max="9" width="19.85546875" style="11" customWidth="1"/>
    <col min="10" max="10" width="14.85546875" style="11" customWidth="1"/>
    <col min="11" max="11" width="16.85546875" style="11" customWidth="1"/>
    <col min="12" max="12" width="14.85546875" style="11" customWidth="1"/>
    <col min="13" max="13" width="15.28515625" style="11" customWidth="1"/>
    <col min="14" max="18" width="14.85546875" style="11" customWidth="1"/>
    <col min="19" max="19" width="20.85546875" style="11" customWidth="1"/>
    <col min="20" max="24" width="14.85546875" style="11" customWidth="1"/>
    <col min="25" max="25" width="15.42578125" style="11" customWidth="1"/>
    <col min="26" max="34" width="14.85546875" style="11" customWidth="1"/>
    <col min="35" max="35" width="13.85546875" style="11" customWidth="1"/>
    <col min="36" max="36" width="15.140625" style="11" customWidth="1"/>
    <col min="37" max="37" width="16.140625" style="11" customWidth="1"/>
    <col min="38" max="38" width="14.5703125" style="11" customWidth="1"/>
    <col min="39" max="39" width="12" style="11" customWidth="1"/>
    <col min="40" max="40" width="13.28515625" style="11" customWidth="1"/>
    <col min="41" max="41" width="11.5703125" style="11" customWidth="1"/>
    <col min="42" max="42" width="14.5703125" style="11" customWidth="1"/>
    <col min="43" max="16384" width="9.14062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25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25">
      <c r="A3" s="407" t="s">
        <v>104</v>
      </c>
      <c r="B3" s="13" t="s">
        <v>87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25">
      <c r="A4" s="407" t="s">
        <v>106</v>
      </c>
      <c r="B4" s="166">
        <f>Associated!B4</f>
        <v>37591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">
      <c r="A5" s="407" t="s">
        <v>108</v>
      </c>
      <c r="B5" s="483">
        <f>Associated!B5</f>
        <v>37621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25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>
        <f>VLOOKUP($B$5,$S$8:$AI$38,14,0)</f>
        <v>0</v>
      </c>
      <c r="H8" s="477">
        <f>VLOOKUP($B$5,$S$8:$AI$38,15,0)</f>
        <v>-1665145</v>
      </c>
      <c r="I8" s="553">
        <v>-1665145</v>
      </c>
      <c r="J8" s="274">
        <f>H8-I8</f>
        <v>0</v>
      </c>
      <c r="K8" s="1"/>
      <c r="L8" s="1"/>
      <c r="M8" s="1"/>
      <c r="N8" s="232">
        <v>-1665145</v>
      </c>
      <c r="O8" s="232">
        <f>D16-P16</f>
        <v>0</v>
      </c>
      <c r="P8" s="232"/>
      <c r="Q8" s="1"/>
      <c r="R8" s="1"/>
      <c r="S8" s="62">
        <f>B4</f>
        <v>37591</v>
      </c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</row>
    <row r="9" spans="1:36" ht="12.75" customHeight="1" x14ac:dyDescent="0.2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>
        <f>VLOOKUP($B$5,$S$8:$AI$38,16,0)</f>
        <v>0</v>
      </c>
      <c r="H9" s="477">
        <f>VLOOKUP($B$5,$S$8:$AI$38,17,0)</f>
        <v>0</v>
      </c>
      <c r="I9" s="553">
        <v>0</v>
      </c>
      <c r="J9" s="274">
        <f>H9-I9</f>
        <v>0</v>
      </c>
      <c r="K9" s="1"/>
      <c r="L9" s="1"/>
      <c r="M9" s="1"/>
      <c r="N9" s="21">
        <v>0</v>
      </c>
      <c r="O9" s="466"/>
      <c r="P9" s="21"/>
      <c r="Q9" s="1"/>
      <c r="R9" s="1"/>
      <c r="S9" s="62">
        <f t="shared" ref="S9:S38" si="0">+S8+1</f>
        <v>37592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-1665145</v>
      </c>
      <c r="I10" s="551">
        <v>-1665145</v>
      </c>
      <c r="J10" s="552">
        <f>H10-I10</f>
        <v>0</v>
      </c>
      <c r="K10" s="1"/>
      <c r="L10" s="1"/>
      <c r="M10" s="1"/>
      <c r="N10" s="21">
        <v>0</v>
      </c>
      <c r="O10" s="466"/>
      <c r="P10" s="21"/>
      <c r="Q10" s="1"/>
      <c r="R10" s="1"/>
      <c r="S10" s="62">
        <f t="shared" si="0"/>
        <v>37593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25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/>
      <c r="Q11" s="1"/>
      <c r="R11" s="1"/>
      <c r="S11" s="62">
        <f t="shared" si="0"/>
        <v>37594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/>
      <c r="Q12" s="1"/>
      <c r="R12" s="1"/>
      <c r="S12" s="62">
        <f t="shared" si="0"/>
        <v>37595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25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/>
      <c r="Q13" s="1"/>
      <c r="R13" s="1"/>
      <c r="S13" s="62">
        <f t="shared" si="0"/>
        <v>37596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25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/>
      <c r="Q14" s="1"/>
      <c r="R14" s="1"/>
      <c r="S14" s="62">
        <f t="shared" si="0"/>
        <v>37597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37598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25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-1665145</v>
      </c>
      <c r="O16" s="132">
        <f>SUM(O8:O14)</f>
        <v>0</v>
      </c>
      <c r="P16" s="132"/>
      <c r="Q16" s="1"/>
      <c r="R16" s="1"/>
      <c r="S16" s="62">
        <f t="shared" si="0"/>
        <v>37599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37600</v>
      </c>
    </row>
    <row r="18" spans="1:37" ht="12.75" customHeight="1" x14ac:dyDescent="0.2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37601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/>
      <c r="Q19" s="1"/>
      <c r="R19" s="1"/>
      <c r="S19" s="62">
        <f t="shared" si="0"/>
        <v>37602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/>
      <c r="Q20" s="1"/>
      <c r="R20" s="1"/>
      <c r="S20" s="62">
        <f t="shared" si="0"/>
        <v>37603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37604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37605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37606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/>
      <c r="Q24" s="1"/>
      <c r="R24" s="1"/>
      <c r="S24" s="62">
        <f t="shared" si="0"/>
        <v>37607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si="0"/>
        <v>37608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0"/>
        <v>37609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0"/>
        <v>37610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">
      <c r="A28" s="11" t="s">
        <v>161</v>
      </c>
      <c r="D28" s="232">
        <f>N38</f>
        <v>-5884607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-5675673</v>
      </c>
      <c r="O28" s="232">
        <f>D38-P38</f>
        <v>-7549752</v>
      </c>
      <c r="P28" s="232"/>
      <c r="Q28" s="1"/>
      <c r="R28" s="18"/>
      <c r="S28" s="62">
        <f t="shared" si="0"/>
        <v>37611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25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/>
      <c r="Q29" s="1"/>
      <c r="R29" s="8"/>
      <c r="S29" s="62">
        <f t="shared" si="0"/>
        <v>37612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/>
      <c r="Q30" s="1"/>
      <c r="R30" s="8"/>
      <c r="S30" s="62">
        <f t="shared" si="0"/>
        <v>37613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25">
      <c r="A31" s="24" t="s">
        <v>165</v>
      </c>
      <c r="B31" s="372"/>
      <c r="C31" s="372"/>
      <c r="D31" s="373">
        <f>D173</f>
        <v>-1670100</v>
      </c>
      <c r="E31" s="1"/>
      <c r="F31" s="1"/>
      <c r="G31" s="1"/>
      <c r="H31" s="1"/>
      <c r="I31" s="1"/>
      <c r="J31" s="18"/>
      <c r="K31" s="1"/>
      <c r="L31" s="1"/>
      <c r="M31" s="1"/>
      <c r="N31" s="21">
        <v>-213000</v>
      </c>
      <c r="O31" s="340"/>
      <c r="P31" s="21"/>
      <c r="Q31" s="1"/>
      <c r="R31" s="18"/>
      <c r="S31" s="62">
        <f t="shared" si="0"/>
        <v>37614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/>
      <c r="Q32" s="1"/>
      <c r="R32" s="18"/>
      <c r="S32" s="62">
        <f t="shared" si="0"/>
        <v>37615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/>
      <c r="Q33" s="1"/>
      <c r="R33" s="18"/>
      <c r="S33" s="62">
        <f t="shared" si="0"/>
        <v>37616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25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/>
      <c r="Q34" s="1"/>
      <c r="R34" s="18"/>
      <c r="S34" s="62">
        <f t="shared" si="0"/>
        <v>37617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/>
      <c r="Q35" s="1"/>
      <c r="R35" s="18"/>
      <c r="S35" s="62">
        <f t="shared" si="0"/>
        <v>37618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-5884607</v>
      </c>
      <c r="L36" s="400"/>
      <c r="M36" s="1"/>
      <c r="N36" s="21">
        <v>0</v>
      </c>
      <c r="O36" s="340"/>
      <c r="P36" s="21"/>
      <c r="Q36" s="1"/>
      <c r="R36" s="18"/>
      <c r="S36" s="62">
        <f t="shared" si="0"/>
        <v>37619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">
      <c r="A37" s="11" t="s">
        <v>175</v>
      </c>
      <c r="D37" s="17">
        <f>SUM(E87+E88)*-1</f>
        <v>4955</v>
      </c>
      <c r="E37" s="1"/>
      <c r="F37" s="32" t="s">
        <v>176</v>
      </c>
      <c r="G37" s="18"/>
      <c r="H37" s="401">
        <f>N16</f>
        <v>-1665145</v>
      </c>
      <c r="I37" s="401"/>
      <c r="J37" s="399"/>
      <c r="K37" s="399"/>
      <c r="L37" s="400"/>
      <c r="M37" s="1"/>
      <c r="N37" s="21">
        <v>4066</v>
      </c>
      <c r="O37" s="340"/>
      <c r="P37" s="21"/>
      <c r="Q37" s="1"/>
      <c r="R37" s="18"/>
      <c r="S37" s="62">
        <f t="shared" si="0"/>
        <v>37620</v>
      </c>
      <c r="T37" s="478"/>
      <c r="U37" s="478"/>
      <c r="V37" s="478"/>
      <c r="W37" s="478"/>
      <c r="X37" s="478"/>
      <c r="Y37" s="478"/>
      <c r="Z37" s="478"/>
      <c r="AA37" s="478"/>
      <c r="AB37" s="478"/>
      <c r="AC37" s="478"/>
      <c r="AD37" s="478"/>
      <c r="AE37" s="478"/>
      <c r="AF37" s="478"/>
      <c r="AG37" s="512"/>
      <c r="AH37" s="478"/>
      <c r="AI37" s="478"/>
      <c r="AJ37" s="478"/>
    </row>
    <row r="38" spans="1:45" ht="12.75" customHeight="1" thickBot="1" x14ac:dyDescent="0.25">
      <c r="A38" s="14" t="s">
        <v>177</v>
      </c>
      <c r="D38" s="132">
        <f>SUM(D28:D37)</f>
        <v>-7549752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-5884607</v>
      </c>
      <c r="O38" s="132">
        <f>SUM(O28:O36)</f>
        <v>-7549752</v>
      </c>
      <c r="P38" s="132"/>
      <c r="Q38" s="1"/>
      <c r="R38" s="18"/>
      <c r="S38" s="479">
        <f t="shared" si="0"/>
        <v>37621</v>
      </c>
      <c r="T38" s="512">
        <v>0</v>
      </c>
      <c r="U38" s="512"/>
      <c r="V38" s="512"/>
      <c r="W38" s="512"/>
      <c r="X38" s="512"/>
      <c r="Y38" s="512">
        <v>1670100</v>
      </c>
      <c r="Z38" s="512"/>
      <c r="AA38" s="512">
        <v>-1670100</v>
      </c>
      <c r="AB38" s="512"/>
      <c r="AC38" s="512"/>
      <c r="AD38" s="512"/>
      <c r="AE38" s="512"/>
      <c r="AF38" s="512">
        <v>0</v>
      </c>
      <c r="AG38" s="512">
        <v>-1665145</v>
      </c>
      <c r="AH38" s="512"/>
      <c r="AI38" s="512"/>
      <c r="AJ38" s="512"/>
    </row>
    <row r="39" spans="1:45" ht="12.75" customHeight="1" thickTop="1" x14ac:dyDescent="0.2">
      <c r="A39" s="1"/>
      <c r="D39" s="1"/>
      <c r="F39" s="32" t="s">
        <v>179</v>
      </c>
      <c r="G39" s="18"/>
      <c r="H39" s="401">
        <f>D28</f>
        <v>-5884607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25">
      <c r="A40" s="236" t="s">
        <v>180</v>
      </c>
      <c r="D40" s="132">
        <f>+D38+D24+D16</f>
        <v>-7549752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-7549752</v>
      </c>
      <c r="O40" s="132">
        <f>+O38+O24+O16</f>
        <v>-7549752</v>
      </c>
      <c r="P40" s="132"/>
      <c r="Q40" s="1"/>
      <c r="R40" s="18"/>
      <c r="S40" s="1"/>
      <c r="T40" s="1"/>
      <c r="U40" s="1"/>
    </row>
    <row r="41" spans="1:45" ht="12.75" customHeight="1" thickTop="1" x14ac:dyDescent="0.2">
      <c r="A41" s="1"/>
      <c r="C41" s="15"/>
      <c r="D41" s="1"/>
      <c r="E41" s="1"/>
      <c r="F41" s="32" t="s">
        <v>181</v>
      </c>
      <c r="G41" s="8"/>
      <c r="H41" s="401">
        <f>E117</f>
        <v>0</v>
      </c>
      <c r="I41" s="401">
        <f>E108</f>
        <v>0</v>
      </c>
      <c r="J41" s="399">
        <f>E71+E72+E73</f>
        <v>0</v>
      </c>
      <c r="K41" s="399">
        <f>SUM(D29:D37)</f>
        <v>-1665145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-7549752</v>
      </c>
      <c r="I45" s="401">
        <f>SUM(I37:I41)</f>
        <v>0</v>
      </c>
      <c r="J45" s="401">
        <f>SUM(J35:J41)</f>
        <v>0</v>
      </c>
      <c r="K45" s="399">
        <f>K36+K41</f>
        <v>-7549752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25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0</v>
      </c>
      <c r="I47" s="391">
        <f>+I45-D24</f>
        <v>0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25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">
      <c r="A53" s="236" t="s">
        <v>191</v>
      </c>
      <c r="C53" s="15"/>
      <c r="D53" s="19">
        <v>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25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25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25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25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25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25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25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25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U63" s="11">
        <f>$B$68*-1</f>
        <v>0</v>
      </c>
      <c r="V63" s="11">
        <f t="shared" ref="V63:AL63" si="1">$B$68*-1</f>
        <v>0</v>
      </c>
      <c r="W63" s="11">
        <f t="shared" si="1"/>
        <v>0</v>
      </c>
      <c r="X63" s="11">
        <f t="shared" si="1"/>
        <v>0</v>
      </c>
      <c r="Y63" s="11">
        <f t="shared" si="1"/>
        <v>0</v>
      </c>
      <c r="Z63" s="11">
        <f t="shared" si="1"/>
        <v>0</v>
      </c>
      <c r="AA63" s="11">
        <f t="shared" si="1"/>
        <v>0</v>
      </c>
      <c r="AB63" s="11">
        <f t="shared" si="1"/>
        <v>0</v>
      </c>
      <c r="AC63" s="11">
        <f t="shared" si="1"/>
        <v>0</v>
      </c>
      <c r="AD63" s="11">
        <f t="shared" si="1"/>
        <v>0</v>
      </c>
      <c r="AE63" s="11">
        <f t="shared" si="1"/>
        <v>0</v>
      </c>
      <c r="AF63" s="11">
        <f t="shared" si="1"/>
        <v>0</v>
      </c>
      <c r="AG63" s="11">
        <f t="shared" si="1"/>
        <v>0</v>
      </c>
      <c r="AH63" s="11">
        <f t="shared" si="1"/>
        <v>0</v>
      </c>
      <c r="AI63" s="11">
        <f t="shared" si="1"/>
        <v>0</v>
      </c>
      <c r="AJ63" s="11">
        <f t="shared" si="1"/>
        <v>0</v>
      </c>
      <c r="AK63" s="11">
        <f t="shared" si="1"/>
        <v>0</v>
      </c>
      <c r="AL63" s="11">
        <f t="shared" si="1"/>
        <v>0</v>
      </c>
      <c r="AN63" s="1"/>
      <c r="AO63" s="1"/>
      <c r="AP63" s="1"/>
      <c r="AQ63" s="1"/>
      <c r="AR63" s="1"/>
      <c r="AS63" s="1"/>
    </row>
    <row r="64" spans="1:45" ht="12.75" customHeight="1" thickBot="1" x14ac:dyDescent="0.3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">
      <c r="A65" s="1"/>
      <c r="H65" s="539">
        <f>H70</f>
        <v>37591</v>
      </c>
      <c r="I65" s="542">
        <f t="shared" ref="I65:R65" si="2">H65+1</f>
        <v>37592</v>
      </c>
      <c r="J65" s="542">
        <f t="shared" si="2"/>
        <v>37593</v>
      </c>
      <c r="K65" s="542">
        <f t="shared" si="2"/>
        <v>37594</v>
      </c>
      <c r="L65" s="542">
        <f t="shared" si="2"/>
        <v>37595</v>
      </c>
      <c r="M65" s="542">
        <f t="shared" si="2"/>
        <v>37596</v>
      </c>
      <c r="N65" s="542">
        <f t="shared" si="2"/>
        <v>37597</v>
      </c>
      <c r="O65" s="542">
        <f t="shared" si="2"/>
        <v>37598</v>
      </c>
      <c r="P65" s="542">
        <f t="shared" si="2"/>
        <v>37599</v>
      </c>
      <c r="Q65" s="542">
        <f t="shared" si="2"/>
        <v>37600</v>
      </c>
      <c r="R65" s="542">
        <f t="shared" si="2"/>
        <v>37601</v>
      </c>
      <c r="S65" s="542">
        <f t="shared" ref="S65:AB65" si="3">R65+1</f>
        <v>37602</v>
      </c>
      <c r="T65" s="542">
        <f t="shared" si="3"/>
        <v>37603</v>
      </c>
      <c r="U65" s="542">
        <f t="shared" si="3"/>
        <v>37604</v>
      </c>
      <c r="V65" s="542">
        <f t="shared" si="3"/>
        <v>37605</v>
      </c>
      <c r="W65" s="542">
        <f t="shared" si="3"/>
        <v>37606</v>
      </c>
      <c r="X65" s="542">
        <f t="shared" si="3"/>
        <v>37607</v>
      </c>
      <c r="Y65" s="542">
        <f t="shared" si="3"/>
        <v>37608</v>
      </c>
      <c r="Z65" s="542">
        <f t="shared" si="3"/>
        <v>37609</v>
      </c>
      <c r="AA65" s="542">
        <f t="shared" si="3"/>
        <v>37610</v>
      </c>
      <c r="AB65" s="542">
        <f t="shared" si="3"/>
        <v>37611</v>
      </c>
      <c r="AC65" s="542">
        <f t="shared" ref="AC65:AL65" si="4">AB65+1</f>
        <v>37612</v>
      </c>
      <c r="AD65" s="542">
        <f t="shared" si="4"/>
        <v>37613</v>
      </c>
      <c r="AE65" s="542">
        <f t="shared" si="4"/>
        <v>37614</v>
      </c>
      <c r="AF65" s="542">
        <f t="shared" si="4"/>
        <v>37615</v>
      </c>
      <c r="AG65" s="542">
        <f t="shared" si="4"/>
        <v>37616</v>
      </c>
      <c r="AH65" s="542">
        <f t="shared" si="4"/>
        <v>37617</v>
      </c>
      <c r="AI65" s="542">
        <f t="shared" si="4"/>
        <v>37618</v>
      </c>
      <c r="AJ65" s="542">
        <f t="shared" si="4"/>
        <v>37619</v>
      </c>
      <c r="AK65" s="542">
        <f t="shared" si="4"/>
        <v>37620</v>
      </c>
      <c r="AL65" s="543">
        <f t="shared" si="4"/>
        <v>37621</v>
      </c>
      <c r="AN65" s="1"/>
      <c r="AO65" s="1"/>
      <c r="AP65" s="1"/>
      <c r="AQ65" s="1"/>
      <c r="AR65" s="1"/>
      <c r="AS65" s="1"/>
    </row>
    <row r="66" spans="1:50" ht="12.75" customHeight="1" x14ac:dyDescent="0.2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1670100</v>
      </c>
      <c r="AO66" s="1"/>
      <c r="AP66" s="1"/>
      <c r="AQ66" s="1"/>
      <c r="AR66" s="1"/>
      <c r="AS66" s="1"/>
      <c r="AT66" s="1"/>
    </row>
    <row r="67" spans="1:50" ht="12.75" customHeight="1" thickBot="1" x14ac:dyDescent="0.3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>
        <v>0</v>
      </c>
      <c r="I67" s="545">
        <v>0</v>
      </c>
      <c r="J67" s="545">
        <v>0</v>
      </c>
      <c r="K67" s="545">
        <v>0</v>
      </c>
      <c r="L67" s="545">
        <v>0</v>
      </c>
      <c r="M67" s="545">
        <v>0</v>
      </c>
      <c r="N67" s="545"/>
      <c r="O67" s="545"/>
      <c r="P67" s="545">
        <v>0</v>
      </c>
      <c r="Q67" s="545">
        <v>0</v>
      </c>
      <c r="R67" s="545">
        <v>0</v>
      </c>
      <c r="S67" s="545">
        <v>0</v>
      </c>
      <c r="T67" s="545">
        <v>0</v>
      </c>
      <c r="U67" s="545"/>
      <c r="V67" s="545">
        <v>0</v>
      </c>
      <c r="W67" s="545">
        <v>0</v>
      </c>
      <c r="X67" s="545">
        <v>0</v>
      </c>
      <c r="Y67" s="545">
        <v>0</v>
      </c>
      <c r="Z67" s="545">
        <v>0</v>
      </c>
      <c r="AA67" s="545">
        <v>0</v>
      </c>
      <c r="AB67" s="545"/>
      <c r="AC67" s="545"/>
      <c r="AD67" s="545">
        <v>0</v>
      </c>
      <c r="AE67" s="545">
        <v>0</v>
      </c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25">
      <c r="A68" s="470" t="s">
        <v>82</v>
      </c>
      <c r="B68" s="535">
        <f>+H47</f>
        <v>0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Q68" si="5">SUM(H66:H67)</f>
        <v>0</v>
      </c>
      <c r="I68" s="547">
        <f t="shared" si="5"/>
        <v>0</v>
      </c>
      <c r="J68" s="547">
        <f t="shared" si="5"/>
        <v>0</v>
      </c>
      <c r="K68" s="547">
        <f t="shared" si="5"/>
        <v>0</v>
      </c>
      <c r="L68" s="547">
        <f t="shared" si="5"/>
        <v>0</v>
      </c>
      <c r="M68" s="547">
        <f t="shared" si="5"/>
        <v>0</v>
      </c>
      <c r="N68" s="547">
        <f t="shared" si="5"/>
        <v>0</v>
      </c>
      <c r="O68" s="547">
        <f t="shared" si="5"/>
        <v>0</v>
      </c>
      <c r="P68" s="547">
        <f t="shared" si="5"/>
        <v>0</v>
      </c>
      <c r="Q68" s="547">
        <f t="shared" si="5"/>
        <v>0</v>
      </c>
      <c r="R68" s="547">
        <f t="shared" ref="R68:AA68" si="6">SUM(R66:R67)</f>
        <v>0</v>
      </c>
      <c r="S68" s="547">
        <f t="shared" si="6"/>
        <v>0</v>
      </c>
      <c r="T68" s="547">
        <f t="shared" si="6"/>
        <v>0</v>
      </c>
      <c r="U68" s="547">
        <f t="shared" si="6"/>
        <v>0</v>
      </c>
      <c r="V68" s="547">
        <f t="shared" si="6"/>
        <v>0</v>
      </c>
      <c r="W68" s="547">
        <f t="shared" si="6"/>
        <v>0</v>
      </c>
      <c r="X68" s="547">
        <f t="shared" si="6"/>
        <v>0</v>
      </c>
      <c r="Y68" s="547">
        <f t="shared" si="6"/>
        <v>0</v>
      </c>
      <c r="Z68" s="547">
        <f t="shared" si="6"/>
        <v>0</v>
      </c>
      <c r="AA68" s="547">
        <f t="shared" si="6"/>
        <v>0</v>
      </c>
      <c r="AB68" s="547">
        <f t="shared" ref="AB68:AL68" si="7">SUM(AB66:AB67)</f>
        <v>0</v>
      </c>
      <c r="AC68" s="547">
        <f t="shared" si="7"/>
        <v>0</v>
      </c>
      <c r="AD68" s="547">
        <f t="shared" si="7"/>
        <v>0</v>
      </c>
      <c r="AE68" s="547">
        <f t="shared" si="7"/>
        <v>0</v>
      </c>
      <c r="AF68" s="547">
        <f t="shared" si="7"/>
        <v>0</v>
      </c>
      <c r="AG68" s="547">
        <f t="shared" si="7"/>
        <v>0</v>
      </c>
      <c r="AH68" s="547">
        <f t="shared" si="7"/>
        <v>0</v>
      </c>
      <c r="AI68" s="547">
        <f t="shared" si="7"/>
        <v>0</v>
      </c>
      <c r="AJ68" s="547">
        <f t="shared" si="7"/>
        <v>0</v>
      </c>
      <c r="AK68" s="547">
        <f t="shared" si="7"/>
        <v>0</v>
      </c>
      <c r="AL68" s="548">
        <f t="shared" si="7"/>
        <v>1670100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25">
      <c r="A69" s="470" t="s">
        <v>80</v>
      </c>
      <c r="B69" s="535">
        <f>+I47</f>
        <v>0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">
      <c r="A70" s="207"/>
      <c r="B70" s="207"/>
      <c r="C70" s="204"/>
      <c r="D70" s="208"/>
      <c r="E70" s="208"/>
      <c r="F70" s="208"/>
      <c r="G70" s="207"/>
      <c r="H70" s="223">
        <f>B4</f>
        <v>37591</v>
      </c>
      <c r="I70" s="223">
        <f>I65</f>
        <v>37592</v>
      </c>
      <c r="J70" s="223">
        <f t="shared" ref="J70:AL70" si="8">J65</f>
        <v>37593</v>
      </c>
      <c r="K70" s="223">
        <f t="shared" si="8"/>
        <v>37594</v>
      </c>
      <c r="L70" s="223">
        <f t="shared" si="8"/>
        <v>37595</v>
      </c>
      <c r="M70" s="223">
        <f t="shared" si="8"/>
        <v>37596</v>
      </c>
      <c r="N70" s="223">
        <f t="shared" si="8"/>
        <v>37597</v>
      </c>
      <c r="O70" s="223">
        <f t="shared" si="8"/>
        <v>37598</v>
      </c>
      <c r="P70" s="223">
        <f t="shared" si="8"/>
        <v>37599</v>
      </c>
      <c r="Q70" s="223">
        <f t="shared" si="8"/>
        <v>37600</v>
      </c>
      <c r="R70" s="223">
        <f t="shared" si="8"/>
        <v>37601</v>
      </c>
      <c r="S70" s="223">
        <f t="shared" si="8"/>
        <v>37602</v>
      </c>
      <c r="T70" s="223">
        <f t="shared" si="8"/>
        <v>37603</v>
      </c>
      <c r="U70" s="223">
        <f t="shared" si="8"/>
        <v>37604</v>
      </c>
      <c r="V70" s="223">
        <f t="shared" si="8"/>
        <v>37605</v>
      </c>
      <c r="W70" s="223">
        <f t="shared" si="8"/>
        <v>37606</v>
      </c>
      <c r="X70" s="223">
        <f t="shared" si="8"/>
        <v>37607</v>
      </c>
      <c r="Y70" s="223">
        <f t="shared" si="8"/>
        <v>37608</v>
      </c>
      <c r="Z70" s="223">
        <f t="shared" si="8"/>
        <v>37609</v>
      </c>
      <c r="AA70" s="223">
        <f t="shared" si="8"/>
        <v>37610</v>
      </c>
      <c r="AB70" s="223">
        <f t="shared" si="8"/>
        <v>37611</v>
      </c>
      <c r="AC70" s="223">
        <f t="shared" si="8"/>
        <v>37612</v>
      </c>
      <c r="AD70" s="223">
        <f t="shared" si="8"/>
        <v>37613</v>
      </c>
      <c r="AE70" s="223">
        <f t="shared" si="8"/>
        <v>37614</v>
      </c>
      <c r="AF70" s="223">
        <f t="shared" si="8"/>
        <v>37615</v>
      </c>
      <c r="AG70" s="223">
        <f t="shared" si="8"/>
        <v>37616</v>
      </c>
      <c r="AH70" s="223">
        <f t="shared" si="8"/>
        <v>37617</v>
      </c>
      <c r="AI70" s="223">
        <f t="shared" si="8"/>
        <v>37618</v>
      </c>
      <c r="AJ70" s="223">
        <f t="shared" si="8"/>
        <v>37619</v>
      </c>
      <c r="AK70" s="223">
        <f t="shared" si="8"/>
        <v>37620</v>
      </c>
      <c r="AL70" s="223">
        <f t="shared" si="8"/>
        <v>37621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  <c r="AC71" s="217"/>
      <c r="AD71" s="217"/>
      <c r="AE71" s="217"/>
      <c r="AF71" s="217"/>
      <c r="AG71" s="217"/>
      <c r="AH71" s="217"/>
      <c r="AI71" s="217"/>
      <c r="AJ71" s="217"/>
      <c r="AK71" s="217"/>
      <c r="AL71" s="217"/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/>
      <c r="I72" s="523"/>
      <c r="J72" s="523"/>
      <c r="K72" s="523"/>
      <c r="L72" s="523"/>
      <c r="M72" s="523"/>
      <c r="N72" s="523"/>
      <c r="O72" s="523"/>
      <c r="P72" s="523"/>
      <c r="Q72" s="523"/>
      <c r="R72" s="523"/>
      <c r="S72" s="523"/>
      <c r="T72" s="523"/>
      <c r="U72" s="523"/>
      <c r="V72" s="523"/>
      <c r="W72" s="523"/>
      <c r="X72" s="523"/>
      <c r="Y72" s="523"/>
      <c r="Z72" s="523"/>
      <c r="AA72" s="523"/>
      <c r="AB72" s="523"/>
      <c r="AC72" s="523"/>
      <c r="AD72" s="523"/>
      <c r="AE72" s="523"/>
      <c r="AF72" s="523"/>
      <c r="AG72" s="523"/>
      <c r="AH72" s="523"/>
      <c r="AI72" s="523"/>
      <c r="AJ72" s="523"/>
      <c r="AK72" s="523"/>
      <c r="AL72" s="523"/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/>
      <c r="I73" s="523"/>
      <c r="J73" s="523"/>
      <c r="K73" s="523"/>
      <c r="L73" s="523"/>
      <c r="M73" s="523"/>
      <c r="N73" s="523"/>
      <c r="O73" s="523"/>
      <c r="P73" s="523"/>
      <c r="Q73" s="523"/>
      <c r="R73" s="523"/>
      <c r="S73" s="523"/>
      <c r="T73" s="523"/>
      <c r="U73" s="523"/>
      <c r="V73" s="523"/>
      <c r="W73" s="523"/>
      <c r="X73" s="523"/>
      <c r="Y73" s="523"/>
      <c r="Z73" s="523"/>
      <c r="AA73" s="523"/>
      <c r="AB73" s="523"/>
      <c r="AC73" s="523"/>
      <c r="AD73" s="523"/>
      <c r="AE73" s="523"/>
      <c r="AF73" s="523"/>
      <c r="AG73" s="523"/>
      <c r="AH73" s="523"/>
      <c r="AI73" s="523"/>
      <c r="AJ73" s="523"/>
      <c r="AK73" s="523"/>
      <c r="AL73" s="523"/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">
      <c r="A76" s="233" t="s">
        <v>205</v>
      </c>
      <c r="B76" s="437"/>
      <c r="C76" s="211"/>
      <c r="D76" s="217">
        <v>0</v>
      </c>
      <c r="E76" s="218">
        <f t="shared" ref="E76:E106" si="9">AM76</f>
        <v>0</v>
      </c>
      <c r="F76" s="219">
        <f t="shared" ref="F76:F118" si="10">E76-D76</f>
        <v>0</v>
      </c>
      <c r="G76" s="207"/>
      <c r="H76" s="225"/>
      <c r="I76" s="225"/>
      <c r="J76" s="225"/>
      <c r="K76" s="225"/>
      <c r="L76" s="225"/>
      <c r="M76" s="225"/>
      <c r="N76" s="225"/>
      <c r="O76" s="225"/>
      <c r="P76" s="225"/>
      <c r="Q76" s="225"/>
      <c r="R76" s="225"/>
      <c r="S76" s="225"/>
      <c r="T76" s="225"/>
      <c r="U76" s="225"/>
      <c r="V76" s="225"/>
      <c r="W76" s="225"/>
      <c r="X76" s="225"/>
      <c r="Y76" s="225"/>
      <c r="Z76" s="225"/>
      <c r="AA76" s="225"/>
      <c r="AB76" s="225"/>
      <c r="AC76" s="225"/>
      <c r="AD76" s="225"/>
      <c r="AE76" s="225"/>
      <c r="AF76" s="225"/>
      <c r="AG76" s="225"/>
      <c r="AH76" s="225"/>
      <c r="AI76" s="225"/>
      <c r="AJ76" s="225"/>
      <c r="AK76" s="225"/>
      <c r="AL76" s="225"/>
      <c r="AM76" s="226">
        <f t="shared" ref="AM76:AM106" si="11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">
      <c r="A77" s="233" t="s">
        <v>206</v>
      </c>
      <c r="B77" s="437"/>
      <c r="C77" s="211"/>
      <c r="D77" s="217">
        <v>0</v>
      </c>
      <c r="E77" s="218">
        <f t="shared" si="9"/>
        <v>0</v>
      </c>
      <c r="F77" s="219">
        <f t="shared" si="10"/>
        <v>0</v>
      </c>
      <c r="G77" s="207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6">
        <f t="shared" si="11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">
      <c r="A78" s="233" t="s">
        <v>207</v>
      </c>
      <c r="B78" s="437"/>
      <c r="C78" s="211"/>
      <c r="D78" s="217">
        <v>0</v>
      </c>
      <c r="E78" s="218">
        <f t="shared" si="9"/>
        <v>0</v>
      </c>
      <c r="F78" s="219">
        <f t="shared" si="10"/>
        <v>0</v>
      </c>
      <c r="G78" s="207"/>
      <c r="H78" s="225"/>
      <c r="I78" s="225"/>
      <c r="J78" s="225"/>
      <c r="K78" s="225"/>
      <c r="L78" s="225"/>
      <c r="M78" s="225"/>
      <c r="N78" s="225"/>
      <c r="O78" s="225"/>
      <c r="P78" s="225"/>
      <c r="Q78" s="225"/>
      <c r="R78" s="225"/>
      <c r="S78" s="225"/>
      <c r="T78" s="225"/>
      <c r="U78" s="225"/>
      <c r="V78" s="225"/>
      <c r="W78" s="225"/>
      <c r="X78" s="225"/>
      <c r="Y78" s="225"/>
      <c r="Z78" s="225"/>
      <c r="AA78" s="225"/>
      <c r="AB78" s="225"/>
      <c r="AC78" s="225"/>
      <c r="AD78" s="225"/>
      <c r="AE78" s="225"/>
      <c r="AF78" s="225"/>
      <c r="AG78" s="225"/>
      <c r="AH78" s="225"/>
      <c r="AI78" s="225"/>
      <c r="AJ78" s="225"/>
      <c r="AK78" s="225"/>
      <c r="AL78" s="225"/>
      <c r="AM78" s="226">
        <f t="shared" si="11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">
      <c r="A79" s="233" t="s">
        <v>208</v>
      </c>
      <c r="B79" s="437"/>
      <c r="C79" s="211"/>
      <c r="D79" s="217">
        <v>0</v>
      </c>
      <c r="E79" s="218">
        <f t="shared" si="9"/>
        <v>0</v>
      </c>
      <c r="F79" s="219">
        <f t="shared" si="10"/>
        <v>0</v>
      </c>
      <c r="G79" s="207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225"/>
      <c r="T79" s="225"/>
      <c r="U79" s="225"/>
      <c r="V79" s="225"/>
      <c r="W79" s="225"/>
      <c r="X79" s="225"/>
      <c r="Y79" s="225"/>
      <c r="Z79" s="225"/>
      <c r="AA79" s="225"/>
      <c r="AB79" s="225"/>
      <c r="AC79" s="225"/>
      <c r="AD79" s="225"/>
      <c r="AE79" s="225"/>
      <c r="AF79" s="225"/>
      <c r="AG79" s="225"/>
      <c r="AH79" s="225"/>
      <c r="AI79" s="225"/>
      <c r="AJ79" s="225"/>
      <c r="AK79" s="225"/>
      <c r="AL79" s="225"/>
      <c r="AM79" s="226">
        <f t="shared" si="11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">
      <c r="A80" s="233" t="s">
        <v>209</v>
      </c>
      <c r="B80" s="437"/>
      <c r="C80" s="211"/>
      <c r="D80" s="217">
        <v>0</v>
      </c>
      <c r="E80" s="218">
        <f t="shared" si="9"/>
        <v>0</v>
      </c>
      <c r="F80" s="219">
        <f t="shared" si="10"/>
        <v>0</v>
      </c>
      <c r="G80" s="207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  <c r="T80" s="225"/>
      <c r="U80" s="225"/>
      <c r="V80" s="225"/>
      <c r="W80" s="225"/>
      <c r="X80" s="225"/>
      <c r="Y80" s="225"/>
      <c r="Z80" s="225"/>
      <c r="AA80" s="225"/>
      <c r="AB80" s="225"/>
      <c r="AC80" s="225"/>
      <c r="AD80" s="225"/>
      <c r="AE80" s="225"/>
      <c r="AF80" s="225"/>
      <c r="AG80" s="225"/>
      <c r="AH80" s="225"/>
      <c r="AI80" s="225"/>
      <c r="AJ80" s="225"/>
      <c r="AK80" s="225"/>
      <c r="AL80" s="225"/>
      <c r="AM80" s="226">
        <f t="shared" si="11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">
      <c r="A81" s="233" t="s">
        <v>210</v>
      </c>
      <c r="B81" s="437"/>
      <c r="C81" s="211"/>
      <c r="D81" s="217">
        <v>0</v>
      </c>
      <c r="E81" s="218">
        <f t="shared" si="9"/>
        <v>0</v>
      </c>
      <c r="F81" s="219">
        <f t="shared" si="10"/>
        <v>0</v>
      </c>
      <c r="G81" s="207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225"/>
      <c r="T81" s="225"/>
      <c r="U81" s="225"/>
      <c r="V81" s="225"/>
      <c r="W81" s="225"/>
      <c r="X81" s="225"/>
      <c r="Y81" s="225"/>
      <c r="Z81" s="225"/>
      <c r="AA81" s="225"/>
      <c r="AB81" s="225"/>
      <c r="AC81" s="225"/>
      <c r="AD81" s="225"/>
      <c r="AE81" s="225"/>
      <c r="AF81" s="225"/>
      <c r="AG81" s="225"/>
      <c r="AH81" s="225"/>
      <c r="AI81" s="225"/>
      <c r="AJ81" s="225"/>
      <c r="AK81" s="225"/>
      <c r="AL81" s="225"/>
      <c r="AM81" s="226">
        <f t="shared" si="11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">
      <c r="A82" s="233" t="s">
        <v>211</v>
      </c>
      <c r="B82" s="437"/>
      <c r="C82" s="211"/>
      <c r="D82" s="217">
        <v>0</v>
      </c>
      <c r="E82" s="218">
        <f t="shared" si="9"/>
        <v>0</v>
      </c>
      <c r="F82" s="219">
        <f t="shared" si="10"/>
        <v>0</v>
      </c>
      <c r="G82" s="207"/>
      <c r="H82" s="225"/>
      <c r="I82" s="225"/>
      <c r="J82" s="225"/>
      <c r="K82" s="225"/>
      <c r="L82" s="225"/>
      <c r="M82" s="225"/>
      <c r="N82" s="225"/>
      <c r="O82" s="225"/>
      <c r="P82" s="225"/>
      <c r="Q82" s="225"/>
      <c r="R82" s="225"/>
      <c r="S82" s="225"/>
      <c r="T82" s="225"/>
      <c r="U82" s="225"/>
      <c r="V82" s="225"/>
      <c r="W82" s="225"/>
      <c r="X82" s="225"/>
      <c r="Y82" s="225"/>
      <c r="Z82" s="225"/>
      <c r="AA82" s="225"/>
      <c r="AB82" s="225"/>
      <c r="AC82" s="225"/>
      <c r="AD82" s="225"/>
      <c r="AE82" s="225"/>
      <c r="AF82" s="225"/>
      <c r="AG82" s="225"/>
      <c r="AH82" s="225"/>
      <c r="AI82" s="225"/>
      <c r="AJ82" s="225"/>
      <c r="AK82" s="225"/>
      <c r="AL82" s="225"/>
      <c r="AM82" s="226">
        <f t="shared" si="11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">
      <c r="A83" s="233" t="s">
        <v>212</v>
      </c>
      <c r="B83" s="437"/>
      <c r="C83" s="211"/>
      <c r="D83" s="217">
        <v>0</v>
      </c>
      <c r="E83" s="218">
        <f t="shared" si="9"/>
        <v>0</v>
      </c>
      <c r="F83" s="219">
        <f t="shared" si="10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11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">
      <c r="A84" s="254" t="s">
        <v>214</v>
      </c>
      <c r="B84" s="437"/>
      <c r="C84" s="211"/>
      <c r="D84" s="217">
        <v>0</v>
      </c>
      <c r="E84" s="218">
        <f t="shared" si="9"/>
        <v>0</v>
      </c>
      <c r="F84" s="219">
        <f t="shared" si="10"/>
        <v>0</v>
      </c>
      <c r="G84" s="207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225"/>
      <c r="S84" s="225"/>
      <c r="T84" s="225"/>
      <c r="U84" s="225"/>
      <c r="V84" s="225"/>
      <c r="W84" s="225"/>
      <c r="X84" s="225"/>
      <c r="Y84" s="225"/>
      <c r="Z84" s="225"/>
      <c r="AA84" s="225"/>
      <c r="AB84" s="225"/>
      <c r="AC84" s="225"/>
      <c r="AD84" s="225"/>
      <c r="AE84" s="225"/>
      <c r="AF84" s="225"/>
      <c r="AG84" s="225"/>
      <c r="AH84" s="225"/>
      <c r="AI84" s="225"/>
      <c r="AJ84" s="225"/>
      <c r="AK84" s="225"/>
      <c r="AL84" s="225"/>
      <c r="AM84" s="226">
        <f t="shared" si="11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">
      <c r="A85" s="254" t="s">
        <v>214</v>
      </c>
      <c r="B85" s="437"/>
      <c r="C85" s="211"/>
      <c r="D85" s="217">
        <v>0</v>
      </c>
      <c r="E85" s="218">
        <f t="shared" si="9"/>
        <v>0</v>
      </c>
      <c r="F85" s="219">
        <f t="shared" si="10"/>
        <v>0</v>
      </c>
      <c r="G85" s="207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  <c r="Z85" s="225"/>
      <c r="AA85" s="225"/>
      <c r="AB85" s="225"/>
      <c r="AC85" s="225"/>
      <c r="AD85" s="225"/>
      <c r="AE85" s="225"/>
      <c r="AF85" s="225"/>
      <c r="AG85" s="225"/>
      <c r="AH85" s="225"/>
      <c r="AI85" s="225"/>
      <c r="AJ85" s="225"/>
      <c r="AK85" s="225"/>
      <c r="AL85" s="225"/>
      <c r="AM85" s="226">
        <f t="shared" si="11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">
      <c r="A86" s="254" t="s">
        <v>214</v>
      </c>
      <c r="B86" s="437"/>
      <c r="C86" s="211"/>
      <c r="D86" s="217">
        <v>0</v>
      </c>
      <c r="E86" s="218">
        <f t="shared" si="9"/>
        <v>0</v>
      </c>
      <c r="F86" s="219">
        <f t="shared" si="10"/>
        <v>0</v>
      </c>
      <c r="G86" s="207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25"/>
      <c r="U86" s="225"/>
      <c r="V86" s="225"/>
      <c r="W86" s="225"/>
      <c r="X86" s="225"/>
      <c r="Y86" s="225"/>
      <c r="Z86" s="225"/>
      <c r="AA86" s="225"/>
      <c r="AB86" s="225"/>
      <c r="AC86" s="225"/>
      <c r="AD86" s="225"/>
      <c r="AE86" s="225"/>
      <c r="AF86" s="225"/>
      <c r="AG86" s="225"/>
      <c r="AH86" s="225"/>
      <c r="AI86" s="225"/>
      <c r="AJ86" s="225"/>
      <c r="AK86" s="225"/>
      <c r="AL86" s="225"/>
      <c r="AM86" s="226">
        <f t="shared" si="11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">
      <c r="A87" s="233" t="s">
        <v>215</v>
      </c>
      <c r="B87" s="437"/>
      <c r="C87" s="211"/>
      <c r="D87" s="217">
        <v>0</v>
      </c>
      <c r="E87" s="218">
        <f t="shared" si="9"/>
        <v>-4955</v>
      </c>
      <c r="F87" s="219">
        <f t="shared" si="10"/>
        <v>-4955</v>
      </c>
      <c r="G87" s="207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  <c r="AD87" s="225"/>
      <c r="AE87" s="225"/>
      <c r="AF87" s="225"/>
      <c r="AG87" s="225"/>
      <c r="AJ87" s="225"/>
      <c r="AK87" s="225"/>
      <c r="AL87" s="225">
        <v>-4955</v>
      </c>
      <c r="AM87" s="226">
        <f t="shared" si="11"/>
        <v>-4955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">
      <c r="A88" s="210" t="s">
        <v>216</v>
      </c>
      <c r="B88" s="437"/>
      <c r="C88" s="211"/>
      <c r="D88" s="217">
        <v>0</v>
      </c>
      <c r="E88" s="218">
        <f t="shared" si="9"/>
        <v>0</v>
      </c>
      <c r="F88" s="219">
        <f t="shared" si="10"/>
        <v>0</v>
      </c>
      <c r="G88" s="207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5"/>
      <c r="T88" s="225"/>
      <c r="U88" s="225"/>
      <c r="V88" s="225"/>
      <c r="W88" s="225"/>
      <c r="X88" s="225"/>
      <c r="Y88" s="225"/>
      <c r="Z88" s="225"/>
      <c r="AA88" s="225"/>
      <c r="AB88" s="225"/>
      <c r="AC88" s="225"/>
      <c r="AD88" s="225"/>
      <c r="AE88" s="225"/>
      <c r="AF88" s="225"/>
      <c r="AG88" s="225"/>
      <c r="AH88" s="225"/>
      <c r="AI88" s="225"/>
      <c r="AJ88" s="225"/>
      <c r="AK88" s="225"/>
      <c r="AL88" s="225"/>
      <c r="AM88" s="226">
        <f t="shared" si="11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">
      <c r="A89" s="210" t="s">
        <v>217</v>
      </c>
      <c r="B89" s="437"/>
      <c r="C89" s="211"/>
      <c r="D89" s="217">
        <v>0</v>
      </c>
      <c r="E89" s="218">
        <f t="shared" si="9"/>
        <v>0</v>
      </c>
      <c r="F89" s="219">
        <f t="shared" si="10"/>
        <v>0</v>
      </c>
      <c r="G89" s="207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5"/>
      <c r="T89" s="225"/>
      <c r="U89" s="225"/>
      <c r="V89" s="225"/>
      <c r="W89" s="225"/>
      <c r="X89" s="225"/>
      <c r="Y89" s="225"/>
      <c r="Z89" s="225"/>
      <c r="AA89" s="225"/>
      <c r="AB89" s="225"/>
      <c r="AC89" s="225"/>
      <c r="AD89" s="225"/>
      <c r="AE89" s="225"/>
      <c r="AF89" s="225"/>
      <c r="AG89" s="225"/>
      <c r="AH89" s="225"/>
      <c r="AI89" s="225"/>
      <c r="AJ89" s="225"/>
      <c r="AK89" s="225"/>
      <c r="AL89" s="225"/>
      <c r="AM89" s="226">
        <f t="shared" si="11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">
      <c r="A90" s="210" t="s">
        <v>218</v>
      </c>
      <c r="B90" s="437"/>
      <c r="C90" s="211"/>
      <c r="D90" s="217">
        <v>0</v>
      </c>
      <c r="E90" s="218">
        <f t="shared" si="9"/>
        <v>0</v>
      </c>
      <c r="F90" s="219">
        <f t="shared" si="10"/>
        <v>0</v>
      </c>
      <c r="G90" s="207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5"/>
      <c r="T90" s="225"/>
      <c r="U90" s="225"/>
      <c r="V90" s="225"/>
      <c r="W90" s="225"/>
      <c r="X90" s="225"/>
      <c r="Y90" s="225"/>
      <c r="Z90" s="225"/>
      <c r="AA90" s="225"/>
      <c r="AB90" s="225"/>
      <c r="AC90" s="225"/>
      <c r="AD90" s="225"/>
      <c r="AE90" s="225"/>
      <c r="AF90" s="225"/>
      <c r="AG90" s="225"/>
      <c r="AH90" s="225"/>
      <c r="AI90" s="225"/>
      <c r="AJ90" s="225"/>
      <c r="AK90" s="225"/>
      <c r="AL90" s="225"/>
      <c r="AM90" s="226">
        <f t="shared" si="11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">
      <c r="A91" s="525" t="s">
        <v>219</v>
      </c>
      <c r="B91" s="526"/>
      <c r="C91" s="211"/>
      <c r="D91" s="217">
        <v>0</v>
      </c>
      <c r="E91" s="218">
        <f t="shared" si="9"/>
        <v>0</v>
      </c>
      <c r="F91" s="219">
        <f t="shared" si="10"/>
        <v>0</v>
      </c>
      <c r="G91" s="207"/>
      <c r="H91" s="527"/>
      <c r="I91" s="527"/>
      <c r="J91" s="527"/>
      <c r="K91" s="527"/>
      <c r="L91" s="527"/>
      <c r="M91" s="527"/>
      <c r="N91" s="527"/>
      <c r="O91" s="527"/>
      <c r="P91" s="527"/>
      <c r="Q91" s="527"/>
      <c r="R91" s="527"/>
      <c r="S91" s="527"/>
      <c r="T91" s="527"/>
      <c r="U91" s="527"/>
      <c r="V91" s="527"/>
      <c r="W91" s="527"/>
      <c r="X91" s="527"/>
      <c r="Y91" s="527"/>
      <c r="Z91" s="527"/>
      <c r="AA91" s="527"/>
      <c r="AB91" s="527"/>
      <c r="AC91" s="527"/>
      <c r="AD91" s="527"/>
      <c r="AE91" s="527"/>
      <c r="AF91" s="527"/>
      <c r="AG91" s="527"/>
      <c r="AH91" s="527"/>
      <c r="AI91" s="527"/>
      <c r="AJ91" s="527"/>
      <c r="AK91" s="527"/>
      <c r="AL91" s="527"/>
      <c r="AM91" s="226">
        <f t="shared" si="11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">
      <c r="A92" s="210" t="s">
        <v>220</v>
      </c>
      <c r="B92" s="437"/>
      <c r="C92" s="211"/>
      <c r="D92" s="217">
        <v>0</v>
      </c>
      <c r="E92" s="218">
        <f t="shared" si="9"/>
        <v>0</v>
      </c>
      <c r="F92" s="219">
        <f t="shared" si="10"/>
        <v>0</v>
      </c>
      <c r="G92" s="207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25"/>
      <c r="U92" s="225"/>
      <c r="V92" s="225"/>
      <c r="W92" s="225"/>
      <c r="X92" s="225"/>
      <c r="Y92" s="225"/>
      <c r="Z92" s="225"/>
      <c r="AA92" s="225"/>
      <c r="AB92" s="225"/>
      <c r="AC92" s="225"/>
      <c r="AD92" s="225"/>
      <c r="AE92" s="225"/>
      <c r="AF92" s="225"/>
      <c r="AG92" s="225"/>
      <c r="AH92" s="225"/>
      <c r="AI92" s="225"/>
      <c r="AJ92" s="225"/>
      <c r="AK92" s="225"/>
      <c r="AL92" s="225"/>
      <c r="AM92" s="226">
        <f t="shared" si="11"/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">
      <c r="A93" s="210" t="s">
        <v>221</v>
      </c>
      <c r="B93" s="437"/>
      <c r="C93" s="211"/>
      <c r="D93" s="217">
        <v>0</v>
      </c>
      <c r="E93" s="218">
        <f t="shared" si="9"/>
        <v>0</v>
      </c>
      <c r="F93" s="219">
        <f t="shared" si="10"/>
        <v>0</v>
      </c>
      <c r="G93" s="207"/>
      <c r="H93" s="225"/>
      <c r="I93" s="225"/>
      <c r="J93" s="225"/>
      <c r="K93" s="225"/>
      <c r="L93" s="225"/>
      <c r="M93" s="225"/>
      <c r="N93" s="225"/>
      <c r="O93" s="225"/>
      <c r="P93" s="225"/>
      <c r="Q93" s="225"/>
      <c r="R93" s="225"/>
      <c r="S93" s="225"/>
      <c r="T93" s="225"/>
      <c r="U93" s="225"/>
      <c r="V93" s="225"/>
      <c r="W93" s="225"/>
      <c r="X93" s="225"/>
      <c r="Y93" s="225"/>
      <c r="Z93" s="225"/>
      <c r="AA93" s="225"/>
      <c r="AB93" s="225"/>
      <c r="AC93" s="225"/>
      <c r="AD93" s="225"/>
      <c r="AE93" s="225"/>
      <c r="AF93" s="225"/>
      <c r="AG93" s="225"/>
      <c r="AH93" s="225"/>
      <c r="AI93" s="225"/>
      <c r="AJ93" s="225"/>
      <c r="AK93" s="225"/>
      <c r="AL93" s="225"/>
      <c r="AM93" s="226">
        <f t="shared" si="11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">
      <c r="A94" s="210" t="s">
        <v>211</v>
      </c>
      <c r="B94" s="437"/>
      <c r="C94" s="211"/>
      <c r="D94" s="217">
        <v>0</v>
      </c>
      <c r="E94" s="218">
        <f t="shared" si="9"/>
        <v>0</v>
      </c>
      <c r="F94" s="219">
        <f t="shared" si="10"/>
        <v>0</v>
      </c>
      <c r="G94" s="207"/>
      <c r="H94" s="225"/>
      <c r="I94" s="225"/>
      <c r="J94" s="225"/>
      <c r="K94" s="225"/>
      <c r="L94" s="225"/>
      <c r="M94" s="225"/>
      <c r="N94" s="225"/>
      <c r="O94" s="225"/>
      <c r="P94" s="225"/>
      <c r="Q94" s="225"/>
      <c r="R94" s="225"/>
      <c r="S94" s="225"/>
      <c r="T94" s="225"/>
      <c r="U94" s="225"/>
      <c r="V94" s="225"/>
      <c r="W94" s="225"/>
      <c r="X94" s="225"/>
      <c r="Y94" s="225"/>
      <c r="Z94" s="225"/>
      <c r="AA94" s="225"/>
      <c r="AB94" s="225"/>
      <c r="AC94" s="225"/>
      <c r="AD94" s="225"/>
      <c r="AE94" s="225"/>
      <c r="AF94" s="225"/>
      <c r="AG94" s="225"/>
      <c r="AH94" s="225"/>
      <c r="AI94" s="225"/>
      <c r="AJ94" s="225"/>
      <c r="AK94" s="225"/>
      <c r="AL94" s="225"/>
      <c r="AM94" s="226">
        <f t="shared" si="11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">
      <c r="A95" s="210" t="s">
        <v>212</v>
      </c>
      <c r="B95" s="437"/>
      <c r="C95" s="211"/>
      <c r="D95" s="217">
        <v>0</v>
      </c>
      <c r="E95" s="218">
        <f t="shared" si="9"/>
        <v>0</v>
      </c>
      <c r="F95" s="219">
        <f t="shared" si="10"/>
        <v>0</v>
      </c>
      <c r="G95" s="207"/>
      <c r="H95" s="225"/>
      <c r="I95" s="225"/>
      <c r="J95" s="225"/>
      <c r="K95" s="225"/>
      <c r="L95" s="225"/>
      <c r="M95" s="225"/>
      <c r="N95" s="225"/>
      <c r="O95" s="225"/>
      <c r="P95" s="225"/>
      <c r="Q95" s="225"/>
      <c r="R95" s="225"/>
      <c r="S95" s="225"/>
      <c r="T95" s="225"/>
      <c r="U95" s="225"/>
      <c r="V95" s="225"/>
      <c r="W95" s="225"/>
      <c r="X95" s="225"/>
      <c r="Y95" s="225"/>
      <c r="Z95" s="225"/>
      <c r="AA95" s="225"/>
      <c r="AB95" s="225"/>
      <c r="AC95" s="225"/>
      <c r="AD95" s="225"/>
      <c r="AE95" s="225"/>
      <c r="AF95" s="225"/>
      <c r="AG95" s="225"/>
      <c r="AH95" s="225"/>
      <c r="AI95" s="225"/>
      <c r="AJ95" s="225"/>
      <c r="AK95" s="225"/>
      <c r="AL95" s="225"/>
      <c r="AM95" s="226">
        <f t="shared" si="11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">
      <c r="A96" s="210" t="s">
        <v>222</v>
      </c>
      <c r="B96" s="437"/>
      <c r="C96" s="211"/>
      <c r="D96" s="217">
        <v>0</v>
      </c>
      <c r="E96" s="218">
        <f t="shared" si="9"/>
        <v>0</v>
      </c>
      <c r="F96" s="219">
        <f t="shared" si="10"/>
        <v>0</v>
      </c>
      <c r="G96" s="207"/>
      <c r="H96" s="225"/>
      <c r="I96" s="225"/>
      <c r="J96" s="225"/>
      <c r="K96" s="225"/>
      <c r="L96" s="225"/>
      <c r="M96" s="225"/>
      <c r="N96" s="225"/>
      <c r="O96" s="225"/>
      <c r="P96" s="225"/>
      <c r="Q96" s="225"/>
      <c r="R96" s="225"/>
      <c r="S96" s="225"/>
      <c r="T96" s="225"/>
      <c r="U96" s="225"/>
      <c r="V96" s="225"/>
      <c r="W96" s="225"/>
      <c r="X96" s="225"/>
      <c r="Y96" s="225"/>
      <c r="Z96" s="225"/>
      <c r="AA96" s="225"/>
      <c r="AB96" s="225"/>
      <c r="AC96" s="225"/>
      <c r="AD96" s="225"/>
      <c r="AE96" s="225"/>
      <c r="AF96" s="225"/>
      <c r="AG96" s="225"/>
      <c r="AH96" s="225"/>
      <c r="AI96" s="225"/>
      <c r="AJ96" s="225"/>
      <c r="AK96" s="225"/>
      <c r="AL96" s="225"/>
      <c r="AM96" s="226">
        <f t="shared" si="11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">
      <c r="A97" s="210" t="s">
        <v>223</v>
      </c>
      <c r="B97" s="437"/>
      <c r="C97" s="211"/>
      <c r="D97" s="217">
        <v>0</v>
      </c>
      <c r="E97" s="218">
        <f t="shared" si="9"/>
        <v>0</v>
      </c>
      <c r="F97" s="219">
        <f t="shared" si="10"/>
        <v>0</v>
      </c>
      <c r="G97" s="207"/>
      <c r="H97" s="225"/>
      <c r="I97" s="225"/>
      <c r="J97" s="225"/>
      <c r="K97" s="225"/>
      <c r="L97" s="225"/>
      <c r="M97" s="225"/>
      <c r="N97" s="225"/>
      <c r="O97" s="225"/>
      <c r="P97" s="225"/>
      <c r="Q97" s="225"/>
      <c r="R97" s="225"/>
      <c r="S97" s="225"/>
      <c r="T97" s="225"/>
      <c r="U97" s="225"/>
      <c r="V97" s="225"/>
      <c r="W97" s="225"/>
      <c r="X97" s="225"/>
      <c r="Y97" s="225"/>
      <c r="Z97" s="225"/>
      <c r="AA97" s="225"/>
      <c r="AB97" s="225"/>
      <c r="AC97" s="225"/>
      <c r="AD97" s="225"/>
      <c r="AE97" s="225"/>
      <c r="AF97" s="225"/>
      <c r="AG97" s="225"/>
      <c r="AH97" s="225"/>
      <c r="AI97" s="225"/>
      <c r="AJ97" s="225"/>
      <c r="AK97" s="225"/>
      <c r="AL97" s="225"/>
      <c r="AM97" s="226">
        <f t="shared" si="11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">
      <c r="A98" s="210" t="s">
        <v>224</v>
      </c>
      <c r="B98" s="437"/>
      <c r="C98" s="211"/>
      <c r="D98" s="217">
        <v>0</v>
      </c>
      <c r="E98" s="218">
        <f t="shared" si="9"/>
        <v>0</v>
      </c>
      <c r="F98" s="219">
        <f t="shared" si="10"/>
        <v>0</v>
      </c>
      <c r="G98" s="207"/>
      <c r="H98" s="225"/>
      <c r="I98" s="225"/>
      <c r="J98" s="225"/>
      <c r="K98" s="225"/>
      <c r="L98" s="225"/>
      <c r="M98" s="225"/>
      <c r="N98" s="225"/>
      <c r="O98" s="225"/>
      <c r="P98" s="225"/>
      <c r="Q98" s="225"/>
      <c r="R98" s="225"/>
      <c r="S98" s="225"/>
      <c r="T98" s="225"/>
      <c r="U98" s="225"/>
      <c r="V98" s="225"/>
      <c r="W98" s="225"/>
      <c r="X98" s="225"/>
      <c r="Y98" s="225"/>
      <c r="Z98" s="225"/>
      <c r="AA98" s="225"/>
      <c r="AB98" s="225"/>
      <c r="AC98" s="225"/>
      <c r="AD98" s="225"/>
      <c r="AE98" s="225"/>
      <c r="AF98" s="225"/>
      <c r="AG98" s="225"/>
      <c r="AH98" s="225"/>
      <c r="AI98" s="225"/>
      <c r="AJ98" s="225"/>
      <c r="AK98" s="225"/>
      <c r="AL98" s="225"/>
      <c r="AM98" s="226">
        <f t="shared" si="11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">
      <c r="A99" s="210" t="s">
        <v>225</v>
      </c>
      <c r="B99" s="437"/>
      <c r="C99" s="211"/>
      <c r="D99" s="217">
        <v>0</v>
      </c>
      <c r="E99" s="218">
        <f t="shared" si="9"/>
        <v>0</v>
      </c>
      <c r="F99" s="219">
        <f t="shared" si="10"/>
        <v>0</v>
      </c>
      <c r="G99" s="207"/>
      <c r="H99" s="225"/>
      <c r="I99" s="225"/>
      <c r="J99" s="225"/>
      <c r="K99" s="225"/>
      <c r="L99" s="225"/>
      <c r="M99" s="225"/>
      <c r="N99" s="225"/>
      <c r="O99" s="225"/>
      <c r="P99" s="225"/>
      <c r="Q99" s="225"/>
      <c r="R99" s="225"/>
      <c r="S99" s="225"/>
      <c r="T99" s="225"/>
      <c r="U99" s="225"/>
      <c r="V99" s="225"/>
      <c r="W99" s="225"/>
      <c r="X99" s="225"/>
      <c r="Y99" s="225"/>
      <c r="Z99" s="225"/>
      <c r="AA99" s="225"/>
      <c r="AB99" s="225"/>
      <c r="AC99" s="225"/>
      <c r="AD99" s="225"/>
      <c r="AE99" s="225"/>
      <c r="AF99" s="225"/>
      <c r="AG99" s="225"/>
      <c r="AH99" s="225"/>
      <c r="AI99" s="225"/>
      <c r="AJ99" s="225"/>
      <c r="AK99" s="225"/>
      <c r="AL99" s="225"/>
      <c r="AM99" s="226">
        <f t="shared" si="11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">
      <c r="A100" s="253" t="s">
        <v>214</v>
      </c>
      <c r="B100" s="437"/>
      <c r="C100" s="211"/>
      <c r="D100" s="217">
        <v>0</v>
      </c>
      <c r="E100" s="218">
        <f t="shared" si="9"/>
        <v>0</v>
      </c>
      <c r="F100" s="219">
        <f t="shared" si="10"/>
        <v>0</v>
      </c>
      <c r="G100" s="207"/>
      <c r="H100" s="225"/>
      <c r="I100" s="225"/>
      <c r="J100" s="225"/>
      <c r="K100" s="225"/>
      <c r="L100" s="225"/>
      <c r="M100" s="225"/>
      <c r="N100" s="225"/>
      <c r="O100" s="225"/>
      <c r="P100" s="225"/>
      <c r="Q100" s="225"/>
      <c r="R100" s="225"/>
      <c r="S100" s="225"/>
      <c r="T100" s="225"/>
      <c r="U100" s="225"/>
      <c r="V100" s="225"/>
      <c r="W100" s="225"/>
      <c r="X100" s="225"/>
      <c r="Y100" s="225"/>
      <c r="Z100" s="225"/>
      <c r="AA100" s="225"/>
      <c r="AB100" s="225"/>
      <c r="AC100" s="225"/>
      <c r="AD100" s="225"/>
      <c r="AE100" s="225"/>
      <c r="AF100" s="225"/>
      <c r="AG100" s="225"/>
      <c r="AH100" s="225"/>
      <c r="AI100" s="225"/>
      <c r="AJ100" s="225"/>
      <c r="AK100" s="225"/>
      <c r="AL100" s="225"/>
      <c r="AM100" s="226">
        <f t="shared" si="11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">
      <c r="A101" s="253" t="s">
        <v>214</v>
      </c>
      <c r="B101" s="437"/>
      <c r="C101" s="211"/>
      <c r="D101" s="217">
        <v>0</v>
      </c>
      <c r="E101" s="218">
        <f t="shared" si="9"/>
        <v>0</v>
      </c>
      <c r="F101" s="219">
        <f t="shared" si="10"/>
        <v>0</v>
      </c>
      <c r="G101" s="207"/>
      <c r="H101" s="225"/>
      <c r="I101" s="225"/>
      <c r="J101" s="225"/>
      <c r="K101" s="225"/>
      <c r="L101" s="225"/>
      <c r="M101" s="225"/>
      <c r="N101" s="225"/>
      <c r="O101" s="225"/>
      <c r="P101" s="225"/>
      <c r="Q101" s="225"/>
      <c r="R101" s="225"/>
      <c r="S101" s="225"/>
      <c r="T101" s="225"/>
      <c r="U101" s="225"/>
      <c r="V101" s="225"/>
      <c r="W101" s="225"/>
      <c r="X101" s="225"/>
      <c r="Y101" s="225"/>
      <c r="Z101" s="225"/>
      <c r="AA101" s="225"/>
      <c r="AB101" s="225"/>
      <c r="AC101" s="225"/>
      <c r="AD101" s="225"/>
      <c r="AE101" s="225"/>
      <c r="AF101" s="225"/>
      <c r="AG101" s="225"/>
      <c r="AH101" s="225"/>
      <c r="AI101" s="225"/>
      <c r="AJ101" s="225"/>
      <c r="AK101" s="225"/>
      <c r="AL101" s="225"/>
      <c r="AM101" s="226">
        <f t="shared" si="11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">
      <c r="A102" s="209" t="s">
        <v>226</v>
      </c>
      <c r="B102" s="437"/>
      <c r="C102" s="211"/>
      <c r="D102" s="217">
        <v>0</v>
      </c>
      <c r="E102" s="218">
        <f t="shared" si="9"/>
        <v>0</v>
      </c>
      <c r="F102" s="219">
        <f t="shared" si="10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1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">
      <c r="A103" s="209" t="s">
        <v>227</v>
      </c>
      <c r="B103" s="210"/>
      <c r="C103" s="211"/>
      <c r="D103" s="217">
        <v>0</v>
      </c>
      <c r="E103" s="218">
        <f t="shared" si="9"/>
        <v>0</v>
      </c>
      <c r="F103" s="219">
        <f t="shared" si="10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1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">
      <c r="A104" s="209" t="s">
        <v>228</v>
      </c>
      <c r="B104" s="210"/>
      <c r="C104" s="211"/>
      <c r="D104" s="217">
        <v>0</v>
      </c>
      <c r="E104" s="218">
        <f t="shared" si="9"/>
        <v>0</v>
      </c>
      <c r="F104" s="219">
        <f t="shared" si="10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1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">
      <c r="A105" s="349" t="s">
        <v>214</v>
      </c>
      <c r="B105" s="210"/>
      <c r="C105" s="211"/>
      <c r="D105" s="217">
        <v>0</v>
      </c>
      <c r="E105" s="218">
        <f t="shared" si="9"/>
        <v>0</v>
      </c>
      <c r="F105" s="219">
        <f t="shared" si="10"/>
        <v>0</v>
      </c>
      <c r="G105" s="207"/>
      <c r="H105" s="276"/>
      <c r="I105" s="276"/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276"/>
      <c r="Z105" s="276"/>
      <c r="AA105" s="276"/>
      <c r="AB105" s="276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26">
        <f t="shared" si="11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25">
      <c r="A106" s="209" t="s">
        <v>229</v>
      </c>
      <c r="B106" s="210"/>
      <c r="C106" s="211"/>
      <c r="D106" s="217">
        <v>0</v>
      </c>
      <c r="E106" s="218">
        <f t="shared" si="9"/>
        <v>0</v>
      </c>
      <c r="F106" s="219">
        <f t="shared" si="10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1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25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10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/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-4955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">
      <c r="A108" s="438" t="s">
        <v>231</v>
      </c>
      <c r="B108" s="210"/>
      <c r="C108" s="211"/>
      <c r="D108" s="217">
        <v>0</v>
      </c>
      <c r="E108" s="218">
        <f t="shared" ref="E108:E116" si="12">AM108</f>
        <v>0</v>
      </c>
      <c r="F108" s="521">
        <f t="shared" si="10"/>
        <v>0</v>
      </c>
      <c r="G108" s="207"/>
      <c r="H108" s="533"/>
      <c r="I108" s="533"/>
      <c r="J108" s="533"/>
      <c r="K108" s="533"/>
      <c r="L108" s="533"/>
      <c r="M108" s="533"/>
      <c r="N108" s="533"/>
      <c r="O108" s="533"/>
      <c r="P108" s="533"/>
      <c r="Q108" s="533"/>
      <c r="R108" s="533"/>
      <c r="S108" s="533"/>
      <c r="T108" s="533"/>
      <c r="U108" s="533"/>
      <c r="V108" s="533"/>
      <c r="W108" s="533"/>
      <c r="X108" s="533"/>
      <c r="Y108" s="533"/>
      <c r="Z108" s="533"/>
      <c r="AA108" s="533"/>
      <c r="AB108" s="533"/>
      <c r="AC108" s="533"/>
      <c r="AD108" s="533"/>
      <c r="AE108" s="533"/>
      <c r="AF108" s="533"/>
      <c r="AG108" s="533"/>
      <c r="AH108" s="533"/>
      <c r="AI108" s="533"/>
      <c r="AJ108" s="533"/>
      <c r="AK108" s="533"/>
      <c r="AL108" s="533"/>
      <c r="AM108" s="226">
        <f t="shared" ref="AM108:AM116" si="13">SUM(H108:AL108)</f>
        <v>0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">
      <c r="A109" s="252" t="s">
        <v>214</v>
      </c>
      <c r="B109" s="210"/>
      <c r="C109" s="211"/>
      <c r="D109" s="217">
        <v>0</v>
      </c>
      <c r="E109" s="218">
        <f t="shared" si="12"/>
        <v>0</v>
      </c>
      <c r="F109" s="521">
        <f t="shared" si="10"/>
        <v>0</v>
      </c>
      <c r="G109" s="207"/>
      <c r="H109" s="482"/>
      <c r="I109" s="482"/>
      <c r="J109" s="482"/>
      <c r="K109" s="482"/>
      <c r="L109" s="482"/>
      <c r="M109" s="482"/>
      <c r="N109" s="482"/>
      <c r="O109" s="482"/>
      <c r="P109" s="482"/>
      <c r="Q109" s="482"/>
      <c r="R109" s="482"/>
      <c r="S109" s="482"/>
      <c r="T109" s="482"/>
      <c r="U109" s="482"/>
      <c r="V109" s="482"/>
      <c r="W109" s="482"/>
      <c r="X109" s="482"/>
      <c r="Y109" s="482"/>
      <c r="Z109" s="482"/>
      <c r="AA109" s="482"/>
      <c r="AB109" s="482"/>
      <c r="AC109" s="482"/>
      <c r="AD109" s="482"/>
      <c r="AE109" s="482"/>
      <c r="AF109" s="482"/>
      <c r="AG109" s="482"/>
      <c r="AH109" s="482"/>
      <c r="AI109" s="482"/>
      <c r="AJ109" s="482"/>
      <c r="AK109" s="482"/>
      <c r="AL109" s="482"/>
      <c r="AM109" s="226">
        <f t="shared" si="13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">
      <c r="A110" s="252" t="s">
        <v>214</v>
      </c>
      <c r="B110" s="210"/>
      <c r="C110" s="211"/>
      <c r="D110" s="217">
        <v>0</v>
      </c>
      <c r="E110" s="218">
        <f t="shared" si="12"/>
        <v>0</v>
      </c>
      <c r="F110" s="521">
        <f t="shared" si="10"/>
        <v>0</v>
      </c>
      <c r="G110" s="207"/>
      <c r="H110" s="482"/>
      <c r="I110" s="482"/>
      <c r="J110" s="482"/>
      <c r="K110" s="482"/>
      <c r="L110" s="482"/>
      <c r="M110" s="482"/>
      <c r="N110" s="482"/>
      <c r="O110" s="482"/>
      <c r="P110" s="482"/>
      <c r="Q110" s="482"/>
      <c r="R110" s="482"/>
      <c r="S110" s="482"/>
      <c r="T110" s="482"/>
      <c r="U110" s="482"/>
      <c r="V110" s="482"/>
      <c r="W110" s="482"/>
      <c r="X110" s="482"/>
      <c r="Y110" s="482"/>
      <c r="Z110" s="482"/>
      <c r="AA110" s="482"/>
      <c r="AB110" s="482"/>
      <c r="AC110" s="482"/>
      <c r="AD110" s="482"/>
      <c r="AE110" s="482"/>
      <c r="AF110" s="482"/>
      <c r="AG110" s="482"/>
      <c r="AH110" s="482"/>
      <c r="AI110" s="482"/>
      <c r="AJ110" s="482"/>
      <c r="AK110" s="482"/>
      <c r="AL110" s="482"/>
      <c r="AM110" s="226">
        <f t="shared" si="13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">
      <c r="A111" s="252" t="s">
        <v>214</v>
      </c>
      <c r="B111" s="210"/>
      <c r="C111" s="211"/>
      <c r="D111" s="217">
        <v>0</v>
      </c>
      <c r="E111" s="218">
        <f t="shared" si="12"/>
        <v>0</v>
      </c>
      <c r="F111" s="521">
        <f t="shared" si="10"/>
        <v>0</v>
      </c>
      <c r="G111" s="207"/>
      <c r="H111" s="482"/>
      <c r="I111" s="482"/>
      <c r="J111" s="482"/>
      <c r="K111" s="482"/>
      <c r="L111" s="482"/>
      <c r="M111" s="482"/>
      <c r="N111" s="482"/>
      <c r="O111" s="482"/>
      <c r="P111" s="482"/>
      <c r="Q111" s="482"/>
      <c r="R111" s="482"/>
      <c r="S111" s="482"/>
      <c r="T111" s="482"/>
      <c r="U111" s="482"/>
      <c r="V111" s="482"/>
      <c r="W111" s="482"/>
      <c r="X111" s="482"/>
      <c r="Y111" s="482"/>
      <c r="Z111" s="482"/>
      <c r="AA111" s="482"/>
      <c r="AB111" s="482"/>
      <c r="AC111" s="482"/>
      <c r="AD111" s="482"/>
      <c r="AE111" s="482"/>
      <c r="AF111" s="482"/>
      <c r="AG111" s="482"/>
      <c r="AH111" s="482"/>
      <c r="AI111" s="482"/>
      <c r="AJ111" s="482"/>
      <c r="AK111" s="482"/>
      <c r="AL111" s="482"/>
      <c r="AM111" s="226">
        <f t="shared" si="13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">
      <c r="A112" s="439" t="s">
        <v>43</v>
      </c>
      <c r="B112" s="210"/>
      <c r="C112" s="211"/>
      <c r="D112" s="217">
        <v>0</v>
      </c>
      <c r="E112" s="218">
        <f t="shared" si="12"/>
        <v>0</v>
      </c>
      <c r="F112" s="521">
        <f t="shared" si="10"/>
        <v>0</v>
      </c>
      <c r="G112" s="207"/>
      <c r="H112" s="482"/>
      <c r="I112" s="482"/>
      <c r="J112" s="482"/>
      <c r="K112" s="482"/>
      <c r="L112" s="482"/>
      <c r="M112" s="482"/>
      <c r="N112" s="482"/>
      <c r="O112" s="482"/>
      <c r="P112" s="482"/>
      <c r="Q112" s="482"/>
      <c r="R112" s="482"/>
      <c r="S112" s="482"/>
      <c r="T112" s="482"/>
      <c r="U112" s="482"/>
      <c r="V112" s="482"/>
      <c r="W112" s="482"/>
      <c r="X112" s="482"/>
      <c r="Y112" s="482"/>
      <c r="Z112" s="482"/>
      <c r="AA112" s="482"/>
      <c r="AB112" s="482"/>
      <c r="AC112" s="482"/>
      <c r="AD112" s="482"/>
      <c r="AE112" s="482"/>
      <c r="AF112" s="482"/>
      <c r="AG112" s="482"/>
      <c r="AH112" s="482"/>
      <c r="AI112" s="482"/>
      <c r="AJ112" s="482"/>
      <c r="AK112" s="482"/>
      <c r="AL112" s="482"/>
      <c r="AM112" s="226">
        <f t="shared" si="13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25">
      <c r="A113" s="439" t="s">
        <v>45</v>
      </c>
      <c r="B113" s="210"/>
      <c r="C113" s="211"/>
      <c r="D113" s="217">
        <v>0</v>
      </c>
      <c r="E113" s="218">
        <f t="shared" si="12"/>
        <v>0</v>
      </c>
      <c r="F113" s="521">
        <f t="shared" si="10"/>
        <v>0</v>
      </c>
      <c r="G113" s="207"/>
      <c r="H113" s="482"/>
      <c r="I113" s="482"/>
      <c r="J113" s="482"/>
      <c r="K113" s="482"/>
      <c r="L113" s="482"/>
      <c r="M113" s="482"/>
      <c r="N113" s="482"/>
      <c r="O113" s="482"/>
      <c r="P113" s="482"/>
      <c r="Q113" s="482"/>
      <c r="R113" s="482"/>
      <c r="S113" s="482"/>
      <c r="T113" s="482"/>
      <c r="U113" s="482"/>
      <c r="V113" s="482"/>
      <c r="W113" s="482"/>
      <c r="X113" s="482"/>
      <c r="Y113" s="482"/>
      <c r="Z113" s="482"/>
      <c r="AA113" s="482"/>
      <c r="AB113" s="482"/>
      <c r="AC113" s="482"/>
      <c r="AD113" s="482"/>
      <c r="AE113" s="482"/>
      <c r="AF113" s="482"/>
      <c r="AG113" s="482"/>
      <c r="AH113" s="482"/>
      <c r="AI113" s="482"/>
      <c r="AJ113" s="482"/>
      <c r="AK113" s="482"/>
      <c r="AL113" s="482"/>
      <c r="AM113" s="226">
        <f t="shared" si="13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25">
      <c r="A114" s="438" t="s">
        <v>232</v>
      </c>
      <c r="B114" s="210"/>
      <c r="C114" s="211"/>
      <c r="D114" s="485">
        <v>0</v>
      </c>
      <c r="E114" s="486">
        <f t="shared" si="12"/>
        <v>0</v>
      </c>
      <c r="F114" s="522">
        <f t="shared" si="10"/>
        <v>0</v>
      </c>
      <c r="G114" s="207"/>
      <c r="H114" s="488"/>
      <c r="I114" s="488"/>
      <c r="J114" s="488"/>
      <c r="K114" s="488"/>
      <c r="L114" s="488"/>
      <c r="M114" s="488"/>
      <c r="N114" s="488"/>
      <c r="O114" s="488"/>
      <c r="P114" s="488"/>
      <c r="Q114" s="488"/>
      <c r="R114" s="488"/>
      <c r="S114" s="488"/>
      <c r="T114" s="488"/>
      <c r="U114" s="488"/>
      <c r="V114" s="488"/>
      <c r="W114" s="488"/>
      <c r="X114" s="488"/>
      <c r="Y114" s="488"/>
      <c r="Z114" s="488"/>
      <c r="AA114" s="488"/>
      <c r="AB114" s="488"/>
      <c r="AC114" s="488"/>
      <c r="AD114" s="488"/>
      <c r="AE114" s="488"/>
      <c r="AF114" s="488"/>
      <c r="AG114" s="488"/>
      <c r="AH114" s="488"/>
      <c r="AI114" s="488"/>
      <c r="AJ114" s="488"/>
      <c r="AK114" s="488"/>
      <c r="AL114" s="488"/>
      <c r="AM114" s="524">
        <f t="shared" si="13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thickTop="1" x14ac:dyDescent="0.2">
      <c r="A115" s="252" t="s">
        <v>214</v>
      </c>
      <c r="B115" s="210"/>
      <c r="C115" s="211"/>
      <c r="D115" s="212">
        <v>0</v>
      </c>
      <c r="E115" s="231">
        <f t="shared" si="12"/>
        <v>0</v>
      </c>
      <c r="F115" s="228">
        <f t="shared" si="10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3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thickBot="1" x14ac:dyDescent="0.25">
      <c r="A116" s="252" t="s">
        <v>214</v>
      </c>
      <c r="B116" s="210"/>
      <c r="C116" s="211"/>
      <c r="D116" s="221">
        <v>0</v>
      </c>
      <c r="E116" s="333">
        <f t="shared" si="12"/>
        <v>0</v>
      </c>
      <c r="F116" s="228">
        <f t="shared" si="10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3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25">
      <c r="A117" s="434" t="s">
        <v>233</v>
      </c>
      <c r="B117" s="210"/>
      <c r="C117" s="211"/>
      <c r="D117" s="485">
        <v>0</v>
      </c>
      <c r="E117" s="486">
        <f>E114+E113+E112+E108+E107+E73+E72+E71</f>
        <v>0</v>
      </c>
      <c r="F117" s="487">
        <f t="shared" si="10"/>
        <v>0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-4955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25">
      <c r="A118" s="440" t="s">
        <v>41</v>
      </c>
      <c r="B118" s="234"/>
      <c r="C118" s="234"/>
      <c r="D118" s="250">
        <v>0</v>
      </c>
      <c r="E118" s="251">
        <f>AM118</f>
        <v>0</v>
      </c>
      <c r="F118" s="341">
        <f t="shared" si="10"/>
        <v>0</v>
      </c>
      <c r="H118" s="531"/>
      <c r="I118" s="531"/>
      <c r="J118" s="531"/>
      <c r="K118" s="531"/>
      <c r="L118" s="531"/>
      <c r="M118" s="531"/>
      <c r="N118" s="531"/>
      <c r="O118" s="531"/>
      <c r="P118" s="531"/>
      <c r="Q118" s="531"/>
      <c r="R118" s="531"/>
      <c r="S118" s="531"/>
      <c r="T118" s="531"/>
      <c r="U118" s="531"/>
      <c r="V118" s="531"/>
      <c r="W118" s="531"/>
      <c r="X118" s="531"/>
      <c r="Y118" s="531"/>
      <c r="Z118" s="531"/>
      <c r="AA118" s="531"/>
      <c r="AB118" s="531"/>
      <c r="AC118" s="531"/>
      <c r="AD118" s="531"/>
      <c r="AE118" s="531"/>
      <c r="AF118" s="531"/>
      <c r="AG118" s="531"/>
      <c r="AH118" s="531"/>
      <c r="AI118" s="531"/>
      <c r="AJ118" s="531"/>
      <c r="AK118" s="531"/>
      <c r="AL118" s="531"/>
      <c r="AM118" s="341">
        <f>SUM(H118:AL118)</f>
        <v>0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25">
      <c r="H119" s="484">
        <f>B4</f>
        <v>37591</v>
      </c>
      <c r="I119" s="484">
        <f t="shared" ref="I119:R119" si="14">H119+1</f>
        <v>37592</v>
      </c>
      <c r="J119" s="484">
        <f t="shared" si="14"/>
        <v>37593</v>
      </c>
      <c r="K119" s="484">
        <f t="shared" si="14"/>
        <v>37594</v>
      </c>
      <c r="L119" s="484">
        <f t="shared" si="14"/>
        <v>37595</v>
      </c>
      <c r="M119" s="484">
        <f t="shared" si="14"/>
        <v>37596</v>
      </c>
      <c r="N119" s="484">
        <f t="shared" si="14"/>
        <v>37597</v>
      </c>
      <c r="O119" s="484">
        <f t="shared" si="14"/>
        <v>37598</v>
      </c>
      <c r="P119" s="484">
        <f t="shared" si="14"/>
        <v>37599</v>
      </c>
      <c r="Q119" s="484">
        <f t="shared" si="14"/>
        <v>37600</v>
      </c>
      <c r="R119" s="484">
        <f t="shared" si="14"/>
        <v>37601</v>
      </c>
      <c r="S119" s="484">
        <f t="shared" ref="S119:AB119" si="15">R119+1</f>
        <v>37602</v>
      </c>
      <c r="T119" s="484">
        <f t="shared" si="15"/>
        <v>37603</v>
      </c>
      <c r="U119" s="484">
        <f t="shared" si="15"/>
        <v>37604</v>
      </c>
      <c r="V119" s="484">
        <f t="shared" si="15"/>
        <v>37605</v>
      </c>
      <c r="W119" s="484">
        <f t="shared" si="15"/>
        <v>37606</v>
      </c>
      <c r="X119" s="484">
        <f t="shared" si="15"/>
        <v>37607</v>
      </c>
      <c r="Y119" s="484">
        <f t="shared" si="15"/>
        <v>37608</v>
      </c>
      <c r="Z119" s="484">
        <f t="shared" si="15"/>
        <v>37609</v>
      </c>
      <c r="AA119" s="484">
        <f t="shared" si="15"/>
        <v>37610</v>
      </c>
      <c r="AB119" s="484">
        <f t="shared" si="15"/>
        <v>37611</v>
      </c>
      <c r="AC119" s="484">
        <f t="shared" ref="AC119:AL119" si="16">AB119+1</f>
        <v>37612</v>
      </c>
      <c r="AD119" s="484">
        <f t="shared" si="16"/>
        <v>37613</v>
      </c>
      <c r="AE119" s="484">
        <f t="shared" si="16"/>
        <v>37614</v>
      </c>
      <c r="AF119" s="484">
        <f t="shared" si="16"/>
        <v>37615</v>
      </c>
      <c r="AG119" s="484">
        <f t="shared" si="16"/>
        <v>37616</v>
      </c>
      <c r="AH119" s="484">
        <f t="shared" si="16"/>
        <v>37617</v>
      </c>
      <c r="AI119" s="484">
        <f t="shared" si="16"/>
        <v>37618</v>
      </c>
      <c r="AJ119" s="484">
        <f t="shared" si="16"/>
        <v>37619</v>
      </c>
      <c r="AK119" s="484">
        <f t="shared" si="16"/>
        <v>37620</v>
      </c>
      <c r="AL119" s="484">
        <f t="shared" si="16"/>
        <v>37621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25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25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25" thickTop="1" thickBot="1" x14ac:dyDescent="0.25">
      <c r="A122" s="37" t="s">
        <v>235</v>
      </c>
      <c r="B122" s="38"/>
      <c r="C122" s="39"/>
      <c r="D122" s="40"/>
    </row>
    <row r="123" spans="1:46" ht="12.75" customHeight="1" thickTop="1" x14ac:dyDescent="0.2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25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25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25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25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>
        <f>VLOOKUP($B$5,$S$8:$AI$38,9,0)</f>
        <v>-1670100</v>
      </c>
      <c r="D133" s="531">
        <f>-VLOOKUP($B$5,$S$8:$AG$38,7,0)</f>
        <v>-1670100</v>
      </c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36246</v>
      </c>
      <c r="D136" s="324">
        <v>-5582617</v>
      </c>
      <c r="E136" s="325">
        <v>0</v>
      </c>
      <c r="F136" s="325">
        <v>0</v>
      </c>
      <c r="G136" s="324">
        <v>0</v>
      </c>
      <c r="H136" s="326">
        <v>0</v>
      </c>
      <c r="I136" s="328">
        <v>-5546371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-1670100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-1670100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7">SUM(C136:C137)</f>
        <v>36246</v>
      </c>
      <c r="D138" s="320">
        <f t="shared" si="17"/>
        <v>-7252717</v>
      </c>
      <c r="E138" s="312">
        <f t="shared" si="17"/>
        <v>0</v>
      </c>
      <c r="F138" s="312">
        <f t="shared" si="17"/>
        <v>0</v>
      </c>
      <c r="G138" s="312">
        <f t="shared" si="17"/>
        <v>0</v>
      </c>
      <c r="H138" s="322">
        <f t="shared" si="17"/>
        <v>0</v>
      </c>
      <c r="I138" s="330">
        <f t="shared" si="17"/>
        <v>-7216471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-1670100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-1670100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37591</v>
      </c>
      <c r="C142" s="345"/>
      <c r="D142" s="345"/>
      <c r="E142" s="345"/>
      <c r="F142" s="345"/>
      <c r="G142" s="345"/>
      <c r="H142" s="345"/>
      <c r="I142" s="344">
        <f t="shared" ref="I142:I172" si="18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72" si="19">+B142+1</f>
        <v>37592</v>
      </c>
      <c r="C143" s="310"/>
      <c r="D143" s="310"/>
      <c r="E143" s="310"/>
      <c r="F143" s="310"/>
      <c r="G143" s="310"/>
      <c r="H143" s="310"/>
      <c r="I143" s="311">
        <f t="shared" si="18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9"/>
        <v>37593</v>
      </c>
      <c r="C144" s="310"/>
      <c r="D144" s="310"/>
      <c r="E144" s="310"/>
      <c r="F144" s="310"/>
      <c r="G144" s="310"/>
      <c r="H144" s="310"/>
      <c r="I144" s="311">
        <f t="shared" si="18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9"/>
        <v>37594</v>
      </c>
      <c r="C145" s="310"/>
      <c r="D145" s="310"/>
      <c r="E145" s="310"/>
      <c r="F145" s="310"/>
      <c r="G145" s="310"/>
      <c r="H145" s="310"/>
      <c r="I145" s="311">
        <f t="shared" si="18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9"/>
        <v>37595</v>
      </c>
      <c r="C146" s="310"/>
      <c r="D146" s="310"/>
      <c r="E146" s="310"/>
      <c r="F146" s="310"/>
      <c r="G146" s="310"/>
      <c r="H146" s="310"/>
      <c r="I146" s="311">
        <f t="shared" si="18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9"/>
        <v>37596</v>
      </c>
      <c r="C147" s="310"/>
      <c r="D147" s="310"/>
      <c r="E147" s="310"/>
      <c r="F147" s="310"/>
      <c r="G147" s="310"/>
      <c r="H147" s="310"/>
      <c r="I147" s="311">
        <f t="shared" si="18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9"/>
        <v>37597</v>
      </c>
      <c r="C148" s="310"/>
      <c r="D148" s="310"/>
      <c r="E148" s="310"/>
      <c r="F148" s="310"/>
      <c r="G148" s="310"/>
      <c r="H148" s="310"/>
      <c r="I148" s="311">
        <f t="shared" si="18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9"/>
        <v>37598</v>
      </c>
      <c r="C149" s="310"/>
      <c r="D149" s="310"/>
      <c r="E149" s="310"/>
      <c r="F149" s="310"/>
      <c r="G149" s="310"/>
      <c r="H149" s="310"/>
      <c r="I149" s="311">
        <f t="shared" si="18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9"/>
        <v>37599</v>
      </c>
      <c r="C150" s="310"/>
      <c r="D150" s="310"/>
      <c r="E150" s="310"/>
      <c r="F150" s="310"/>
      <c r="G150" s="310"/>
      <c r="H150" s="310"/>
      <c r="I150" s="311">
        <f t="shared" si="18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9"/>
        <v>37600</v>
      </c>
      <c r="C151" s="310"/>
      <c r="D151" s="310"/>
      <c r="E151" s="310"/>
      <c r="F151" s="310"/>
      <c r="G151" s="310"/>
      <c r="H151" s="310"/>
      <c r="I151" s="311">
        <f t="shared" si="18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9"/>
        <v>37601</v>
      </c>
      <c r="C152" s="310"/>
      <c r="D152" s="310"/>
      <c r="E152" s="310"/>
      <c r="F152" s="310"/>
      <c r="G152" s="310"/>
      <c r="H152" s="310"/>
      <c r="I152" s="311">
        <f t="shared" si="18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9"/>
        <v>37602</v>
      </c>
      <c r="C153" s="310"/>
      <c r="D153" s="310"/>
      <c r="E153" s="310"/>
      <c r="F153" s="310"/>
      <c r="G153" s="310"/>
      <c r="H153" s="310"/>
      <c r="I153" s="311">
        <f t="shared" si="18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9"/>
        <v>37603</v>
      </c>
      <c r="C154" s="310"/>
      <c r="D154" s="310"/>
      <c r="E154" s="310"/>
      <c r="F154" s="310"/>
      <c r="G154" s="310"/>
      <c r="H154" s="310"/>
      <c r="I154" s="311">
        <f t="shared" si="18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9"/>
        <v>37604</v>
      </c>
      <c r="C155" s="310"/>
      <c r="D155" s="310"/>
      <c r="E155" s="310"/>
      <c r="F155" s="310"/>
      <c r="G155" s="310"/>
      <c r="H155" s="310"/>
      <c r="I155" s="311">
        <f t="shared" si="18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9"/>
        <v>37605</v>
      </c>
      <c r="C156" s="310"/>
      <c r="D156" s="310"/>
      <c r="E156" s="310"/>
      <c r="F156" s="310"/>
      <c r="G156" s="310"/>
      <c r="H156" s="310"/>
      <c r="I156" s="311">
        <f t="shared" si="18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9"/>
        <v>37606</v>
      </c>
      <c r="C157" s="310"/>
      <c r="D157" s="310"/>
      <c r="E157" s="310"/>
      <c r="F157" s="310"/>
      <c r="G157" s="310"/>
      <c r="H157" s="310"/>
      <c r="I157" s="311">
        <f t="shared" si="18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9"/>
        <v>37607</v>
      </c>
      <c r="C158" s="323"/>
      <c r="D158" s="324"/>
      <c r="E158" s="323"/>
      <c r="F158" s="325"/>
      <c r="G158" s="310"/>
      <c r="H158" s="310"/>
      <c r="I158" s="311">
        <f t="shared" si="18"/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si="19"/>
        <v>37608</v>
      </c>
      <c r="C159" s="310"/>
      <c r="D159" s="310"/>
      <c r="E159" s="310"/>
      <c r="F159" s="310"/>
      <c r="G159" s="310"/>
      <c r="H159" s="310"/>
      <c r="I159" s="311">
        <f t="shared" si="18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19"/>
        <v>37609</v>
      </c>
      <c r="C160" s="323"/>
      <c r="D160" s="324"/>
      <c r="E160" s="323"/>
      <c r="F160" s="325"/>
      <c r="G160" s="503"/>
      <c r="H160" s="500"/>
      <c r="I160" s="311">
        <f t="shared" si="18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19"/>
        <v>37610</v>
      </c>
      <c r="C161" s="310"/>
      <c r="D161" s="310"/>
      <c r="E161" s="310"/>
      <c r="F161" s="310"/>
      <c r="G161" s="310"/>
      <c r="H161" s="310"/>
      <c r="I161" s="311">
        <f t="shared" si="18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19"/>
        <v>37611</v>
      </c>
      <c r="C162" s="310"/>
      <c r="D162" s="310"/>
      <c r="E162" s="310"/>
      <c r="F162" s="310"/>
      <c r="G162" s="310"/>
      <c r="H162" s="310"/>
      <c r="I162" s="311">
        <f t="shared" si="18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19"/>
        <v>37612</v>
      </c>
      <c r="C163" s="310"/>
      <c r="D163" s="310"/>
      <c r="E163" s="310"/>
      <c r="F163" s="310"/>
      <c r="G163" s="310"/>
      <c r="H163" s="310"/>
      <c r="I163" s="311">
        <f t="shared" si="18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19"/>
        <v>37613</v>
      </c>
      <c r="C164" s="310"/>
      <c r="D164" s="310"/>
      <c r="E164" s="310"/>
      <c r="F164" s="310"/>
      <c r="G164" s="310"/>
      <c r="H164" s="310"/>
      <c r="I164" s="311">
        <f t="shared" si="18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19"/>
        <v>37614</v>
      </c>
      <c r="C165" s="310"/>
      <c r="D165" s="310"/>
      <c r="E165" s="310"/>
      <c r="F165" s="310"/>
      <c r="G165" s="310"/>
      <c r="H165" s="310"/>
      <c r="I165" s="311">
        <f t="shared" si="18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19"/>
        <v>37615</v>
      </c>
      <c r="C166" s="310"/>
      <c r="D166" s="310"/>
      <c r="E166" s="310"/>
      <c r="F166" s="310"/>
      <c r="G166" s="310"/>
      <c r="H166" s="310"/>
      <c r="I166" s="311">
        <f t="shared" si="18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-1670100</v>
      </c>
      <c r="B167" s="458">
        <f t="shared" si="19"/>
        <v>37616</v>
      </c>
      <c r="C167" s="310"/>
      <c r="D167" s="310"/>
      <c r="E167" s="310"/>
      <c r="F167" s="310"/>
      <c r="G167" s="310"/>
      <c r="H167" s="310"/>
      <c r="I167" s="311">
        <f t="shared" si="18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1670100</v>
      </c>
      <c r="B168" s="458">
        <f t="shared" si="19"/>
        <v>37617</v>
      </c>
      <c r="C168" s="310"/>
      <c r="D168" s="310"/>
      <c r="E168" s="310"/>
      <c r="F168" s="310"/>
      <c r="G168" s="310"/>
      <c r="H168" s="310"/>
      <c r="I168" s="311">
        <f t="shared" si="18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19"/>
        <v>37618</v>
      </c>
      <c r="C169" s="310"/>
      <c r="D169" s="310"/>
      <c r="E169" s="310"/>
      <c r="F169" s="310"/>
      <c r="G169" s="310"/>
      <c r="H169" s="310"/>
      <c r="I169" s="311">
        <f t="shared" si="18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19"/>
        <v>37619</v>
      </c>
      <c r="C170" s="310"/>
      <c r="D170" s="310"/>
      <c r="E170" s="310"/>
      <c r="F170" s="310"/>
      <c r="G170" s="310"/>
      <c r="H170" s="437"/>
      <c r="I170" s="311">
        <f t="shared" si="18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19"/>
        <v>37620</v>
      </c>
      <c r="C171" s="310"/>
      <c r="D171" s="310"/>
      <c r="E171" s="310"/>
      <c r="F171" s="310"/>
      <c r="G171" s="310"/>
      <c r="H171" s="437"/>
      <c r="I171" s="311">
        <f t="shared" si="18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19"/>
        <v>37621</v>
      </c>
      <c r="C172" s="313">
        <v>0</v>
      </c>
      <c r="D172" s="314">
        <v>-1670100</v>
      </c>
      <c r="E172" s="314">
        <v>0</v>
      </c>
      <c r="F172" s="314">
        <v>0</v>
      </c>
      <c r="G172" s="313"/>
      <c r="H172" s="459"/>
      <c r="I172" s="315">
        <f t="shared" si="18"/>
        <v>-1670100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20">SUM(C142:C172)</f>
        <v>0</v>
      </c>
      <c r="D173" s="312">
        <f t="shared" si="20"/>
        <v>-1670100</v>
      </c>
      <c r="E173" s="312">
        <f t="shared" si="20"/>
        <v>0</v>
      </c>
      <c r="F173" s="312">
        <f t="shared" si="20"/>
        <v>0</v>
      </c>
      <c r="G173" s="312">
        <f t="shared" si="20"/>
        <v>0</v>
      </c>
      <c r="H173" s="312">
        <f t="shared" si="20"/>
        <v>0</v>
      </c>
      <c r="I173" s="311">
        <f t="shared" si="20"/>
        <v>-1670100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25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25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25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25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">
      <c r="A203" s="277">
        <v>35521</v>
      </c>
      <c r="B203" s="405">
        <f>E87+E88</f>
        <v>-4955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">
      <c r="A213" s="277">
        <v>35827</v>
      </c>
      <c r="B213" s="65">
        <f>E87+E88+E99</f>
        <v>-4955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25">
      <c r="A220" s="270" t="s">
        <v>76</v>
      </c>
      <c r="B220" s="68">
        <f>SUM(B187:B219)</f>
        <v>-9910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25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25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25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25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"/>
    <row r="253" spans="1:15" ht="12.75" customHeight="1" x14ac:dyDescent="0.2"/>
    <row r="254" spans="1:15" ht="12.75" customHeight="1" thickBot="1" x14ac:dyDescent="0.25">
      <c r="D254" s="1"/>
      <c r="E254" s="1"/>
      <c r="F254" s="1"/>
      <c r="G254" s="49"/>
      <c r="H254" s="49"/>
    </row>
    <row r="255" spans="1:15" ht="12.75" customHeight="1" thickTop="1" thickBot="1" x14ac:dyDescent="0.25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25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25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25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"/>
  </sheetData>
  <customSheetViews>
    <customSheetView guid="{82BDC42F-8BA8-11D2-B258-00A024620E62}" scale="75" fitToPage="1" showRuler="0" topLeftCell="O18">
      <selection activeCell="A6" sqref="A6:R40"/>
      <pageMargins left="0.25" right="0.25" top="0.25" bottom="0.25" header="0.23" footer="0.25"/>
      <printOptions horizontalCentered="1"/>
      <pageSetup paperSize="5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2BDC438-8BA8-11D2-B258-00A024620E62}" scale="75" fitToPage="1" showRuler="0" topLeftCell="A40">
      <selection activeCell="A41" sqref="A41:AG118"/>
      <pageMargins left="0.25" right="0.25" top="0.25" bottom="0.25" header="0.23" footer="0.25"/>
      <printOptions horizontalCentered="1"/>
      <pageSetup paperSize="5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2BDC441-8BA8-11D2-B258-00A024620E62}" scale="75" fitToPage="1" showRuler="0" topLeftCell="A120">
      <selection activeCell="A121" sqref="A121:M239"/>
      <pageMargins left="0.25" right="0.25" top="0.25" bottom="0.25" header="0.23" footer="0.25"/>
      <printOptions horizontalCentered="1"/>
      <pageSetup paperSize="5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verticalCentered="1"/>
  <pageMargins left="0.75" right="0.25" top="0.25" bottom="0.4" header="0.23" footer="0.25"/>
  <pageSetup orientation="landscape" horizontalDpi="4294967292" verticalDpi="4294967292" r:id="rId4"/>
  <headerFooter alignWithMargins="0">
    <oddFooter>&amp;LECT&amp;CPage &amp;P&amp;R&amp;D</oddFooter>
  </headerFooter>
  <drawing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AX277"/>
  <sheetViews>
    <sheetView showGridLines="0" zoomScale="80" workbookViewId="0">
      <pane xSplit="2" topLeftCell="C1" activePane="topRight" state="frozen"/>
      <selection activeCell="C174" sqref="C174:I174"/>
      <selection pane="topRight" activeCell="C1" sqref="C1"/>
    </sheetView>
  </sheetViews>
  <sheetFormatPr defaultRowHeight="12.75" x14ac:dyDescent="0.2"/>
  <cols>
    <col min="1" max="1" width="25.42578125" style="11" customWidth="1"/>
    <col min="2" max="2" width="17.28515625" style="11" customWidth="1"/>
    <col min="3" max="3" width="14.42578125" style="11" customWidth="1"/>
    <col min="4" max="4" width="14.85546875" style="11" customWidth="1"/>
    <col min="5" max="5" width="17.28515625" style="11" customWidth="1"/>
    <col min="6" max="6" width="19.85546875" style="11" customWidth="1"/>
    <col min="7" max="7" width="17" style="11" customWidth="1"/>
    <col min="8" max="8" width="16.7109375" style="11" customWidth="1"/>
    <col min="9" max="9" width="19.85546875" style="11" customWidth="1"/>
    <col min="10" max="10" width="14.85546875" style="11" customWidth="1"/>
    <col min="11" max="11" width="16.85546875" style="11" customWidth="1"/>
    <col min="12" max="12" width="14.85546875" style="11" customWidth="1"/>
    <col min="13" max="13" width="15.28515625" style="11" customWidth="1"/>
    <col min="14" max="18" width="14.85546875" style="11" customWidth="1"/>
    <col min="19" max="19" width="20.85546875" style="11" customWidth="1"/>
    <col min="20" max="24" width="14.85546875" style="11" customWidth="1"/>
    <col min="25" max="25" width="15.42578125" style="11" customWidth="1"/>
    <col min="26" max="34" width="14.85546875" style="11" customWidth="1"/>
    <col min="35" max="35" width="13.85546875" style="11" customWidth="1"/>
    <col min="36" max="36" width="15.140625" style="11" customWidth="1"/>
    <col min="37" max="37" width="16.140625" style="11" customWidth="1"/>
    <col min="38" max="38" width="14.5703125" style="11" customWidth="1"/>
    <col min="39" max="39" width="12" style="11" customWidth="1"/>
    <col min="40" max="40" width="13.28515625" style="11" customWidth="1"/>
    <col min="41" max="41" width="11.5703125" style="11" customWidth="1"/>
    <col min="42" max="42" width="14.5703125" style="11" customWidth="1"/>
    <col min="43" max="16384" width="9.14062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25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25">
      <c r="A3" s="407" t="s">
        <v>104</v>
      </c>
      <c r="B3" s="13" t="s">
        <v>274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25">
      <c r="A4" s="407" t="s">
        <v>106</v>
      </c>
      <c r="B4" s="166">
        <f>Associated!B4</f>
        <v>37591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">
      <c r="A5" s="407" t="s">
        <v>108</v>
      </c>
      <c r="B5" s="483">
        <f>Associated!B5</f>
        <v>37621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25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">
      <c r="A8" s="11" t="s">
        <v>137</v>
      </c>
      <c r="C8" s="1"/>
      <c r="D8" s="476">
        <f>VLOOKUP($B$5,$S$8:$AG$38,2,0)+E8+E9+E10</f>
        <v>0</v>
      </c>
      <c r="E8" s="502">
        <f>-177160*0</f>
        <v>0</v>
      </c>
      <c r="F8" s="273" t="s">
        <v>120</v>
      </c>
      <c r="G8" s="477"/>
      <c r="H8" s="477"/>
      <c r="I8" s="553"/>
      <c r="J8" s="575">
        <f>H8-I8</f>
        <v>0</v>
      </c>
      <c r="K8" s="1"/>
      <c r="L8" s="1"/>
      <c r="M8" s="1"/>
      <c r="N8" s="232">
        <v>0</v>
      </c>
      <c r="O8" s="232">
        <f>D16-P16</f>
        <v>0</v>
      </c>
      <c r="P8" s="232"/>
      <c r="Q8" s="1"/>
      <c r="R8" s="1"/>
      <c r="S8" s="62">
        <f>B4</f>
        <v>37591</v>
      </c>
      <c r="T8" s="478">
        <f>'[56]LT-WFALLON'!$I$5</f>
        <v>0</v>
      </c>
      <c r="U8" s="478">
        <f>'[56]LT-WFALLON'!$I$41</f>
        <v>0</v>
      </c>
      <c r="V8" s="478">
        <f>'[56]LT-WFALLON'!$N$5+'[56]LT-WFALLON'!$N$41</f>
        <v>0</v>
      </c>
      <c r="W8" s="478">
        <f>'[56]LT-WFALLON'!$O$5+'[56]LT-WFALLON'!$O$41</f>
        <v>0</v>
      </c>
      <c r="X8" s="478">
        <f>'[56]LT-WFALLON'!$Q$5+'[56]LT-WFALLON'!$Q$41</f>
        <v>0</v>
      </c>
      <c r="Y8" s="478">
        <f>'[56]LT-WFALLON'!$F$5+'[56]LT-WFALLON'!$F$41</f>
        <v>0</v>
      </c>
      <c r="Z8" s="478">
        <f>'[56]LT-WFALLON'!$G$5+'[56]LT-WFALLON'!$G$41</f>
        <v>0</v>
      </c>
      <c r="AA8" s="478">
        <f>[57]Liq!$S$95</f>
        <v>0</v>
      </c>
      <c r="AB8" s="478"/>
      <c r="AC8" s="478"/>
      <c r="AD8" s="478">
        <f>[57]Liq!$D$95</f>
        <v>0</v>
      </c>
      <c r="AE8" s="478">
        <f>[57]Liq!$F$95</f>
        <v>0</v>
      </c>
      <c r="AF8" s="478">
        <f>'[57]Daily Change'!$C$1241</f>
        <v>505927.59881605103</v>
      </c>
      <c r="AG8" s="478">
        <f>'[57]Daily Change'!$D$1241</f>
        <v>521710.18655204604</v>
      </c>
      <c r="AH8" s="478">
        <f>'[57]Daily Change'!$C$1242</f>
        <v>0</v>
      </c>
      <c r="AI8" s="478">
        <f>'[57]Daily Change'!$D$1242</f>
        <v>0</v>
      </c>
      <c r="AJ8" s="478">
        <f>[57]Liq!$E$95</f>
        <v>0</v>
      </c>
    </row>
    <row r="9" spans="1:36" ht="12.75" customHeight="1" x14ac:dyDescent="0.2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/>
      <c r="Q9" s="1"/>
      <c r="R9" s="1"/>
      <c r="S9" s="62">
        <f t="shared" ref="S9:S38" si="0">+S8+1</f>
        <v>37592</v>
      </c>
      <c r="T9" s="478">
        <f>'[51]LT-WFALLON'!$I$5</f>
        <v>0</v>
      </c>
      <c r="U9" s="478">
        <f>'[51]LT-WFALLON'!$I$41</f>
        <v>0</v>
      </c>
      <c r="V9" s="478">
        <f>'[51]LT-WFALLON'!$N$5+'[51]LT-WFALLON'!$N$41</f>
        <v>0</v>
      </c>
      <c r="W9" s="478">
        <f>'[51]LT-WFALLON'!$O$5+'[51]LT-WFALLON'!$O$41</f>
        <v>0</v>
      </c>
      <c r="X9" s="478">
        <f>'[51]LT-WFALLON'!$Q$5+'[51]LT-WFALLON'!$Q$41</f>
        <v>0</v>
      </c>
      <c r="Y9" s="478">
        <f>'[51]LT-WFALLON'!$F$5+'[51]LT-WFALLON'!$F$41</f>
        <v>0</v>
      </c>
      <c r="Z9" s="478">
        <f>'[51]LT-WFALLON'!$G$5+'[51]LT-WFALLON'!$G$41</f>
        <v>0</v>
      </c>
      <c r="AA9" s="478">
        <f>[58]Liq!$S$95</f>
        <v>0</v>
      </c>
      <c r="AB9" s="478"/>
      <c r="AC9" s="478"/>
      <c r="AD9" s="478">
        <f>[58]Liq!$D$95</f>
        <v>0</v>
      </c>
      <c r="AE9" s="478">
        <f>[58]Liq!$F$95</f>
        <v>0</v>
      </c>
      <c r="AF9" s="478">
        <f>'[58]Daily Change'!$C$1241</f>
        <v>0</v>
      </c>
      <c r="AG9" s="478">
        <f>'[58]Daily Change'!$D$1241</f>
        <v>0</v>
      </c>
      <c r="AH9" s="478">
        <f>'[58]Daily Change'!$C$1242</f>
        <v>0</v>
      </c>
      <c r="AI9" s="478">
        <f>'[58]Daily Change'!$D$1242</f>
        <v>0</v>
      </c>
      <c r="AJ9" s="478">
        <f>[58]Liq!$E$95</f>
        <v>0</v>
      </c>
    </row>
    <row r="10" spans="1:36" ht="12.75" customHeight="1" x14ac:dyDescent="0.2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/>
      <c r="Q10" s="1"/>
      <c r="R10" s="1"/>
      <c r="S10" s="62">
        <f t="shared" si="0"/>
        <v>37593</v>
      </c>
      <c r="T10" s="478">
        <f>'[52]LT-WFALLON'!$I$5</f>
        <v>0</v>
      </c>
      <c r="U10" s="478">
        <f>'[52]LT-WFALLON'!$I$41</f>
        <v>0</v>
      </c>
      <c r="V10" s="478">
        <f>'[52]LT-WFALLON'!$N$5+'[52]LT-WFALLON'!$N$41</f>
        <v>0</v>
      </c>
      <c r="W10" s="478">
        <f>'[52]LT-WFALLON'!$O$5+'[52]LT-WFALLON'!$O$41</f>
        <v>0</v>
      </c>
      <c r="X10" s="478">
        <f>'[52]LT-WFALLON'!$Q$5+'[52]LT-WFALLON'!$Q$41</f>
        <v>0</v>
      </c>
      <c r="Y10" s="478">
        <f>'[52]LT-WFALLON'!$F$5+'[52]LT-WFALLON'!$F$41</f>
        <v>0</v>
      </c>
      <c r="Z10" s="478">
        <f>'[52]LT-WFALLON'!$G$5+'[52]LT-WFALLON'!$G$41</f>
        <v>0</v>
      </c>
      <c r="AA10" s="478">
        <f>[59]Liq!$S$95</f>
        <v>0</v>
      </c>
      <c r="AB10" s="478"/>
      <c r="AC10" s="478"/>
      <c r="AD10" s="478">
        <f>[59]Liq!$D$95</f>
        <v>0</v>
      </c>
      <c r="AE10" s="478">
        <f>[59]Liq!$F$95</f>
        <v>0</v>
      </c>
      <c r="AF10" s="478">
        <f>'[59]Daily Change'!$C$1241</f>
        <v>0</v>
      </c>
      <c r="AG10" s="478">
        <f>'[59]Daily Change'!$D$1241</f>
        <v>0</v>
      </c>
      <c r="AH10" s="478">
        <f>'[59]Daily Change'!$C$1242</f>
        <v>0</v>
      </c>
      <c r="AI10" s="478">
        <f>'[59]Daily Change'!$D$1242</f>
        <v>0</v>
      </c>
      <c r="AJ10" s="478">
        <f>[59]Liq!$E$95</f>
        <v>0</v>
      </c>
    </row>
    <row r="11" spans="1:36" ht="12.75" customHeight="1" thickBot="1" x14ac:dyDescent="0.25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/>
      <c r="Q11" s="1"/>
      <c r="R11" s="1"/>
      <c r="S11" s="62">
        <f t="shared" si="0"/>
        <v>37594</v>
      </c>
      <c r="T11" s="478">
        <f>'[53]LT-WFALLON'!$I$5</f>
        <v>0</v>
      </c>
      <c r="U11" s="478">
        <f>'[53]LT-WFALLON'!$I$41</f>
        <v>0</v>
      </c>
      <c r="V11" s="478">
        <f>'[53]LT-WFALLON'!$N$5+'[53]LT-WFALLON'!$N$41</f>
        <v>0</v>
      </c>
      <c r="W11" s="478">
        <f>'[53]LT-WFALLON'!$O$5+'[53]LT-WFALLON'!$O$41</f>
        <v>0</v>
      </c>
      <c r="X11" s="478">
        <f>'[53]LT-WFALLON'!$Q$5+'[53]LT-WFALLON'!$Q$41</f>
        <v>0</v>
      </c>
      <c r="Y11" s="478">
        <f>'[53]LT-WFALLON'!$F$5+'[53]LT-WFALLON'!$F$41</f>
        <v>0</v>
      </c>
      <c r="Z11" s="478">
        <f>'[53]LT-WFALLON'!$G$5+'[53]LT-WFALLON'!$G$41</f>
        <v>0</v>
      </c>
      <c r="AA11" s="478">
        <f>[60]Liq!$S$95</f>
        <v>0</v>
      </c>
      <c r="AB11" s="478"/>
      <c r="AC11" s="478"/>
      <c r="AD11" s="478">
        <f>[60]Liq!$D$95</f>
        <v>0</v>
      </c>
      <c r="AE11" s="478">
        <f>[60]Liq!$F$95</f>
        <v>0</v>
      </c>
      <c r="AF11" s="478">
        <f>'[60]Daily Change'!$C$1241</f>
        <v>0</v>
      </c>
      <c r="AG11" s="478">
        <f>'[60]Daily Change'!$D$1241</f>
        <v>0</v>
      </c>
      <c r="AH11" s="478">
        <f>'[60]Daily Change'!$C$1242</f>
        <v>0</v>
      </c>
      <c r="AI11" s="478">
        <f>'[60]Daily Change'!$D$1242</f>
        <v>0</v>
      </c>
      <c r="AJ11" s="478">
        <f>[60]Liq!$E$95</f>
        <v>0</v>
      </c>
    </row>
    <row r="12" spans="1:36" ht="12.75" customHeight="1" x14ac:dyDescent="0.2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/>
      <c r="Q12" s="1"/>
      <c r="R12" s="1"/>
      <c r="S12" s="62">
        <f t="shared" si="0"/>
        <v>37595</v>
      </c>
      <c r="T12" s="478">
        <f>'[54]LT-WFALLON'!$I$5</f>
        <v>0</v>
      </c>
      <c r="U12" s="478">
        <f>'[54]LT-WFALLON'!$I$41</f>
        <v>0</v>
      </c>
      <c r="V12" s="478">
        <f>'[54]LT-WFALLON'!$N$5+'[54]LT-WFALLON'!$N$41</f>
        <v>0</v>
      </c>
      <c r="W12" s="478">
        <f>'[54]LT-WFALLON'!$O$5+'[54]LT-WFALLON'!$O$41</f>
        <v>0</v>
      </c>
      <c r="X12" s="478">
        <f>'[54]LT-WFALLON'!$Q$5+'[54]LT-WFALLON'!$Q$41</f>
        <v>0</v>
      </c>
      <c r="Y12" s="478">
        <f>'[54]LT-WFALLON'!$F$5+'[54]LT-WFALLON'!$F$41</f>
        <v>0</v>
      </c>
      <c r="Z12" s="478">
        <f>'[54]LT-WFALLON'!$G$5+'[54]LT-WFALLON'!$G$41</f>
        <v>0</v>
      </c>
      <c r="AA12" s="478">
        <f>[61]Liq!$S$95</f>
        <v>0</v>
      </c>
      <c r="AB12" s="478"/>
      <c r="AC12" s="478"/>
      <c r="AD12" s="478">
        <f>[61]Liq!$D$95</f>
        <v>0</v>
      </c>
      <c r="AE12" s="478">
        <f>[61]Liq!$F$95</f>
        <v>0</v>
      </c>
      <c r="AF12" s="478">
        <f>'[61]Daily Change'!$C$1241</f>
        <v>0</v>
      </c>
      <c r="AG12" s="478">
        <f>'[61]Daily Change'!$D$1241</f>
        <v>0</v>
      </c>
      <c r="AH12" s="478">
        <f>'[61]Daily Change'!$C$1242</f>
        <v>0</v>
      </c>
      <c r="AI12" s="478">
        <f>'[61]Daily Change'!$D$1242</f>
        <v>0</v>
      </c>
      <c r="AJ12" s="478">
        <f>[61]Liq!$E$95</f>
        <v>0</v>
      </c>
    </row>
    <row r="13" spans="1:36" ht="12.75" customHeight="1" thickBot="1" x14ac:dyDescent="0.25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/>
      <c r="Q13" s="1"/>
      <c r="R13" s="1"/>
      <c r="S13" s="62">
        <f t="shared" si="0"/>
        <v>37596</v>
      </c>
      <c r="T13" s="478">
        <f>'[55]LT-WFALLON'!$I$5</f>
        <v>0</v>
      </c>
      <c r="U13" s="478">
        <f>'[55]LT-WFALLON'!$I$41</f>
        <v>0</v>
      </c>
      <c r="V13" s="478">
        <f>'[55]LT-WFALLON'!$N$5+'[55]LT-WFALLON'!$N$41</f>
        <v>0</v>
      </c>
      <c r="W13" s="478">
        <f>'[55]LT-WFALLON'!$O$5+'[55]LT-WFALLON'!$O$41</f>
        <v>0</v>
      </c>
      <c r="X13" s="478">
        <f>'[55]LT-WFALLON'!$Q$5+'[55]LT-WFALLON'!$Q$41</f>
        <v>0</v>
      </c>
      <c r="Y13" s="478">
        <f>'[55]LT-WFALLON'!$F$5+'[55]LT-WFALLON'!$F$41</f>
        <v>0</v>
      </c>
      <c r="Z13" s="478">
        <f>'[55]LT-WFALLON'!$G$5+'[55]LT-WFALLON'!$G$41</f>
        <v>0</v>
      </c>
      <c r="AA13" s="478">
        <f>[62]Liq!$S$95</f>
        <v>0</v>
      </c>
      <c r="AB13" s="478"/>
      <c r="AC13" s="478"/>
      <c r="AD13" s="478">
        <f>[62]Liq!$D$95</f>
        <v>0</v>
      </c>
      <c r="AE13" s="478">
        <f>[62]Liq!$F$95</f>
        <v>0</v>
      </c>
      <c r="AF13" s="478">
        <f>'[62]Daily Change'!$C$1241</f>
        <v>0</v>
      </c>
      <c r="AG13" s="478">
        <f>'[62]Daily Change'!$D$1241</f>
        <v>0</v>
      </c>
      <c r="AH13" s="478">
        <f>'[62]Daily Change'!$C$1242</f>
        <v>0</v>
      </c>
      <c r="AI13" s="478">
        <f>'[62]Daily Change'!$D$1242</f>
        <v>0</v>
      </c>
      <c r="AJ13" s="478">
        <f>[62]Liq!$E$95</f>
        <v>0</v>
      </c>
    </row>
    <row r="14" spans="1:36" ht="12.75" customHeight="1" x14ac:dyDescent="0.25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/>
      <c r="Q14" s="1"/>
      <c r="R14" s="1"/>
      <c r="S14" s="62">
        <f t="shared" si="0"/>
        <v>37597</v>
      </c>
      <c r="T14" s="478">
        <f>'[5]LT-WFALLON'!$I$5</f>
        <v>0</v>
      </c>
      <c r="U14" s="478">
        <f>'[5]LT-WFALLON'!$I$41</f>
        <v>0</v>
      </c>
      <c r="V14" s="478">
        <f>'[5]LT-WFALLON'!$N$5+'[5]LT-WFALLON'!$N$41</f>
        <v>0</v>
      </c>
      <c r="W14" s="478">
        <f>'[5]LT-WFALLON'!$O$5+'[5]LT-WFALLON'!$O$41</f>
        <v>0</v>
      </c>
      <c r="X14" s="478">
        <f>'[5]LT-WFALLON'!$Q$5+'[5]LT-WFALLON'!$Q$41</f>
        <v>0</v>
      </c>
      <c r="Y14" s="478">
        <f>'[5]LT-WFALLON'!$F$5+'[5]LT-WFALLON'!$F$41</f>
        <v>0</v>
      </c>
      <c r="Z14" s="478">
        <f>'[5]LT-WFALLON'!$G$5+'[5]LT-WFALLON'!$G$41</f>
        <v>0</v>
      </c>
      <c r="AA14" s="478">
        <f>[6]Liq!$S$95</f>
        <v>0</v>
      </c>
      <c r="AB14" s="478"/>
      <c r="AC14" s="478"/>
      <c r="AD14" s="478">
        <f>[6]Liq!$D$95</f>
        <v>0</v>
      </c>
      <c r="AE14" s="478">
        <f>[6]Liq!$F$95</f>
        <v>0</v>
      </c>
      <c r="AF14" s="478">
        <f>'[6]Daily Change'!$C$1241</f>
        <v>505927.59881605103</v>
      </c>
      <c r="AG14" s="478">
        <f>'[6]Daily Change'!$D$1241</f>
        <v>521710.18655204604</v>
      </c>
      <c r="AH14" s="478">
        <f>'[6]Daily Change'!$C$1242</f>
        <v>0</v>
      </c>
      <c r="AI14" s="478">
        <f>'[6]Daily Change'!$D$1242</f>
        <v>0</v>
      </c>
      <c r="AJ14" s="478">
        <f>[6]Liq!$E$95</f>
        <v>0</v>
      </c>
    </row>
    <row r="15" spans="1:36" ht="12.75" customHeight="1" x14ac:dyDescent="0.2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37598</v>
      </c>
      <c r="T15" s="478">
        <f>'[7]LT-WFALLON'!$I$5</f>
        <v>0</v>
      </c>
      <c r="U15" s="478">
        <f>'[7]LT-WFALLON'!$I$41</f>
        <v>0</v>
      </c>
      <c r="V15" s="478">
        <f>'[7]LT-WFALLON'!$N$5+'[7]LT-WFALLON'!$N$41</f>
        <v>0</v>
      </c>
      <c r="W15" s="478">
        <f>'[7]LT-WFALLON'!$O$5+'[7]LT-WFALLON'!$O$41</f>
        <v>0</v>
      </c>
      <c r="X15" s="478">
        <f>'[7]LT-WFALLON'!$Q$5+'[7]LT-WFALLON'!$Q$41</f>
        <v>0</v>
      </c>
      <c r="Y15" s="478">
        <f>'[7]LT-WFALLON'!$F$5+'[7]LT-WFALLON'!$F$41</f>
        <v>0</v>
      </c>
      <c r="Z15" s="478">
        <f>'[7]LT-WFALLON'!$G$5+'[7]LT-WFALLON'!$G$41</f>
        <v>0</v>
      </c>
      <c r="AA15" s="478">
        <f>[8]Liq!$S$95</f>
        <v>0</v>
      </c>
      <c r="AB15" s="478"/>
      <c r="AC15" s="478"/>
      <c r="AD15" s="478">
        <f>[8]Liq!$D$95</f>
        <v>0</v>
      </c>
      <c r="AE15" s="478">
        <f>[8]Liq!$F$95</f>
        <v>0</v>
      </c>
      <c r="AF15" s="478">
        <f>'[8]Daily Change'!$C$1241</f>
        <v>505927.59881605103</v>
      </c>
      <c r="AG15" s="478">
        <f>'[8]Daily Change'!$D$1241</f>
        <v>521710.18655204604</v>
      </c>
      <c r="AH15" s="478">
        <f>'[8]Daily Change'!$C$1242</f>
        <v>0</v>
      </c>
      <c r="AI15" s="478">
        <f>'[8]Daily Change'!$D$1242</f>
        <v>0</v>
      </c>
      <c r="AJ15" s="478">
        <f>[8]Liq!$E$95</f>
        <v>0</v>
      </c>
    </row>
    <row r="16" spans="1:36" ht="12.75" customHeight="1" thickBot="1" x14ac:dyDescent="0.25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/>
      <c r="Q16" s="1"/>
      <c r="R16" s="1"/>
      <c r="S16" s="62">
        <f t="shared" si="0"/>
        <v>37599</v>
      </c>
      <c r="T16" s="478">
        <f>'[9]LT-WFALLON'!$I$5</f>
        <v>0</v>
      </c>
      <c r="U16" s="478">
        <f>'[9]LT-WFALLON'!$I$41</f>
        <v>0</v>
      </c>
      <c r="V16" s="478">
        <f>'[9]LT-WFALLON'!$N$5+'[9]LT-WFALLON'!$N$41</f>
        <v>0</v>
      </c>
      <c r="W16" s="478">
        <f>'[9]LT-WFALLON'!$O$5+'[9]LT-WFALLON'!$O$41</f>
        <v>0</v>
      </c>
      <c r="X16" s="478">
        <f>'[9]LT-WFALLON'!$Q$5+'[9]LT-WFALLON'!$Q$41</f>
        <v>0</v>
      </c>
      <c r="Y16" s="478">
        <f>'[9]LT-WFALLON'!$F$5+'[9]LT-WFALLON'!$F$41</f>
        <v>0</v>
      </c>
      <c r="Z16" s="478">
        <f>'[9]LT-WFALLON'!$G$5+'[9]LT-WFALLON'!$G$41</f>
        <v>0</v>
      </c>
      <c r="AA16" s="478">
        <f>[10]Liq!$S$95</f>
        <v>0</v>
      </c>
      <c r="AB16" s="478"/>
      <c r="AC16" s="478"/>
      <c r="AD16" s="478">
        <f>[10]Liq!$D$95</f>
        <v>0</v>
      </c>
      <c r="AE16" s="478">
        <f>[10]Liq!$F$95</f>
        <v>0</v>
      </c>
      <c r="AF16" s="478">
        <f>'[10]Daily Change'!$C$1241</f>
        <v>0</v>
      </c>
      <c r="AG16" s="478">
        <f>'[10]Daily Change'!$D$1241</f>
        <v>0</v>
      </c>
      <c r="AH16" s="478">
        <f>'[10]Daily Change'!$C$1242</f>
        <v>0</v>
      </c>
      <c r="AI16" s="478">
        <f>'[10]Daily Change'!$D$1242</f>
        <v>0</v>
      </c>
      <c r="AJ16" s="478">
        <f>[10]Liq!$E$95</f>
        <v>0</v>
      </c>
    </row>
    <row r="17" spans="1:37" ht="12.75" customHeight="1" thickTop="1" x14ac:dyDescent="0.2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37600</v>
      </c>
      <c r="T17" s="478">
        <f>'[11]LT-WFALLON'!$I$5</f>
        <v>0</v>
      </c>
      <c r="U17" s="478">
        <f>'[11]LT-WFALLON'!$I$41</f>
        <v>0</v>
      </c>
      <c r="V17" s="478">
        <f>'[11]LT-WFALLON'!$N$5+'[11]LT-WFALLON'!$N$41</f>
        <v>0</v>
      </c>
      <c r="W17" s="478">
        <f>'[11]LT-WFALLON'!$O$5+'[11]LT-WFALLON'!$O$41</f>
        <v>0</v>
      </c>
      <c r="X17" s="478">
        <f>'[11]LT-WFALLON'!$Q$5+'[11]LT-WFALLON'!$Q$41</f>
        <v>0</v>
      </c>
      <c r="Y17" s="478">
        <f>'[11]LT-WFALLON'!$F$5+'[11]LT-WFALLON'!$F$41</f>
        <v>0</v>
      </c>
      <c r="Z17" s="478">
        <f>'[11]LT-WFALLON'!$G$5+'[11]LT-WFALLON'!$G$41</f>
        <v>0</v>
      </c>
      <c r="AA17" s="478">
        <f>[12]Liq!$S$95</f>
        <v>0</v>
      </c>
      <c r="AB17" s="478"/>
      <c r="AC17" s="478"/>
      <c r="AD17" s="478">
        <f>[12]Liq!$D$95</f>
        <v>0</v>
      </c>
      <c r="AE17" s="478">
        <f>[12]Liq!$F$95</f>
        <v>0</v>
      </c>
      <c r="AF17" s="478">
        <f>'[12]Daily Change'!$C$1241</f>
        <v>0</v>
      </c>
      <c r="AG17" s="478">
        <f>'[12]Daily Change'!$D$1241</f>
        <v>0</v>
      </c>
      <c r="AH17" s="478">
        <f>'[12]Daily Change'!$C$1242</f>
        <v>0</v>
      </c>
      <c r="AI17" s="478">
        <f>'[12]Daily Change'!$D$1242</f>
        <v>0</v>
      </c>
      <c r="AJ17" s="478">
        <f>[12]Liq!$E$95</f>
        <v>0</v>
      </c>
    </row>
    <row r="18" spans="1:37" ht="12.75" customHeight="1" x14ac:dyDescent="0.2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37601</v>
      </c>
      <c r="T18" s="478">
        <f>'[13]LT-WFALLON'!$I$5</f>
        <v>0</v>
      </c>
      <c r="U18" s="478">
        <f>'[13]LT-WFALLON'!$I$41</f>
        <v>0</v>
      </c>
      <c r="V18" s="478">
        <f>'[13]LT-WFALLON'!$N$5+'[13]LT-WFALLON'!$N$41</f>
        <v>0</v>
      </c>
      <c r="W18" s="478">
        <f>'[13]LT-WFALLON'!$O$5+'[13]LT-WFALLON'!$O$41</f>
        <v>0</v>
      </c>
      <c r="X18" s="478">
        <f>'[13]LT-WFALLON'!$Q$5+'[13]LT-WFALLON'!$Q$41</f>
        <v>0</v>
      </c>
      <c r="Y18" s="478">
        <f>'[13]LT-WFALLON'!$F$5+'[13]LT-WFALLON'!$F$41</f>
        <v>0</v>
      </c>
      <c r="Z18" s="478">
        <f>'[13]LT-WFALLON'!$G$5+'[13]LT-WFALLON'!$G$41</f>
        <v>0</v>
      </c>
      <c r="AA18" s="478">
        <f>[14]Liq!$S$95</f>
        <v>0</v>
      </c>
      <c r="AB18" s="478"/>
      <c r="AC18" s="478"/>
      <c r="AD18" s="478">
        <f>[14]Liq!$D$95</f>
        <v>0</v>
      </c>
      <c r="AE18" s="478">
        <f>[14]Liq!$F$95</f>
        <v>0</v>
      </c>
      <c r="AF18" s="478">
        <f>'[14]Daily Change'!$C$1241</f>
        <v>0</v>
      </c>
      <c r="AG18" s="478">
        <f>'[14]Daily Change'!$D$1241</f>
        <v>0</v>
      </c>
      <c r="AH18" s="478">
        <f>'[14]Daily Change'!$C$1242</f>
        <v>0</v>
      </c>
      <c r="AI18" s="478">
        <f>'[14]Daily Change'!$D$1242</f>
        <v>0</v>
      </c>
      <c r="AJ18" s="478">
        <f>[14]Liq!$E$95</f>
        <v>0</v>
      </c>
    </row>
    <row r="19" spans="1:37" ht="12.75" customHeight="1" x14ac:dyDescent="0.2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/>
      <c r="Q19" s="1"/>
      <c r="R19" s="1"/>
      <c r="S19" s="62">
        <f t="shared" si="0"/>
        <v>37602</v>
      </c>
      <c r="T19" s="478">
        <f>'[15]LT-WFALLON'!$I$5</f>
        <v>0</v>
      </c>
      <c r="U19" s="478">
        <f>'[15]LT-WFALLON'!$I$41</f>
        <v>0</v>
      </c>
      <c r="V19" s="478">
        <f>'[15]LT-WFALLON'!$N$5+'[15]LT-WFALLON'!$N$41</f>
        <v>0</v>
      </c>
      <c r="W19" s="478">
        <f>'[15]LT-WFALLON'!$O$5+'[15]LT-WFALLON'!$O$41</f>
        <v>0</v>
      </c>
      <c r="X19" s="478">
        <f>'[15]LT-WFALLON'!$Q$5+'[15]LT-WFALLON'!$Q$41</f>
        <v>0</v>
      </c>
      <c r="Y19" s="478">
        <f>'[15]LT-WFALLON'!$F$5+'[15]LT-WFALLON'!$F$41</f>
        <v>0</v>
      </c>
      <c r="Z19" s="478">
        <f>'[15]LT-WFALLON'!$G$5+'[15]LT-WFALLON'!$G$41</f>
        <v>0</v>
      </c>
      <c r="AA19" s="478">
        <f>[16]Liq!$S$95</f>
        <v>0</v>
      </c>
      <c r="AB19" s="478"/>
      <c r="AC19" s="478"/>
      <c r="AD19" s="478">
        <f>[16]Liq!$D$95</f>
        <v>0</v>
      </c>
      <c r="AE19" s="478">
        <f>[16]Liq!$F$95</f>
        <v>0</v>
      </c>
      <c r="AF19" s="478">
        <f>'[16]Daily Change'!$C$1241</f>
        <v>0</v>
      </c>
      <c r="AG19" s="478">
        <f>'[16]Daily Change'!$D$1241</f>
        <v>0</v>
      </c>
      <c r="AH19" s="478">
        <f>'[16]Daily Change'!$C$1242</f>
        <v>0</v>
      </c>
      <c r="AI19" s="478">
        <f>'[16]Daily Change'!$D$1242</f>
        <v>0</v>
      </c>
      <c r="AJ19" s="478">
        <f>[16]Liq!$E$95</f>
        <v>0</v>
      </c>
    </row>
    <row r="20" spans="1:37" ht="12.75" customHeight="1" x14ac:dyDescent="0.2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/>
      <c r="Q20" s="1"/>
      <c r="R20" s="1"/>
      <c r="S20" s="62">
        <f t="shared" si="0"/>
        <v>37603</v>
      </c>
      <c r="T20" s="478">
        <f>'[17]LT-WFALLON'!$I$5</f>
        <v>0</v>
      </c>
      <c r="U20" s="478">
        <f>'[17]LT-WFALLON'!$I$41</f>
        <v>0</v>
      </c>
      <c r="V20" s="478">
        <f>'[17]LT-WFALLON'!$N$5+'[17]LT-WFALLON'!$N$41</f>
        <v>0</v>
      </c>
      <c r="W20" s="478">
        <f>'[17]LT-WFALLON'!$O$5+'[17]LT-WFALLON'!$O$41</f>
        <v>0</v>
      </c>
      <c r="X20" s="478">
        <f>'[17]LT-WFALLON'!$Q$5+'[17]LT-WFALLON'!$Q$41</f>
        <v>0</v>
      </c>
      <c r="Y20" s="478">
        <f>'[17]LT-WFALLON'!$F$5+'[17]LT-WFALLON'!$F$41</f>
        <v>0</v>
      </c>
      <c r="Z20" s="478">
        <f>'[17]LT-WFALLON'!$G$5+'[17]LT-WFALLON'!$G$41</f>
        <v>0</v>
      </c>
      <c r="AA20" s="478">
        <f>[18]Liq!$S$95</f>
        <v>0</v>
      </c>
      <c r="AB20" s="478"/>
      <c r="AC20" s="478"/>
      <c r="AD20" s="478">
        <f>[18]Liq!$D$95</f>
        <v>0</v>
      </c>
      <c r="AE20" s="478">
        <f>[18]Liq!$F$95</f>
        <v>0</v>
      </c>
      <c r="AF20" s="478">
        <f>'[18]Daily Change'!$C$1241</f>
        <v>0</v>
      </c>
      <c r="AG20" s="478">
        <f>'[18]Daily Change'!$D$1241</f>
        <v>0</v>
      </c>
      <c r="AH20" s="478">
        <f>'[18]Daily Change'!$C$1242</f>
        <v>0</v>
      </c>
      <c r="AI20" s="478">
        <f>'[18]Daily Change'!$D$1242</f>
        <v>0</v>
      </c>
      <c r="AJ20" s="478">
        <f>[18]Liq!$E$95</f>
        <v>0</v>
      </c>
    </row>
    <row r="21" spans="1:37" ht="12.75" customHeight="1" x14ac:dyDescent="0.2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37604</v>
      </c>
      <c r="T21" s="478">
        <f>'[19]LT-WFALLON'!$I$5</f>
        <v>0</v>
      </c>
      <c r="U21" s="478">
        <f>'[19]LT-WFALLON'!$I$41</f>
        <v>0</v>
      </c>
      <c r="V21" s="478">
        <f>'[19]LT-WFALLON'!$N$5+'[19]LT-WFALLON'!$N$41</f>
        <v>0</v>
      </c>
      <c r="W21" s="478">
        <f>'[19]LT-WFALLON'!$O$5+'[19]LT-WFALLON'!$O$41</f>
        <v>0</v>
      </c>
      <c r="X21" s="478">
        <f>'[19]LT-WFALLON'!$Q$5+'[19]LT-WFALLON'!$Q$41</f>
        <v>0</v>
      </c>
      <c r="Y21" s="478">
        <f>'[19]LT-WFALLON'!$F$5+'[19]LT-WFALLON'!$F$41</f>
        <v>0</v>
      </c>
      <c r="Z21" s="478">
        <f>'[19]LT-WFALLON'!$G$5+'[19]LT-WFALLON'!$G$41</f>
        <v>0</v>
      </c>
      <c r="AA21" s="478">
        <f>[20]Liq!$S$95</f>
        <v>0</v>
      </c>
      <c r="AB21" s="478"/>
      <c r="AC21" s="478"/>
      <c r="AD21" s="478">
        <f>[20]Liq!$D$95</f>
        <v>0</v>
      </c>
      <c r="AE21" s="478">
        <f>[20]Liq!$F$95</f>
        <v>0</v>
      </c>
      <c r="AF21" s="478">
        <f>'[20]Daily Change'!$C$1241</f>
        <v>505927.59881605103</v>
      </c>
      <c r="AG21" s="478">
        <f>'[20]Daily Change'!$D$1241</f>
        <v>521710.18655204604</v>
      </c>
      <c r="AH21" s="478">
        <f>'[20]Daily Change'!$C$1242</f>
        <v>0</v>
      </c>
      <c r="AI21" s="478">
        <f>'[20]Daily Change'!$D$1242</f>
        <v>0</v>
      </c>
      <c r="AJ21" s="478">
        <f>[20]Liq!$E$95</f>
        <v>0</v>
      </c>
    </row>
    <row r="22" spans="1:37" ht="12.75" customHeight="1" x14ac:dyDescent="0.2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37605</v>
      </c>
      <c r="T22" s="478">
        <f>'[1]LT-WFALLON'!$I$5</f>
        <v>0</v>
      </c>
      <c r="U22" s="478">
        <f>'[1]LT-WFALLON'!$I$41</f>
        <v>0</v>
      </c>
      <c r="V22" s="478">
        <f>'[1]LT-WFALLON'!$N$5+'[1]LT-WFALLON'!$N$41</f>
        <v>0</v>
      </c>
      <c r="W22" s="478">
        <f>'[1]LT-WFALLON'!$O$5+'[1]LT-WFALLON'!$O$41</f>
        <v>0</v>
      </c>
      <c r="X22" s="478">
        <f>'[1]LT-WFALLON'!$Q$5+'[1]LT-WFALLON'!$Q$41</f>
        <v>0</v>
      </c>
      <c r="Y22" s="478">
        <f>'[1]LT-WFALLON'!$F$5+'[1]LT-WFALLON'!$F$41</f>
        <v>0</v>
      </c>
      <c r="Z22" s="478">
        <f>'[1]LT-WFALLON'!$G$5+'[1]LT-WFALLON'!$G$41</f>
        <v>0</v>
      </c>
      <c r="AA22" s="478">
        <f>[2]Liq!$S$95</f>
        <v>0</v>
      </c>
      <c r="AB22" s="478"/>
      <c r="AC22" s="478"/>
      <c r="AD22" s="478">
        <f>[2]Liq!$D$95</f>
        <v>0</v>
      </c>
      <c r="AE22" s="478">
        <f>[2]Liq!$F$95</f>
        <v>0</v>
      </c>
      <c r="AF22" s="478">
        <f>'[2]Daily Change'!$C$1241</f>
        <v>505927.59881605103</v>
      </c>
      <c r="AG22" s="478">
        <f>'[2]Daily Change'!$D$1241</f>
        <v>521710.18655204604</v>
      </c>
      <c r="AH22" s="478">
        <f>'[2]Daily Change'!$C$1242</f>
        <v>0</v>
      </c>
      <c r="AI22" s="478">
        <f>'[2]Daily Change'!$D$1242</f>
        <v>0</v>
      </c>
      <c r="AJ22" s="478">
        <f>[2]Liq!$E$95</f>
        <v>0</v>
      </c>
    </row>
    <row r="23" spans="1:37" ht="12.75" customHeight="1" x14ac:dyDescent="0.2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37606</v>
      </c>
      <c r="T23" s="478">
        <f>'[3]LT-WFALLON'!$I$5</f>
        <v>0</v>
      </c>
      <c r="U23" s="478">
        <f>'[3]LT-WFALLON'!$I$41</f>
        <v>0</v>
      </c>
      <c r="V23" s="478">
        <f>'[3]LT-WFALLON'!$N$5+'[3]LT-WFALLON'!$N$41</f>
        <v>0</v>
      </c>
      <c r="W23" s="478">
        <f>'[3]LT-WFALLON'!$O$5+'[3]LT-WFALLON'!$O$41</f>
        <v>0</v>
      </c>
      <c r="X23" s="478">
        <f>'[3]LT-WFALLON'!$Q$5+'[3]LT-WFALLON'!$Q$41</f>
        <v>0</v>
      </c>
      <c r="Y23" s="478">
        <f>'[3]LT-WFALLON'!$F$5+'[3]LT-WFALLON'!$F$41</f>
        <v>0</v>
      </c>
      <c r="Z23" s="478">
        <f>'[3]LT-WFALLON'!$G$5+'[3]LT-WFALLON'!$G$41</f>
        <v>0</v>
      </c>
      <c r="AA23" s="478">
        <f>[4]Liq!$S$95</f>
        <v>0</v>
      </c>
      <c r="AB23" s="478"/>
      <c r="AC23" s="478"/>
      <c r="AD23" s="478">
        <f>[4]Liq!$D$95</f>
        <v>0</v>
      </c>
      <c r="AE23" s="478">
        <f>[4]Liq!$F$95</f>
        <v>0</v>
      </c>
      <c r="AF23" s="478">
        <f>'[4]Daily Change'!$C$1241</f>
        <v>0</v>
      </c>
      <c r="AG23" s="478">
        <f>'[4]Daily Change'!$D$1241</f>
        <v>0</v>
      </c>
      <c r="AH23" s="478">
        <f>'[4]Daily Change'!$C$1242</f>
        <v>0</v>
      </c>
      <c r="AI23" s="478">
        <f>'[4]Daily Change'!$D$1242</f>
        <v>0</v>
      </c>
      <c r="AJ23" s="478">
        <f>[4]Liq!$E$95</f>
        <v>0</v>
      </c>
    </row>
    <row r="24" spans="1:37" ht="12.75" customHeight="1" x14ac:dyDescent="0.2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/>
      <c r="Q24" s="1"/>
      <c r="R24" s="1"/>
      <c r="S24" s="62">
        <f t="shared" si="0"/>
        <v>37607</v>
      </c>
      <c r="T24" s="478">
        <f>'[21]LT-WFALLON'!$I$5</f>
        <v>0</v>
      </c>
      <c r="U24" s="478">
        <f>'[21]LT-WFALLON'!$I$41</f>
        <v>0</v>
      </c>
      <c r="V24" s="478">
        <f>'[21]LT-WFALLON'!$N$5+'[21]LT-WFALLON'!$N$41</f>
        <v>0</v>
      </c>
      <c r="W24" s="478">
        <f>'[21]LT-WFALLON'!$O$5+'[21]LT-WFALLON'!$O$41</f>
        <v>0</v>
      </c>
      <c r="X24" s="478">
        <f>'[21]LT-WFALLON'!$Q$5+'[21]LT-WFALLON'!$Q$41</f>
        <v>0</v>
      </c>
      <c r="Y24" s="478">
        <f>'[21]LT-WFALLON'!$F$5+'[21]LT-WFALLON'!$F$41</f>
        <v>0</v>
      </c>
      <c r="Z24" s="478">
        <f>'[21]LT-WFALLON'!$G$5+'[21]LT-WFALLON'!$G$41</f>
        <v>0</v>
      </c>
      <c r="AA24" s="478">
        <f>[36]Liq!$S$95</f>
        <v>0</v>
      </c>
      <c r="AB24" s="478"/>
      <c r="AC24" s="478"/>
      <c r="AD24" s="478">
        <f>[36]Liq!$D$95</f>
        <v>0</v>
      </c>
      <c r="AE24" s="478">
        <f>[36]Liq!$F$95</f>
        <v>0</v>
      </c>
      <c r="AF24" s="478">
        <f>'[36]Daily Change'!$C$1241</f>
        <v>0</v>
      </c>
      <c r="AG24" s="478">
        <f>'[36]Daily Change'!$D$1241</f>
        <v>0</v>
      </c>
      <c r="AH24" s="478">
        <f>'[36]Daily Change'!$C$1242</f>
        <v>0</v>
      </c>
      <c r="AI24" s="478">
        <f>'[36]Daily Change'!$D$1242</f>
        <v>0</v>
      </c>
      <c r="AJ24" s="478">
        <f>[36]Liq!$E$95</f>
        <v>0</v>
      </c>
    </row>
    <row r="25" spans="1:37" ht="12.75" customHeight="1" x14ac:dyDescent="0.2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si="0"/>
        <v>37608</v>
      </c>
      <c r="T25" s="478">
        <f>'[22]LT-WFALLON'!$I$5</f>
        <v>0</v>
      </c>
      <c r="U25" s="478">
        <f>'[22]LT-WFALLON'!$I$41</f>
        <v>0</v>
      </c>
      <c r="V25" s="478">
        <f>'[22]LT-WFALLON'!$N$5+'[22]LT-WFALLON'!$N$41</f>
        <v>0</v>
      </c>
      <c r="W25" s="478">
        <f>'[22]LT-WFALLON'!$O$5+'[22]LT-WFALLON'!$O$41</f>
        <v>0</v>
      </c>
      <c r="X25" s="478">
        <f>'[22]LT-WFALLON'!$Q$5+'[22]LT-WFALLON'!$Q$41</f>
        <v>0</v>
      </c>
      <c r="Y25" s="478">
        <f>'[22]LT-WFALLON'!$F$5+'[22]LT-WFALLON'!$F$41</f>
        <v>0</v>
      </c>
      <c r="Z25" s="478">
        <f>'[22]LT-WFALLON'!$G$5+'[22]LT-WFALLON'!$G$41</f>
        <v>0</v>
      </c>
      <c r="AA25" s="478">
        <f>[37]Liq!$S$95</f>
        <v>0</v>
      </c>
      <c r="AB25" s="478"/>
      <c r="AC25" s="478"/>
      <c r="AD25" s="478">
        <f>[37]Liq!$D$95</f>
        <v>0</v>
      </c>
      <c r="AE25" s="478">
        <f>[37]Liq!$F$95</f>
        <v>0</v>
      </c>
      <c r="AF25" s="478">
        <f>'[37]Daily Change'!$C$1241</f>
        <v>0</v>
      </c>
      <c r="AG25" s="478">
        <f>'[37]Daily Change'!$D$1241</f>
        <v>0</v>
      </c>
      <c r="AH25" s="478">
        <f>'[37]Daily Change'!$C$1242</f>
        <v>0</v>
      </c>
      <c r="AI25" s="478">
        <f>'[37]Daily Change'!$D$1242</f>
        <v>0</v>
      </c>
      <c r="AJ25" s="478">
        <f>[37]Liq!$E$95</f>
        <v>0</v>
      </c>
      <c r="AK25" s="18"/>
    </row>
    <row r="26" spans="1:37" ht="12.75" customHeight="1" x14ac:dyDescent="0.2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0"/>
        <v>37609</v>
      </c>
      <c r="T26" s="478">
        <f>'[23]LT-WFALLON'!$I$5</f>
        <v>0</v>
      </c>
      <c r="U26" s="478">
        <f>'[23]LT-WFALLON'!$I$41</f>
        <v>0</v>
      </c>
      <c r="V26" s="478">
        <f>'[23]LT-WFALLON'!$N$5+'[23]LT-WFALLON'!$N$41</f>
        <v>0</v>
      </c>
      <c r="W26" s="478">
        <f>'[23]LT-WFALLON'!$O$5+'[23]LT-WFALLON'!$O$41</f>
        <v>0</v>
      </c>
      <c r="X26" s="478">
        <f>'[23]LT-WFALLON'!$Q$5+'[23]LT-WFALLON'!$Q$41</f>
        <v>0</v>
      </c>
      <c r="Y26" s="478">
        <f>'[23]LT-WFALLON'!$F$5+'[23]LT-WFALLON'!$F$41</f>
        <v>0</v>
      </c>
      <c r="Z26" s="478">
        <f>'[23]LT-WFALLON'!$G$5+'[23]LT-WFALLON'!$G$41</f>
        <v>0</v>
      </c>
      <c r="AA26" s="478">
        <f>[38]Liq!$S$95</f>
        <v>0</v>
      </c>
      <c r="AB26" s="478"/>
      <c r="AC26" s="478"/>
      <c r="AD26" s="478">
        <f>[38]Liq!$D$95</f>
        <v>0</v>
      </c>
      <c r="AE26" s="478">
        <f>[38]Liq!$F$95</f>
        <v>0</v>
      </c>
      <c r="AF26" s="478">
        <f>'[38]Daily Change'!$C$1241</f>
        <v>0</v>
      </c>
      <c r="AG26" s="478">
        <f>'[38]Daily Change'!$D$1241</f>
        <v>0</v>
      </c>
      <c r="AH26" s="478">
        <f>'[38]Daily Change'!$C$1242</f>
        <v>0</v>
      </c>
      <c r="AI26" s="478">
        <f>'[38]Daily Change'!$D$1242</f>
        <v>0</v>
      </c>
      <c r="AJ26" s="478">
        <f>[38]Liq!$E$95</f>
        <v>0</v>
      </c>
      <c r="AK26" s="18"/>
    </row>
    <row r="27" spans="1:37" ht="12.75" customHeight="1" x14ac:dyDescent="0.2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0"/>
        <v>37610</v>
      </c>
      <c r="T27" s="478">
        <f>'[24]LT-WFALLON'!$I$5</f>
        <v>0</v>
      </c>
      <c r="U27" s="478">
        <f>'[24]LT-WFALLON'!$I$41</f>
        <v>0</v>
      </c>
      <c r="V27" s="478">
        <f>'[24]LT-WFALLON'!$N$5+'[24]LT-WFALLON'!$N$41</f>
        <v>0</v>
      </c>
      <c r="W27" s="478">
        <f>'[24]LT-WFALLON'!$O$5+'[24]LT-WFALLON'!$O$41</f>
        <v>0</v>
      </c>
      <c r="X27" s="478">
        <f>'[24]LT-WFALLON'!$Q$5+'[24]LT-WFALLON'!$Q$41</f>
        <v>0</v>
      </c>
      <c r="Y27" s="478">
        <f>'[24]LT-WFALLON'!$F$5+'[24]LT-WFALLON'!$F$41</f>
        <v>0</v>
      </c>
      <c r="Z27" s="478">
        <f>'[24]LT-WFALLON'!$G$5+'[24]LT-WFALLON'!$G$41</f>
        <v>0</v>
      </c>
      <c r="AA27" s="478">
        <f>[39]Liq!$S$95</f>
        <v>0</v>
      </c>
      <c r="AB27" s="478"/>
      <c r="AC27" s="478"/>
      <c r="AD27" s="478">
        <f>[39]Liq!$D$95</f>
        <v>0</v>
      </c>
      <c r="AE27" s="478">
        <f>[39]Liq!$F$95</f>
        <v>0</v>
      </c>
      <c r="AF27" s="478">
        <f>'[39]Daily Change'!$C$1241</f>
        <v>0</v>
      </c>
      <c r="AG27" s="478">
        <f>'[39]Daily Change'!$D$1241</f>
        <v>0</v>
      </c>
      <c r="AH27" s="478">
        <f>'[39]Daily Change'!$C$1242</f>
        <v>0</v>
      </c>
      <c r="AI27" s="478">
        <f>'[39]Daily Change'!$D$1242</f>
        <v>0</v>
      </c>
      <c r="AJ27" s="478">
        <f>[39]Liq!$E$95</f>
        <v>0</v>
      </c>
      <c r="AK27" s="18"/>
    </row>
    <row r="28" spans="1:37" ht="12.75" customHeight="1" x14ac:dyDescent="0.2">
      <c r="A28" s="11" t="s">
        <v>161</v>
      </c>
      <c r="D28" s="232">
        <f>N38</f>
        <v>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0</v>
      </c>
      <c r="O28" s="232">
        <f>D38-P38</f>
        <v>0</v>
      </c>
      <c r="P28" s="232"/>
      <c r="Q28" s="1"/>
      <c r="R28" s="18"/>
      <c r="S28" s="62">
        <f t="shared" si="0"/>
        <v>37611</v>
      </c>
      <c r="T28" s="478">
        <f>'[25]LT-WFALLON'!$I$5</f>
        <v>0</v>
      </c>
      <c r="U28" s="478">
        <f>'[25]LT-WFALLON'!$I$41</f>
        <v>0</v>
      </c>
      <c r="V28" s="478">
        <f>'[25]LT-WFALLON'!$N$5+'[25]LT-WFALLON'!$N$41</f>
        <v>0</v>
      </c>
      <c r="W28" s="478">
        <f>'[25]LT-WFALLON'!$O$5+'[25]LT-WFALLON'!$O$41</f>
        <v>0</v>
      </c>
      <c r="X28" s="478">
        <f>'[25]LT-WFALLON'!$Q$5+'[25]LT-WFALLON'!$Q$41</f>
        <v>0</v>
      </c>
      <c r="Y28" s="478">
        <f>'[25]LT-WFALLON'!$F$5+'[25]LT-WFALLON'!$F$41</f>
        <v>0</v>
      </c>
      <c r="Z28" s="478">
        <f>'[25]LT-WFALLON'!$G$5+'[25]LT-WFALLON'!$G$41</f>
        <v>0</v>
      </c>
      <c r="AA28" s="478">
        <f>[40]Liq!$S$95</f>
        <v>0</v>
      </c>
      <c r="AB28" s="478"/>
      <c r="AC28" s="478"/>
      <c r="AD28" s="478">
        <f>[40]Liq!$D$95</f>
        <v>0</v>
      </c>
      <c r="AE28" s="478">
        <f>[40]Liq!$F$95</f>
        <v>0</v>
      </c>
      <c r="AF28" s="478">
        <f>'[40]Daily Change'!$C$1241</f>
        <v>505927.59881605103</v>
      </c>
      <c r="AG28" s="478">
        <f>'[40]Daily Change'!$D$1241</f>
        <v>521710.18655204604</v>
      </c>
      <c r="AH28" s="478">
        <f>'[40]Daily Change'!$C$1242</f>
        <v>0</v>
      </c>
      <c r="AI28" s="478">
        <f>'[40]Daily Change'!$D$1242</f>
        <v>0</v>
      </c>
      <c r="AJ28" s="478">
        <f>[40]Liq!$E$95</f>
        <v>0</v>
      </c>
      <c r="AK28" s="18"/>
    </row>
    <row r="29" spans="1:37" ht="12.75" customHeight="1" thickBot="1" x14ac:dyDescent="0.25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/>
      <c r="Q29" s="1"/>
      <c r="R29" s="8"/>
      <c r="S29" s="62">
        <f t="shared" si="0"/>
        <v>37612</v>
      </c>
      <c r="T29" s="478">
        <f>'[26]LT-WFALLON'!$I$5</f>
        <v>0</v>
      </c>
      <c r="U29" s="478">
        <f>'[26]LT-WFALLON'!$I$41</f>
        <v>0</v>
      </c>
      <c r="V29" s="478">
        <f>'[26]LT-WFALLON'!$N$5+'[26]LT-WFALLON'!$N$41</f>
        <v>0</v>
      </c>
      <c r="W29" s="478">
        <f>'[26]LT-WFALLON'!$O$5+'[26]LT-WFALLON'!$O$41</f>
        <v>0</v>
      </c>
      <c r="X29" s="478">
        <f>'[26]LT-WFALLON'!$Q$5+'[26]LT-WFALLON'!$Q$41</f>
        <v>0</v>
      </c>
      <c r="Y29" s="478">
        <f>'[26]LT-WFALLON'!$F$5+'[26]LT-WFALLON'!$F$41</f>
        <v>0</v>
      </c>
      <c r="Z29" s="478">
        <f>'[26]LT-WFALLON'!$G$5+'[26]LT-WFALLON'!$G$41</f>
        <v>0</v>
      </c>
      <c r="AA29" s="478">
        <f>[41]Liq!$S$95</f>
        <v>0</v>
      </c>
      <c r="AB29" s="478"/>
      <c r="AC29" s="478"/>
      <c r="AD29" s="478">
        <f>[41]Liq!$D$95</f>
        <v>0</v>
      </c>
      <c r="AE29" s="478">
        <f>[41]Liq!$F$95</f>
        <v>0</v>
      </c>
      <c r="AF29" s="478">
        <f>'[41]Daily Change'!$C$1241</f>
        <v>505927.59881605103</v>
      </c>
      <c r="AG29" s="478">
        <f>'[41]Daily Change'!$D$1241</f>
        <v>521710.18655204604</v>
      </c>
      <c r="AH29" s="478">
        <f>'[41]Daily Change'!$C$1242</f>
        <v>0</v>
      </c>
      <c r="AI29" s="478">
        <f>'[41]Daily Change'!$D$1242</f>
        <v>0</v>
      </c>
      <c r="AJ29" s="478">
        <f>[41]Liq!$E$95</f>
        <v>0</v>
      </c>
      <c r="AK29" s="18"/>
    </row>
    <row r="30" spans="1:37" ht="12.75" customHeight="1" x14ac:dyDescent="0.2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/>
      <c r="Q30" s="1"/>
      <c r="R30" s="8"/>
      <c r="S30" s="62">
        <f t="shared" si="0"/>
        <v>37613</v>
      </c>
      <c r="T30" s="478">
        <f>'[27]LT-WFALLON'!$I$5</f>
        <v>0</v>
      </c>
      <c r="U30" s="478">
        <f>'[27]LT-WFALLON'!$I$41</f>
        <v>0</v>
      </c>
      <c r="V30" s="478">
        <f>'[27]LT-WFALLON'!$N$5+'[27]LT-WFALLON'!$N$41</f>
        <v>0</v>
      </c>
      <c r="W30" s="478">
        <f>'[27]LT-WFALLON'!$O$5+'[27]LT-WFALLON'!$O$41</f>
        <v>0</v>
      </c>
      <c r="X30" s="478">
        <f>'[27]LT-WFALLON'!$Q$5+'[27]LT-WFALLON'!$Q$41</f>
        <v>0</v>
      </c>
      <c r="Y30" s="478">
        <f>'[27]LT-WFALLON'!$F$5+'[27]LT-WFALLON'!$F$41</f>
        <v>0</v>
      </c>
      <c r="Z30" s="478">
        <f>'[27]LT-WFALLON'!$G$5+'[27]LT-WFALLON'!$G$41</f>
        <v>0</v>
      </c>
      <c r="AA30" s="478">
        <f>[42]Liq!$S$95</f>
        <v>0</v>
      </c>
      <c r="AB30" s="478"/>
      <c r="AC30" s="478"/>
      <c r="AD30" s="478">
        <f>[42]Liq!$D$95</f>
        <v>0</v>
      </c>
      <c r="AE30" s="478">
        <f>[42]Liq!$F$95</f>
        <v>0</v>
      </c>
      <c r="AF30" s="478">
        <f>'[42]Daily Change'!$C$1241</f>
        <v>0</v>
      </c>
      <c r="AG30" s="478">
        <f>'[42]Daily Change'!$D$1241</f>
        <v>0</v>
      </c>
      <c r="AH30" s="478">
        <f>'[42]Daily Change'!$C$1242</f>
        <v>0</v>
      </c>
      <c r="AI30" s="478">
        <f>'[42]Daily Change'!$D$1242</f>
        <v>0</v>
      </c>
      <c r="AJ30" s="478">
        <f>[42]Liq!$E$95</f>
        <v>0</v>
      </c>
      <c r="AK30" s="18"/>
    </row>
    <row r="31" spans="1:37" ht="12.75" customHeight="1" thickBot="1" x14ac:dyDescent="0.25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/>
      <c r="Q31" s="1"/>
      <c r="R31" s="18"/>
      <c r="S31" s="62">
        <f t="shared" si="0"/>
        <v>37614</v>
      </c>
      <c r="T31" s="478">
        <f>'[28]LT-WFALLON'!$I$5</f>
        <v>0</v>
      </c>
      <c r="U31" s="478">
        <f>'[28]LT-WFALLON'!$I$41</f>
        <v>0</v>
      </c>
      <c r="V31" s="478">
        <f>'[28]LT-WFALLON'!$N$5+'[28]LT-WFALLON'!$N$41</f>
        <v>0</v>
      </c>
      <c r="W31" s="478">
        <f>'[28]LT-WFALLON'!$O$5+'[28]LT-WFALLON'!$O$41</f>
        <v>0</v>
      </c>
      <c r="X31" s="478">
        <f>'[28]LT-WFALLON'!$Q$5+'[28]LT-WFALLON'!$Q$41</f>
        <v>0</v>
      </c>
      <c r="Y31" s="478">
        <f>'[28]LT-WFALLON'!$F$5+'[28]LT-WFALLON'!$F$41</f>
        <v>0</v>
      </c>
      <c r="Z31" s="478">
        <f>'[28]LT-WFALLON'!$G$5+'[28]LT-WFALLON'!$G$41</f>
        <v>0</v>
      </c>
      <c r="AA31" s="478">
        <f>[43]Liq!$S$95</f>
        <v>0</v>
      </c>
      <c r="AB31" s="478"/>
      <c r="AC31" s="478"/>
      <c r="AD31" s="478">
        <f>[43]Liq!$D$95</f>
        <v>0</v>
      </c>
      <c r="AE31" s="478">
        <f>[43]Liq!$F$95</f>
        <v>0</v>
      </c>
      <c r="AF31" s="478">
        <f>'[43]Daily Change'!$C$1241</f>
        <v>0</v>
      </c>
      <c r="AG31" s="478">
        <f>'[43]Daily Change'!$D$1241</f>
        <v>0</v>
      </c>
      <c r="AH31" s="478">
        <f>'[43]Daily Change'!$C$1242</f>
        <v>0</v>
      </c>
      <c r="AI31" s="478">
        <f>'[43]Daily Change'!$D$1242</f>
        <v>0</v>
      </c>
      <c r="AJ31" s="478">
        <f>[43]Liq!$E$95</f>
        <v>0</v>
      </c>
      <c r="AK31" s="18"/>
    </row>
    <row r="32" spans="1:37" ht="12.75" customHeight="1" x14ac:dyDescent="0.2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/>
      <c r="Q32" s="1"/>
      <c r="R32" s="18"/>
      <c r="S32" s="62">
        <f t="shared" si="0"/>
        <v>37615</v>
      </c>
      <c r="T32" s="478">
        <f>'[29]LT-WFALLON'!$I$5</f>
        <v>0</v>
      </c>
      <c r="U32" s="478">
        <f>'[29]LT-WFALLON'!$I$41</f>
        <v>0</v>
      </c>
      <c r="V32" s="478">
        <f>'[29]LT-WFALLON'!$N$5+'[29]LT-WFALLON'!$N$41</f>
        <v>0</v>
      </c>
      <c r="W32" s="478">
        <f>'[29]LT-WFALLON'!$O$5+'[29]LT-WFALLON'!$O$41</f>
        <v>0</v>
      </c>
      <c r="X32" s="478">
        <f>'[29]LT-WFALLON'!$Q$5+'[29]LT-WFALLON'!$Q$41</f>
        <v>0</v>
      </c>
      <c r="Y32" s="478">
        <f>'[29]LT-WFALLON'!$F$5+'[29]LT-WFALLON'!$F$41</f>
        <v>0</v>
      </c>
      <c r="Z32" s="478">
        <f>'[29]LT-WFALLON'!$G$5+'[29]LT-WFALLON'!$G$41</f>
        <v>0</v>
      </c>
      <c r="AA32" s="478">
        <f>[44]Liq!$S$95</f>
        <v>0</v>
      </c>
      <c r="AB32" s="478"/>
      <c r="AC32" s="478"/>
      <c r="AD32" s="478">
        <f>[44]Liq!$D$95</f>
        <v>0</v>
      </c>
      <c r="AE32" s="478">
        <f>[44]Liq!$F$95</f>
        <v>0</v>
      </c>
      <c r="AF32" s="478">
        <f>'[44]Daily Change'!$C$1241</f>
        <v>505927.59881605103</v>
      </c>
      <c r="AG32" s="478">
        <f>'[44]Daily Change'!$D$1241</f>
        <v>521710.18655204604</v>
      </c>
      <c r="AH32" s="478">
        <f>'[44]Daily Change'!$C$1242</f>
        <v>0</v>
      </c>
      <c r="AI32" s="478">
        <f>'[44]Daily Change'!$D$1242</f>
        <v>0</v>
      </c>
      <c r="AJ32" s="478">
        <f>[44]Liq!$E$95</f>
        <v>0</v>
      </c>
      <c r="AK32" s="18"/>
    </row>
    <row r="33" spans="1:45" ht="12.75" customHeight="1" x14ac:dyDescent="0.2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/>
      <c r="Q33" s="1"/>
      <c r="R33" s="18"/>
      <c r="S33" s="62">
        <f t="shared" si="0"/>
        <v>37616</v>
      </c>
      <c r="T33" s="478">
        <f>'[30]LT-WFALLON'!$I$5</f>
        <v>0</v>
      </c>
      <c r="U33" s="478">
        <f>'[30]LT-WFALLON'!$I$41</f>
        <v>0</v>
      </c>
      <c r="V33" s="478">
        <f>'[30]LT-WFALLON'!$N$5+'[30]LT-WFALLON'!$N$41</f>
        <v>0</v>
      </c>
      <c r="W33" s="478">
        <f>'[30]LT-WFALLON'!$O$5+'[30]LT-WFALLON'!$O$41</f>
        <v>0</v>
      </c>
      <c r="X33" s="478">
        <f>'[30]LT-WFALLON'!$Q$5+'[30]LT-WFALLON'!$Q$41</f>
        <v>0</v>
      </c>
      <c r="Y33" s="478">
        <f>'[30]LT-WFALLON'!$F$5+'[30]LT-WFALLON'!$F$41</f>
        <v>0</v>
      </c>
      <c r="Z33" s="478">
        <f>'[30]LT-WFALLON'!$G$5+'[30]LT-WFALLON'!$G$41</f>
        <v>0</v>
      </c>
      <c r="AA33" s="478">
        <f>[45]Liq!$S$95</f>
        <v>0</v>
      </c>
      <c r="AB33" s="478"/>
      <c r="AC33" s="478"/>
      <c r="AD33" s="478">
        <f>[45]Liq!$D$95</f>
        <v>0</v>
      </c>
      <c r="AE33" s="478">
        <f>[45]Liq!$F$95</f>
        <v>0</v>
      </c>
      <c r="AF33" s="478">
        <f>'[45]Daily Change'!$C$1241</f>
        <v>505927.59881605103</v>
      </c>
      <c r="AG33" s="478">
        <f>'[45]Daily Change'!$D$1241</f>
        <v>521710.18655204604</v>
      </c>
      <c r="AH33" s="478">
        <f>'[45]Daily Change'!$C$1242</f>
        <v>0</v>
      </c>
      <c r="AI33" s="478">
        <f>'[45]Daily Change'!$D$1242</f>
        <v>0</v>
      </c>
      <c r="AJ33" s="478">
        <f>[45]Liq!$E$95</f>
        <v>0</v>
      </c>
      <c r="AK33" s="18"/>
    </row>
    <row r="34" spans="1:45" ht="12.75" customHeight="1" x14ac:dyDescent="0.25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/>
      <c r="Q34" s="1"/>
      <c r="R34" s="18"/>
      <c r="S34" s="62">
        <f t="shared" si="0"/>
        <v>37617</v>
      </c>
      <c r="T34" s="478">
        <f>'[31]LT-WFALLON'!$I$5</f>
        <v>0</v>
      </c>
      <c r="U34" s="478">
        <f>'[31]LT-WFALLON'!$I$41</f>
        <v>0</v>
      </c>
      <c r="V34" s="478">
        <f>'[31]LT-WFALLON'!$N$5+'[31]LT-WFALLON'!$N$41</f>
        <v>0</v>
      </c>
      <c r="W34" s="478">
        <f>'[31]LT-WFALLON'!$O$5+'[31]LT-WFALLON'!$O$41</f>
        <v>0</v>
      </c>
      <c r="X34" s="478">
        <f>'[31]LT-WFALLON'!$Q$5+'[31]LT-WFALLON'!$Q$41</f>
        <v>0</v>
      </c>
      <c r="Y34" s="478">
        <f>'[31]LT-WFALLON'!$F$5+'[31]LT-WFALLON'!$F$41</f>
        <v>0</v>
      </c>
      <c r="Z34" s="478">
        <f>'[31]LT-WFALLON'!$G$5+'[31]LT-WFALLON'!$G$41</f>
        <v>0</v>
      </c>
      <c r="AA34" s="478">
        <f>[46]Liq!$S$95</f>
        <v>0</v>
      </c>
      <c r="AB34" s="478"/>
      <c r="AC34" s="478"/>
      <c r="AD34" s="478">
        <f>[46]Liq!$D$95</f>
        <v>0</v>
      </c>
      <c r="AE34" s="478">
        <f>[46]Liq!$F$95</f>
        <v>0</v>
      </c>
      <c r="AF34" s="478">
        <f>'[46]Daily Change'!$C$1241</f>
        <v>505927.59881605103</v>
      </c>
      <c r="AG34" s="478">
        <f>'[46]Daily Change'!$D$1241</f>
        <v>521710.18655204604</v>
      </c>
      <c r="AH34" s="478">
        <f>'[46]Daily Change'!$C$1242</f>
        <v>0</v>
      </c>
      <c r="AI34" s="478">
        <f>'[46]Daily Change'!$D$1242</f>
        <v>0</v>
      </c>
      <c r="AJ34" s="478">
        <f>[46]Liq!$E$95</f>
        <v>0</v>
      </c>
    </row>
    <row r="35" spans="1:45" ht="12.75" customHeight="1" x14ac:dyDescent="0.2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/>
      <c r="Q35" s="1"/>
      <c r="R35" s="18"/>
      <c r="S35" s="62">
        <f t="shared" si="0"/>
        <v>37618</v>
      </c>
      <c r="T35" s="478">
        <f>'[32]LT-WFALLON'!$I$5</f>
        <v>0</v>
      </c>
      <c r="U35" s="478">
        <f>'[32]LT-WFALLON'!$I$41</f>
        <v>0</v>
      </c>
      <c r="V35" s="478">
        <f>'[32]LT-WFALLON'!$N$5+'[32]LT-WFALLON'!$N$41</f>
        <v>0</v>
      </c>
      <c r="W35" s="478">
        <f>'[32]LT-WFALLON'!$O$5+'[32]LT-WFALLON'!$O$41</f>
        <v>0</v>
      </c>
      <c r="X35" s="478">
        <f>'[32]LT-WFALLON'!$Q$5+'[32]LT-WFALLON'!$Q$41</f>
        <v>0</v>
      </c>
      <c r="Y35" s="478">
        <f>'[32]LT-WFALLON'!$F$5+'[32]LT-WFALLON'!$F$41</f>
        <v>0</v>
      </c>
      <c r="Z35" s="478">
        <f>'[32]LT-WFALLON'!$G$5+'[32]LT-WFALLON'!$G$41</f>
        <v>0</v>
      </c>
      <c r="AA35" s="478">
        <f>[46]Liq!$S$95</f>
        <v>0</v>
      </c>
      <c r="AB35" s="478"/>
      <c r="AC35" s="478"/>
      <c r="AD35" s="478">
        <f>[46]Liq!$D$95</f>
        <v>0</v>
      </c>
      <c r="AE35" s="478">
        <f>[46]Liq!$F$95</f>
        <v>0</v>
      </c>
      <c r="AF35" s="478">
        <v>31792.422080095508</v>
      </c>
      <c r="AG35" s="478">
        <v>47679.410877652706</v>
      </c>
      <c r="AH35" s="478">
        <v>0</v>
      </c>
      <c r="AI35" s="478">
        <v>0</v>
      </c>
      <c r="AJ35" s="478">
        <f>[47]Liq!$E$95</f>
        <v>0</v>
      </c>
    </row>
    <row r="36" spans="1:45" ht="12.75" customHeight="1" x14ac:dyDescent="0.2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0</v>
      </c>
      <c r="L36" s="400"/>
      <c r="M36" s="1"/>
      <c r="N36" s="21">
        <v>0</v>
      </c>
      <c r="O36" s="340"/>
      <c r="P36" s="21"/>
      <c r="Q36" s="1"/>
      <c r="R36" s="18"/>
      <c r="S36" s="62">
        <f t="shared" si="0"/>
        <v>37619</v>
      </c>
      <c r="T36" s="478">
        <f>'[33]LT-WFALLON'!$I$5</f>
        <v>0</v>
      </c>
      <c r="U36" s="478">
        <f>'[33]LT-WFALLON'!$I$41</f>
        <v>0</v>
      </c>
      <c r="V36" s="478">
        <f>'[33]LT-WFALLON'!$N$5+'[33]LT-WFALLON'!$N$41</f>
        <v>0</v>
      </c>
      <c r="W36" s="478">
        <f>'[33]LT-WFALLON'!$O$5+'[33]LT-WFALLON'!$O$41</f>
        <v>0</v>
      </c>
      <c r="X36" s="478">
        <f>'[33]LT-WFALLON'!$Q$5+'[33]LT-WFALLON'!$Q$41</f>
        <v>0</v>
      </c>
      <c r="Y36" s="478">
        <f>'[33]LT-WFALLON'!$F$5+'[33]LT-WFALLON'!$F$41</f>
        <v>0</v>
      </c>
      <c r="Z36" s="478">
        <f>'[33]LT-WFALLON'!$G$5+'[33]LT-WFALLON'!$G$41</f>
        <v>0</v>
      </c>
      <c r="AA36" s="478">
        <f>[48]Liq!$S$95</f>
        <v>0</v>
      </c>
      <c r="AB36" s="478"/>
      <c r="AC36" s="478"/>
      <c r="AD36" s="478">
        <f>[48]Liq!$D$95</f>
        <v>0</v>
      </c>
      <c r="AE36" s="478">
        <f>[48]Liq!$F$95</f>
        <v>0</v>
      </c>
      <c r="AF36" s="478">
        <f>'[48]Daily Change'!$C$1241</f>
        <v>505927.59881605103</v>
      </c>
      <c r="AG36" s="478">
        <f>'[48]Daily Change'!$D$1241</f>
        <v>521710.18655204604</v>
      </c>
      <c r="AH36" s="478">
        <f>'[48]Daily Change'!$C$1242</f>
        <v>0</v>
      </c>
      <c r="AI36" s="478">
        <f>'[48]Daily Change'!$D$1242</f>
        <v>0</v>
      </c>
      <c r="AJ36" s="478">
        <f>[48]Liq!$E$95</f>
        <v>0</v>
      </c>
    </row>
    <row r="37" spans="1:45" ht="12.75" customHeight="1" x14ac:dyDescent="0.2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/>
      <c r="Q37" s="1"/>
      <c r="R37" s="18"/>
      <c r="S37" s="62">
        <f t="shared" si="0"/>
        <v>37620</v>
      </c>
      <c r="T37" s="478">
        <f>'[34]LT-WFALLON'!$I$5</f>
        <v>0</v>
      </c>
      <c r="U37" s="478">
        <f>'[34]LT-WFALLON'!$I$41</f>
        <v>0</v>
      </c>
      <c r="V37" s="478">
        <f>'[34]LT-WFALLON'!$N$5+'[34]LT-WFALLON'!$N$41</f>
        <v>0</v>
      </c>
      <c r="W37" s="478">
        <f>'[34]LT-WFALLON'!$O$5+'[34]LT-WFALLON'!$O$41</f>
        <v>0</v>
      </c>
      <c r="X37" s="478">
        <f>'[34]LT-WFALLON'!$Q$5+'[34]LT-WFALLON'!$Q$41</f>
        <v>0</v>
      </c>
      <c r="Y37" s="478">
        <f>'[34]LT-WFALLON'!$F$5+'[34]LT-WFALLON'!$F$41</f>
        <v>0</v>
      </c>
      <c r="Z37" s="478">
        <f>'[34]LT-WFALLON'!$G$5+'[34]LT-WFALLON'!$G$41</f>
        <v>0</v>
      </c>
      <c r="AA37" s="478">
        <f>[49]Liq!$S$95</f>
        <v>0</v>
      </c>
      <c r="AB37" s="478"/>
      <c r="AC37" s="478"/>
      <c r="AD37" s="478">
        <f>[49]Liq!$D$95</f>
        <v>0</v>
      </c>
      <c r="AE37" s="478">
        <f>[49]Liq!$F$95</f>
        <v>0</v>
      </c>
      <c r="AF37" s="478">
        <f>'[49]Daily Change'!$C$1241</f>
        <v>505927.59881605103</v>
      </c>
      <c r="AG37" s="478">
        <f>'[49]Daily Change'!$D$1241</f>
        <v>521710.18655204604</v>
      </c>
      <c r="AH37" s="478">
        <f>'[49]Daily Change'!$C$1242</f>
        <v>0</v>
      </c>
      <c r="AI37" s="478">
        <f>'[49]Daily Change'!$D$1242</f>
        <v>0</v>
      </c>
      <c r="AJ37" s="478">
        <f>[49]Liq!$E$95</f>
        <v>0</v>
      </c>
    </row>
    <row r="38" spans="1:45" ht="12.75" customHeight="1" thickBot="1" x14ac:dyDescent="0.25">
      <c r="A38" s="14" t="s">
        <v>177</v>
      </c>
      <c r="D38" s="132">
        <f>SUM(D28:D37)</f>
        <v>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0</v>
      </c>
      <c r="O38" s="132">
        <f>SUM(O28:O36)</f>
        <v>0</v>
      </c>
      <c r="P38" s="132"/>
      <c r="Q38" s="1"/>
      <c r="R38" s="18"/>
      <c r="S38" s="479">
        <f t="shared" si="0"/>
        <v>37621</v>
      </c>
      <c r="T38" s="512">
        <f>'[35]LT-WFALLON'!$I$5</f>
        <v>0</v>
      </c>
      <c r="U38" s="512">
        <f>'[35]LT-WFALLON'!$I$41</f>
        <v>0</v>
      </c>
      <c r="V38" s="512">
        <f>'[35]LT-WFALLON'!$N$5+'[35]LT-WFALLON'!$N$41</f>
        <v>0</v>
      </c>
      <c r="W38" s="512">
        <f>'[35]LT-WFALLON'!$O$5+'[35]LT-WFALLON'!$O$41</f>
        <v>0</v>
      </c>
      <c r="X38" s="512">
        <f>'[35]LT-WFALLON'!$Q$5+'[35]LT-WFALLON'!$Q$41</f>
        <v>0</v>
      </c>
      <c r="Y38" s="512">
        <f>'[35]LT-WFALLON'!$F$5+'[35]LT-WFALLON'!$F$41</f>
        <v>0</v>
      </c>
      <c r="Z38" s="512">
        <f>'[35]LT-WFALLON'!$G$5+'[35]LT-WFALLON'!$G$41</f>
        <v>0</v>
      </c>
      <c r="AA38" s="512">
        <f>[50]Liq!$S$95</f>
        <v>0</v>
      </c>
      <c r="AB38" s="512"/>
      <c r="AC38" s="512"/>
      <c r="AD38" s="512">
        <f>[50]Liq!$D$95</f>
        <v>0</v>
      </c>
      <c r="AE38" s="512">
        <f>[50]Liq!$F$95</f>
        <v>0</v>
      </c>
      <c r="AF38" s="512">
        <f>'[50]Daily Change'!$C$1241</f>
        <v>505927.59881605103</v>
      </c>
      <c r="AG38" s="512">
        <f>'[50]Daily Change'!$D$1241</f>
        <v>521710.18655204604</v>
      </c>
      <c r="AH38" s="512">
        <f>'[50]Daily Change'!$C$1242</f>
        <v>0</v>
      </c>
      <c r="AI38" s="512">
        <f>'[50]Daily Change'!$D$1242</f>
        <v>0</v>
      </c>
      <c r="AJ38" s="512">
        <f>[50]Liq!$E$95</f>
        <v>0</v>
      </c>
    </row>
    <row r="39" spans="1:45" ht="12.75" customHeight="1" thickTop="1" x14ac:dyDescent="0.2">
      <c r="A39" s="1"/>
      <c r="D39" s="1"/>
      <c r="F39" s="32" t="s">
        <v>179</v>
      </c>
      <c r="G39" s="18"/>
      <c r="H39" s="401">
        <f>D28</f>
        <v>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25">
      <c r="A40" s="236" t="s">
        <v>180</v>
      </c>
      <c r="D40" s="132">
        <f>+D38+D24+D16</f>
        <v>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0</v>
      </c>
      <c r="O40" s="132">
        <f>+O38+O24+O16</f>
        <v>0</v>
      </c>
      <c r="P40" s="132"/>
      <c r="Q40" s="1"/>
      <c r="R40" s="18"/>
      <c r="S40" s="1"/>
      <c r="T40" s="1"/>
      <c r="U40" s="1"/>
    </row>
    <row r="41" spans="1:45" ht="12.75" customHeight="1" thickTop="1" x14ac:dyDescent="0.2">
      <c r="A41" s="1"/>
      <c r="C41" s="15"/>
      <c r="D41" s="1"/>
      <c r="E41" s="1"/>
      <c r="F41" s="32" t="s">
        <v>181</v>
      </c>
      <c r="G41" s="8"/>
      <c r="H41" s="401">
        <f>E117</f>
        <v>0</v>
      </c>
      <c r="I41" s="401">
        <f>E108</f>
        <v>0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0</v>
      </c>
      <c r="I45" s="401">
        <f>SUM(I37:I41)</f>
        <v>0</v>
      </c>
      <c r="J45" s="401">
        <f>SUM(J35:J41)</f>
        <v>0</v>
      </c>
      <c r="K45" s="399">
        <f>K36+K41</f>
        <v>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25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0</v>
      </c>
      <c r="I47" s="391">
        <f>+I45-D24</f>
        <v>0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25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">
      <c r="A53" s="236" t="s">
        <v>191</v>
      </c>
      <c r="C53" s="15"/>
      <c r="D53" s="19"/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25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25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25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25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25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25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25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25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">
      <c r="A65" s="1"/>
      <c r="H65" s="539">
        <f>H70</f>
        <v>37591</v>
      </c>
      <c r="I65" s="542">
        <f t="shared" ref="I65:R65" si="1">H65+1</f>
        <v>37592</v>
      </c>
      <c r="J65" s="542">
        <f t="shared" si="1"/>
        <v>37593</v>
      </c>
      <c r="K65" s="542">
        <f t="shared" si="1"/>
        <v>37594</v>
      </c>
      <c r="L65" s="542">
        <f t="shared" si="1"/>
        <v>37595</v>
      </c>
      <c r="M65" s="542">
        <f t="shared" si="1"/>
        <v>37596</v>
      </c>
      <c r="N65" s="542">
        <f t="shared" si="1"/>
        <v>37597</v>
      </c>
      <c r="O65" s="542">
        <f t="shared" si="1"/>
        <v>37598</v>
      </c>
      <c r="P65" s="542">
        <f t="shared" si="1"/>
        <v>37599</v>
      </c>
      <c r="Q65" s="542">
        <f t="shared" si="1"/>
        <v>37600</v>
      </c>
      <c r="R65" s="542">
        <f t="shared" si="1"/>
        <v>37601</v>
      </c>
      <c r="S65" s="542">
        <f t="shared" ref="S65:AB65" si="2">R65+1</f>
        <v>37602</v>
      </c>
      <c r="T65" s="542">
        <f t="shared" si="2"/>
        <v>37603</v>
      </c>
      <c r="U65" s="542">
        <f t="shared" si="2"/>
        <v>37604</v>
      </c>
      <c r="V65" s="542">
        <f t="shared" si="2"/>
        <v>37605</v>
      </c>
      <c r="W65" s="542">
        <f t="shared" si="2"/>
        <v>37606</v>
      </c>
      <c r="X65" s="542">
        <f t="shared" si="2"/>
        <v>37607</v>
      </c>
      <c r="Y65" s="542">
        <f t="shared" si="2"/>
        <v>37608</v>
      </c>
      <c r="Z65" s="542">
        <f t="shared" si="2"/>
        <v>37609</v>
      </c>
      <c r="AA65" s="542">
        <f t="shared" si="2"/>
        <v>37610</v>
      </c>
      <c r="AB65" s="542">
        <f t="shared" si="2"/>
        <v>37611</v>
      </c>
      <c r="AC65" s="542">
        <f t="shared" ref="AC65:AL65" si="3">AB65+1</f>
        <v>37612</v>
      </c>
      <c r="AD65" s="542">
        <f t="shared" si="3"/>
        <v>37613</v>
      </c>
      <c r="AE65" s="542">
        <f t="shared" si="3"/>
        <v>37614</v>
      </c>
      <c r="AF65" s="542">
        <f t="shared" si="3"/>
        <v>37615</v>
      </c>
      <c r="AG65" s="542">
        <f t="shared" si="3"/>
        <v>37616</v>
      </c>
      <c r="AH65" s="542">
        <f t="shared" si="3"/>
        <v>37617</v>
      </c>
      <c r="AI65" s="542">
        <f t="shared" si="3"/>
        <v>37618</v>
      </c>
      <c r="AJ65" s="542">
        <f t="shared" si="3"/>
        <v>37619</v>
      </c>
      <c r="AK65" s="542">
        <f t="shared" si="3"/>
        <v>37620</v>
      </c>
      <c r="AL65" s="543">
        <f t="shared" si="3"/>
        <v>37621</v>
      </c>
      <c r="AN65" s="1"/>
      <c r="AO65" s="1"/>
      <c r="AP65" s="1"/>
      <c r="AQ65" s="1"/>
      <c r="AR65" s="1"/>
      <c r="AS65" s="1"/>
    </row>
    <row r="66" spans="1:50" ht="12.75" customHeight="1" x14ac:dyDescent="0.2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>
        <v>0</v>
      </c>
      <c r="I67" s="545">
        <v>0</v>
      </c>
      <c r="J67" s="545">
        <v>0</v>
      </c>
      <c r="K67" s="545">
        <v>0</v>
      </c>
      <c r="L67" s="545">
        <v>0</v>
      </c>
      <c r="M67" s="545">
        <v>0</v>
      </c>
      <c r="N67" s="545"/>
      <c r="O67" s="545"/>
      <c r="P67" s="545">
        <v>0</v>
      </c>
      <c r="Q67" s="545">
        <v>0</v>
      </c>
      <c r="R67" s="545">
        <v>0</v>
      </c>
      <c r="S67" s="545">
        <v>0</v>
      </c>
      <c r="T67" s="545">
        <v>0</v>
      </c>
      <c r="U67" s="545"/>
      <c r="V67" s="545">
        <v>0</v>
      </c>
      <c r="W67" s="545">
        <v>0</v>
      </c>
      <c r="X67" s="545">
        <v>0</v>
      </c>
      <c r="Y67" s="545">
        <v>0</v>
      </c>
      <c r="Z67" s="545">
        <v>0</v>
      </c>
      <c r="AA67" s="545">
        <v>0</v>
      </c>
      <c r="AB67" s="545"/>
      <c r="AC67" s="545"/>
      <c r="AD67" s="545">
        <v>0</v>
      </c>
      <c r="AE67" s="545">
        <v>0</v>
      </c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25">
      <c r="A68" s="470" t="s">
        <v>82</v>
      </c>
      <c r="B68" s="535">
        <f>+H47</f>
        <v>0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Q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ref="R68:AA68" si="5">SUM(R66:R67)</f>
        <v>0</v>
      </c>
      <c r="S68" s="547">
        <f t="shared" si="5"/>
        <v>0</v>
      </c>
      <c r="T68" s="547">
        <f t="shared" si="5"/>
        <v>0</v>
      </c>
      <c r="U68" s="547">
        <f t="shared" si="5"/>
        <v>0</v>
      </c>
      <c r="V68" s="547">
        <f t="shared" si="5"/>
        <v>0</v>
      </c>
      <c r="W68" s="547">
        <f t="shared" si="5"/>
        <v>0</v>
      </c>
      <c r="X68" s="547">
        <f t="shared" si="5"/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ref="AB68:AL68" si="6">SUM(AB66:AB67)</f>
        <v>0</v>
      </c>
      <c r="AC68" s="547">
        <f t="shared" si="6"/>
        <v>0</v>
      </c>
      <c r="AD68" s="547">
        <f t="shared" si="6"/>
        <v>0</v>
      </c>
      <c r="AE68" s="547">
        <f t="shared" si="6"/>
        <v>0</v>
      </c>
      <c r="AF68" s="547">
        <f t="shared" si="6"/>
        <v>0</v>
      </c>
      <c r="AG68" s="547">
        <f t="shared" si="6"/>
        <v>0</v>
      </c>
      <c r="AH68" s="547">
        <f t="shared" si="6"/>
        <v>0</v>
      </c>
      <c r="AI68" s="547">
        <f t="shared" si="6"/>
        <v>0</v>
      </c>
      <c r="AJ68" s="547">
        <f t="shared" si="6"/>
        <v>0</v>
      </c>
      <c r="AK68" s="547">
        <f t="shared" si="6"/>
        <v>0</v>
      </c>
      <c r="AL68" s="548">
        <f t="shared" si="6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25">
      <c r="A69" s="470" t="s">
        <v>80</v>
      </c>
      <c r="B69" s="535">
        <f>+I47</f>
        <v>0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">
      <c r="A70" s="207"/>
      <c r="B70" s="207"/>
      <c r="C70" s="204"/>
      <c r="D70" s="208"/>
      <c r="E70" s="208"/>
      <c r="F70" s="208"/>
      <c r="G70" s="207"/>
      <c r="H70" s="223">
        <f>B4</f>
        <v>37591</v>
      </c>
      <c r="I70" s="223">
        <f t="shared" ref="I70:AL70" si="7">C4</f>
        <v>0</v>
      </c>
      <c r="J70" s="223">
        <f t="shared" si="7"/>
        <v>0</v>
      </c>
      <c r="K70" s="223" t="str">
        <f t="shared" si="7"/>
        <v>Check Figures</v>
      </c>
      <c r="L70" s="223">
        <f t="shared" si="7"/>
        <v>0</v>
      </c>
      <c r="M70" s="223">
        <f t="shared" si="7"/>
        <v>0</v>
      </c>
      <c r="N70" s="223">
        <f t="shared" si="7"/>
        <v>0</v>
      </c>
      <c r="O70" s="223">
        <f t="shared" si="7"/>
        <v>0</v>
      </c>
      <c r="P70" s="223">
        <f t="shared" si="7"/>
        <v>0</v>
      </c>
      <c r="Q70" s="223">
        <f t="shared" si="7"/>
        <v>0</v>
      </c>
      <c r="R70" s="223">
        <f t="shared" si="7"/>
        <v>0</v>
      </c>
      <c r="S70" s="223">
        <f t="shared" si="7"/>
        <v>0</v>
      </c>
      <c r="T70" s="223">
        <f t="shared" si="7"/>
        <v>0</v>
      </c>
      <c r="U70" s="223">
        <f t="shared" si="7"/>
        <v>0</v>
      </c>
      <c r="V70" s="223">
        <f t="shared" si="7"/>
        <v>0</v>
      </c>
      <c r="W70" s="223">
        <f t="shared" si="7"/>
        <v>0</v>
      </c>
      <c r="X70" s="223">
        <f t="shared" si="7"/>
        <v>0</v>
      </c>
      <c r="Y70" s="223">
        <f t="shared" si="7"/>
        <v>0</v>
      </c>
      <c r="Z70" s="223">
        <f t="shared" si="7"/>
        <v>0</v>
      </c>
      <c r="AA70" s="223">
        <f t="shared" si="7"/>
        <v>0</v>
      </c>
      <c r="AB70" s="223">
        <f t="shared" si="7"/>
        <v>0</v>
      </c>
      <c r="AC70" s="223">
        <f t="shared" si="7"/>
        <v>0</v>
      </c>
      <c r="AD70" s="223">
        <f t="shared" si="7"/>
        <v>0</v>
      </c>
      <c r="AE70" s="223">
        <f t="shared" si="7"/>
        <v>0</v>
      </c>
      <c r="AF70" s="223">
        <f t="shared" si="7"/>
        <v>0</v>
      </c>
      <c r="AG70" s="223">
        <f t="shared" si="7"/>
        <v>0</v>
      </c>
      <c r="AH70" s="223">
        <f t="shared" si="7"/>
        <v>0</v>
      </c>
      <c r="AI70" s="223">
        <f t="shared" si="7"/>
        <v>0</v>
      </c>
      <c r="AJ70" s="223">
        <f t="shared" si="7"/>
        <v>0</v>
      </c>
      <c r="AK70" s="223">
        <f t="shared" si="7"/>
        <v>0</v>
      </c>
      <c r="AL70" s="223">
        <f t="shared" si="7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  <c r="AC71" s="217"/>
      <c r="AD71" s="217"/>
      <c r="AE71" s="217"/>
      <c r="AF71" s="217"/>
      <c r="AG71" s="217"/>
      <c r="AH71" s="217"/>
      <c r="AI71" s="217"/>
      <c r="AJ71" s="217"/>
      <c r="AK71" s="217"/>
      <c r="AL71" s="217"/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/>
      <c r="I72" s="523"/>
      <c r="J72" s="523"/>
      <c r="K72" s="523"/>
      <c r="L72" s="523"/>
      <c r="M72" s="523"/>
      <c r="N72" s="523"/>
      <c r="O72" s="523"/>
      <c r="P72" s="523"/>
      <c r="Q72" s="523"/>
      <c r="R72" s="523"/>
      <c r="S72" s="523"/>
      <c r="T72" s="523"/>
      <c r="U72" s="523"/>
      <c r="V72" s="523"/>
      <c r="W72" s="523"/>
      <c r="X72" s="523"/>
      <c r="Y72" s="523"/>
      <c r="Z72" s="523"/>
      <c r="AA72" s="523"/>
      <c r="AB72" s="523"/>
      <c r="AC72" s="523"/>
      <c r="AD72" s="523"/>
      <c r="AE72" s="523"/>
      <c r="AF72" s="523"/>
      <c r="AG72" s="523"/>
      <c r="AH72" s="523"/>
      <c r="AI72" s="523"/>
      <c r="AJ72" s="523"/>
      <c r="AK72" s="523"/>
      <c r="AL72" s="523"/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/>
      <c r="I73" s="523"/>
      <c r="J73" s="523"/>
      <c r="K73" s="523"/>
      <c r="L73" s="523"/>
      <c r="M73" s="523"/>
      <c r="N73" s="523"/>
      <c r="O73" s="523"/>
      <c r="P73" s="523"/>
      <c r="Q73" s="523"/>
      <c r="R73" s="523"/>
      <c r="S73" s="523"/>
      <c r="T73" s="523"/>
      <c r="U73" s="523"/>
      <c r="V73" s="523"/>
      <c r="W73" s="523"/>
      <c r="X73" s="523"/>
      <c r="Y73" s="523"/>
      <c r="Z73" s="523"/>
      <c r="AA73" s="523"/>
      <c r="AB73" s="523"/>
      <c r="AC73" s="523"/>
      <c r="AD73" s="523"/>
      <c r="AE73" s="523"/>
      <c r="AF73" s="523"/>
      <c r="AG73" s="523"/>
      <c r="AH73" s="523"/>
      <c r="AI73" s="523"/>
      <c r="AJ73" s="523"/>
      <c r="AK73" s="523"/>
      <c r="AL73" s="523"/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">
      <c r="A76" s="233" t="s">
        <v>205</v>
      </c>
      <c r="B76" s="437"/>
      <c r="C76" s="211"/>
      <c r="D76" s="217">
        <v>0</v>
      </c>
      <c r="E76" s="218">
        <f t="shared" ref="E76:E106" si="8">AM76</f>
        <v>0</v>
      </c>
      <c r="F76" s="219">
        <f t="shared" ref="F76:F118" si="9">E76-D76</f>
        <v>0</v>
      </c>
      <c r="G76" s="207"/>
      <c r="H76" s="225"/>
      <c r="I76" s="225"/>
      <c r="J76" s="225"/>
      <c r="K76" s="225"/>
      <c r="L76" s="225"/>
      <c r="M76" s="225"/>
      <c r="N76" s="225"/>
      <c r="O76" s="225"/>
      <c r="P76" s="225"/>
      <c r="Q76" s="225"/>
      <c r="R76" s="225"/>
      <c r="S76" s="225"/>
      <c r="T76" s="225"/>
      <c r="U76" s="225"/>
      <c r="V76" s="225"/>
      <c r="W76" s="225"/>
      <c r="X76" s="225"/>
      <c r="Y76" s="225"/>
      <c r="Z76" s="225"/>
      <c r="AA76" s="225"/>
      <c r="AB76" s="225"/>
      <c r="AC76" s="225"/>
      <c r="AD76" s="225"/>
      <c r="AE76" s="225"/>
      <c r="AF76" s="225"/>
      <c r="AG76" s="225"/>
      <c r="AH76" s="225"/>
      <c r="AI76" s="225"/>
      <c r="AJ76" s="225"/>
      <c r="AK76" s="225"/>
      <c r="AL76" s="225"/>
      <c r="AM76" s="226">
        <f t="shared" ref="AM76:AM106" si="10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">
      <c r="A77" s="233" t="s">
        <v>206</v>
      </c>
      <c r="B77" s="437"/>
      <c r="C77" s="211"/>
      <c r="D77" s="217">
        <v>0</v>
      </c>
      <c r="E77" s="218">
        <f t="shared" si="8"/>
        <v>0</v>
      </c>
      <c r="F77" s="219">
        <f t="shared" si="9"/>
        <v>0</v>
      </c>
      <c r="G77" s="207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6">
        <f t="shared" si="10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">
      <c r="A78" s="233" t="s">
        <v>207</v>
      </c>
      <c r="B78" s="437"/>
      <c r="C78" s="211"/>
      <c r="D78" s="217">
        <v>0</v>
      </c>
      <c r="E78" s="218">
        <f t="shared" si="8"/>
        <v>0</v>
      </c>
      <c r="F78" s="219">
        <f t="shared" si="9"/>
        <v>0</v>
      </c>
      <c r="G78" s="207"/>
      <c r="H78" s="225"/>
      <c r="I78" s="225"/>
      <c r="J78" s="225"/>
      <c r="K78" s="225"/>
      <c r="L78" s="225"/>
      <c r="M78" s="225"/>
      <c r="N78" s="225"/>
      <c r="O78" s="225"/>
      <c r="P78" s="225"/>
      <c r="Q78" s="225"/>
      <c r="R78" s="225"/>
      <c r="S78" s="225"/>
      <c r="T78" s="225"/>
      <c r="U78" s="225"/>
      <c r="V78" s="225"/>
      <c r="W78" s="225"/>
      <c r="X78" s="225"/>
      <c r="Y78" s="225"/>
      <c r="Z78" s="225"/>
      <c r="AA78" s="225"/>
      <c r="AB78" s="225"/>
      <c r="AC78" s="225"/>
      <c r="AD78" s="225"/>
      <c r="AE78" s="225"/>
      <c r="AF78" s="225"/>
      <c r="AG78" s="225"/>
      <c r="AH78" s="225"/>
      <c r="AI78" s="225"/>
      <c r="AJ78" s="225"/>
      <c r="AK78" s="225"/>
      <c r="AL78" s="225"/>
      <c r="AM78" s="226">
        <f t="shared" si="10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">
      <c r="A79" s="233" t="s">
        <v>208</v>
      </c>
      <c r="B79" s="437"/>
      <c r="C79" s="211"/>
      <c r="D79" s="217">
        <v>0</v>
      </c>
      <c r="E79" s="218">
        <f t="shared" si="8"/>
        <v>0</v>
      </c>
      <c r="F79" s="219">
        <f t="shared" si="9"/>
        <v>0</v>
      </c>
      <c r="G79" s="207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225"/>
      <c r="T79" s="225"/>
      <c r="U79" s="225"/>
      <c r="V79" s="225"/>
      <c r="W79" s="225"/>
      <c r="X79" s="225"/>
      <c r="Y79" s="225"/>
      <c r="Z79" s="225"/>
      <c r="AA79" s="225"/>
      <c r="AB79" s="225"/>
      <c r="AC79" s="225"/>
      <c r="AD79" s="225"/>
      <c r="AE79" s="225"/>
      <c r="AF79" s="225"/>
      <c r="AG79" s="225"/>
      <c r="AH79" s="225"/>
      <c r="AI79" s="225"/>
      <c r="AJ79" s="225"/>
      <c r="AK79" s="225"/>
      <c r="AL79" s="225"/>
      <c r="AM79" s="226">
        <f t="shared" si="10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">
      <c r="A80" s="233" t="s">
        <v>209</v>
      </c>
      <c r="B80" s="437"/>
      <c r="C80" s="211"/>
      <c r="D80" s="217">
        <v>0</v>
      </c>
      <c r="E80" s="218">
        <f t="shared" si="8"/>
        <v>0</v>
      </c>
      <c r="F80" s="219">
        <f t="shared" si="9"/>
        <v>0</v>
      </c>
      <c r="G80" s="207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  <c r="T80" s="225"/>
      <c r="U80" s="225"/>
      <c r="V80" s="225"/>
      <c r="W80" s="225"/>
      <c r="X80" s="225"/>
      <c r="Y80" s="225"/>
      <c r="Z80" s="225"/>
      <c r="AA80" s="225"/>
      <c r="AB80" s="225"/>
      <c r="AC80" s="225"/>
      <c r="AD80" s="225"/>
      <c r="AE80" s="225"/>
      <c r="AF80" s="225"/>
      <c r="AG80" s="225"/>
      <c r="AH80" s="225"/>
      <c r="AI80" s="225"/>
      <c r="AJ80" s="225"/>
      <c r="AK80" s="225"/>
      <c r="AL80" s="225"/>
      <c r="AM80" s="226">
        <f t="shared" si="10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">
      <c r="A81" s="233" t="s">
        <v>210</v>
      </c>
      <c r="B81" s="437"/>
      <c r="C81" s="211"/>
      <c r="D81" s="217">
        <v>0</v>
      </c>
      <c r="E81" s="218">
        <f t="shared" si="8"/>
        <v>0</v>
      </c>
      <c r="F81" s="219">
        <f t="shared" si="9"/>
        <v>0</v>
      </c>
      <c r="G81" s="207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225"/>
      <c r="T81" s="225"/>
      <c r="U81" s="225"/>
      <c r="V81" s="225"/>
      <c r="W81" s="225"/>
      <c r="X81" s="225"/>
      <c r="Y81" s="225"/>
      <c r="Z81" s="225"/>
      <c r="AA81" s="225"/>
      <c r="AB81" s="225"/>
      <c r="AC81" s="225"/>
      <c r="AD81" s="225"/>
      <c r="AE81" s="225"/>
      <c r="AF81" s="225"/>
      <c r="AG81" s="225"/>
      <c r="AH81" s="225"/>
      <c r="AI81" s="225"/>
      <c r="AJ81" s="225"/>
      <c r="AK81" s="225"/>
      <c r="AL81" s="225"/>
      <c r="AM81" s="226">
        <f t="shared" si="10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">
      <c r="A82" s="233" t="s">
        <v>211</v>
      </c>
      <c r="B82" s="437"/>
      <c r="C82" s="211"/>
      <c r="D82" s="217">
        <v>0</v>
      </c>
      <c r="E82" s="218">
        <f t="shared" si="8"/>
        <v>0</v>
      </c>
      <c r="F82" s="219">
        <f t="shared" si="9"/>
        <v>0</v>
      </c>
      <c r="G82" s="207"/>
      <c r="H82" s="225"/>
      <c r="I82" s="225"/>
      <c r="J82" s="225"/>
      <c r="K82" s="225"/>
      <c r="L82" s="225"/>
      <c r="M82" s="225"/>
      <c r="N82" s="225"/>
      <c r="O82" s="225"/>
      <c r="P82" s="225"/>
      <c r="Q82" s="225"/>
      <c r="R82" s="225"/>
      <c r="S82" s="225"/>
      <c r="T82" s="225"/>
      <c r="U82" s="225"/>
      <c r="V82" s="225"/>
      <c r="W82" s="225"/>
      <c r="X82" s="225"/>
      <c r="Y82" s="225"/>
      <c r="Z82" s="225"/>
      <c r="AA82" s="225"/>
      <c r="AB82" s="225"/>
      <c r="AC82" s="225"/>
      <c r="AD82" s="225"/>
      <c r="AE82" s="225"/>
      <c r="AF82" s="225"/>
      <c r="AG82" s="225"/>
      <c r="AH82" s="225"/>
      <c r="AI82" s="225"/>
      <c r="AJ82" s="225"/>
      <c r="AK82" s="225"/>
      <c r="AL82" s="225"/>
      <c r="AM82" s="226">
        <f t="shared" si="10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">
      <c r="A83" s="233" t="s">
        <v>212</v>
      </c>
      <c r="B83" s="437"/>
      <c r="C83" s="211"/>
      <c r="D83" s="217">
        <v>0</v>
      </c>
      <c r="E83" s="218">
        <f t="shared" si="8"/>
        <v>0</v>
      </c>
      <c r="F83" s="219">
        <f t="shared" si="9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10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">
      <c r="A84" s="254" t="s">
        <v>214</v>
      </c>
      <c r="B84" s="437"/>
      <c r="C84" s="211"/>
      <c r="D84" s="217">
        <v>0</v>
      </c>
      <c r="E84" s="218">
        <f t="shared" si="8"/>
        <v>0</v>
      </c>
      <c r="F84" s="219">
        <f t="shared" si="9"/>
        <v>0</v>
      </c>
      <c r="G84" s="207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225"/>
      <c r="S84" s="225"/>
      <c r="T84" s="225"/>
      <c r="U84" s="225"/>
      <c r="V84" s="225"/>
      <c r="W84" s="225"/>
      <c r="X84" s="225"/>
      <c r="Y84" s="225"/>
      <c r="Z84" s="225"/>
      <c r="AA84" s="225"/>
      <c r="AB84" s="225"/>
      <c r="AC84" s="225"/>
      <c r="AD84" s="225"/>
      <c r="AE84" s="225"/>
      <c r="AF84" s="225"/>
      <c r="AG84" s="225"/>
      <c r="AH84" s="225"/>
      <c r="AI84" s="225"/>
      <c r="AJ84" s="225"/>
      <c r="AK84" s="225"/>
      <c r="AL84" s="225"/>
      <c r="AM84" s="226">
        <f t="shared" si="10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">
      <c r="A85" s="254" t="s">
        <v>214</v>
      </c>
      <c r="B85" s="437"/>
      <c r="C85" s="211"/>
      <c r="D85" s="217">
        <v>0</v>
      </c>
      <c r="E85" s="218">
        <f t="shared" si="8"/>
        <v>0</v>
      </c>
      <c r="F85" s="219">
        <f t="shared" si="9"/>
        <v>0</v>
      </c>
      <c r="G85" s="207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  <c r="Z85" s="225"/>
      <c r="AA85" s="225"/>
      <c r="AB85" s="225"/>
      <c r="AC85" s="225"/>
      <c r="AD85" s="225"/>
      <c r="AE85" s="225"/>
      <c r="AF85" s="225"/>
      <c r="AG85" s="225"/>
      <c r="AH85" s="225"/>
      <c r="AI85" s="225"/>
      <c r="AJ85" s="225"/>
      <c r="AK85" s="225"/>
      <c r="AL85" s="225"/>
      <c r="AM85" s="226">
        <f t="shared" si="10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">
      <c r="A86" s="254" t="s">
        <v>214</v>
      </c>
      <c r="B86" s="437"/>
      <c r="C86" s="211"/>
      <c r="D86" s="217">
        <v>0</v>
      </c>
      <c r="E86" s="218">
        <f t="shared" si="8"/>
        <v>0</v>
      </c>
      <c r="F86" s="219">
        <f t="shared" si="9"/>
        <v>0</v>
      </c>
      <c r="G86" s="207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25"/>
      <c r="U86" s="225"/>
      <c r="V86" s="225"/>
      <c r="W86" s="225"/>
      <c r="X86" s="225"/>
      <c r="Y86" s="225"/>
      <c r="Z86" s="225"/>
      <c r="AA86" s="225"/>
      <c r="AB86" s="225"/>
      <c r="AC86" s="225"/>
      <c r="AD86" s="225"/>
      <c r="AE86" s="225"/>
      <c r="AF86" s="225"/>
      <c r="AG86" s="225"/>
      <c r="AH86" s="225"/>
      <c r="AI86" s="225"/>
      <c r="AJ86" s="225"/>
      <c r="AK86" s="225"/>
      <c r="AL86" s="225"/>
      <c r="AM86" s="226">
        <f t="shared" si="10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">
      <c r="A87" s="233" t="s">
        <v>215</v>
      </c>
      <c r="B87" s="437"/>
      <c r="C87" s="211"/>
      <c r="D87" s="217">
        <v>0</v>
      </c>
      <c r="E87" s="218">
        <f t="shared" si="8"/>
        <v>0</v>
      </c>
      <c r="F87" s="219">
        <f t="shared" si="9"/>
        <v>0</v>
      </c>
      <c r="G87" s="207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  <c r="AD87" s="225"/>
      <c r="AE87" s="225"/>
      <c r="AF87" s="225"/>
      <c r="AG87" s="225"/>
      <c r="AH87" s="225"/>
      <c r="AI87" s="225"/>
      <c r="AJ87" s="225"/>
      <c r="AK87" s="225"/>
      <c r="AL87" s="225"/>
      <c r="AM87" s="226">
        <f t="shared" si="10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">
      <c r="A88" s="210" t="s">
        <v>216</v>
      </c>
      <c r="B88" s="437"/>
      <c r="C88" s="211"/>
      <c r="D88" s="217">
        <v>0</v>
      </c>
      <c r="E88" s="218">
        <f t="shared" si="8"/>
        <v>0</v>
      </c>
      <c r="F88" s="219">
        <f t="shared" si="9"/>
        <v>0</v>
      </c>
      <c r="G88" s="207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5"/>
      <c r="T88" s="225"/>
      <c r="U88" s="225"/>
      <c r="V88" s="225"/>
      <c r="W88" s="225"/>
      <c r="X88" s="225"/>
      <c r="Y88" s="225"/>
      <c r="Z88" s="225"/>
      <c r="AA88" s="225"/>
      <c r="AB88" s="225"/>
      <c r="AC88" s="225"/>
      <c r="AD88" s="225"/>
      <c r="AE88" s="225"/>
      <c r="AF88" s="225"/>
      <c r="AG88" s="225"/>
      <c r="AH88" s="225"/>
      <c r="AI88" s="225"/>
      <c r="AJ88" s="225"/>
      <c r="AK88" s="225"/>
      <c r="AL88" s="225"/>
      <c r="AM88" s="226">
        <f t="shared" si="10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">
      <c r="A89" s="210" t="s">
        <v>217</v>
      </c>
      <c r="B89" s="437"/>
      <c r="C89" s="211"/>
      <c r="D89" s="217">
        <v>0</v>
      </c>
      <c r="E89" s="218">
        <f t="shared" si="8"/>
        <v>0</v>
      </c>
      <c r="F89" s="219">
        <f t="shared" si="9"/>
        <v>0</v>
      </c>
      <c r="G89" s="207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5"/>
      <c r="T89" s="225"/>
      <c r="U89" s="225"/>
      <c r="V89" s="225"/>
      <c r="W89" s="225"/>
      <c r="X89" s="225"/>
      <c r="Y89" s="225"/>
      <c r="Z89" s="225"/>
      <c r="AA89" s="225"/>
      <c r="AB89" s="225"/>
      <c r="AC89" s="225"/>
      <c r="AD89" s="225"/>
      <c r="AE89" s="225"/>
      <c r="AF89" s="225"/>
      <c r="AG89" s="225"/>
      <c r="AH89" s="225"/>
      <c r="AI89" s="225"/>
      <c r="AJ89" s="225"/>
      <c r="AK89" s="225"/>
      <c r="AL89" s="225"/>
      <c r="AM89" s="226">
        <f t="shared" si="10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">
      <c r="A90" s="210" t="s">
        <v>218</v>
      </c>
      <c r="B90" s="437"/>
      <c r="C90" s="211"/>
      <c r="D90" s="217">
        <v>0</v>
      </c>
      <c r="E90" s="218">
        <f t="shared" si="8"/>
        <v>0</v>
      </c>
      <c r="F90" s="219">
        <f t="shared" si="9"/>
        <v>0</v>
      </c>
      <c r="G90" s="207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5"/>
      <c r="T90" s="225"/>
      <c r="U90" s="225"/>
      <c r="V90" s="225"/>
      <c r="W90" s="225"/>
      <c r="X90" s="225"/>
      <c r="Y90" s="225"/>
      <c r="Z90" s="225"/>
      <c r="AA90" s="225"/>
      <c r="AB90" s="225"/>
      <c r="AC90" s="225"/>
      <c r="AD90" s="225"/>
      <c r="AE90" s="225"/>
      <c r="AF90" s="225"/>
      <c r="AG90" s="225"/>
      <c r="AH90" s="225"/>
      <c r="AI90" s="225"/>
      <c r="AJ90" s="225"/>
      <c r="AK90" s="225"/>
      <c r="AL90" s="225"/>
      <c r="AM90" s="226">
        <f t="shared" si="10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">
      <c r="A91" s="525" t="s">
        <v>219</v>
      </c>
      <c r="B91" s="526"/>
      <c r="C91" s="211"/>
      <c r="D91" s="217">
        <v>0</v>
      </c>
      <c r="E91" s="218">
        <f t="shared" si="8"/>
        <v>0</v>
      </c>
      <c r="F91" s="219">
        <f t="shared" si="9"/>
        <v>0</v>
      </c>
      <c r="G91" s="207"/>
      <c r="H91" s="527"/>
      <c r="I91" s="527"/>
      <c r="J91" s="527"/>
      <c r="K91" s="527"/>
      <c r="L91" s="527"/>
      <c r="M91" s="527"/>
      <c r="N91" s="527"/>
      <c r="O91" s="527"/>
      <c r="P91" s="527"/>
      <c r="Q91" s="527"/>
      <c r="R91" s="527"/>
      <c r="S91" s="527"/>
      <c r="T91" s="527"/>
      <c r="U91" s="527"/>
      <c r="V91" s="527"/>
      <c r="W91" s="527"/>
      <c r="X91" s="527"/>
      <c r="Y91" s="527"/>
      <c r="Z91" s="527"/>
      <c r="AA91" s="527"/>
      <c r="AB91" s="527"/>
      <c r="AC91" s="527"/>
      <c r="AD91" s="527"/>
      <c r="AE91" s="527"/>
      <c r="AF91" s="527"/>
      <c r="AG91" s="527"/>
      <c r="AH91" s="527"/>
      <c r="AI91" s="527"/>
      <c r="AJ91" s="527"/>
      <c r="AK91" s="527"/>
      <c r="AL91" s="527"/>
      <c r="AM91" s="226">
        <f t="shared" si="10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">
      <c r="A92" s="210" t="s">
        <v>220</v>
      </c>
      <c r="B92" s="437"/>
      <c r="C92" s="211"/>
      <c r="D92" s="217">
        <v>0</v>
      </c>
      <c r="E92" s="218">
        <f t="shared" si="8"/>
        <v>0</v>
      </c>
      <c r="F92" s="219">
        <f t="shared" si="9"/>
        <v>0</v>
      </c>
      <c r="G92" s="207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25"/>
      <c r="U92" s="225"/>
      <c r="V92" s="225"/>
      <c r="W92" s="225"/>
      <c r="X92" s="225"/>
      <c r="Y92" s="225"/>
      <c r="Z92" s="225"/>
      <c r="AA92" s="225"/>
      <c r="AB92" s="225"/>
      <c r="AC92" s="225"/>
      <c r="AD92" s="225"/>
      <c r="AE92" s="225"/>
      <c r="AF92" s="225"/>
      <c r="AG92" s="225"/>
      <c r="AH92" s="225"/>
      <c r="AI92" s="225"/>
      <c r="AJ92" s="225"/>
      <c r="AK92" s="225"/>
      <c r="AL92" s="225"/>
      <c r="AM92" s="226">
        <f t="shared" si="10"/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">
      <c r="A93" s="210" t="s">
        <v>221</v>
      </c>
      <c r="B93" s="437"/>
      <c r="C93" s="211"/>
      <c r="D93" s="217">
        <v>0</v>
      </c>
      <c r="E93" s="218">
        <f t="shared" si="8"/>
        <v>0</v>
      </c>
      <c r="F93" s="219">
        <f t="shared" si="9"/>
        <v>0</v>
      </c>
      <c r="G93" s="207"/>
      <c r="H93" s="225"/>
      <c r="I93" s="225"/>
      <c r="J93" s="225"/>
      <c r="K93" s="225"/>
      <c r="L93" s="225"/>
      <c r="M93" s="225"/>
      <c r="N93" s="225"/>
      <c r="O93" s="225"/>
      <c r="P93" s="225"/>
      <c r="Q93" s="225"/>
      <c r="R93" s="225"/>
      <c r="S93" s="225"/>
      <c r="T93" s="225"/>
      <c r="U93" s="225"/>
      <c r="V93" s="225"/>
      <c r="W93" s="225"/>
      <c r="X93" s="225"/>
      <c r="Y93" s="225"/>
      <c r="Z93" s="225"/>
      <c r="AA93" s="225"/>
      <c r="AB93" s="225"/>
      <c r="AC93" s="225"/>
      <c r="AD93" s="225"/>
      <c r="AE93" s="225"/>
      <c r="AF93" s="225"/>
      <c r="AG93" s="225"/>
      <c r="AH93" s="225"/>
      <c r="AI93" s="225"/>
      <c r="AJ93" s="225"/>
      <c r="AK93" s="225"/>
      <c r="AL93" s="225"/>
      <c r="AM93" s="226">
        <f t="shared" si="10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">
      <c r="A94" s="210" t="s">
        <v>211</v>
      </c>
      <c r="B94" s="437"/>
      <c r="C94" s="211"/>
      <c r="D94" s="217">
        <v>0</v>
      </c>
      <c r="E94" s="218">
        <f t="shared" si="8"/>
        <v>0</v>
      </c>
      <c r="F94" s="219">
        <f t="shared" si="9"/>
        <v>0</v>
      </c>
      <c r="G94" s="207"/>
      <c r="H94" s="225"/>
      <c r="I94" s="225"/>
      <c r="J94" s="225"/>
      <c r="K94" s="225"/>
      <c r="L94" s="225"/>
      <c r="M94" s="225"/>
      <c r="N94" s="225"/>
      <c r="O94" s="225"/>
      <c r="P94" s="225"/>
      <c r="Q94" s="225"/>
      <c r="R94" s="225"/>
      <c r="S94" s="225"/>
      <c r="T94" s="225"/>
      <c r="U94" s="225"/>
      <c r="V94" s="225"/>
      <c r="W94" s="225"/>
      <c r="X94" s="225"/>
      <c r="Y94" s="225"/>
      <c r="Z94" s="225"/>
      <c r="AA94" s="225"/>
      <c r="AB94" s="225"/>
      <c r="AC94" s="225"/>
      <c r="AD94" s="225"/>
      <c r="AE94" s="225"/>
      <c r="AF94" s="225"/>
      <c r="AG94" s="225"/>
      <c r="AH94" s="225"/>
      <c r="AI94" s="225"/>
      <c r="AJ94" s="225"/>
      <c r="AK94" s="225"/>
      <c r="AL94" s="225"/>
      <c r="AM94" s="226">
        <f t="shared" si="10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">
      <c r="A95" s="210" t="s">
        <v>212</v>
      </c>
      <c r="B95" s="437"/>
      <c r="C95" s="211"/>
      <c r="D95" s="217">
        <v>0</v>
      </c>
      <c r="E95" s="218">
        <f t="shared" si="8"/>
        <v>0</v>
      </c>
      <c r="F95" s="219">
        <f t="shared" si="9"/>
        <v>0</v>
      </c>
      <c r="G95" s="207"/>
      <c r="H95" s="225"/>
      <c r="I95" s="225"/>
      <c r="J95" s="225"/>
      <c r="K95" s="225"/>
      <c r="L95" s="225"/>
      <c r="M95" s="225"/>
      <c r="N95" s="225"/>
      <c r="O95" s="225"/>
      <c r="P95" s="225"/>
      <c r="Q95" s="225"/>
      <c r="R95" s="225"/>
      <c r="S95" s="225"/>
      <c r="T95" s="225"/>
      <c r="U95" s="225"/>
      <c r="V95" s="225"/>
      <c r="W95" s="225"/>
      <c r="X95" s="225"/>
      <c r="Y95" s="225"/>
      <c r="Z95" s="225"/>
      <c r="AA95" s="225"/>
      <c r="AB95" s="225"/>
      <c r="AC95" s="225"/>
      <c r="AD95" s="225"/>
      <c r="AE95" s="225"/>
      <c r="AF95" s="225"/>
      <c r="AG95" s="225"/>
      <c r="AH95" s="225"/>
      <c r="AI95" s="225"/>
      <c r="AJ95" s="225"/>
      <c r="AK95" s="225"/>
      <c r="AL95" s="225"/>
      <c r="AM95" s="226">
        <f t="shared" si="10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">
      <c r="A96" s="210" t="s">
        <v>222</v>
      </c>
      <c r="B96" s="437"/>
      <c r="C96" s="211"/>
      <c r="D96" s="217">
        <v>0</v>
      </c>
      <c r="E96" s="218">
        <f t="shared" si="8"/>
        <v>0</v>
      </c>
      <c r="F96" s="219">
        <f t="shared" si="9"/>
        <v>0</v>
      </c>
      <c r="G96" s="207"/>
      <c r="H96" s="225"/>
      <c r="I96" s="225"/>
      <c r="J96" s="225"/>
      <c r="K96" s="225"/>
      <c r="L96" s="225"/>
      <c r="M96" s="225"/>
      <c r="N96" s="225"/>
      <c r="O96" s="225"/>
      <c r="P96" s="225"/>
      <c r="Q96" s="225"/>
      <c r="R96" s="225"/>
      <c r="S96" s="225"/>
      <c r="T96" s="225"/>
      <c r="U96" s="225"/>
      <c r="V96" s="225"/>
      <c r="W96" s="225"/>
      <c r="X96" s="225"/>
      <c r="Y96" s="225"/>
      <c r="Z96" s="225"/>
      <c r="AA96" s="225"/>
      <c r="AB96" s="225"/>
      <c r="AC96" s="225"/>
      <c r="AD96" s="225"/>
      <c r="AE96" s="225"/>
      <c r="AF96" s="225"/>
      <c r="AG96" s="225"/>
      <c r="AH96" s="225"/>
      <c r="AI96" s="225"/>
      <c r="AJ96" s="225"/>
      <c r="AK96" s="225"/>
      <c r="AL96" s="225"/>
      <c r="AM96" s="226">
        <f t="shared" si="10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">
      <c r="A97" s="210" t="s">
        <v>223</v>
      </c>
      <c r="B97" s="437"/>
      <c r="C97" s="211"/>
      <c r="D97" s="217">
        <v>0</v>
      </c>
      <c r="E97" s="218">
        <f t="shared" si="8"/>
        <v>0</v>
      </c>
      <c r="F97" s="219">
        <f t="shared" si="9"/>
        <v>0</v>
      </c>
      <c r="G97" s="207"/>
      <c r="H97" s="225"/>
      <c r="I97" s="225"/>
      <c r="J97" s="225"/>
      <c r="K97" s="225"/>
      <c r="L97" s="225"/>
      <c r="M97" s="225"/>
      <c r="N97" s="225"/>
      <c r="O97" s="225"/>
      <c r="P97" s="225"/>
      <c r="Q97" s="225"/>
      <c r="R97" s="225"/>
      <c r="S97" s="225"/>
      <c r="T97" s="225"/>
      <c r="U97" s="225"/>
      <c r="V97" s="225"/>
      <c r="W97" s="225"/>
      <c r="X97" s="225"/>
      <c r="Y97" s="225"/>
      <c r="Z97" s="225"/>
      <c r="AA97" s="225"/>
      <c r="AB97" s="225"/>
      <c r="AC97" s="225"/>
      <c r="AD97" s="225"/>
      <c r="AE97" s="225"/>
      <c r="AF97" s="225"/>
      <c r="AG97" s="225"/>
      <c r="AH97" s="225"/>
      <c r="AI97" s="225"/>
      <c r="AJ97" s="225"/>
      <c r="AK97" s="225"/>
      <c r="AL97" s="225"/>
      <c r="AM97" s="226">
        <f t="shared" si="10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">
      <c r="A98" s="210" t="s">
        <v>224</v>
      </c>
      <c r="B98" s="437"/>
      <c r="C98" s="211"/>
      <c r="D98" s="217">
        <v>0</v>
      </c>
      <c r="E98" s="218">
        <f t="shared" si="8"/>
        <v>0</v>
      </c>
      <c r="F98" s="219">
        <f t="shared" si="9"/>
        <v>0</v>
      </c>
      <c r="G98" s="207"/>
      <c r="H98" s="225"/>
      <c r="I98" s="225"/>
      <c r="J98" s="225"/>
      <c r="K98" s="225"/>
      <c r="L98" s="225"/>
      <c r="M98" s="225"/>
      <c r="N98" s="225"/>
      <c r="O98" s="225"/>
      <c r="P98" s="225"/>
      <c r="Q98" s="225"/>
      <c r="R98" s="225"/>
      <c r="S98" s="225"/>
      <c r="T98" s="225"/>
      <c r="U98" s="225"/>
      <c r="V98" s="225"/>
      <c r="W98" s="225"/>
      <c r="X98" s="225"/>
      <c r="Y98" s="225"/>
      <c r="Z98" s="225"/>
      <c r="AA98" s="225"/>
      <c r="AB98" s="225"/>
      <c r="AC98" s="225"/>
      <c r="AD98" s="225"/>
      <c r="AE98" s="225"/>
      <c r="AF98" s="225"/>
      <c r="AG98" s="225"/>
      <c r="AH98" s="225"/>
      <c r="AI98" s="225"/>
      <c r="AJ98" s="225"/>
      <c r="AK98" s="225"/>
      <c r="AL98" s="225"/>
      <c r="AM98" s="226">
        <f t="shared" si="10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">
      <c r="A99" s="210" t="s">
        <v>225</v>
      </c>
      <c r="B99" s="437"/>
      <c r="C99" s="211"/>
      <c r="D99" s="217">
        <v>0</v>
      </c>
      <c r="E99" s="218">
        <f t="shared" si="8"/>
        <v>0</v>
      </c>
      <c r="F99" s="219">
        <f t="shared" si="9"/>
        <v>0</v>
      </c>
      <c r="G99" s="207"/>
      <c r="H99" s="225"/>
      <c r="I99" s="225"/>
      <c r="J99" s="225"/>
      <c r="K99" s="225"/>
      <c r="L99" s="225"/>
      <c r="M99" s="225"/>
      <c r="N99" s="225"/>
      <c r="O99" s="225"/>
      <c r="P99" s="225"/>
      <c r="Q99" s="225"/>
      <c r="R99" s="225"/>
      <c r="S99" s="225"/>
      <c r="T99" s="225"/>
      <c r="U99" s="225"/>
      <c r="V99" s="225"/>
      <c r="W99" s="225"/>
      <c r="X99" s="225"/>
      <c r="Y99" s="225"/>
      <c r="Z99" s="225"/>
      <c r="AA99" s="225"/>
      <c r="AB99" s="225"/>
      <c r="AC99" s="225"/>
      <c r="AD99" s="225"/>
      <c r="AE99" s="225"/>
      <c r="AF99" s="225"/>
      <c r="AG99" s="225"/>
      <c r="AH99" s="225"/>
      <c r="AI99" s="225"/>
      <c r="AJ99" s="225"/>
      <c r="AK99" s="225"/>
      <c r="AL99" s="225"/>
      <c r="AM99" s="226">
        <f t="shared" si="10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">
      <c r="A100" s="253" t="s">
        <v>214</v>
      </c>
      <c r="B100" s="437"/>
      <c r="C100" s="211"/>
      <c r="D100" s="217">
        <v>0</v>
      </c>
      <c r="E100" s="218">
        <f t="shared" si="8"/>
        <v>0</v>
      </c>
      <c r="F100" s="219">
        <f t="shared" si="9"/>
        <v>0</v>
      </c>
      <c r="G100" s="207"/>
      <c r="H100" s="225"/>
      <c r="I100" s="225"/>
      <c r="J100" s="225"/>
      <c r="K100" s="225"/>
      <c r="L100" s="225"/>
      <c r="M100" s="225"/>
      <c r="N100" s="225"/>
      <c r="O100" s="225"/>
      <c r="P100" s="225"/>
      <c r="Q100" s="225"/>
      <c r="R100" s="225"/>
      <c r="S100" s="225"/>
      <c r="T100" s="225"/>
      <c r="U100" s="225"/>
      <c r="V100" s="225"/>
      <c r="W100" s="225"/>
      <c r="X100" s="225"/>
      <c r="Y100" s="225"/>
      <c r="Z100" s="225"/>
      <c r="AA100" s="225"/>
      <c r="AB100" s="225"/>
      <c r="AC100" s="225"/>
      <c r="AD100" s="225"/>
      <c r="AE100" s="225"/>
      <c r="AF100" s="225"/>
      <c r="AG100" s="225"/>
      <c r="AH100" s="225"/>
      <c r="AI100" s="225"/>
      <c r="AJ100" s="225"/>
      <c r="AK100" s="225"/>
      <c r="AL100" s="225"/>
      <c r="AM100" s="226">
        <f t="shared" si="10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">
      <c r="A101" s="253" t="s">
        <v>214</v>
      </c>
      <c r="B101" s="437"/>
      <c r="C101" s="211"/>
      <c r="D101" s="217">
        <v>0</v>
      </c>
      <c r="E101" s="218">
        <f t="shared" si="8"/>
        <v>0</v>
      </c>
      <c r="F101" s="219">
        <f t="shared" si="9"/>
        <v>0</v>
      </c>
      <c r="G101" s="207"/>
      <c r="H101" s="225"/>
      <c r="I101" s="225"/>
      <c r="J101" s="225"/>
      <c r="K101" s="225"/>
      <c r="L101" s="225"/>
      <c r="M101" s="225"/>
      <c r="N101" s="225"/>
      <c r="O101" s="225"/>
      <c r="P101" s="225"/>
      <c r="Q101" s="225"/>
      <c r="R101" s="225"/>
      <c r="S101" s="225"/>
      <c r="T101" s="225"/>
      <c r="U101" s="225"/>
      <c r="V101" s="225"/>
      <c r="W101" s="225"/>
      <c r="X101" s="225"/>
      <c r="Y101" s="225"/>
      <c r="Z101" s="225"/>
      <c r="AA101" s="225"/>
      <c r="AB101" s="225"/>
      <c r="AC101" s="225"/>
      <c r="AD101" s="225"/>
      <c r="AE101" s="225"/>
      <c r="AF101" s="225"/>
      <c r="AG101" s="225"/>
      <c r="AH101" s="225"/>
      <c r="AI101" s="225"/>
      <c r="AJ101" s="225"/>
      <c r="AK101" s="225"/>
      <c r="AL101" s="225"/>
      <c r="AM101" s="226">
        <f t="shared" si="10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">
      <c r="A102" s="209" t="s">
        <v>226</v>
      </c>
      <c r="B102" s="437"/>
      <c r="C102" s="211"/>
      <c r="D102" s="217">
        <v>0</v>
      </c>
      <c r="E102" s="218">
        <f t="shared" si="8"/>
        <v>0</v>
      </c>
      <c r="F102" s="219">
        <f t="shared" si="9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0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">
      <c r="A103" s="209" t="s">
        <v>296</v>
      </c>
      <c r="B103" s="210"/>
      <c r="C103" s="211"/>
      <c r="D103" s="217">
        <v>0</v>
      </c>
      <c r="E103" s="218">
        <f t="shared" si="8"/>
        <v>0</v>
      </c>
      <c r="F103" s="219">
        <f t="shared" si="9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0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">
      <c r="A104" s="209" t="s">
        <v>228</v>
      </c>
      <c r="B104" s="210"/>
      <c r="C104" s="211"/>
      <c r="D104" s="217">
        <v>0</v>
      </c>
      <c r="E104" s="218">
        <f t="shared" si="8"/>
        <v>0</v>
      </c>
      <c r="F104" s="219">
        <f t="shared" si="9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0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">
      <c r="A105" s="349" t="s">
        <v>214</v>
      </c>
      <c r="B105" s="210"/>
      <c r="C105" s="211"/>
      <c r="D105" s="217">
        <v>0</v>
      </c>
      <c r="E105" s="218">
        <f t="shared" si="8"/>
        <v>0</v>
      </c>
      <c r="F105" s="219">
        <f t="shared" si="9"/>
        <v>0</v>
      </c>
      <c r="G105" s="207"/>
      <c r="H105" s="276"/>
      <c r="I105" s="276"/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276"/>
      <c r="Z105" s="276"/>
      <c r="AA105" s="276"/>
      <c r="AB105" s="276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26">
        <f t="shared" si="10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25">
      <c r="A106" s="209" t="s">
        <v>229</v>
      </c>
      <c r="B106" s="210"/>
      <c r="C106" s="211"/>
      <c r="D106" s="217">
        <v>0</v>
      </c>
      <c r="E106" s="218">
        <f t="shared" si="8"/>
        <v>0</v>
      </c>
      <c r="F106" s="219">
        <f t="shared" si="9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0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25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9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">
      <c r="A108" s="438" t="s">
        <v>231</v>
      </c>
      <c r="B108" s="210"/>
      <c r="C108" s="211"/>
      <c r="D108" s="217">
        <v>0</v>
      </c>
      <c r="E108" s="218">
        <f t="shared" ref="E108:E116" si="11">AM108</f>
        <v>0</v>
      </c>
      <c r="F108" s="521">
        <f t="shared" si="9"/>
        <v>0</v>
      </c>
      <c r="G108" s="207"/>
      <c r="H108" s="533"/>
      <c r="I108" s="533"/>
      <c r="J108" s="533"/>
      <c r="K108" s="533"/>
      <c r="L108" s="533"/>
      <c r="M108" s="533"/>
      <c r="N108" s="533"/>
      <c r="O108" s="533"/>
      <c r="P108" s="533"/>
      <c r="Q108" s="533"/>
      <c r="R108" s="533"/>
      <c r="S108" s="533"/>
      <c r="T108" s="533"/>
      <c r="U108" s="533"/>
      <c r="V108" s="533"/>
      <c r="W108" s="533"/>
      <c r="X108" s="533"/>
      <c r="Y108" s="533"/>
      <c r="Z108" s="533"/>
      <c r="AA108" s="533"/>
      <c r="AB108" s="533"/>
      <c r="AC108" s="533"/>
      <c r="AD108" s="533"/>
      <c r="AE108" s="533"/>
      <c r="AF108" s="533"/>
      <c r="AG108" s="533"/>
      <c r="AH108" s="533"/>
      <c r="AI108" s="533"/>
      <c r="AJ108" s="533"/>
      <c r="AK108" s="533"/>
      <c r="AL108" s="533"/>
      <c r="AM108" s="226">
        <f t="shared" ref="AM108:AM116" si="12">SUM(H108:AL108)</f>
        <v>0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">
      <c r="A109" s="252" t="s">
        <v>214</v>
      </c>
      <c r="B109" s="210"/>
      <c r="C109" s="211"/>
      <c r="D109" s="217">
        <v>0</v>
      </c>
      <c r="E109" s="218">
        <f t="shared" si="11"/>
        <v>0</v>
      </c>
      <c r="F109" s="521">
        <f t="shared" si="9"/>
        <v>0</v>
      </c>
      <c r="G109" s="207"/>
      <c r="H109" s="482"/>
      <c r="I109" s="482"/>
      <c r="J109" s="482"/>
      <c r="K109" s="482"/>
      <c r="L109" s="482"/>
      <c r="M109" s="482"/>
      <c r="N109" s="482"/>
      <c r="O109" s="482"/>
      <c r="P109" s="482"/>
      <c r="Q109" s="482"/>
      <c r="R109" s="482"/>
      <c r="S109" s="482"/>
      <c r="T109" s="482"/>
      <c r="U109" s="482"/>
      <c r="V109" s="482"/>
      <c r="W109" s="482"/>
      <c r="X109" s="482"/>
      <c r="Y109" s="482"/>
      <c r="Z109" s="482"/>
      <c r="AA109" s="482"/>
      <c r="AB109" s="482"/>
      <c r="AC109" s="482"/>
      <c r="AD109" s="482"/>
      <c r="AE109" s="482"/>
      <c r="AF109" s="482"/>
      <c r="AG109" s="482"/>
      <c r="AH109" s="482"/>
      <c r="AI109" s="482"/>
      <c r="AJ109" s="482"/>
      <c r="AK109" s="482"/>
      <c r="AL109" s="482"/>
      <c r="AM109" s="226">
        <f t="shared" si="12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">
      <c r="A110" s="252" t="s">
        <v>214</v>
      </c>
      <c r="B110" s="210"/>
      <c r="C110" s="211"/>
      <c r="D110" s="217">
        <v>0</v>
      </c>
      <c r="E110" s="218">
        <f t="shared" si="11"/>
        <v>0</v>
      </c>
      <c r="F110" s="521">
        <f t="shared" si="9"/>
        <v>0</v>
      </c>
      <c r="G110" s="207"/>
      <c r="H110" s="482"/>
      <c r="I110" s="482"/>
      <c r="J110" s="482"/>
      <c r="K110" s="482"/>
      <c r="L110" s="482"/>
      <c r="M110" s="482"/>
      <c r="N110" s="482"/>
      <c r="O110" s="482"/>
      <c r="P110" s="482"/>
      <c r="Q110" s="482"/>
      <c r="R110" s="482"/>
      <c r="S110" s="482"/>
      <c r="T110" s="482"/>
      <c r="U110" s="482"/>
      <c r="V110" s="482"/>
      <c r="W110" s="482"/>
      <c r="X110" s="482"/>
      <c r="Y110" s="482"/>
      <c r="Z110" s="482"/>
      <c r="AA110" s="482"/>
      <c r="AB110" s="482"/>
      <c r="AC110" s="482"/>
      <c r="AD110" s="482"/>
      <c r="AE110" s="482"/>
      <c r="AF110" s="482"/>
      <c r="AG110" s="482"/>
      <c r="AH110" s="482"/>
      <c r="AI110" s="482"/>
      <c r="AJ110" s="482"/>
      <c r="AK110" s="482"/>
      <c r="AL110" s="482"/>
      <c r="AM110" s="226">
        <f t="shared" si="12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">
      <c r="A111" s="252" t="s">
        <v>214</v>
      </c>
      <c r="B111" s="210"/>
      <c r="C111" s="211"/>
      <c r="D111" s="217">
        <v>0</v>
      </c>
      <c r="E111" s="218">
        <f t="shared" si="11"/>
        <v>0</v>
      </c>
      <c r="F111" s="521">
        <f t="shared" si="9"/>
        <v>0</v>
      </c>
      <c r="G111" s="207"/>
      <c r="H111" s="482"/>
      <c r="I111" s="482"/>
      <c r="J111" s="482"/>
      <c r="K111" s="482"/>
      <c r="L111" s="482"/>
      <c r="M111" s="482"/>
      <c r="N111" s="482"/>
      <c r="O111" s="482"/>
      <c r="P111" s="482"/>
      <c r="Q111" s="482"/>
      <c r="R111" s="482"/>
      <c r="S111" s="482"/>
      <c r="T111" s="482"/>
      <c r="U111" s="482"/>
      <c r="V111" s="482"/>
      <c r="W111" s="482"/>
      <c r="X111" s="482"/>
      <c r="Y111" s="482"/>
      <c r="Z111" s="482"/>
      <c r="AA111" s="482"/>
      <c r="AB111" s="482"/>
      <c r="AC111" s="482"/>
      <c r="AD111" s="482"/>
      <c r="AE111" s="482"/>
      <c r="AF111" s="482"/>
      <c r="AG111" s="482"/>
      <c r="AH111" s="482"/>
      <c r="AI111" s="482"/>
      <c r="AJ111" s="482"/>
      <c r="AK111" s="482"/>
      <c r="AL111" s="482"/>
      <c r="AM111" s="226">
        <f t="shared" si="12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">
      <c r="A112" s="439" t="s">
        <v>43</v>
      </c>
      <c r="B112" s="210"/>
      <c r="C112" s="211"/>
      <c r="D112" s="217">
        <v>0</v>
      </c>
      <c r="E112" s="218">
        <f t="shared" si="11"/>
        <v>0</v>
      </c>
      <c r="F112" s="521">
        <f t="shared" si="9"/>
        <v>0</v>
      </c>
      <c r="G112" s="207"/>
      <c r="H112" s="482"/>
      <c r="I112" s="482"/>
      <c r="J112" s="482"/>
      <c r="K112" s="482"/>
      <c r="L112" s="482"/>
      <c r="M112" s="482"/>
      <c r="N112" s="482"/>
      <c r="O112" s="482"/>
      <c r="P112" s="482"/>
      <c r="Q112" s="482"/>
      <c r="R112" s="482"/>
      <c r="S112" s="482"/>
      <c r="T112" s="482"/>
      <c r="U112" s="482"/>
      <c r="V112" s="482"/>
      <c r="W112" s="482"/>
      <c r="X112" s="482"/>
      <c r="Y112" s="482"/>
      <c r="Z112" s="482"/>
      <c r="AA112" s="482"/>
      <c r="AB112" s="482"/>
      <c r="AC112" s="482"/>
      <c r="AD112" s="482"/>
      <c r="AE112" s="482"/>
      <c r="AF112" s="482"/>
      <c r="AG112" s="482"/>
      <c r="AH112" s="482"/>
      <c r="AI112" s="482"/>
      <c r="AJ112" s="482"/>
      <c r="AK112" s="482"/>
      <c r="AL112" s="482"/>
      <c r="AM112" s="226">
        <f t="shared" si="12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25">
      <c r="A113" s="439" t="s">
        <v>45</v>
      </c>
      <c r="B113" s="210"/>
      <c r="C113" s="211"/>
      <c r="D113" s="217">
        <v>0</v>
      </c>
      <c r="E113" s="218">
        <f t="shared" si="11"/>
        <v>0</v>
      </c>
      <c r="F113" s="521">
        <f t="shared" si="9"/>
        <v>0</v>
      </c>
      <c r="G113" s="207"/>
      <c r="H113" s="482"/>
      <c r="I113" s="482"/>
      <c r="J113" s="482"/>
      <c r="K113" s="482"/>
      <c r="L113" s="482"/>
      <c r="M113" s="482"/>
      <c r="N113" s="482"/>
      <c r="O113" s="482"/>
      <c r="P113" s="482"/>
      <c r="Q113" s="482"/>
      <c r="R113" s="482"/>
      <c r="S113" s="482"/>
      <c r="T113" s="482"/>
      <c r="U113" s="482"/>
      <c r="V113" s="482"/>
      <c r="W113" s="482"/>
      <c r="X113" s="482"/>
      <c r="Y113" s="482"/>
      <c r="Z113" s="482"/>
      <c r="AA113" s="482"/>
      <c r="AB113" s="482"/>
      <c r="AC113" s="482"/>
      <c r="AD113" s="482"/>
      <c r="AE113" s="482"/>
      <c r="AF113" s="482"/>
      <c r="AG113" s="482"/>
      <c r="AH113" s="482"/>
      <c r="AI113" s="482"/>
      <c r="AJ113" s="482"/>
      <c r="AK113" s="482"/>
      <c r="AL113" s="482"/>
      <c r="AM113" s="226">
        <f t="shared" si="12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25">
      <c r="A114" s="438" t="s">
        <v>232</v>
      </c>
      <c r="B114" s="210"/>
      <c r="C114" s="211"/>
      <c r="D114" s="485">
        <v>0</v>
      </c>
      <c r="E114" s="486">
        <f t="shared" si="11"/>
        <v>0</v>
      </c>
      <c r="F114" s="522">
        <f t="shared" si="9"/>
        <v>0</v>
      </c>
      <c r="G114" s="207"/>
      <c r="H114" s="488"/>
      <c r="I114" s="488"/>
      <c r="J114" s="488"/>
      <c r="K114" s="488"/>
      <c r="L114" s="488"/>
      <c r="M114" s="488"/>
      <c r="N114" s="488"/>
      <c r="O114" s="488"/>
      <c r="P114" s="488"/>
      <c r="Q114" s="488"/>
      <c r="R114" s="488"/>
      <c r="S114" s="488"/>
      <c r="T114" s="488"/>
      <c r="U114" s="488"/>
      <c r="V114" s="488"/>
      <c r="W114" s="488"/>
      <c r="X114" s="488"/>
      <c r="Y114" s="488"/>
      <c r="Z114" s="488"/>
      <c r="AA114" s="488"/>
      <c r="AB114" s="488"/>
      <c r="AC114" s="488"/>
      <c r="AD114" s="488"/>
      <c r="AE114" s="488"/>
      <c r="AF114" s="488"/>
      <c r="AG114" s="488"/>
      <c r="AH114" s="488"/>
      <c r="AI114" s="488"/>
      <c r="AJ114" s="488"/>
      <c r="AK114" s="488"/>
      <c r="AL114" s="488"/>
      <c r="AM114" s="524">
        <f t="shared" si="12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thickTop="1" x14ac:dyDescent="0.2">
      <c r="A115" s="252" t="s">
        <v>214</v>
      </c>
      <c r="B115" s="210"/>
      <c r="C115" s="211"/>
      <c r="D115" s="212">
        <v>0</v>
      </c>
      <c r="E115" s="231">
        <f t="shared" si="11"/>
        <v>0</v>
      </c>
      <c r="F115" s="228">
        <f t="shared" si="9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2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thickBot="1" x14ac:dyDescent="0.25">
      <c r="A116" s="252" t="s">
        <v>214</v>
      </c>
      <c r="B116" s="210"/>
      <c r="C116" s="211"/>
      <c r="D116" s="221">
        <v>0</v>
      </c>
      <c r="E116" s="333">
        <f t="shared" si="11"/>
        <v>0</v>
      </c>
      <c r="F116" s="228">
        <f t="shared" si="9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2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25">
      <c r="A117" s="434" t="s">
        <v>233</v>
      </c>
      <c r="B117" s="210"/>
      <c r="C117" s="211"/>
      <c r="D117" s="485">
        <v>0</v>
      </c>
      <c r="E117" s="486">
        <f>E114+E113+E112+E108+E107+E73+E72+E71</f>
        <v>0</v>
      </c>
      <c r="F117" s="487">
        <f t="shared" si="9"/>
        <v>0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0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25">
      <c r="A118" s="440" t="s">
        <v>41</v>
      </c>
      <c r="B118" s="234"/>
      <c r="C118" s="234"/>
      <c r="D118" s="250">
        <v>0</v>
      </c>
      <c r="E118" s="251">
        <f>AM118</f>
        <v>0</v>
      </c>
      <c r="F118" s="341">
        <f t="shared" si="9"/>
        <v>0</v>
      </c>
      <c r="H118" s="531"/>
      <c r="I118" s="531"/>
      <c r="J118" s="531"/>
      <c r="K118" s="531"/>
      <c r="L118" s="531"/>
      <c r="M118" s="531"/>
      <c r="N118" s="531"/>
      <c r="O118" s="531"/>
      <c r="P118" s="531"/>
      <c r="Q118" s="531"/>
      <c r="R118" s="531"/>
      <c r="S118" s="531"/>
      <c r="T118" s="531"/>
      <c r="U118" s="531"/>
      <c r="V118" s="531"/>
      <c r="W118" s="531"/>
      <c r="X118" s="531"/>
      <c r="Y118" s="531"/>
      <c r="Z118" s="531"/>
      <c r="AA118" s="531"/>
      <c r="AB118" s="531"/>
      <c r="AC118" s="531"/>
      <c r="AD118" s="531"/>
      <c r="AE118" s="531"/>
      <c r="AF118" s="531"/>
      <c r="AG118" s="531"/>
      <c r="AH118" s="531"/>
      <c r="AI118" s="531"/>
      <c r="AJ118" s="531"/>
      <c r="AK118" s="531"/>
      <c r="AL118" s="531"/>
      <c r="AM118" s="341">
        <f>SUM(H118:AL118)</f>
        <v>0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25">
      <c r="H119" s="484">
        <f>B4</f>
        <v>37591</v>
      </c>
      <c r="I119" s="484">
        <f t="shared" ref="I119:R119" si="13">H119+1</f>
        <v>37592</v>
      </c>
      <c r="J119" s="484">
        <f t="shared" si="13"/>
        <v>37593</v>
      </c>
      <c r="K119" s="484">
        <f t="shared" si="13"/>
        <v>37594</v>
      </c>
      <c r="L119" s="484">
        <f t="shared" si="13"/>
        <v>37595</v>
      </c>
      <c r="M119" s="484">
        <f t="shared" si="13"/>
        <v>37596</v>
      </c>
      <c r="N119" s="484">
        <f t="shared" si="13"/>
        <v>37597</v>
      </c>
      <c r="O119" s="484">
        <f t="shared" si="13"/>
        <v>37598</v>
      </c>
      <c r="P119" s="484">
        <f t="shared" si="13"/>
        <v>37599</v>
      </c>
      <c r="Q119" s="484">
        <f t="shared" si="13"/>
        <v>37600</v>
      </c>
      <c r="R119" s="484">
        <f t="shared" si="13"/>
        <v>37601</v>
      </c>
      <c r="S119" s="484">
        <f t="shared" ref="S119:AB119" si="14">R119+1</f>
        <v>37602</v>
      </c>
      <c r="T119" s="484">
        <f t="shared" si="14"/>
        <v>37603</v>
      </c>
      <c r="U119" s="484">
        <f t="shared" si="14"/>
        <v>37604</v>
      </c>
      <c r="V119" s="484">
        <f t="shared" si="14"/>
        <v>37605</v>
      </c>
      <c r="W119" s="484">
        <f t="shared" si="14"/>
        <v>37606</v>
      </c>
      <c r="X119" s="484">
        <f t="shared" si="14"/>
        <v>37607</v>
      </c>
      <c r="Y119" s="484">
        <f t="shared" si="14"/>
        <v>37608</v>
      </c>
      <c r="Z119" s="484">
        <f t="shared" si="14"/>
        <v>37609</v>
      </c>
      <c r="AA119" s="484">
        <f t="shared" si="14"/>
        <v>37610</v>
      </c>
      <c r="AB119" s="484">
        <f t="shared" si="14"/>
        <v>37611</v>
      </c>
      <c r="AC119" s="484">
        <f t="shared" ref="AC119:AL119" si="15">AB119+1</f>
        <v>37612</v>
      </c>
      <c r="AD119" s="484">
        <f t="shared" si="15"/>
        <v>37613</v>
      </c>
      <c r="AE119" s="484">
        <f t="shared" si="15"/>
        <v>37614</v>
      </c>
      <c r="AF119" s="484">
        <f t="shared" si="15"/>
        <v>37615</v>
      </c>
      <c r="AG119" s="484">
        <f t="shared" si="15"/>
        <v>37616</v>
      </c>
      <c r="AH119" s="484">
        <f t="shared" si="15"/>
        <v>37617</v>
      </c>
      <c r="AI119" s="484">
        <f t="shared" si="15"/>
        <v>37618</v>
      </c>
      <c r="AJ119" s="484">
        <f t="shared" si="15"/>
        <v>37619</v>
      </c>
      <c r="AK119" s="484">
        <f t="shared" si="15"/>
        <v>37620</v>
      </c>
      <c r="AL119" s="484">
        <f t="shared" si="15"/>
        <v>37621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25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25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25" thickTop="1" thickBot="1" x14ac:dyDescent="0.25">
      <c r="A122" s="37" t="s">
        <v>235</v>
      </c>
      <c r="B122" s="38"/>
      <c r="C122" s="39"/>
      <c r="D122" s="40"/>
    </row>
    <row r="123" spans="1:46" ht="12.75" customHeight="1" thickTop="1" x14ac:dyDescent="0.2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25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25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25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25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-3.0013325158506632E-10</v>
      </c>
      <c r="D136" s="324">
        <v>1276800</v>
      </c>
      <c r="E136" s="325">
        <v>0</v>
      </c>
      <c r="F136" s="325">
        <v>0</v>
      </c>
      <c r="G136" s="324">
        <v>0</v>
      </c>
      <c r="H136" s="326">
        <v>0</v>
      </c>
      <c r="I136" s="328">
        <v>1276800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6">SUM(C136:C137)</f>
        <v>-3.0013325158506632E-10</v>
      </c>
      <c r="D138" s="320">
        <f t="shared" si="16"/>
        <v>1276800</v>
      </c>
      <c r="E138" s="312">
        <f t="shared" si="16"/>
        <v>0</v>
      </c>
      <c r="F138" s="312">
        <f t="shared" si="16"/>
        <v>0</v>
      </c>
      <c r="G138" s="312">
        <f t="shared" si="16"/>
        <v>0</v>
      </c>
      <c r="H138" s="322">
        <f t="shared" si="16"/>
        <v>0</v>
      </c>
      <c r="I138" s="330">
        <f t="shared" si="16"/>
        <v>1276800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37591</v>
      </c>
      <c r="C142" s="345"/>
      <c r="D142" s="345"/>
      <c r="E142" s="345"/>
      <c r="F142" s="345"/>
      <c r="G142" s="345"/>
      <c r="H142" s="345"/>
      <c r="I142" s="344">
        <f t="shared" ref="I142:I172" si="17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72" si="18">+B142+1</f>
        <v>37592</v>
      </c>
      <c r="C143" s="310"/>
      <c r="D143" s="310"/>
      <c r="E143" s="310"/>
      <c r="F143" s="310"/>
      <c r="G143" s="310"/>
      <c r="H143" s="310"/>
      <c r="I143" s="311">
        <f t="shared" si="17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8"/>
        <v>37593</v>
      </c>
      <c r="C144" s="310"/>
      <c r="D144" s="310"/>
      <c r="E144" s="310"/>
      <c r="F144" s="310"/>
      <c r="G144" s="310"/>
      <c r="H144" s="310"/>
      <c r="I144" s="311">
        <f t="shared" si="17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8"/>
        <v>37594</v>
      </c>
      <c r="C145" s="310"/>
      <c r="D145" s="310"/>
      <c r="E145" s="310"/>
      <c r="F145" s="310"/>
      <c r="G145" s="310"/>
      <c r="H145" s="310"/>
      <c r="I145" s="311">
        <f t="shared" si="17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8"/>
        <v>37595</v>
      </c>
      <c r="C146" s="310"/>
      <c r="D146" s="310"/>
      <c r="E146" s="310"/>
      <c r="F146" s="310"/>
      <c r="G146" s="310"/>
      <c r="H146" s="310"/>
      <c r="I146" s="311">
        <f t="shared" si="17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8"/>
        <v>37596</v>
      </c>
      <c r="C147" s="310"/>
      <c r="D147" s="310"/>
      <c r="E147" s="310"/>
      <c r="F147" s="310"/>
      <c r="G147" s="310"/>
      <c r="H147" s="310"/>
      <c r="I147" s="311">
        <f t="shared" si="17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8"/>
        <v>37597</v>
      </c>
      <c r="C148" s="310"/>
      <c r="D148" s="310"/>
      <c r="E148" s="310"/>
      <c r="F148" s="310"/>
      <c r="G148" s="310"/>
      <c r="H148" s="310"/>
      <c r="I148" s="311">
        <f t="shared" si="17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8"/>
        <v>37598</v>
      </c>
      <c r="C149" s="310"/>
      <c r="D149" s="310"/>
      <c r="E149" s="310"/>
      <c r="F149" s="310"/>
      <c r="G149" s="310"/>
      <c r="H149" s="310"/>
      <c r="I149" s="311">
        <f t="shared" si="17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8"/>
        <v>37599</v>
      </c>
      <c r="C150" s="310"/>
      <c r="D150" s="310"/>
      <c r="E150" s="310"/>
      <c r="F150" s="310"/>
      <c r="G150" s="310"/>
      <c r="H150" s="310"/>
      <c r="I150" s="311">
        <f t="shared" si="17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8"/>
        <v>37600</v>
      </c>
      <c r="C151" s="310"/>
      <c r="D151" s="310"/>
      <c r="E151" s="310"/>
      <c r="F151" s="310"/>
      <c r="G151" s="310"/>
      <c r="H151" s="310"/>
      <c r="I151" s="311">
        <f t="shared" si="17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8"/>
        <v>37601</v>
      </c>
      <c r="C152" s="310"/>
      <c r="D152" s="310"/>
      <c r="E152" s="310"/>
      <c r="F152" s="310"/>
      <c r="G152" s="310"/>
      <c r="H152" s="310"/>
      <c r="I152" s="311">
        <f t="shared" si="17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8"/>
        <v>37602</v>
      </c>
      <c r="C153" s="310"/>
      <c r="D153" s="310"/>
      <c r="E153" s="310"/>
      <c r="F153" s="310"/>
      <c r="G153" s="310"/>
      <c r="H153" s="310"/>
      <c r="I153" s="311">
        <f t="shared" si="17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8"/>
        <v>37603</v>
      </c>
      <c r="C154" s="310"/>
      <c r="D154" s="310"/>
      <c r="E154" s="310"/>
      <c r="F154" s="310"/>
      <c r="G154" s="310"/>
      <c r="H154" s="310"/>
      <c r="I154" s="311">
        <f t="shared" si="17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8"/>
        <v>37604</v>
      </c>
      <c r="C155" s="310"/>
      <c r="D155" s="310"/>
      <c r="E155" s="310"/>
      <c r="F155" s="310"/>
      <c r="G155" s="310"/>
      <c r="H155" s="310"/>
      <c r="I155" s="311">
        <f t="shared" si="17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8"/>
        <v>37605</v>
      </c>
      <c r="C156" s="310"/>
      <c r="D156" s="310"/>
      <c r="E156" s="310"/>
      <c r="F156" s="310"/>
      <c r="G156" s="310"/>
      <c r="H156" s="310"/>
      <c r="I156" s="311">
        <f t="shared" si="17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8"/>
        <v>37606</v>
      </c>
      <c r="C157" s="310"/>
      <c r="D157" s="310"/>
      <c r="E157" s="310"/>
      <c r="F157" s="310"/>
      <c r="G157" s="310"/>
      <c r="H157" s="310"/>
      <c r="I157" s="311">
        <f t="shared" si="17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8"/>
        <v>37607</v>
      </c>
      <c r="C158" s="323"/>
      <c r="D158" s="324"/>
      <c r="E158" s="323"/>
      <c r="F158" s="325"/>
      <c r="G158" s="310"/>
      <c r="H158" s="310"/>
      <c r="I158" s="311">
        <f t="shared" si="17"/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si="18"/>
        <v>37608</v>
      </c>
      <c r="C159" s="310"/>
      <c r="D159" s="310"/>
      <c r="E159" s="310"/>
      <c r="F159" s="310"/>
      <c r="G159" s="310"/>
      <c r="H159" s="310"/>
      <c r="I159" s="311">
        <f t="shared" si="17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18"/>
        <v>37609</v>
      </c>
      <c r="C160" s="323"/>
      <c r="D160" s="324"/>
      <c r="E160" s="323"/>
      <c r="F160" s="325"/>
      <c r="G160" s="503"/>
      <c r="H160" s="500"/>
      <c r="I160" s="311">
        <f t="shared" si="17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18"/>
        <v>37610</v>
      </c>
      <c r="C161" s="310"/>
      <c r="D161" s="310"/>
      <c r="E161" s="310"/>
      <c r="F161" s="310"/>
      <c r="G161" s="310"/>
      <c r="H161" s="310"/>
      <c r="I161" s="311">
        <f t="shared" si="17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18"/>
        <v>37611</v>
      </c>
      <c r="C162" s="310"/>
      <c r="D162" s="310"/>
      <c r="E162" s="310"/>
      <c r="F162" s="310"/>
      <c r="G162" s="310"/>
      <c r="H162" s="310"/>
      <c r="I162" s="311">
        <f t="shared" si="17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18"/>
        <v>37612</v>
      </c>
      <c r="C163" s="310"/>
      <c r="D163" s="310"/>
      <c r="E163" s="310"/>
      <c r="F163" s="310"/>
      <c r="G163" s="310"/>
      <c r="H163" s="310"/>
      <c r="I163" s="311">
        <f t="shared" si="17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18"/>
        <v>37613</v>
      </c>
      <c r="C164" s="310"/>
      <c r="D164" s="310"/>
      <c r="E164" s="310"/>
      <c r="F164" s="310"/>
      <c r="G164" s="310"/>
      <c r="H164" s="310"/>
      <c r="I164" s="311">
        <f t="shared" si="17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18"/>
        <v>37614</v>
      </c>
      <c r="C165" s="310"/>
      <c r="D165" s="310"/>
      <c r="E165" s="310"/>
      <c r="F165" s="310"/>
      <c r="G165" s="310"/>
      <c r="H165" s="310"/>
      <c r="I165" s="311">
        <f t="shared" si="17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18"/>
        <v>37615</v>
      </c>
      <c r="C166" s="310"/>
      <c r="D166" s="310"/>
      <c r="E166" s="310"/>
      <c r="F166" s="310"/>
      <c r="G166" s="310"/>
      <c r="H166" s="310"/>
      <c r="I166" s="311">
        <f t="shared" si="17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18"/>
        <v>37616</v>
      </c>
      <c r="C167" s="310"/>
      <c r="D167" s="310"/>
      <c r="E167" s="310"/>
      <c r="F167" s="310"/>
      <c r="G167" s="310"/>
      <c r="H167" s="310"/>
      <c r="I167" s="311">
        <f t="shared" si="17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18"/>
        <v>37617</v>
      </c>
      <c r="C168" s="310"/>
      <c r="D168" s="310"/>
      <c r="E168" s="310"/>
      <c r="F168" s="310"/>
      <c r="G168" s="310"/>
      <c r="H168" s="310"/>
      <c r="I168" s="311">
        <f t="shared" si="17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18"/>
        <v>37618</v>
      </c>
      <c r="C169" s="310"/>
      <c r="D169" s="310"/>
      <c r="E169" s="310"/>
      <c r="F169" s="310"/>
      <c r="G169" s="310"/>
      <c r="H169" s="310"/>
      <c r="I169" s="311">
        <f t="shared" si="17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18"/>
        <v>37619</v>
      </c>
      <c r="C170" s="310"/>
      <c r="D170" s="310"/>
      <c r="E170" s="310"/>
      <c r="F170" s="310"/>
      <c r="G170" s="310"/>
      <c r="H170" s="437"/>
      <c r="I170" s="311">
        <f t="shared" si="17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18"/>
        <v>37620</v>
      </c>
      <c r="C171" s="310"/>
      <c r="D171" s="310"/>
      <c r="E171" s="310"/>
      <c r="F171" s="310"/>
      <c r="G171" s="310"/>
      <c r="H171" s="437"/>
      <c r="I171" s="311">
        <f t="shared" si="17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18"/>
        <v>37621</v>
      </c>
      <c r="C172" s="313"/>
      <c r="D172" s="314"/>
      <c r="E172" s="314"/>
      <c r="F172" s="314"/>
      <c r="G172" s="313"/>
      <c r="H172" s="459"/>
      <c r="I172" s="315">
        <f t="shared" si="17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19">SUM(C142:C172)</f>
        <v>0</v>
      </c>
      <c r="D173" s="312">
        <f t="shared" si="19"/>
        <v>0</v>
      </c>
      <c r="E173" s="312">
        <f t="shared" si="19"/>
        <v>0</v>
      </c>
      <c r="F173" s="312">
        <f t="shared" si="19"/>
        <v>0</v>
      </c>
      <c r="G173" s="312">
        <f t="shared" si="19"/>
        <v>0</v>
      </c>
      <c r="H173" s="312">
        <f t="shared" si="19"/>
        <v>0</v>
      </c>
      <c r="I173" s="311">
        <f t="shared" si="19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25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25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25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25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25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25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25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25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25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"/>
    <row r="253" spans="1:15" ht="12.75" customHeight="1" x14ac:dyDescent="0.2"/>
    <row r="254" spans="1:15" ht="12.75" customHeight="1" thickBot="1" x14ac:dyDescent="0.25">
      <c r="D254" s="1"/>
      <c r="E254" s="1"/>
      <c r="F254" s="1"/>
      <c r="G254" s="49"/>
      <c r="H254" s="49"/>
    </row>
    <row r="255" spans="1:15" ht="12.75" customHeight="1" thickTop="1" thickBot="1" x14ac:dyDescent="0.25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25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25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25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"/>
  </sheetData>
  <customSheetViews>
    <customSheetView guid="{82BDC42D-8BA8-11D2-B258-00A024620E62}" scale="75" fitToPage="1" showRuler="0" topLeftCell="O18">
      <selection activeCell="A6" sqref="A6:R40"/>
      <pageMargins left="0.25" right="0.25" top="0.25" bottom="0.25" header="0.23" footer="0.25"/>
      <printOptions horizontalCentered="1"/>
      <pageSetup paperSize="5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2BDC436-8BA8-11D2-B258-00A024620E62}" scale="75" fitToPage="1" showRuler="0" topLeftCell="A40">
      <selection activeCell="A41" sqref="A41:AG118"/>
      <pageMargins left="0.25" right="0.25" top="0.25" bottom="0.25" header="0.23" footer="0.25"/>
      <printOptions horizontalCentered="1"/>
      <pageSetup paperSize="5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2BDC43F-8BA8-11D2-B258-00A024620E62}" scale="75" fitToPage="1" showRuler="0" topLeftCell="A120">
      <selection activeCell="A121" sqref="A121:M239"/>
      <pageMargins left="0.25" right="0.25" top="0.25" bottom="0.25" header="0.23" footer="0.25"/>
      <printOptions horizontalCentered="1"/>
      <pageSetup paperSize="5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verticalCentered="1"/>
  <pageMargins left="0.75" right="0.25" top="0.25" bottom="0.4" header="0.23" footer="0.25"/>
  <pageSetup orientation="landscape" horizontalDpi="4294967292" verticalDpi="4294967292" r:id="rId4"/>
  <headerFooter alignWithMargins="0">
    <oddFooter>&amp;LECT&amp;CPage &amp;P&amp;R&amp;D</oddFooter>
  </headerFooter>
  <drawing r:id="rId5"/>
  <legacy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X277"/>
  <sheetViews>
    <sheetView showGridLines="0" zoomScale="80" workbookViewId="0">
      <pane xSplit="6" topLeftCell="G1" activePane="topRight" state="frozen"/>
      <selection activeCell="H118" sqref="H118:AL118"/>
      <selection pane="topRight" activeCell="B4" sqref="B4"/>
    </sheetView>
  </sheetViews>
  <sheetFormatPr defaultRowHeight="12.75" x14ac:dyDescent="0.2"/>
  <cols>
    <col min="1" max="1" width="25.42578125" style="11" customWidth="1"/>
    <col min="2" max="2" width="17.28515625" style="11" customWidth="1"/>
    <col min="3" max="3" width="14.42578125" style="11" customWidth="1"/>
    <col min="4" max="4" width="14.85546875" style="11" customWidth="1"/>
    <col min="5" max="5" width="17.28515625" style="11" customWidth="1"/>
    <col min="6" max="6" width="19.85546875" style="11" customWidth="1"/>
    <col min="7" max="7" width="17" style="11" customWidth="1"/>
    <col min="8" max="8" width="16.7109375" style="11" customWidth="1"/>
    <col min="9" max="9" width="19.85546875" style="11" customWidth="1"/>
    <col min="10" max="10" width="14.85546875" style="11" customWidth="1"/>
    <col min="11" max="11" width="16.85546875" style="11" customWidth="1"/>
    <col min="12" max="12" width="14.85546875" style="11" customWidth="1"/>
    <col min="13" max="13" width="15.28515625" style="11" customWidth="1"/>
    <col min="14" max="18" width="14.85546875" style="11" customWidth="1"/>
    <col min="19" max="19" width="20.85546875" style="11" customWidth="1"/>
    <col min="20" max="24" width="14.85546875" style="11" customWidth="1"/>
    <col min="25" max="25" width="15.42578125" style="11" customWidth="1"/>
    <col min="26" max="34" width="14.85546875" style="11" customWidth="1"/>
    <col min="35" max="35" width="13.85546875" style="11" customWidth="1"/>
    <col min="36" max="36" width="15.140625" style="11" customWidth="1"/>
    <col min="37" max="37" width="16.140625" style="11" customWidth="1"/>
    <col min="38" max="38" width="14.5703125" style="11" customWidth="1"/>
    <col min="39" max="39" width="12" style="11" customWidth="1"/>
    <col min="40" max="40" width="13.28515625" style="11" customWidth="1"/>
    <col min="41" max="41" width="11.5703125" style="11" customWidth="1"/>
    <col min="42" max="42" width="14.5703125" style="11" customWidth="1"/>
    <col min="43" max="16384" width="9.14062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25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25">
      <c r="A3" s="407" t="s">
        <v>104</v>
      </c>
      <c r="B3" s="13" t="s">
        <v>84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25">
      <c r="A4" s="407" t="s">
        <v>106</v>
      </c>
      <c r="B4" s="166">
        <v>37165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">
      <c r="A5" s="407" t="s">
        <v>108</v>
      </c>
      <c r="B5" s="483">
        <v>37195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>
        <v>1</v>
      </c>
      <c r="AC5" s="519">
        <v>1</v>
      </c>
      <c r="AD5" s="519"/>
      <c r="AE5" s="519"/>
      <c r="AF5" s="519">
        <v>1</v>
      </c>
      <c r="AG5" s="519">
        <v>1</v>
      </c>
      <c r="AH5" s="519">
        <v>1</v>
      </c>
      <c r="AI5" s="519">
        <v>1</v>
      </c>
      <c r="AJ5" s="519"/>
    </row>
    <row r="6" spans="1:36" ht="12.75" customHeight="1" x14ac:dyDescent="0.25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/>
      <c r="Q8" s="1"/>
      <c r="R8" s="1"/>
      <c r="S8" s="62">
        <f>B4</f>
        <v>37165</v>
      </c>
      <c r="T8" s="478">
        <f>'[56]LT-WFALLON'!$I$4</f>
        <v>0</v>
      </c>
      <c r="U8" s="478">
        <f>'[56]LT-WFALLON'!$I$40</f>
        <v>0</v>
      </c>
      <c r="V8" s="478">
        <f>'[56]LT-WFALLON'!$N$4+'[56]LT-WFALLON'!$N$40</f>
        <v>0</v>
      </c>
      <c r="W8" s="478">
        <f>'[56]LT-WFALLON'!$O$4+'[56]LT-WFALLON'!$O$40</f>
        <v>0</v>
      </c>
      <c r="X8" s="478">
        <f>'[56]LT-WFALLON'!$Q$4+'[56]LT-WFALLON'!$Q$40</f>
        <v>0</v>
      </c>
      <c r="Y8" s="478">
        <f>'[56]LT-WFALLON'!$F$4+'[56]LT-WFALLON'!$F$40</f>
        <v>0</v>
      </c>
      <c r="Z8" s="478">
        <f>'[56]LT-WFALLON'!$G$4+'[56]LT-WFALLON'!$G$40</f>
        <v>0</v>
      </c>
      <c r="AA8" s="478">
        <f>[57]Liq!$S$97</f>
        <v>0</v>
      </c>
      <c r="AB8" s="478"/>
      <c r="AC8" s="478">
        <f>[57]Prudency!$B$314*0</f>
        <v>0</v>
      </c>
      <c r="AD8" s="478">
        <f>[57]Liq!$D$97</f>
        <v>0</v>
      </c>
      <c r="AE8" s="478">
        <f>[57]Liq!$F$97</f>
        <v>0</v>
      </c>
      <c r="AF8" s="478">
        <f>'[57]Daily Change'!$C$1239</f>
        <v>0</v>
      </c>
      <c r="AG8" s="478">
        <f>'[57]Daily Change'!$D$1239</f>
        <v>0</v>
      </c>
      <c r="AH8" s="478">
        <f>'[57]Daily Change'!$C$1240</f>
        <v>0</v>
      </c>
      <c r="AI8" s="478">
        <f>'[57]Daily Change'!$D$1240</f>
        <v>0</v>
      </c>
      <c r="AJ8" s="478">
        <f>[57]Liq!$E$97</f>
        <v>0</v>
      </c>
    </row>
    <row r="9" spans="1:36" ht="12.75" customHeight="1" x14ac:dyDescent="0.2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/>
      <c r="Q9" s="1"/>
      <c r="R9" s="1"/>
      <c r="S9" s="62">
        <f t="shared" ref="S9:S38" si="0">+S8+1</f>
        <v>37166</v>
      </c>
      <c r="T9" s="478">
        <f>'[51]LT-WFALLON'!$I$4</f>
        <v>0</v>
      </c>
      <c r="U9" s="478">
        <f>'[51]LT-WFALLON'!$I$40</f>
        <v>0</v>
      </c>
      <c r="V9" s="478">
        <f>'[51]LT-WFALLON'!$N$4+'[51]LT-WFALLON'!$N$40</f>
        <v>0</v>
      </c>
      <c r="W9" s="478">
        <f>'[51]LT-WFALLON'!$O$4+'[51]LT-WFALLON'!$O$40</f>
        <v>0</v>
      </c>
      <c r="X9" s="478">
        <f>'[51]LT-WFALLON'!$Q$4+'[51]LT-WFALLON'!$Q$40</f>
        <v>0</v>
      </c>
      <c r="Y9" s="478">
        <f>'[51]LT-WFALLON'!$F$4+'[51]LT-WFALLON'!$F$40</f>
        <v>0</v>
      </c>
      <c r="Z9" s="478">
        <f>'[51]LT-WFALLON'!$G$4+'[51]LT-WFALLON'!$G$40</f>
        <v>0</v>
      </c>
      <c r="AA9" s="478">
        <f>[58]Liq!$S$97</f>
        <v>0</v>
      </c>
      <c r="AB9" s="478"/>
      <c r="AC9" s="478"/>
      <c r="AD9" s="478">
        <f>[58]Liq!$D$97</f>
        <v>0</v>
      </c>
      <c r="AE9" s="478">
        <f>[58]Liq!$F$97</f>
        <v>0</v>
      </c>
      <c r="AF9" s="478">
        <f>'[58]Daily Change'!$C$1239</f>
        <v>0</v>
      </c>
      <c r="AG9" s="478">
        <f>'[58]Daily Change'!$D$1239</f>
        <v>0</v>
      </c>
      <c r="AH9" s="478">
        <f>'[58]Daily Change'!$C$1240</f>
        <v>0</v>
      </c>
      <c r="AI9" s="478">
        <f>'[58]Daily Change'!$D$1240</f>
        <v>0</v>
      </c>
      <c r="AJ9" s="478">
        <f>[58]Liq!$L$97</f>
        <v>0</v>
      </c>
    </row>
    <row r="10" spans="1:36" ht="12.75" customHeight="1" x14ac:dyDescent="0.2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/>
      <c r="Q10" s="1"/>
      <c r="R10" s="1"/>
      <c r="S10" s="62">
        <f t="shared" si="0"/>
        <v>37167</v>
      </c>
      <c r="T10" s="478">
        <f>'[52]LT-WFALLON'!$I$4</f>
        <v>0</v>
      </c>
      <c r="U10" s="478">
        <f>'[52]LT-WFALLON'!$I$40</f>
        <v>0</v>
      </c>
      <c r="V10" s="478">
        <f>'[52]LT-WFALLON'!$N$4+'[52]LT-WFALLON'!$N$40</f>
        <v>0</v>
      </c>
      <c r="W10" s="478">
        <f>'[52]LT-WFALLON'!$O$4+'[52]LT-WFALLON'!$O$40</f>
        <v>0</v>
      </c>
      <c r="X10" s="478">
        <f>'[52]LT-WFALLON'!$Q$4+'[52]LT-WFALLON'!$Q$40</f>
        <v>0</v>
      </c>
      <c r="Y10" s="478">
        <f>'[52]LT-WFALLON'!$F$4+'[52]LT-WFALLON'!$F$40</f>
        <v>0</v>
      </c>
      <c r="Z10" s="478">
        <f>'[52]LT-WFALLON'!$G$4+'[52]LT-WFALLON'!$G$40</f>
        <v>0</v>
      </c>
      <c r="AA10" s="478">
        <f>[59]Liq!$S$97</f>
        <v>0</v>
      </c>
      <c r="AB10" s="478"/>
      <c r="AC10" s="478"/>
      <c r="AD10" s="478">
        <f>[59]Liq!$D$97</f>
        <v>0</v>
      </c>
      <c r="AE10" s="478">
        <f>[59]Liq!$F$97</f>
        <v>0</v>
      </c>
      <c r="AF10" s="478">
        <f>'[59]Daily Change'!$C$1239</f>
        <v>0</v>
      </c>
      <c r="AG10" s="478">
        <f>'[59]Daily Change'!$D$1239</f>
        <v>0</v>
      </c>
      <c r="AH10" s="478">
        <f>'[59]Daily Change'!$C$1240</f>
        <v>0</v>
      </c>
      <c r="AI10" s="478">
        <f>'[59]Daily Change'!$D$1240</f>
        <v>0</v>
      </c>
      <c r="AJ10" s="478">
        <f>[59]Liq!$L$97</f>
        <v>0</v>
      </c>
    </row>
    <row r="11" spans="1:36" ht="12.75" customHeight="1" thickBot="1" x14ac:dyDescent="0.25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/>
      <c r="Q11" s="1"/>
      <c r="R11" s="1"/>
      <c r="S11" s="62">
        <f t="shared" si="0"/>
        <v>37168</v>
      </c>
      <c r="T11" s="478">
        <f>'[53]LT-WFALLON'!$I$4</f>
        <v>0</v>
      </c>
      <c r="U11" s="478">
        <f>'[53]LT-WFALLON'!$I$40</f>
        <v>0</v>
      </c>
      <c r="V11" s="478">
        <f>'[53]LT-WFALLON'!$N$4+'[53]LT-WFALLON'!$N$40</f>
        <v>0</v>
      </c>
      <c r="W11" s="478">
        <f>'[53]LT-WFALLON'!$O$4+'[53]LT-WFALLON'!$O$40</f>
        <v>0</v>
      </c>
      <c r="X11" s="478">
        <f>'[53]LT-WFALLON'!$Q$4+'[53]LT-WFALLON'!$Q$40</f>
        <v>0</v>
      </c>
      <c r="Y11" s="478">
        <f>'[53]LT-WFALLON'!$F$4+'[53]LT-WFALLON'!$F$40</f>
        <v>0</v>
      </c>
      <c r="Z11" s="478">
        <f>'[53]LT-WFALLON'!$G$4+'[53]LT-WFALLON'!$G$40</f>
        <v>0</v>
      </c>
      <c r="AA11" s="478">
        <f>[60]Liq!$S$97</f>
        <v>0</v>
      </c>
      <c r="AB11" s="478"/>
      <c r="AC11" s="478"/>
      <c r="AD11" s="478">
        <f>[60]Liq!$D$97</f>
        <v>0</v>
      </c>
      <c r="AE11" s="478">
        <f>[60]Liq!$F$97</f>
        <v>0</v>
      </c>
      <c r="AF11" s="478">
        <f>'[60]Daily Change'!$C$1239</f>
        <v>0</v>
      </c>
      <c r="AG11" s="478">
        <f>'[60]Daily Change'!$D$1239</f>
        <v>0</v>
      </c>
      <c r="AH11" s="478">
        <f>'[60]Daily Change'!$C$1240</f>
        <v>0</v>
      </c>
      <c r="AI11" s="478">
        <f>'[60]Daily Change'!$D$1240</f>
        <v>0</v>
      </c>
      <c r="AJ11" s="478">
        <f>[60]Liq!$L$97</f>
        <v>0</v>
      </c>
    </row>
    <row r="12" spans="1:36" ht="12.75" customHeight="1" x14ac:dyDescent="0.2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/>
      <c r="Q12" s="1"/>
      <c r="R12" s="1"/>
      <c r="S12" s="62">
        <f t="shared" si="0"/>
        <v>37169</v>
      </c>
      <c r="T12" s="478">
        <f>'[54]LT-WFALLON'!$I$4</f>
        <v>0</v>
      </c>
      <c r="U12" s="478">
        <f>'[54]LT-WFALLON'!$I$40</f>
        <v>0</v>
      </c>
      <c r="V12" s="478">
        <f>'[54]LT-WFALLON'!$N$4+'[54]LT-WFALLON'!$N$40</f>
        <v>0</v>
      </c>
      <c r="W12" s="478">
        <f>'[54]LT-WFALLON'!$O$4+'[54]LT-WFALLON'!$O$40</f>
        <v>0</v>
      </c>
      <c r="X12" s="478">
        <f>'[54]LT-WFALLON'!$Q$4+'[54]LT-WFALLON'!$Q$40</f>
        <v>0</v>
      </c>
      <c r="Y12" s="478">
        <f>'[54]LT-WFALLON'!$F$4+'[54]LT-WFALLON'!$F$40</f>
        <v>0</v>
      </c>
      <c r="Z12" s="478">
        <f>'[54]LT-WFALLON'!$G$4+'[54]LT-WFALLON'!$G$40</f>
        <v>0</v>
      </c>
      <c r="AA12" s="478">
        <f>[61]Liq!$S$97</f>
        <v>0</v>
      </c>
      <c r="AB12" s="478"/>
      <c r="AC12" s="478"/>
      <c r="AD12" s="478">
        <f>[61]Liq!$D$97</f>
        <v>0</v>
      </c>
      <c r="AE12" s="478">
        <f>[61]Liq!$F$97</f>
        <v>0</v>
      </c>
      <c r="AF12" s="478">
        <f>'[61]Daily Change'!$C$1239</f>
        <v>0</v>
      </c>
      <c r="AG12" s="478">
        <f>'[61]Daily Change'!$D$1239</f>
        <v>0</v>
      </c>
      <c r="AH12" s="478">
        <f>'[61]Daily Change'!$C$1240</f>
        <v>0</v>
      </c>
      <c r="AI12" s="478">
        <f>'[61]Daily Change'!$D$1240</f>
        <v>0</v>
      </c>
      <c r="AJ12" s="478">
        <f>[61]Liq!$L$97</f>
        <v>0</v>
      </c>
    </row>
    <row r="13" spans="1:36" ht="12.75" customHeight="1" thickBot="1" x14ac:dyDescent="0.25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/>
      <c r="Q13" s="1"/>
      <c r="R13" s="1"/>
      <c r="S13" s="62">
        <f t="shared" si="0"/>
        <v>37170</v>
      </c>
      <c r="T13" s="478">
        <f>'[55]LT-WFALLON'!$I$4</f>
        <v>0</v>
      </c>
      <c r="U13" s="478">
        <f>'[55]LT-WFALLON'!$I$40</f>
        <v>0</v>
      </c>
      <c r="V13" s="478">
        <f>'[55]LT-WFALLON'!$N$4+'[55]LT-WFALLON'!$N$40</f>
        <v>0</v>
      </c>
      <c r="W13" s="478">
        <f>'[55]LT-WFALLON'!$O$4+'[55]LT-WFALLON'!$O$40</f>
        <v>0</v>
      </c>
      <c r="X13" s="478">
        <f>'[55]LT-WFALLON'!$Q$4+'[55]LT-WFALLON'!$Q$40</f>
        <v>0</v>
      </c>
      <c r="Y13" s="478">
        <f>'[55]LT-WFALLON'!$F$4+'[55]LT-WFALLON'!$F$40</f>
        <v>0</v>
      </c>
      <c r="Z13" s="478">
        <f>'[55]LT-WFALLON'!$G$4+'[55]LT-WFALLON'!$G$40</f>
        <v>0</v>
      </c>
      <c r="AA13" s="478">
        <f>[62]Liq!$S$97</f>
        <v>0</v>
      </c>
      <c r="AB13" s="478"/>
      <c r="AC13" s="478"/>
      <c r="AD13" s="478">
        <f>[62]Liq!$D$97</f>
        <v>0</v>
      </c>
      <c r="AE13" s="478">
        <f>[62]Liq!$F$97</f>
        <v>0</v>
      </c>
      <c r="AF13" s="478">
        <f>'[62]Daily Change'!$C$1239</f>
        <v>0</v>
      </c>
      <c r="AG13" s="478">
        <f>'[62]Daily Change'!$D$1239</f>
        <v>0</v>
      </c>
      <c r="AH13" s="478">
        <f>'[62]Daily Change'!$C$1240</f>
        <v>0</v>
      </c>
      <c r="AI13" s="478">
        <f>'[62]Daily Change'!$D$1240</f>
        <v>0</v>
      </c>
      <c r="AJ13" s="478">
        <f>[62]Liq!$L$97</f>
        <v>0</v>
      </c>
    </row>
    <row r="14" spans="1:36" ht="12.75" customHeight="1" x14ac:dyDescent="0.25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/>
      <c r="Q14" s="1"/>
      <c r="R14" s="1"/>
      <c r="S14" s="62">
        <f t="shared" si="0"/>
        <v>37171</v>
      </c>
      <c r="T14" s="478">
        <f>'[5]LT-WFALLON'!$I$4</f>
        <v>0</v>
      </c>
      <c r="U14" s="478">
        <f>'[5]LT-WFALLON'!$I$40</f>
        <v>0</v>
      </c>
      <c r="V14" s="478">
        <f>'[5]LT-WFALLON'!$N$4+'[5]LT-WFALLON'!$N$40</f>
        <v>0</v>
      </c>
      <c r="W14" s="478">
        <f>'[5]LT-WFALLON'!$O$4+'[5]LT-WFALLON'!$O$40</f>
        <v>0</v>
      </c>
      <c r="X14" s="478">
        <f>'[5]LT-WFALLON'!$Q$4+'[5]LT-WFALLON'!$Q$40</f>
        <v>0</v>
      </c>
      <c r="Y14" s="478">
        <f>'[5]LT-WFALLON'!$F$4+'[5]LT-WFALLON'!$F$40</f>
        <v>0</v>
      </c>
      <c r="Z14" s="478">
        <f>'[5]LT-WFALLON'!$G$4+'[5]LT-WFALLON'!$G$40</f>
        <v>0</v>
      </c>
      <c r="AA14" s="478">
        <f>[6]Liq!$S$97</f>
        <v>0</v>
      </c>
      <c r="AB14" s="478"/>
      <c r="AC14" s="478"/>
      <c r="AD14" s="478">
        <f>[6]Liq!$D$97</f>
        <v>0</v>
      </c>
      <c r="AE14" s="478">
        <f>[6]Liq!$F$97</f>
        <v>0</v>
      </c>
      <c r="AF14" s="478">
        <f>'[6]Daily Change'!$C$1239</f>
        <v>0</v>
      </c>
      <c r="AG14" s="478">
        <f>'[6]Daily Change'!$D$1239</f>
        <v>0</v>
      </c>
      <c r="AH14" s="478">
        <f>'[6]Daily Change'!$C$1240</f>
        <v>0</v>
      </c>
      <c r="AI14" s="478">
        <f>'[6]Daily Change'!$D$1240</f>
        <v>0</v>
      </c>
      <c r="AJ14" s="478">
        <f>[6]Liq!$L$97</f>
        <v>0</v>
      </c>
    </row>
    <row r="15" spans="1:36" ht="12.75" customHeight="1" x14ac:dyDescent="0.2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37172</v>
      </c>
      <c r="T15" s="478">
        <f>'[7]LT-WFALLON'!$I$4</f>
        <v>0</v>
      </c>
      <c r="U15" s="478">
        <f>'[7]LT-WFALLON'!$I$40</f>
        <v>0</v>
      </c>
      <c r="V15" s="478">
        <f>'[7]LT-WFALLON'!$N$4+'[7]LT-WFALLON'!$N$40</f>
        <v>0</v>
      </c>
      <c r="W15" s="478">
        <f>'[7]LT-WFALLON'!$O$4+'[7]LT-WFALLON'!$O$40</f>
        <v>0</v>
      </c>
      <c r="X15" s="478">
        <f>'[7]LT-WFALLON'!$Q$4+'[7]LT-WFALLON'!$Q$40</f>
        <v>0</v>
      </c>
      <c r="Y15" s="478">
        <f>'[7]LT-WFALLON'!$F$4+'[7]LT-WFALLON'!$F$40</f>
        <v>0</v>
      </c>
      <c r="Z15" s="478">
        <f>'[7]LT-WFALLON'!$G$4+'[7]LT-WFALLON'!$G$40</f>
        <v>0</v>
      </c>
      <c r="AA15" s="478">
        <f>[8]Liq!$S$97</f>
        <v>0</v>
      </c>
      <c r="AB15" s="478"/>
      <c r="AC15" s="478"/>
      <c r="AD15" s="478">
        <f>[8]Liq!$D$97</f>
        <v>0</v>
      </c>
      <c r="AE15" s="478">
        <f>[8]Liq!$F$97</f>
        <v>0</v>
      </c>
      <c r="AF15" s="478">
        <f>'[8]Daily Change'!$C$1239</f>
        <v>0</v>
      </c>
      <c r="AG15" s="478">
        <f>'[8]Daily Change'!$D$1239</f>
        <v>0</v>
      </c>
      <c r="AH15" s="478">
        <f>'[8]Daily Change'!$C$1240</f>
        <v>0</v>
      </c>
      <c r="AI15" s="478">
        <f>'[8]Daily Change'!$D$1240</f>
        <v>0</v>
      </c>
      <c r="AJ15" s="478">
        <f>[8]Liq!$L$97</f>
        <v>0</v>
      </c>
    </row>
    <row r="16" spans="1:36" ht="12.75" customHeight="1" thickBot="1" x14ac:dyDescent="0.25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/>
      <c r="Q16" s="1"/>
      <c r="R16" s="1"/>
      <c r="S16" s="62">
        <f t="shared" si="0"/>
        <v>37173</v>
      </c>
      <c r="T16" s="478">
        <f>'[9]LT-WFALLON'!$I$4</f>
        <v>0</v>
      </c>
      <c r="U16" s="478">
        <f>'[9]LT-WFALLON'!$I$40</f>
        <v>0</v>
      </c>
      <c r="V16" s="478">
        <f>'[9]LT-WFALLON'!$N$4+'[9]LT-WFALLON'!$N$40</f>
        <v>0</v>
      </c>
      <c r="W16" s="478">
        <f>'[9]LT-WFALLON'!$O$4+'[9]LT-WFALLON'!$O$40</f>
        <v>0</v>
      </c>
      <c r="X16" s="478">
        <f>'[9]LT-WFALLON'!$Q$4+'[9]LT-WFALLON'!$Q$40</f>
        <v>0</v>
      </c>
      <c r="Y16" s="478">
        <f>'[9]LT-WFALLON'!$F$4+'[9]LT-WFALLON'!$F$40</f>
        <v>0</v>
      </c>
      <c r="Z16" s="478">
        <f>'[9]LT-WFALLON'!$G$4+'[9]LT-WFALLON'!$G$40</f>
        <v>0</v>
      </c>
      <c r="AA16" s="478">
        <f>[10]Liq!$S$97</f>
        <v>0</v>
      </c>
      <c r="AB16" s="478"/>
      <c r="AC16" s="478"/>
      <c r="AD16" s="478">
        <f>[10]Liq!$D$97</f>
        <v>0</v>
      </c>
      <c r="AE16" s="478">
        <f>[10]Liq!$F$97</f>
        <v>0</v>
      </c>
      <c r="AF16" s="478">
        <f>'[10]Daily Change'!$C$1239</f>
        <v>0</v>
      </c>
      <c r="AG16" s="478">
        <f>'[10]Daily Change'!$D$1239</f>
        <v>0</v>
      </c>
      <c r="AH16" s="478">
        <f>'[10]Daily Change'!$C$1240</f>
        <v>0</v>
      </c>
      <c r="AI16" s="478">
        <f>'[10]Daily Change'!$D$1240</f>
        <v>0</v>
      </c>
      <c r="AJ16" s="478">
        <f>[10]Liq!$L$97</f>
        <v>0</v>
      </c>
    </row>
    <row r="17" spans="1:37" ht="12.75" customHeight="1" thickTop="1" x14ac:dyDescent="0.2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37174</v>
      </c>
      <c r="T17" s="478">
        <f>'[11]LT-WFALLON'!$I$4</f>
        <v>0</v>
      </c>
      <c r="U17" s="478">
        <f>'[11]LT-WFALLON'!$I$40</f>
        <v>0</v>
      </c>
      <c r="V17" s="478">
        <f>'[11]LT-WFALLON'!$N$4+'[11]LT-WFALLON'!$N$40</f>
        <v>0</v>
      </c>
      <c r="W17" s="478">
        <f>'[11]LT-WFALLON'!$O$4+'[11]LT-WFALLON'!$O$40</f>
        <v>0</v>
      </c>
      <c r="X17" s="478">
        <f>'[11]LT-WFALLON'!$Q$4+'[11]LT-WFALLON'!$Q$40</f>
        <v>0</v>
      </c>
      <c r="Y17" s="478">
        <f>'[11]LT-WFALLON'!$F$4+'[11]LT-WFALLON'!$F$40</f>
        <v>0</v>
      </c>
      <c r="Z17" s="478">
        <f>'[11]LT-WFALLON'!$G$4+'[11]LT-WFALLON'!$G$40</f>
        <v>0</v>
      </c>
      <c r="AA17" s="478">
        <f>[12]Liq!$S$97</f>
        <v>0</v>
      </c>
      <c r="AB17" s="478"/>
      <c r="AC17" s="478"/>
      <c r="AD17" s="478">
        <f>[12]Liq!$D$97</f>
        <v>0</v>
      </c>
      <c r="AE17" s="478">
        <f>[12]Liq!$F$97</f>
        <v>0</v>
      </c>
      <c r="AF17" s="478">
        <f>'[12]Daily Change'!$C$1239</f>
        <v>0</v>
      </c>
      <c r="AG17" s="478">
        <f>'[12]Daily Change'!$D$1239</f>
        <v>0</v>
      </c>
      <c r="AH17" s="478">
        <f>'[12]Daily Change'!$C$1240</f>
        <v>0</v>
      </c>
      <c r="AI17" s="478">
        <f>'[12]Daily Change'!$D$1240</f>
        <v>0</v>
      </c>
      <c r="AJ17" s="478">
        <f>[12]Liq!$L$97</f>
        <v>0</v>
      </c>
    </row>
    <row r="18" spans="1:37" ht="12.75" customHeight="1" x14ac:dyDescent="0.2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37175</v>
      </c>
      <c r="T18" s="478">
        <f>'[13]LT-WFALLON'!$I$4</f>
        <v>0</v>
      </c>
      <c r="U18" s="478">
        <f>'[13]LT-WFALLON'!$I$40</f>
        <v>0</v>
      </c>
      <c r="V18" s="478">
        <f>'[13]LT-WFALLON'!$N$4+'[13]LT-WFALLON'!$N$40</f>
        <v>0</v>
      </c>
      <c r="W18" s="478">
        <f>'[13]LT-WFALLON'!$O$4+'[13]LT-WFALLON'!$O$40</f>
        <v>0</v>
      </c>
      <c r="X18" s="478">
        <f>'[13]LT-WFALLON'!$Q$4+'[13]LT-WFALLON'!$Q$40</f>
        <v>0</v>
      </c>
      <c r="Y18" s="478">
        <f>'[13]LT-WFALLON'!$F$4+'[13]LT-WFALLON'!$F$40</f>
        <v>0</v>
      </c>
      <c r="Z18" s="478">
        <f>'[13]LT-WFALLON'!$G$4+'[13]LT-WFALLON'!$G$40</f>
        <v>0</v>
      </c>
      <c r="AA18" s="478">
        <f>[14]Liq!$S$97</f>
        <v>0</v>
      </c>
      <c r="AB18" s="478"/>
      <c r="AC18" s="478"/>
      <c r="AD18" s="478">
        <f>[14]Liq!$D$97</f>
        <v>0</v>
      </c>
      <c r="AE18" s="478">
        <f>[14]Liq!$F$97</f>
        <v>0</v>
      </c>
      <c r="AF18" s="478">
        <f>'[14]Daily Change'!$C$1239</f>
        <v>0</v>
      </c>
      <c r="AG18" s="478">
        <f>'[14]Daily Change'!$D$1239</f>
        <v>0</v>
      </c>
      <c r="AH18" s="478">
        <f>'[14]Daily Change'!$C$1240</f>
        <v>0</v>
      </c>
      <c r="AI18" s="478">
        <f>'[14]Daily Change'!$D$1240</f>
        <v>0</v>
      </c>
      <c r="AJ18" s="478">
        <f>[14]Liq!$L$97</f>
        <v>0</v>
      </c>
    </row>
    <row r="19" spans="1:37" ht="12.75" customHeight="1" x14ac:dyDescent="0.2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/>
      <c r="Q19" s="1"/>
      <c r="R19" s="1"/>
      <c r="S19" s="62">
        <f t="shared" si="0"/>
        <v>37176</v>
      </c>
      <c r="T19" s="478">
        <f>'[15]LT-WFALLON'!$I$4</f>
        <v>0</v>
      </c>
      <c r="U19" s="478">
        <f>'[15]LT-WFALLON'!$I$40</f>
        <v>0</v>
      </c>
      <c r="V19" s="478">
        <f>'[15]LT-WFALLON'!$N$4+'[15]LT-WFALLON'!$N$40</f>
        <v>0</v>
      </c>
      <c r="W19" s="478">
        <f>'[15]LT-WFALLON'!$O$4+'[15]LT-WFALLON'!$O$40</f>
        <v>0</v>
      </c>
      <c r="X19" s="478">
        <f>'[15]LT-WFALLON'!$Q$4+'[15]LT-WFALLON'!$Q$40</f>
        <v>0</v>
      </c>
      <c r="Y19" s="478">
        <f>'[15]LT-WFALLON'!$F$4+'[15]LT-WFALLON'!$F$40</f>
        <v>0</v>
      </c>
      <c r="Z19" s="478">
        <f>'[15]LT-WFALLON'!$G$4+'[15]LT-WFALLON'!$G$40</f>
        <v>0</v>
      </c>
      <c r="AA19" s="478">
        <f>[16]Liq!$S$97</f>
        <v>0</v>
      </c>
      <c r="AB19" s="478"/>
      <c r="AC19" s="478"/>
      <c r="AD19" s="478">
        <f>[16]Liq!$D$97</f>
        <v>0</v>
      </c>
      <c r="AE19" s="478">
        <f>[16]Liq!$F$97</f>
        <v>0</v>
      </c>
      <c r="AF19" s="478">
        <f>'[16]Daily Change'!$C$1239</f>
        <v>0</v>
      </c>
      <c r="AG19" s="478">
        <f>'[16]Daily Change'!$D$1239</f>
        <v>0</v>
      </c>
      <c r="AH19" s="478">
        <f>'[16]Daily Change'!$C$1240</f>
        <v>0</v>
      </c>
      <c r="AI19" s="478">
        <f>'[16]Daily Change'!$D$1240</f>
        <v>0</v>
      </c>
      <c r="AJ19" s="478">
        <f>[16]Liq!$L$97</f>
        <v>0</v>
      </c>
    </row>
    <row r="20" spans="1:37" ht="12.75" customHeight="1" x14ac:dyDescent="0.2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/>
      <c r="Q20" s="1"/>
      <c r="R20" s="1"/>
      <c r="S20" s="62">
        <f t="shared" si="0"/>
        <v>37177</v>
      </c>
      <c r="T20" s="478">
        <f>'[17]LT-WFALLON'!$I$4</f>
        <v>0</v>
      </c>
      <c r="U20" s="478">
        <f>'[17]LT-WFALLON'!$I$40</f>
        <v>0</v>
      </c>
      <c r="V20" s="478">
        <f>'[17]LT-WFALLON'!$N$4+'[17]LT-WFALLON'!$N$40</f>
        <v>0</v>
      </c>
      <c r="W20" s="478">
        <f>'[17]LT-WFALLON'!$O$4+'[17]LT-WFALLON'!$O$40</f>
        <v>0</v>
      </c>
      <c r="X20" s="478">
        <f>'[17]LT-WFALLON'!$Q$4+'[17]LT-WFALLON'!$Q$40</f>
        <v>0</v>
      </c>
      <c r="Y20" s="478">
        <f>'[17]LT-WFALLON'!$F$4+'[17]LT-WFALLON'!$F$40</f>
        <v>0</v>
      </c>
      <c r="Z20" s="478">
        <f>'[17]LT-WFALLON'!$G$4+'[17]LT-WFALLON'!$G$40</f>
        <v>0</v>
      </c>
      <c r="AA20" s="478">
        <f>[18]Liq!$S$97</f>
        <v>0</v>
      </c>
      <c r="AB20" s="478"/>
      <c r="AC20" s="478"/>
      <c r="AD20" s="478">
        <f>[18]Liq!$D$97</f>
        <v>0</v>
      </c>
      <c r="AE20" s="478">
        <f>[18]Liq!$F$97</f>
        <v>0</v>
      </c>
      <c r="AF20" s="478">
        <f>'[18]Daily Change'!$C$1239</f>
        <v>0</v>
      </c>
      <c r="AG20" s="478">
        <f>'[18]Daily Change'!$D$1239</f>
        <v>0</v>
      </c>
      <c r="AH20" s="478">
        <f>'[18]Daily Change'!$C$1240</f>
        <v>0</v>
      </c>
      <c r="AI20" s="478">
        <f>'[18]Daily Change'!$D$1240</f>
        <v>0</v>
      </c>
      <c r="AJ20" s="478">
        <f>[18]Liq!$L$97</f>
        <v>0</v>
      </c>
    </row>
    <row r="21" spans="1:37" ht="12.75" customHeight="1" x14ac:dyDescent="0.2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37178</v>
      </c>
      <c r="T21" s="478">
        <f>'[19]LT-WFALLON'!$I$4</f>
        <v>0</v>
      </c>
      <c r="U21" s="478">
        <f>'[19]LT-WFALLON'!$I$40</f>
        <v>0</v>
      </c>
      <c r="V21" s="478">
        <f>'[19]LT-WFALLON'!$N$4+'[19]LT-WFALLON'!$N$40</f>
        <v>0</v>
      </c>
      <c r="W21" s="478">
        <f>'[19]LT-WFALLON'!$O$4+'[19]LT-WFALLON'!$O$40</f>
        <v>0</v>
      </c>
      <c r="X21" s="478">
        <f>'[19]LT-WFALLON'!$Q$4+'[19]LT-WFALLON'!$Q$40</f>
        <v>0</v>
      </c>
      <c r="Y21" s="478">
        <f>'[19]LT-WFALLON'!$F$4+'[19]LT-WFALLON'!$F$40</f>
        <v>0</v>
      </c>
      <c r="Z21" s="478">
        <f>'[19]LT-WFALLON'!$G$4+'[19]LT-WFALLON'!$G$40</f>
        <v>0</v>
      </c>
      <c r="AA21" s="478">
        <f>[20]Liq!$S$97</f>
        <v>0</v>
      </c>
      <c r="AB21" s="478"/>
      <c r="AC21" s="478"/>
      <c r="AD21" s="478">
        <f>[20]Liq!$D$97</f>
        <v>0</v>
      </c>
      <c r="AE21" s="478">
        <f>[20]Liq!$F$97</f>
        <v>0</v>
      </c>
      <c r="AF21" s="478">
        <f>'[20]Daily Change'!$C$1239</f>
        <v>0</v>
      </c>
      <c r="AG21" s="478">
        <f>'[20]Daily Change'!$D$1239</f>
        <v>0</v>
      </c>
      <c r="AH21" s="478">
        <f>'[20]Daily Change'!$C$1240</f>
        <v>0</v>
      </c>
      <c r="AI21" s="478">
        <f>'[20]Daily Change'!$D$1240</f>
        <v>0</v>
      </c>
      <c r="AJ21" s="478">
        <f>[20]Liq!$L$97</f>
        <v>0</v>
      </c>
    </row>
    <row r="22" spans="1:37" ht="12.75" customHeight="1" x14ac:dyDescent="0.2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37179</v>
      </c>
      <c r="T22" s="478">
        <f>'[1]LT-WFALLON'!$I$4</f>
        <v>0</v>
      </c>
      <c r="U22" s="478">
        <f>'[1]LT-WFALLON'!$I$40</f>
        <v>0</v>
      </c>
      <c r="V22" s="478">
        <f>'[1]LT-WFALLON'!$N$4+'[1]LT-WFALLON'!$N$40</f>
        <v>0</v>
      </c>
      <c r="W22" s="478">
        <f>'[1]LT-WFALLON'!$O$4+'[1]LT-WFALLON'!$O$40</f>
        <v>0</v>
      </c>
      <c r="X22" s="478">
        <f>'[1]LT-WFALLON'!$Q$4+'[1]LT-WFALLON'!$Q$40</f>
        <v>0</v>
      </c>
      <c r="Y22" s="478">
        <f>'[1]LT-WFALLON'!$F$4+'[1]LT-WFALLON'!$F$40</f>
        <v>0</v>
      </c>
      <c r="Z22" s="478">
        <f>'[1]LT-WFALLON'!$G$4+'[1]LT-WFALLON'!$G$40</f>
        <v>0</v>
      </c>
      <c r="AA22" s="478">
        <f>[2]Liq!$S$97</f>
        <v>0</v>
      </c>
      <c r="AB22" s="478"/>
      <c r="AC22" s="478"/>
      <c r="AD22" s="478">
        <f>[2]Liq!$D$97</f>
        <v>0</v>
      </c>
      <c r="AE22" s="478">
        <f>[2]Liq!$F$97</f>
        <v>0</v>
      </c>
      <c r="AF22" s="478">
        <f>'[2]Daily Change'!$C$1239</f>
        <v>0</v>
      </c>
      <c r="AG22" s="478">
        <f>'[2]Daily Change'!$D$1239</f>
        <v>0</v>
      </c>
      <c r="AH22" s="478">
        <f>'[2]Daily Change'!$C$1240</f>
        <v>0</v>
      </c>
      <c r="AI22" s="478">
        <f>'[2]Daily Change'!$D$1240</f>
        <v>0</v>
      </c>
      <c r="AJ22" s="478">
        <f>[2]Liq!$L$97</f>
        <v>0</v>
      </c>
    </row>
    <row r="23" spans="1:37" ht="12.75" customHeight="1" x14ac:dyDescent="0.2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37180</v>
      </c>
      <c r="T23" s="478">
        <f>'[3]LT-WFALLON'!$I$4</f>
        <v>0</v>
      </c>
      <c r="U23" s="478">
        <f>'[3]LT-WFALLON'!$I$40</f>
        <v>0</v>
      </c>
      <c r="V23" s="478">
        <f>'[3]LT-WFALLON'!$N$4+'[3]LT-WFALLON'!$N$40</f>
        <v>0</v>
      </c>
      <c r="W23" s="478">
        <f>'[3]LT-WFALLON'!$O$4+'[3]LT-WFALLON'!$O$40</f>
        <v>0</v>
      </c>
      <c r="X23" s="478">
        <f>'[3]LT-WFALLON'!$Q$4+'[3]LT-WFALLON'!$Q$40</f>
        <v>0</v>
      </c>
      <c r="Y23" s="478">
        <f>'[3]LT-WFALLON'!$F$4+'[3]LT-WFALLON'!$F$40</f>
        <v>0</v>
      </c>
      <c r="Z23" s="478">
        <f>'[3]LT-WFALLON'!$G$4+'[3]LT-WFALLON'!$G$40</f>
        <v>0</v>
      </c>
      <c r="AA23" s="478">
        <f>[4]Liq!$S$97</f>
        <v>0</v>
      </c>
      <c r="AB23" s="478"/>
      <c r="AC23" s="478"/>
      <c r="AD23" s="478">
        <f>[4]Liq!$D$97</f>
        <v>0</v>
      </c>
      <c r="AE23" s="478">
        <f>[4]Liq!$F$97</f>
        <v>0</v>
      </c>
      <c r="AF23" s="478">
        <f>'[4]Daily Change'!$C$1239</f>
        <v>0</v>
      </c>
      <c r="AG23" s="478">
        <f>'[4]Daily Change'!$D$1239</f>
        <v>0</v>
      </c>
      <c r="AH23" s="478">
        <f>'[4]Daily Change'!$C$1240</f>
        <v>0</v>
      </c>
      <c r="AI23" s="478">
        <f>'[4]Daily Change'!$D$1240</f>
        <v>0</v>
      </c>
      <c r="AJ23" s="478">
        <f>[4]Liq!$L$97</f>
        <v>0</v>
      </c>
    </row>
    <row r="24" spans="1:37" ht="12.75" customHeight="1" x14ac:dyDescent="0.2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/>
      <c r="Q24" s="1"/>
      <c r="R24" s="1"/>
      <c r="S24" s="62">
        <f t="shared" si="0"/>
        <v>37181</v>
      </c>
      <c r="T24" s="478">
        <f>'[21]LT-WFALLON'!$I$4</f>
        <v>0</v>
      </c>
      <c r="U24" s="478">
        <f>'[21]LT-WFALLON'!$I$40</f>
        <v>0</v>
      </c>
      <c r="V24" s="478">
        <f>'[21]LT-WFALLON'!$N$4+'[21]LT-WFALLON'!$N$40</f>
        <v>0</v>
      </c>
      <c r="W24" s="478">
        <f>'[21]LT-WFALLON'!$O$4+'[21]LT-WFALLON'!$O$40</f>
        <v>0</v>
      </c>
      <c r="X24" s="478">
        <f>'[21]LT-WFALLON'!$Q$4+'[21]LT-WFALLON'!$Q$40</f>
        <v>0</v>
      </c>
      <c r="Y24" s="478">
        <f>'[21]LT-WFALLON'!$F$4+'[21]LT-WFALLON'!$F$40</f>
        <v>0</v>
      </c>
      <c r="Z24" s="478">
        <f>'[21]LT-WFALLON'!$G$4+'[21]LT-WFALLON'!$G$40</f>
        <v>0</v>
      </c>
      <c r="AA24" s="478">
        <f>[36]Liq!$S$97</f>
        <v>0</v>
      </c>
      <c r="AB24" s="478"/>
      <c r="AC24" s="478"/>
      <c r="AD24" s="478">
        <f>[36]Liq!$D$97</f>
        <v>0</v>
      </c>
      <c r="AE24" s="478">
        <f>[36]Liq!$F$97</f>
        <v>0</v>
      </c>
      <c r="AF24" s="478">
        <f>'[36]Daily Change'!$C$1239</f>
        <v>0</v>
      </c>
      <c r="AG24" s="478">
        <f>'[36]Daily Change'!$D$1239</f>
        <v>0</v>
      </c>
      <c r="AH24" s="478">
        <f>'[36]Daily Change'!$C$1240</f>
        <v>0</v>
      </c>
      <c r="AI24" s="478">
        <f>'[36]Daily Change'!$D$1240</f>
        <v>0</v>
      </c>
      <c r="AJ24" s="478">
        <f>[36]Liq!$L$97</f>
        <v>0</v>
      </c>
    </row>
    <row r="25" spans="1:37" ht="12.75" customHeight="1" x14ac:dyDescent="0.2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>+S24+1</f>
        <v>37182</v>
      </c>
      <c r="T25" s="478">
        <f>'[22]LT-WFALLON'!$I$4</f>
        <v>0</v>
      </c>
      <c r="U25" s="478">
        <f>'[22]LT-WFALLON'!$I$40</f>
        <v>0</v>
      </c>
      <c r="V25" s="478">
        <f>'[22]LT-WFALLON'!$N$4+'[22]LT-WFALLON'!$N$40</f>
        <v>0</v>
      </c>
      <c r="W25" s="478">
        <f>'[22]LT-WFALLON'!$O$4+'[22]LT-WFALLON'!$O$40</f>
        <v>0</v>
      </c>
      <c r="X25" s="478">
        <f>'[22]LT-WFALLON'!$Q$4+'[22]LT-WFALLON'!$Q$40</f>
        <v>0</v>
      </c>
      <c r="Y25" s="478">
        <f>'[22]LT-WFALLON'!$F$4+'[22]LT-WFALLON'!$F$40</f>
        <v>0</v>
      </c>
      <c r="Z25" s="478">
        <f>'[22]LT-WFALLON'!$G$4+'[22]LT-WFALLON'!$G$40</f>
        <v>0</v>
      </c>
      <c r="AA25" s="478">
        <f>[37]Liq!$S$97</f>
        <v>0</v>
      </c>
      <c r="AB25" s="478"/>
      <c r="AC25" s="478"/>
      <c r="AD25" s="478">
        <f>[37]Liq!$D$97</f>
        <v>0</v>
      </c>
      <c r="AE25" s="478">
        <f>[37]Liq!$F$97</f>
        <v>0</v>
      </c>
      <c r="AF25" s="478">
        <f>'[37]Daily Change'!$C$1239</f>
        <v>0</v>
      </c>
      <c r="AG25" s="478">
        <f>'[37]Daily Change'!$D$1239</f>
        <v>0</v>
      </c>
      <c r="AH25" s="478">
        <f>'[37]Daily Change'!$C$1240</f>
        <v>0</v>
      </c>
      <c r="AI25" s="478">
        <f>'[37]Daily Change'!$D$1240</f>
        <v>0</v>
      </c>
      <c r="AJ25" s="478">
        <f>[37]Liq!$L$97</f>
        <v>0</v>
      </c>
      <c r="AK25" s="18"/>
    </row>
    <row r="26" spans="1:37" ht="12.75" customHeight="1" x14ac:dyDescent="0.2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0"/>
        <v>37183</v>
      </c>
      <c r="T26" s="478">
        <f>'[23]LT-WFALLON'!$I$4</f>
        <v>0</v>
      </c>
      <c r="U26" s="478">
        <f>'[23]LT-WFALLON'!$I$40</f>
        <v>0</v>
      </c>
      <c r="V26" s="478">
        <f>'[23]LT-WFALLON'!$N$4+'[23]LT-WFALLON'!$N$40</f>
        <v>0</v>
      </c>
      <c r="W26" s="478">
        <f>'[23]LT-WFALLON'!$O$4+'[23]LT-WFALLON'!$O$40</f>
        <v>0</v>
      </c>
      <c r="X26" s="478">
        <f>'[23]LT-WFALLON'!$Q$4+'[23]LT-WFALLON'!$Q$40</f>
        <v>0</v>
      </c>
      <c r="Y26" s="478">
        <f>'[23]LT-WFALLON'!$F$4+'[23]LT-WFALLON'!$F$40</f>
        <v>0</v>
      </c>
      <c r="Z26" s="478">
        <f>'[23]LT-WFALLON'!$G$4+'[23]LT-WFALLON'!$G$40</f>
        <v>0</v>
      </c>
      <c r="AA26" s="478">
        <f>[38]Liq!$S$97</f>
        <v>0</v>
      </c>
      <c r="AB26" s="478"/>
      <c r="AC26" s="478"/>
      <c r="AD26" s="478">
        <f>[38]Liq!$D$97</f>
        <v>0</v>
      </c>
      <c r="AE26" s="478">
        <f>[38]Liq!$F$97</f>
        <v>0</v>
      </c>
      <c r="AF26" s="478">
        <f>'[38]Daily Change'!$C$1239</f>
        <v>0</v>
      </c>
      <c r="AG26" s="478">
        <f>'[38]Daily Change'!$D$1239</f>
        <v>0</v>
      </c>
      <c r="AH26" s="478">
        <f>'[38]Daily Change'!$C$1240</f>
        <v>0</v>
      </c>
      <c r="AI26" s="478">
        <f>'[38]Daily Change'!$D$1240</f>
        <v>0</v>
      </c>
      <c r="AJ26" s="478">
        <f>[38]Liq!$L$97</f>
        <v>0</v>
      </c>
      <c r="AK26" s="18"/>
    </row>
    <row r="27" spans="1:37" ht="12.75" customHeight="1" x14ac:dyDescent="0.2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0"/>
        <v>37184</v>
      </c>
      <c r="T27" s="478">
        <f>'[24]LT-WFALLON'!$I$4</f>
        <v>0</v>
      </c>
      <c r="U27" s="478">
        <f>'[24]LT-WFALLON'!$I$40</f>
        <v>0</v>
      </c>
      <c r="V27" s="478">
        <f>'[24]LT-WFALLON'!$N$4+'[24]LT-WFALLON'!$N$40</f>
        <v>0</v>
      </c>
      <c r="W27" s="478">
        <f>'[24]LT-WFALLON'!$O$4+'[24]LT-WFALLON'!$O$40</f>
        <v>0</v>
      </c>
      <c r="X27" s="478">
        <f>'[24]LT-WFALLON'!$Q$4+'[24]LT-WFALLON'!$Q$40</f>
        <v>0</v>
      </c>
      <c r="Y27" s="478">
        <f>'[24]LT-WFALLON'!$F$4+'[24]LT-WFALLON'!$F$40</f>
        <v>0</v>
      </c>
      <c r="Z27" s="478">
        <f>'[24]LT-WFALLON'!$G$4+'[24]LT-WFALLON'!$G$40</f>
        <v>0</v>
      </c>
      <c r="AA27" s="478">
        <f>[39]Liq!$S$97</f>
        <v>0</v>
      </c>
      <c r="AB27" s="478"/>
      <c r="AC27" s="478"/>
      <c r="AD27" s="478">
        <f>[39]Liq!$D$97</f>
        <v>0</v>
      </c>
      <c r="AE27" s="478">
        <f>[39]Liq!$F$97</f>
        <v>0</v>
      </c>
      <c r="AF27" s="478">
        <f>'[39]Daily Change'!$C$1239</f>
        <v>0</v>
      </c>
      <c r="AG27" s="478">
        <f>'[39]Daily Change'!$D$1239</f>
        <v>0</v>
      </c>
      <c r="AH27" s="478">
        <f>'[39]Daily Change'!$C$1240</f>
        <v>0</v>
      </c>
      <c r="AI27" s="478">
        <f>'[39]Daily Change'!$D$1240</f>
        <v>0</v>
      </c>
      <c r="AJ27" s="478">
        <f>[39]Liq!$L$97</f>
        <v>0</v>
      </c>
      <c r="AK27" s="18"/>
    </row>
    <row r="28" spans="1:37" ht="12.75" customHeight="1" x14ac:dyDescent="0.2">
      <c r="A28" s="11" t="s">
        <v>161</v>
      </c>
      <c r="D28" s="232">
        <f>N38</f>
        <v>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0</v>
      </c>
      <c r="O28" s="232">
        <f>D38-P38</f>
        <v>0</v>
      </c>
      <c r="P28" s="232"/>
      <c r="Q28" s="1"/>
      <c r="R28" s="18"/>
      <c r="S28" s="62">
        <f t="shared" si="0"/>
        <v>37185</v>
      </c>
      <c r="T28" s="478">
        <f>'[25]LT-WFALLON'!$I$4</f>
        <v>0</v>
      </c>
      <c r="U28" s="478">
        <f>'[25]LT-WFALLON'!$I$40</f>
        <v>0</v>
      </c>
      <c r="V28" s="478">
        <f>'[25]LT-WFALLON'!$N$4+'[25]LT-WFALLON'!$N$40</f>
        <v>0</v>
      </c>
      <c r="W28" s="478">
        <f>'[25]LT-WFALLON'!$O$4+'[25]LT-WFALLON'!$O$40</f>
        <v>0</v>
      </c>
      <c r="X28" s="478">
        <f>'[25]LT-WFALLON'!$Q$4+'[25]LT-WFALLON'!$Q$40</f>
        <v>0</v>
      </c>
      <c r="Y28" s="478">
        <f>'[25]LT-WFALLON'!$F$4+'[25]LT-WFALLON'!$F$40</f>
        <v>0</v>
      </c>
      <c r="Z28" s="478">
        <f>'[25]LT-WFALLON'!$G$4+'[25]LT-WFALLON'!$G$40</f>
        <v>0</v>
      </c>
      <c r="AA28" s="478">
        <f>[40]Liq!$S$97</f>
        <v>0</v>
      </c>
      <c r="AB28" s="478"/>
      <c r="AC28" s="478"/>
      <c r="AD28" s="478">
        <f>[40]Liq!$D$97</f>
        <v>0</v>
      </c>
      <c r="AE28" s="478">
        <f>[40]Liq!$F$97</f>
        <v>0</v>
      </c>
      <c r="AF28" s="478">
        <f>'[40]Daily Change'!$C$1239</f>
        <v>0</v>
      </c>
      <c r="AG28" s="478">
        <f>'[40]Daily Change'!$D$1239</f>
        <v>0</v>
      </c>
      <c r="AH28" s="478">
        <f>'[40]Daily Change'!$C$1240</f>
        <v>0</v>
      </c>
      <c r="AI28" s="478">
        <f>'[40]Daily Change'!$D$1240</f>
        <v>0</v>
      </c>
      <c r="AJ28" s="478">
        <f>[40]Liq!$L$97</f>
        <v>0</v>
      </c>
      <c r="AK28" s="18"/>
    </row>
    <row r="29" spans="1:37" ht="12.75" customHeight="1" thickBot="1" x14ac:dyDescent="0.25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/>
      <c r="Q29" s="1"/>
      <c r="R29" s="8"/>
      <c r="S29" s="62">
        <f t="shared" si="0"/>
        <v>37186</v>
      </c>
      <c r="T29" s="478">
        <f>'[26]LT-WFALLON'!$I$4</f>
        <v>0</v>
      </c>
      <c r="U29" s="478">
        <f>'[26]LT-WFALLON'!$I$40</f>
        <v>0</v>
      </c>
      <c r="V29" s="478">
        <f>'[26]LT-WFALLON'!$N$4+'[26]LT-WFALLON'!$N$40</f>
        <v>0</v>
      </c>
      <c r="W29" s="478">
        <f>'[26]LT-WFALLON'!$O$4+'[26]LT-WFALLON'!$O$40</f>
        <v>0</v>
      </c>
      <c r="X29" s="478">
        <f>'[26]LT-WFALLON'!$Q$4+'[26]LT-WFALLON'!$Q$40</f>
        <v>0</v>
      </c>
      <c r="Y29" s="478">
        <f>'[26]LT-WFALLON'!$F$4+'[26]LT-WFALLON'!$F$40</f>
        <v>0</v>
      </c>
      <c r="Z29" s="478">
        <f>'[26]LT-WFALLON'!$G$4+'[26]LT-WFALLON'!$G$40</f>
        <v>0</v>
      </c>
      <c r="AA29" s="478">
        <f>[41]Liq!$S$97</f>
        <v>0</v>
      </c>
      <c r="AB29" s="478"/>
      <c r="AC29" s="478"/>
      <c r="AD29" s="478">
        <f>[41]Liq!$D$97</f>
        <v>0</v>
      </c>
      <c r="AE29" s="478">
        <f>[41]Liq!$F$97</f>
        <v>0</v>
      </c>
      <c r="AF29" s="478">
        <f>'[41]Daily Change'!$C$1239</f>
        <v>0</v>
      </c>
      <c r="AG29" s="478">
        <f>'[41]Daily Change'!$D$1239</f>
        <v>0</v>
      </c>
      <c r="AH29" s="478">
        <f>'[41]Daily Change'!$C$1240</f>
        <v>0</v>
      </c>
      <c r="AI29" s="478">
        <f>'[41]Daily Change'!$D$1240</f>
        <v>0</v>
      </c>
      <c r="AJ29" s="478">
        <f>[41]Liq!$L$97</f>
        <v>0</v>
      </c>
      <c r="AK29" s="18"/>
    </row>
    <row r="30" spans="1:37" ht="12.75" customHeight="1" x14ac:dyDescent="0.2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/>
      <c r="Q30" s="1"/>
      <c r="R30" s="8"/>
      <c r="S30" s="62">
        <f t="shared" si="0"/>
        <v>37187</v>
      </c>
      <c r="T30" s="478">
        <f>'[27]LT-WFALLON'!$I$4</f>
        <v>0</v>
      </c>
      <c r="U30" s="478">
        <f>'[27]LT-WFALLON'!$I$40</f>
        <v>0</v>
      </c>
      <c r="V30" s="478">
        <f>'[27]LT-WFALLON'!$N$4+'[27]LT-WFALLON'!$N$40</f>
        <v>0</v>
      </c>
      <c r="W30" s="478">
        <f>'[27]LT-WFALLON'!$O$4+'[27]LT-WFALLON'!$O$40</f>
        <v>0</v>
      </c>
      <c r="X30" s="478">
        <f>'[27]LT-WFALLON'!$Q$4+'[27]LT-WFALLON'!$Q$40</f>
        <v>0</v>
      </c>
      <c r="Y30" s="478">
        <f>'[27]LT-WFALLON'!$F$4+'[27]LT-WFALLON'!$F$40</f>
        <v>0</v>
      </c>
      <c r="Z30" s="478">
        <f>'[27]LT-WFALLON'!$G$4+'[27]LT-WFALLON'!$G$40</f>
        <v>0</v>
      </c>
      <c r="AA30" s="478">
        <f>[42]Liq!$S$97</f>
        <v>0</v>
      </c>
      <c r="AB30" s="478"/>
      <c r="AC30" s="478"/>
      <c r="AD30" s="478">
        <f>[42]Liq!$D$97</f>
        <v>0</v>
      </c>
      <c r="AE30" s="478">
        <f>[42]Liq!$F$97</f>
        <v>0</v>
      </c>
      <c r="AF30" s="478">
        <f>'[42]Daily Change'!$C$1239</f>
        <v>0</v>
      </c>
      <c r="AG30" s="478">
        <f>'[42]Daily Change'!$D$1239</f>
        <v>0</v>
      </c>
      <c r="AH30" s="478">
        <f>'[42]Daily Change'!$C$1240</f>
        <v>0</v>
      </c>
      <c r="AI30" s="478">
        <f>'[42]Daily Change'!$D$1240</f>
        <v>0</v>
      </c>
      <c r="AJ30" s="478">
        <f>[42]Liq!$L$97</f>
        <v>0</v>
      </c>
      <c r="AK30" s="18"/>
    </row>
    <row r="31" spans="1:37" ht="12.75" customHeight="1" thickBot="1" x14ac:dyDescent="0.25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/>
      <c r="Q31" s="1"/>
      <c r="R31" s="18"/>
      <c r="S31" s="62">
        <f t="shared" si="0"/>
        <v>37188</v>
      </c>
      <c r="T31" s="478">
        <f>'[28]LT-WFALLON'!$I$4</f>
        <v>0</v>
      </c>
      <c r="U31" s="478">
        <f>'[28]LT-WFALLON'!$I$40</f>
        <v>0</v>
      </c>
      <c r="V31" s="478">
        <f>'[28]LT-WFALLON'!$N$4+'[28]LT-WFALLON'!$N$40</f>
        <v>0</v>
      </c>
      <c r="W31" s="478">
        <f>'[28]LT-WFALLON'!$O$4+'[28]LT-WFALLON'!$O$40</f>
        <v>0</v>
      </c>
      <c r="X31" s="478">
        <f>'[28]LT-WFALLON'!$Q$4+'[28]LT-WFALLON'!$Q$40</f>
        <v>0</v>
      </c>
      <c r="Y31" s="478">
        <f>'[28]LT-WFALLON'!$F$4+'[28]LT-WFALLON'!$F$40</f>
        <v>0</v>
      </c>
      <c r="Z31" s="478">
        <f>'[28]LT-WFALLON'!$G$4+'[28]LT-WFALLON'!$G$40</f>
        <v>0</v>
      </c>
      <c r="AA31" s="478">
        <f>[43]Liq!$S$97</f>
        <v>0</v>
      </c>
      <c r="AB31" s="478"/>
      <c r="AC31" s="478"/>
      <c r="AD31" s="478">
        <f>[43]Liq!$D$97</f>
        <v>0</v>
      </c>
      <c r="AE31" s="478">
        <f>[43]Liq!$F$97</f>
        <v>0</v>
      </c>
      <c r="AF31" s="478">
        <f>'[43]Daily Change'!$C$1239</f>
        <v>0</v>
      </c>
      <c r="AG31" s="478">
        <f>'[43]Daily Change'!$D$1239</f>
        <v>0</v>
      </c>
      <c r="AH31" s="478">
        <f>'[43]Daily Change'!$C$1240</f>
        <v>0</v>
      </c>
      <c r="AI31" s="478">
        <f>'[43]Daily Change'!$D$1240</f>
        <v>0</v>
      </c>
      <c r="AJ31" s="478">
        <f>[43]Liq!$L$97</f>
        <v>0</v>
      </c>
      <c r="AK31" s="18"/>
    </row>
    <row r="32" spans="1:37" ht="12.75" customHeight="1" x14ac:dyDescent="0.2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/>
      <c r="Q32" s="1"/>
      <c r="R32" s="18"/>
      <c r="S32" s="62">
        <f t="shared" si="0"/>
        <v>37189</v>
      </c>
      <c r="T32" s="478">
        <f>'[29]LT-WFALLON'!$I$4</f>
        <v>0</v>
      </c>
      <c r="U32" s="478">
        <f>'[29]LT-WFALLON'!$I$40</f>
        <v>0</v>
      </c>
      <c r="V32" s="478">
        <f>'[29]LT-WFALLON'!$N$4+'[29]LT-WFALLON'!$N$40</f>
        <v>0</v>
      </c>
      <c r="W32" s="478">
        <f>'[29]LT-WFALLON'!$O$4+'[29]LT-WFALLON'!$O$40</f>
        <v>0</v>
      </c>
      <c r="X32" s="478">
        <f>'[29]LT-WFALLON'!$Q$4+'[29]LT-WFALLON'!$Q$40</f>
        <v>0</v>
      </c>
      <c r="Y32" s="478">
        <f>'[29]LT-WFALLON'!$F$4+'[29]LT-WFALLON'!$F$40</f>
        <v>0</v>
      </c>
      <c r="Z32" s="478">
        <f>'[29]LT-WFALLON'!$G$4+'[29]LT-WFALLON'!$G$40</f>
        <v>0</v>
      </c>
      <c r="AA32" s="478">
        <f>[44]Liq!$S$97</f>
        <v>0</v>
      </c>
      <c r="AB32" s="478"/>
      <c r="AC32" s="478"/>
      <c r="AD32" s="478">
        <f>[44]Liq!$D$97</f>
        <v>0</v>
      </c>
      <c r="AE32" s="478">
        <f>[44]Liq!$F$97</f>
        <v>0</v>
      </c>
      <c r="AF32" s="478">
        <f>'[44]Daily Change'!$C$1239</f>
        <v>0</v>
      </c>
      <c r="AG32" s="478">
        <f>'[44]Daily Change'!$D$1239</f>
        <v>0</v>
      </c>
      <c r="AH32" s="478">
        <f>'[44]Daily Change'!$C$1240</f>
        <v>0</v>
      </c>
      <c r="AI32" s="478">
        <f>'[44]Daily Change'!$D$1240</f>
        <v>0</v>
      </c>
      <c r="AJ32" s="478">
        <f>[44]Liq!$L$97</f>
        <v>0</v>
      </c>
      <c r="AK32" s="18"/>
    </row>
    <row r="33" spans="1:45" ht="12.75" customHeight="1" x14ac:dyDescent="0.2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/>
      <c r="Q33" s="1"/>
      <c r="R33" s="18"/>
      <c r="S33" s="62">
        <f t="shared" si="0"/>
        <v>37190</v>
      </c>
      <c r="T33" s="478">
        <f>'[30]LT-WFALLON'!$I$4</f>
        <v>0</v>
      </c>
      <c r="U33" s="478">
        <f>'[30]LT-WFALLON'!$I$40</f>
        <v>0</v>
      </c>
      <c r="V33" s="478">
        <f>'[30]LT-WFALLON'!$N$4+'[30]LT-WFALLON'!$N$40</f>
        <v>0</v>
      </c>
      <c r="W33" s="478">
        <f>'[30]LT-WFALLON'!$O$4+'[30]LT-WFALLON'!$O$40</f>
        <v>0</v>
      </c>
      <c r="X33" s="478">
        <f>'[30]LT-WFALLON'!$Q$4+'[30]LT-WFALLON'!$Q$40</f>
        <v>0</v>
      </c>
      <c r="Y33" s="478">
        <f>'[30]LT-WFALLON'!$F$4+'[30]LT-WFALLON'!$F$40</f>
        <v>0</v>
      </c>
      <c r="Z33" s="478">
        <f>'[30]LT-WFALLON'!$G$4+'[30]LT-WFALLON'!$G$40</f>
        <v>0</v>
      </c>
      <c r="AA33" s="478">
        <f>[45]Liq!$S$97</f>
        <v>0</v>
      </c>
      <c r="AB33" s="478"/>
      <c r="AC33" s="478"/>
      <c r="AD33" s="478">
        <f>[45]Liq!$D$97</f>
        <v>0</v>
      </c>
      <c r="AE33" s="478">
        <f>[45]Liq!$F$97</f>
        <v>0</v>
      </c>
      <c r="AF33" s="478">
        <f>'[45]Daily Change'!$C$1239</f>
        <v>0</v>
      </c>
      <c r="AG33" s="478">
        <f>'[45]Daily Change'!$D$1239</f>
        <v>0</v>
      </c>
      <c r="AH33" s="478">
        <f>'[45]Daily Change'!$C$1240</f>
        <v>0</v>
      </c>
      <c r="AI33" s="478">
        <f>'[45]Daily Change'!$D$1240</f>
        <v>0</v>
      </c>
      <c r="AJ33" s="478">
        <f>[45]Liq!$L$97</f>
        <v>0</v>
      </c>
      <c r="AK33" s="18"/>
    </row>
    <row r="34" spans="1:45" ht="12.75" customHeight="1" x14ac:dyDescent="0.25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/>
      <c r="Q34" s="1"/>
      <c r="R34" s="18"/>
      <c r="S34" s="62">
        <f t="shared" si="0"/>
        <v>37191</v>
      </c>
      <c r="T34" s="478">
        <f>'[31]LT-WFALLON'!$I$4</f>
        <v>0</v>
      </c>
      <c r="U34" s="478">
        <f>'[31]LT-WFALLON'!$I$40</f>
        <v>0</v>
      </c>
      <c r="V34" s="478">
        <f>'[31]LT-WFALLON'!$N$4+'[31]LT-WFALLON'!$N$40</f>
        <v>0</v>
      </c>
      <c r="W34" s="478">
        <f>'[31]LT-WFALLON'!$O$4+'[31]LT-WFALLON'!$O$40</f>
        <v>0</v>
      </c>
      <c r="X34" s="478">
        <f>'[31]LT-WFALLON'!$Q$4+'[31]LT-WFALLON'!$Q$40</f>
        <v>0</v>
      </c>
      <c r="Y34" s="478">
        <f>'[31]LT-WFALLON'!$F$4+'[31]LT-WFALLON'!$F$40</f>
        <v>0</v>
      </c>
      <c r="Z34" s="478">
        <f>'[31]LT-WFALLON'!$G$4+'[31]LT-WFALLON'!$G$40</f>
        <v>0</v>
      </c>
      <c r="AA34" s="478">
        <f>[46]Liq!$S$97</f>
        <v>0</v>
      </c>
      <c r="AB34" s="478"/>
      <c r="AC34" s="478"/>
      <c r="AD34" s="478">
        <f>[46]Liq!$D$97</f>
        <v>0</v>
      </c>
      <c r="AE34" s="478">
        <f>[46]Liq!$F$97</f>
        <v>0</v>
      </c>
      <c r="AF34" s="478">
        <f>'[46]Daily Change'!$C$1239</f>
        <v>0</v>
      </c>
      <c r="AG34" s="478">
        <f>'[46]Daily Change'!$D$1239</f>
        <v>0</v>
      </c>
      <c r="AH34" s="478">
        <f>'[46]Daily Change'!$C$1240</f>
        <v>0</v>
      </c>
      <c r="AI34" s="478">
        <f>'[46]Daily Change'!$D$1240</f>
        <v>0</v>
      </c>
      <c r="AJ34" s="478">
        <f>[46]Liq!$L$97</f>
        <v>0</v>
      </c>
    </row>
    <row r="35" spans="1:45" ht="12.75" customHeight="1" x14ac:dyDescent="0.2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/>
      <c r="Q35" s="1"/>
      <c r="R35" s="18"/>
      <c r="S35" s="62">
        <f t="shared" si="0"/>
        <v>37192</v>
      </c>
      <c r="T35" s="478">
        <f>'[32]LT-WFALLON'!$I$4</f>
        <v>0</v>
      </c>
      <c r="U35" s="478">
        <f>'[32]LT-WFALLON'!$I$40</f>
        <v>0</v>
      </c>
      <c r="V35" s="478">
        <f>'[32]LT-WFALLON'!$N$4+'[32]LT-WFALLON'!$N$40</f>
        <v>0</v>
      </c>
      <c r="W35" s="478">
        <f>'[32]LT-WFALLON'!$O$4+'[32]LT-WFALLON'!$O$40</f>
        <v>0</v>
      </c>
      <c r="X35" s="478">
        <f>'[32]LT-WFALLON'!$Q$4+'[32]LT-WFALLON'!$Q$40</f>
        <v>0</v>
      </c>
      <c r="Y35" s="478">
        <f>'[32]LT-WFALLON'!$F$4+'[32]LT-WFALLON'!$F$40</f>
        <v>0</v>
      </c>
      <c r="Z35" s="478">
        <f>'[32]LT-WFALLON'!$G$4+'[32]LT-WFALLON'!$G$40</f>
        <v>0</v>
      </c>
      <c r="AA35" s="478">
        <f>[47]Liq!$S$97</f>
        <v>0</v>
      </c>
      <c r="AB35" s="478"/>
      <c r="AC35" s="478"/>
      <c r="AD35" s="478">
        <f>[47]Liq!$D$97</f>
        <v>0</v>
      </c>
      <c r="AE35" s="478">
        <f>[47]Liq!$F$97</f>
        <v>0</v>
      </c>
      <c r="AF35" s="478">
        <f>'[47]Daily Change'!$C$1239</f>
        <v>0</v>
      </c>
      <c r="AG35" s="478">
        <f>'[47]Daily Change'!$D$1239</f>
        <v>0</v>
      </c>
      <c r="AH35" s="478">
        <f>'[47]Daily Change'!$C$1240</f>
        <v>0</v>
      </c>
      <c r="AI35" s="478">
        <f>'[47]Daily Change'!$D$1240</f>
        <v>0</v>
      </c>
      <c r="AJ35" s="478">
        <f>[47]Liq!$L$97</f>
        <v>0</v>
      </c>
    </row>
    <row r="36" spans="1:45" ht="12.75" customHeight="1" x14ac:dyDescent="0.2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0</v>
      </c>
      <c r="L36" s="400"/>
      <c r="M36" s="1"/>
      <c r="N36" s="21">
        <v>0</v>
      </c>
      <c r="O36" s="340"/>
      <c r="P36" s="21"/>
      <c r="Q36" s="1"/>
      <c r="R36" s="18"/>
      <c r="S36" s="62">
        <f t="shared" si="0"/>
        <v>37193</v>
      </c>
      <c r="T36" s="478">
        <f>'[33]LT-WFALLON'!$I$4</f>
        <v>0</v>
      </c>
      <c r="U36" s="478">
        <f>'[33]LT-WFALLON'!$I$40</f>
        <v>0</v>
      </c>
      <c r="V36" s="478">
        <f>'[33]LT-WFALLON'!$N$4+'[33]LT-WFALLON'!$N$40</f>
        <v>0</v>
      </c>
      <c r="W36" s="478">
        <f>'[33]LT-WFALLON'!$O$4+'[33]LT-WFALLON'!$O$40</f>
        <v>0</v>
      </c>
      <c r="X36" s="478">
        <f>'[33]LT-WFALLON'!$Q$4+'[33]LT-WFALLON'!$Q$40</f>
        <v>0</v>
      </c>
      <c r="Y36" s="478">
        <f>'[33]LT-WFALLON'!$F$4+'[33]LT-WFALLON'!$F$40</f>
        <v>0</v>
      </c>
      <c r="Z36" s="478">
        <f>'[33]LT-WFALLON'!$G$4+'[33]LT-WFALLON'!$G$40</f>
        <v>0</v>
      </c>
      <c r="AA36" s="478">
        <f>[48]Liq!$S$97</f>
        <v>0</v>
      </c>
      <c r="AB36" s="478"/>
      <c r="AC36" s="478"/>
      <c r="AD36" s="478">
        <f>[48]Liq!$D$97</f>
        <v>0</v>
      </c>
      <c r="AE36" s="478">
        <f>[48]Liq!$F$97</f>
        <v>0</v>
      </c>
      <c r="AF36" s="478">
        <f>'[48]Daily Change'!$C$1239</f>
        <v>0</v>
      </c>
      <c r="AG36" s="478">
        <f>'[48]Daily Change'!$D$1239</f>
        <v>0</v>
      </c>
      <c r="AH36" s="478">
        <f>'[48]Daily Change'!$C$1240</f>
        <v>0</v>
      </c>
      <c r="AI36" s="478">
        <f>'[48]Daily Change'!$D$1240</f>
        <v>0</v>
      </c>
      <c r="AJ36" s="478">
        <f>[48]Liq!$L$97</f>
        <v>0</v>
      </c>
    </row>
    <row r="37" spans="1:45" ht="12.75" customHeight="1" x14ac:dyDescent="0.2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/>
      <c r="Q37" s="1"/>
      <c r="R37" s="18"/>
      <c r="S37" s="62">
        <f t="shared" si="0"/>
        <v>37194</v>
      </c>
      <c r="T37" s="478">
        <f>'[34]LT-WFALLON'!$I$4</f>
        <v>0</v>
      </c>
      <c r="U37" s="478">
        <f>'[34]LT-WFALLON'!$I$40</f>
        <v>0</v>
      </c>
      <c r="V37" s="478">
        <f>'[34]LT-WFALLON'!$N$4+'[34]LT-WFALLON'!$N$40</f>
        <v>0</v>
      </c>
      <c r="W37" s="478">
        <f>'[34]LT-WFALLON'!$O$4+'[34]LT-WFALLON'!$O$40</f>
        <v>0</v>
      </c>
      <c r="X37" s="478">
        <f>'[34]LT-WFALLON'!$Q$4+'[34]LT-WFALLON'!$Q$40</f>
        <v>0</v>
      </c>
      <c r="Y37" s="478">
        <f>'[34]LT-WFALLON'!$F$4+'[34]LT-WFALLON'!$F$40</f>
        <v>0</v>
      </c>
      <c r="Z37" s="478">
        <f>'[34]LT-WFALLON'!$G$4+'[34]LT-WFALLON'!$G$40</f>
        <v>0</v>
      </c>
      <c r="AA37" s="478">
        <f>[49]Liq!$S$97</f>
        <v>0</v>
      </c>
      <c r="AB37" s="478"/>
      <c r="AC37" s="478"/>
      <c r="AD37" s="478">
        <f>[49]Liq!$D$97</f>
        <v>0</v>
      </c>
      <c r="AE37" s="478">
        <f>[49]Liq!$F$97</f>
        <v>0</v>
      </c>
      <c r="AF37" s="478">
        <f>'[49]Daily Change'!$C$1239</f>
        <v>0</v>
      </c>
      <c r="AG37" s="478">
        <f>'[49]Daily Change'!$D$1239</f>
        <v>0</v>
      </c>
      <c r="AH37" s="478">
        <f>'[49]Daily Change'!$C$1240</f>
        <v>0</v>
      </c>
      <c r="AI37" s="478">
        <f>'[49]Daily Change'!$D$1240</f>
        <v>0</v>
      </c>
      <c r="AJ37" s="478">
        <f>[49]Liq!$L$97</f>
        <v>0</v>
      </c>
    </row>
    <row r="38" spans="1:45" ht="12.75" customHeight="1" thickBot="1" x14ac:dyDescent="0.25">
      <c r="A38" s="14" t="s">
        <v>177</v>
      </c>
      <c r="D38" s="132">
        <f>SUM(D28:D37)</f>
        <v>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0</v>
      </c>
      <c r="O38" s="132">
        <f>SUM(O28:O36)</f>
        <v>0</v>
      </c>
      <c r="P38" s="132"/>
      <c r="Q38" s="1"/>
      <c r="R38" s="18"/>
      <c r="S38" s="479">
        <f t="shared" si="0"/>
        <v>37195</v>
      </c>
      <c r="T38" s="512">
        <f>'[35]LT-WFALLON'!$I$4</f>
        <v>0</v>
      </c>
      <c r="U38" s="512">
        <f>'[35]LT-WFALLON'!$I$40</f>
        <v>0</v>
      </c>
      <c r="V38" s="512">
        <f>'[35]LT-WFALLON'!$N$4+'[35]LT-WFALLON'!$N$40</f>
        <v>0</v>
      </c>
      <c r="W38" s="512">
        <f>'[35]LT-WFALLON'!$O$4+'[35]LT-WFALLON'!$O$40</f>
        <v>0</v>
      </c>
      <c r="X38" s="512">
        <f>'[35]LT-WFALLON'!$Q$4+'[35]LT-WFALLON'!$Q$40</f>
        <v>0</v>
      </c>
      <c r="Y38" s="512">
        <f>'[35]LT-WFALLON'!$F$4+'[35]LT-WFALLON'!$F$40</f>
        <v>0</v>
      </c>
      <c r="Z38" s="512">
        <f>'[35]LT-WFALLON'!$G$4+'[35]LT-WFALLON'!$G$40</f>
        <v>0</v>
      </c>
      <c r="AA38" s="512">
        <f>[50]Liq!$S$97</f>
        <v>0</v>
      </c>
      <c r="AB38" s="512"/>
      <c r="AC38" s="512"/>
      <c r="AD38" s="512">
        <f>[50]Liq!$D$97</f>
        <v>0</v>
      </c>
      <c r="AE38" s="512">
        <f>[50]Liq!$F$97</f>
        <v>0</v>
      </c>
      <c r="AF38" s="512">
        <f>'[50]Daily Change'!$C$1239</f>
        <v>0</v>
      </c>
      <c r="AG38" s="512">
        <f>'[50]Daily Change'!$D$1239</f>
        <v>0</v>
      </c>
      <c r="AH38" s="512">
        <f>'[50]Daily Change'!$C$1240</f>
        <v>0</v>
      </c>
      <c r="AI38" s="512">
        <f>'[50]Daily Change'!$D$1240</f>
        <v>0</v>
      </c>
      <c r="AJ38" s="512">
        <f>[50]Liq!$L$97</f>
        <v>0</v>
      </c>
    </row>
    <row r="39" spans="1:45" ht="12.75" customHeight="1" thickTop="1" x14ac:dyDescent="0.2">
      <c r="A39" s="1"/>
      <c r="D39" s="1"/>
      <c r="F39" s="32" t="s">
        <v>179</v>
      </c>
      <c r="G39" s="18"/>
      <c r="H39" s="401">
        <f>D28</f>
        <v>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25">
      <c r="A40" s="236" t="s">
        <v>180</v>
      </c>
      <c r="D40" s="132">
        <f>+D38+D24+D16</f>
        <v>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0</v>
      </c>
      <c r="O40" s="132">
        <f>+O38+O24+O16</f>
        <v>0</v>
      </c>
      <c r="P40" s="132"/>
      <c r="Q40" s="1"/>
      <c r="R40" s="18"/>
      <c r="S40" s="1"/>
      <c r="T40" s="1"/>
      <c r="U40" s="1"/>
    </row>
    <row r="41" spans="1:45" ht="12.75" customHeight="1" thickTop="1" x14ac:dyDescent="0.2">
      <c r="A41" s="1"/>
      <c r="C41" s="15"/>
      <c r="D41" s="1"/>
      <c r="E41" s="1"/>
      <c r="F41" s="32" t="s">
        <v>181</v>
      </c>
      <c r="G41" s="8"/>
      <c r="H41" s="401">
        <f>E117</f>
        <v>0</v>
      </c>
      <c r="I41" s="401">
        <f>E108</f>
        <v>0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0</v>
      </c>
      <c r="I45" s="401">
        <f>SUM(I37:I41)</f>
        <v>0</v>
      </c>
      <c r="J45" s="401">
        <f>SUM(J35:J41)</f>
        <v>0</v>
      </c>
      <c r="K45" s="399">
        <f>K36+K41</f>
        <v>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25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0</v>
      </c>
      <c r="I47" s="391">
        <f>+I45-D24</f>
        <v>0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25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">
      <c r="A53" s="236" t="s">
        <v>191</v>
      </c>
      <c r="C53" s="15"/>
      <c r="D53" s="19">
        <v>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25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25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25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25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25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25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25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25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">
      <c r="A65" s="1"/>
      <c r="H65" s="539">
        <f>H70</f>
        <v>37165</v>
      </c>
      <c r="I65" s="542">
        <f t="shared" ref="I65:R65" si="1">H65+1</f>
        <v>37166</v>
      </c>
      <c r="J65" s="542">
        <f t="shared" si="1"/>
        <v>37167</v>
      </c>
      <c r="K65" s="542">
        <f t="shared" si="1"/>
        <v>37168</v>
      </c>
      <c r="L65" s="542">
        <f t="shared" si="1"/>
        <v>37169</v>
      </c>
      <c r="M65" s="542">
        <f t="shared" si="1"/>
        <v>37170</v>
      </c>
      <c r="N65" s="542">
        <f t="shared" si="1"/>
        <v>37171</v>
      </c>
      <c r="O65" s="542">
        <f t="shared" si="1"/>
        <v>37172</v>
      </c>
      <c r="P65" s="542">
        <f t="shared" si="1"/>
        <v>37173</v>
      </c>
      <c r="Q65" s="542">
        <f t="shared" si="1"/>
        <v>37174</v>
      </c>
      <c r="R65" s="542">
        <f t="shared" si="1"/>
        <v>37175</v>
      </c>
      <c r="S65" s="542">
        <f t="shared" ref="S65:AB65" si="2">R65+1</f>
        <v>37176</v>
      </c>
      <c r="T65" s="542">
        <f t="shared" si="2"/>
        <v>37177</v>
      </c>
      <c r="U65" s="542">
        <f t="shared" si="2"/>
        <v>37178</v>
      </c>
      <c r="V65" s="542">
        <f t="shared" si="2"/>
        <v>37179</v>
      </c>
      <c r="W65" s="542">
        <f t="shared" si="2"/>
        <v>37180</v>
      </c>
      <c r="X65" s="542">
        <f t="shared" si="2"/>
        <v>37181</v>
      </c>
      <c r="Y65" s="542">
        <f t="shared" si="2"/>
        <v>37182</v>
      </c>
      <c r="Z65" s="542">
        <f t="shared" si="2"/>
        <v>37183</v>
      </c>
      <c r="AA65" s="542">
        <f t="shared" si="2"/>
        <v>37184</v>
      </c>
      <c r="AB65" s="542">
        <f t="shared" si="2"/>
        <v>37185</v>
      </c>
      <c r="AC65" s="542">
        <f t="shared" ref="AC65:AL65" si="3">AB65+1</f>
        <v>37186</v>
      </c>
      <c r="AD65" s="542">
        <f t="shared" si="3"/>
        <v>37187</v>
      </c>
      <c r="AE65" s="542">
        <f t="shared" si="3"/>
        <v>37188</v>
      </c>
      <c r="AF65" s="542">
        <f t="shared" si="3"/>
        <v>37189</v>
      </c>
      <c r="AG65" s="542">
        <f t="shared" si="3"/>
        <v>37190</v>
      </c>
      <c r="AH65" s="542">
        <f t="shared" si="3"/>
        <v>37191</v>
      </c>
      <c r="AI65" s="542">
        <f t="shared" si="3"/>
        <v>37192</v>
      </c>
      <c r="AJ65" s="542">
        <f t="shared" si="3"/>
        <v>37193</v>
      </c>
      <c r="AK65" s="542">
        <f t="shared" si="3"/>
        <v>37194</v>
      </c>
      <c r="AL65" s="543">
        <f t="shared" si="3"/>
        <v>37195</v>
      </c>
      <c r="AN65" s="1"/>
      <c r="AO65" s="1"/>
      <c r="AP65" s="1"/>
      <c r="AQ65" s="1"/>
      <c r="AR65" s="1"/>
      <c r="AS65" s="1"/>
    </row>
    <row r="66" spans="1:50" ht="12.75" customHeight="1" x14ac:dyDescent="0.2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>
        <v>0</v>
      </c>
      <c r="I67" s="545">
        <v>0</v>
      </c>
      <c r="J67" s="545">
        <v>0</v>
      </c>
      <c r="K67" s="545">
        <v>0</v>
      </c>
      <c r="L67" s="545">
        <v>0</v>
      </c>
      <c r="M67" s="545">
        <v>0</v>
      </c>
      <c r="N67" s="545"/>
      <c r="O67" s="545"/>
      <c r="P67" s="545">
        <v>0</v>
      </c>
      <c r="Q67" s="545">
        <v>0</v>
      </c>
      <c r="R67" s="545">
        <v>0</v>
      </c>
      <c r="S67" s="545">
        <v>0</v>
      </c>
      <c r="T67" s="545">
        <v>0</v>
      </c>
      <c r="U67" s="545"/>
      <c r="V67" s="545">
        <v>0</v>
      </c>
      <c r="W67" s="545">
        <v>0</v>
      </c>
      <c r="X67" s="545">
        <v>0</v>
      </c>
      <c r="Y67" s="545">
        <v>0</v>
      </c>
      <c r="Z67" s="545">
        <v>0</v>
      </c>
      <c r="AA67" s="545">
        <v>0</v>
      </c>
      <c r="AB67" s="545"/>
      <c r="AC67" s="545"/>
      <c r="AD67" s="545">
        <v>0</v>
      </c>
      <c r="AE67" s="545">
        <v>0</v>
      </c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25">
      <c r="A68" s="470" t="s">
        <v>82</v>
      </c>
      <c r="B68" s="535">
        <f>+H47</f>
        <v>0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Q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ref="R68:AA68" si="5">SUM(R66:R67)</f>
        <v>0</v>
      </c>
      <c r="S68" s="547">
        <f t="shared" si="5"/>
        <v>0</v>
      </c>
      <c r="T68" s="547">
        <f t="shared" si="5"/>
        <v>0</v>
      </c>
      <c r="U68" s="547">
        <f t="shared" si="5"/>
        <v>0</v>
      </c>
      <c r="V68" s="547">
        <f t="shared" si="5"/>
        <v>0</v>
      </c>
      <c r="W68" s="547">
        <f t="shared" si="5"/>
        <v>0</v>
      </c>
      <c r="X68" s="547">
        <f t="shared" si="5"/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ref="AB68:AL68" si="6">SUM(AB66:AB67)</f>
        <v>0</v>
      </c>
      <c r="AC68" s="547">
        <f t="shared" si="6"/>
        <v>0</v>
      </c>
      <c r="AD68" s="547">
        <f t="shared" si="6"/>
        <v>0</v>
      </c>
      <c r="AE68" s="547">
        <f t="shared" si="6"/>
        <v>0</v>
      </c>
      <c r="AF68" s="547">
        <f t="shared" si="6"/>
        <v>0</v>
      </c>
      <c r="AG68" s="547">
        <f t="shared" si="6"/>
        <v>0</v>
      </c>
      <c r="AH68" s="547">
        <f t="shared" si="6"/>
        <v>0</v>
      </c>
      <c r="AI68" s="547">
        <f t="shared" si="6"/>
        <v>0</v>
      </c>
      <c r="AJ68" s="547">
        <f t="shared" si="6"/>
        <v>0</v>
      </c>
      <c r="AK68" s="547">
        <f t="shared" si="6"/>
        <v>0</v>
      </c>
      <c r="AL68" s="548">
        <f t="shared" si="6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25">
      <c r="A69" s="470" t="s">
        <v>80</v>
      </c>
      <c r="B69" s="535">
        <f>+I47</f>
        <v>0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">
      <c r="A70" s="207"/>
      <c r="B70" s="207"/>
      <c r="C70" s="204"/>
      <c r="D70" s="208"/>
      <c r="E70" s="208"/>
      <c r="F70" s="208"/>
      <c r="G70" s="207"/>
      <c r="H70" s="223">
        <f>B4</f>
        <v>37165</v>
      </c>
      <c r="I70" s="223">
        <f t="shared" ref="I70:AL70" si="7">C4</f>
        <v>0</v>
      </c>
      <c r="J70" s="223">
        <f t="shared" si="7"/>
        <v>0</v>
      </c>
      <c r="K70" s="223" t="str">
        <f t="shared" si="7"/>
        <v>Check Figures</v>
      </c>
      <c r="L70" s="223">
        <f t="shared" si="7"/>
        <v>0</v>
      </c>
      <c r="M70" s="223">
        <f t="shared" si="7"/>
        <v>0</v>
      </c>
      <c r="N70" s="223">
        <f t="shared" si="7"/>
        <v>0</v>
      </c>
      <c r="O70" s="223">
        <f t="shared" si="7"/>
        <v>0</v>
      </c>
      <c r="P70" s="223">
        <f t="shared" si="7"/>
        <v>0</v>
      </c>
      <c r="Q70" s="223">
        <f t="shared" si="7"/>
        <v>0</v>
      </c>
      <c r="R70" s="223">
        <f t="shared" si="7"/>
        <v>0</v>
      </c>
      <c r="S70" s="223">
        <f t="shared" si="7"/>
        <v>0</v>
      </c>
      <c r="T70" s="223">
        <f t="shared" si="7"/>
        <v>0</v>
      </c>
      <c r="U70" s="223">
        <f t="shared" si="7"/>
        <v>0</v>
      </c>
      <c r="V70" s="223">
        <f t="shared" si="7"/>
        <v>0</v>
      </c>
      <c r="W70" s="223">
        <f t="shared" si="7"/>
        <v>0</v>
      </c>
      <c r="X70" s="223">
        <f t="shared" si="7"/>
        <v>0</v>
      </c>
      <c r="Y70" s="223">
        <f t="shared" si="7"/>
        <v>0</v>
      </c>
      <c r="Z70" s="223">
        <f t="shared" si="7"/>
        <v>0</v>
      </c>
      <c r="AA70" s="223">
        <f t="shared" si="7"/>
        <v>0</v>
      </c>
      <c r="AB70" s="223">
        <f t="shared" si="7"/>
        <v>0</v>
      </c>
      <c r="AC70" s="223">
        <f t="shared" si="7"/>
        <v>0</v>
      </c>
      <c r="AD70" s="223">
        <f t="shared" si="7"/>
        <v>0</v>
      </c>
      <c r="AE70" s="223">
        <f t="shared" si="7"/>
        <v>0</v>
      </c>
      <c r="AF70" s="223">
        <f t="shared" si="7"/>
        <v>0</v>
      </c>
      <c r="AG70" s="223">
        <f t="shared" si="7"/>
        <v>0</v>
      </c>
      <c r="AH70" s="223">
        <f t="shared" si="7"/>
        <v>0</v>
      </c>
      <c r="AI70" s="223">
        <f t="shared" si="7"/>
        <v>0</v>
      </c>
      <c r="AJ70" s="223">
        <f t="shared" si="7"/>
        <v>0</v>
      </c>
      <c r="AK70" s="223">
        <f t="shared" si="7"/>
        <v>0</v>
      </c>
      <c r="AL70" s="223">
        <f t="shared" si="7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  <c r="AC71" s="217"/>
      <c r="AD71" s="217"/>
      <c r="AE71" s="217"/>
      <c r="AF71" s="217"/>
      <c r="AG71" s="217"/>
      <c r="AH71" s="217"/>
      <c r="AI71" s="217"/>
      <c r="AJ71" s="217"/>
      <c r="AK71" s="217"/>
      <c r="AL71" s="217"/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/>
      <c r="I72" s="523"/>
      <c r="J72" s="523"/>
      <c r="K72" s="523"/>
      <c r="L72" s="523"/>
      <c r="M72" s="523"/>
      <c r="N72" s="523"/>
      <c r="O72" s="523"/>
      <c r="P72" s="523"/>
      <c r="Q72" s="523"/>
      <c r="R72" s="523"/>
      <c r="S72" s="523"/>
      <c r="T72" s="523"/>
      <c r="U72" s="523"/>
      <c r="V72" s="523"/>
      <c r="W72" s="523"/>
      <c r="X72" s="523"/>
      <c r="Y72" s="523"/>
      <c r="Z72" s="523"/>
      <c r="AA72" s="523"/>
      <c r="AB72" s="523"/>
      <c r="AC72" s="523"/>
      <c r="AD72" s="523"/>
      <c r="AE72" s="523"/>
      <c r="AF72" s="523"/>
      <c r="AG72" s="523"/>
      <c r="AH72" s="523"/>
      <c r="AI72" s="523"/>
      <c r="AJ72" s="523"/>
      <c r="AK72" s="523"/>
      <c r="AL72" s="523"/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/>
      <c r="I73" s="523"/>
      <c r="J73" s="523"/>
      <c r="K73" s="523"/>
      <c r="L73" s="523"/>
      <c r="M73" s="523"/>
      <c r="N73" s="523"/>
      <c r="O73" s="523"/>
      <c r="P73" s="523"/>
      <c r="Q73" s="523"/>
      <c r="R73" s="523"/>
      <c r="S73" s="523"/>
      <c r="T73" s="523"/>
      <c r="U73" s="523"/>
      <c r="V73" s="523"/>
      <c r="W73" s="523"/>
      <c r="X73" s="523"/>
      <c r="Y73" s="523"/>
      <c r="Z73" s="523"/>
      <c r="AA73" s="523"/>
      <c r="AB73" s="523"/>
      <c r="AC73" s="523"/>
      <c r="AD73" s="523"/>
      <c r="AE73" s="523"/>
      <c r="AF73" s="523"/>
      <c r="AG73" s="523"/>
      <c r="AH73" s="523"/>
      <c r="AI73" s="523"/>
      <c r="AJ73" s="523"/>
      <c r="AK73" s="523"/>
      <c r="AL73" s="523"/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">
      <c r="A76" s="233" t="s">
        <v>205</v>
      </c>
      <c r="B76" s="437"/>
      <c r="C76" s="211"/>
      <c r="D76" s="217">
        <v>0</v>
      </c>
      <c r="E76" s="218">
        <f t="shared" ref="E76:E106" si="8">AM76</f>
        <v>0</v>
      </c>
      <c r="F76" s="219">
        <f t="shared" ref="F76:F118" si="9">E76-D76</f>
        <v>0</v>
      </c>
      <c r="G76" s="207"/>
      <c r="H76" s="225"/>
      <c r="I76" s="225"/>
      <c r="J76" s="225"/>
      <c r="K76" s="225"/>
      <c r="L76" s="225"/>
      <c r="M76" s="225"/>
      <c r="N76" s="225"/>
      <c r="O76" s="225"/>
      <c r="P76" s="225"/>
      <c r="Q76" s="225"/>
      <c r="R76" s="225"/>
      <c r="S76" s="225"/>
      <c r="T76" s="225"/>
      <c r="U76" s="225"/>
      <c r="V76" s="225"/>
      <c r="W76" s="225"/>
      <c r="X76" s="225"/>
      <c r="Y76" s="225"/>
      <c r="Z76" s="225"/>
      <c r="AA76" s="225"/>
      <c r="AB76" s="225"/>
      <c r="AC76" s="225"/>
      <c r="AD76" s="225"/>
      <c r="AE76" s="225"/>
      <c r="AF76" s="225"/>
      <c r="AG76" s="225"/>
      <c r="AH76" s="225"/>
      <c r="AI76" s="225"/>
      <c r="AJ76" s="225"/>
      <c r="AK76" s="225"/>
      <c r="AL76" s="225"/>
      <c r="AM76" s="226">
        <f t="shared" ref="AM76:AM106" si="10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">
      <c r="A77" s="233" t="s">
        <v>206</v>
      </c>
      <c r="B77" s="437"/>
      <c r="C77" s="211"/>
      <c r="D77" s="217">
        <v>0</v>
      </c>
      <c r="E77" s="218">
        <f t="shared" si="8"/>
        <v>0</v>
      </c>
      <c r="F77" s="219">
        <f t="shared" si="9"/>
        <v>0</v>
      </c>
      <c r="G77" s="207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6">
        <f t="shared" si="10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">
      <c r="A78" s="233" t="s">
        <v>207</v>
      </c>
      <c r="B78" s="437"/>
      <c r="C78" s="211"/>
      <c r="D78" s="217">
        <v>0</v>
      </c>
      <c r="E78" s="218">
        <f t="shared" si="8"/>
        <v>0</v>
      </c>
      <c r="F78" s="219">
        <f t="shared" si="9"/>
        <v>0</v>
      </c>
      <c r="G78" s="207"/>
      <c r="H78" s="225"/>
      <c r="I78" s="225"/>
      <c r="J78" s="225"/>
      <c r="K78" s="225"/>
      <c r="L78" s="225"/>
      <c r="M78" s="225"/>
      <c r="N78" s="225"/>
      <c r="O78" s="225"/>
      <c r="P78" s="225"/>
      <c r="Q78" s="225"/>
      <c r="R78" s="225"/>
      <c r="S78" s="225"/>
      <c r="T78" s="225"/>
      <c r="U78" s="225"/>
      <c r="V78" s="225"/>
      <c r="W78" s="225"/>
      <c r="X78" s="225"/>
      <c r="Y78" s="225"/>
      <c r="Z78" s="225"/>
      <c r="AA78" s="225"/>
      <c r="AB78" s="225"/>
      <c r="AC78" s="225"/>
      <c r="AD78" s="225"/>
      <c r="AE78" s="225"/>
      <c r="AF78" s="225"/>
      <c r="AG78" s="225"/>
      <c r="AH78" s="225"/>
      <c r="AI78" s="225"/>
      <c r="AJ78" s="225"/>
      <c r="AK78" s="225"/>
      <c r="AL78" s="225"/>
      <c r="AM78" s="226">
        <f t="shared" si="10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">
      <c r="A79" s="233" t="s">
        <v>208</v>
      </c>
      <c r="B79" s="437"/>
      <c r="C79" s="211"/>
      <c r="D79" s="217">
        <v>0</v>
      </c>
      <c r="E79" s="218">
        <f t="shared" si="8"/>
        <v>0</v>
      </c>
      <c r="F79" s="219">
        <f t="shared" si="9"/>
        <v>0</v>
      </c>
      <c r="G79" s="207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225"/>
      <c r="T79" s="225"/>
      <c r="U79" s="225"/>
      <c r="V79" s="225"/>
      <c r="W79" s="225"/>
      <c r="X79" s="225"/>
      <c r="Y79" s="225"/>
      <c r="Z79" s="225"/>
      <c r="AA79" s="225"/>
      <c r="AB79" s="225"/>
      <c r="AC79" s="225"/>
      <c r="AD79" s="225"/>
      <c r="AE79" s="225"/>
      <c r="AF79" s="225"/>
      <c r="AG79" s="225"/>
      <c r="AH79" s="225"/>
      <c r="AI79" s="225"/>
      <c r="AJ79" s="225"/>
      <c r="AK79" s="225"/>
      <c r="AL79" s="225"/>
      <c r="AM79" s="226">
        <f t="shared" si="10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">
      <c r="A80" s="233" t="s">
        <v>209</v>
      </c>
      <c r="B80" s="437"/>
      <c r="C80" s="211"/>
      <c r="D80" s="217">
        <v>0</v>
      </c>
      <c r="E80" s="218">
        <f t="shared" si="8"/>
        <v>0</v>
      </c>
      <c r="F80" s="219">
        <f t="shared" si="9"/>
        <v>0</v>
      </c>
      <c r="G80" s="207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  <c r="T80" s="225"/>
      <c r="U80" s="225"/>
      <c r="V80" s="225"/>
      <c r="W80" s="225"/>
      <c r="X80" s="225"/>
      <c r="Y80" s="225"/>
      <c r="Z80" s="225"/>
      <c r="AA80" s="225"/>
      <c r="AB80" s="225"/>
      <c r="AC80" s="225"/>
      <c r="AD80" s="225"/>
      <c r="AE80" s="225"/>
      <c r="AF80" s="225"/>
      <c r="AG80" s="225"/>
      <c r="AH80" s="225"/>
      <c r="AI80" s="225"/>
      <c r="AJ80" s="225"/>
      <c r="AK80" s="225"/>
      <c r="AL80" s="225"/>
      <c r="AM80" s="226">
        <f t="shared" si="10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">
      <c r="A81" s="233" t="s">
        <v>210</v>
      </c>
      <c r="B81" s="437"/>
      <c r="C81" s="211"/>
      <c r="D81" s="217">
        <v>0</v>
      </c>
      <c r="E81" s="218">
        <f t="shared" si="8"/>
        <v>0</v>
      </c>
      <c r="F81" s="219">
        <f t="shared" si="9"/>
        <v>0</v>
      </c>
      <c r="G81" s="207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225"/>
      <c r="T81" s="225"/>
      <c r="U81" s="225"/>
      <c r="V81" s="225"/>
      <c r="W81" s="225"/>
      <c r="X81" s="225"/>
      <c r="Y81" s="225"/>
      <c r="Z81" s="225"/>
      <c r="AA81" s="225"/>
      <c r="AB81" s="225"/>
      <c r="AC81" s="225"/>
      <c r="AD81" s="225"/>
      <c r="AE81" s="225"/>
      <c r="AF81" s="225"/>
      <c r="AG81" s="225"/>
      <c r="AH81" s="225"/>
      <c r="AI81" s="225"/>
      <c r="AJ81" s="225"/>
      <c r="AK81" s="225"/>
      <c r="AL81" s="225"/>
      <c r="AM81" s="226">
        <f t="shared" si="10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">
      <c r="A82" s="233" t="s">
        <v>211</v>
      </c>
      <c r="B82" s="437"/>
      <c r="C82" s="211"/>
      <c r="D82" s="217">
        <v>0</v>
      </c>
      <c r="E82" s="218">
        <f t="shared" si="8"/>
        <v>0</v>
      </c>
      <c r="F82" s="219">
        <f t="shared" si="9"/>
        <v>0</v>
      </c>
      <c r="G82" s="207"/>
      <c r="H82" s="225"/>
      <c r="I82" s="225"/>
      <c r="J82" s="225"/>
      <c r="K82" s="225"/>
      <c r="L82" s="225"/>
      <c r="M82" s="225"/>
      <c r="N82" s="225"/>
      <c r="O82" s="225"/>
      <c r="P82" s="225"/>
      <c r="Q82" s="225"/>
      <c r="R82" s="225"/>
      <c r="S82" s="225"/>
      <c r="T82" s="225"/>
      <c r="U82" s="225"/>
      <c r="V82" s="225"/>
      <c r="W82" s="225"/>
      <c r="X82" s="225"/>
      <c r="Y82" s="225"/>
      <c r="Z82" s="225"/>
      <c r="AA82" s="225"/>
      <c r="AB82" s="225"/>
      <c r="AC82" s="225"/>
      <c r="AD82" s="225"/>
      <c r="AE82" s="225"/>
      <c r="AF82" s="225"/>
      <c r="AG82" s="225"/>
      <c r="AH82" s="225"/>
      <c r="AI82" s="225"/>
      <c r="AJ82" s="225"/>
      <c r="AK82" s="225"/>
      <c r="AL82" s="225"/>
      <c r="AM82" s="226">
        <f t="shared" si="10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">
      <c r="A83" s="233" t="s">
        <v>212</v>
      </c>
      <c r="B83" s="437"/>
      <c r="C83" s="211"/>
      <c r="D83" s="217">
        <v>0</v>
      </c>
      <c r="E83" s="218">
        <f t="shared" si="8"/>
        <v>0</v>
      </c>
      <c r="F83" s="219">
        <f t="shared" si="9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10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">
      <c r="A84" s="254" t="s">
        <v>214</v>
      </c>
      <c r="B84" s="437"/>
      <c r="C84" s="211"/>
      <c r="D84" s="217">
        <v>0</v>
      </c>
      <c r="E84" s="218">
        <f t="shared" si="8"/>
        <v>0</v>
      </c>
      <c r="F84" s="219">
        <f t="shared" si="9"/>
        <v>0</v>
      </c>
      <c r="G84" s="207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225"/>
      <c r="S84" s="225"/>
      <c r="T84" s="225"/>
      <c r="U84" s="225"/>
      <c r="V84" s="225"/>
      <c r="W84" s="225"/>
      <c r="X84" s="225"/>
      <c r="Y84" s="225"/>
      <c r="Z84" s="225"/>
      <c r="AA84" s="225"/>
      <c r="AB84" s="225"/>
      <c r="AC84" s="225"/>
      <c r="AD84" s="225"/>
      <c r="AE84" s="225"/>
      <c r="AF84" s="225"/>
      <c r="AG84" s="225"/>
      <c r="AH84" s="225"/>
      <c r="AI84" s="225"/>
      <c r="AJ84" s="225"/>
      <c r="AK84" s="225"/>
      <c r="AL84" s="225"/>
      <c r="AM84" s="226">
        <f t="shared" si="10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">
      <c r="A85" s="254" t="s">
        <v>214</v>
      </c>
      <c r="B85" s="437"/>
      <c r="C85" s="211"/>
      <c r="D85" s="217">
        <v>0</v>
      </c>
      <c r="E85" s="218">
        <f t="shared" si="8"/>
        <v>0</v>
      </c>
      <c r="F85" s="219">
        <f t="shared" si="9"/>
        <v>0</v>
      </c>
      <c r="G85" s="207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  <c r="Z85" s="225"/>
      <c r="AA85" s="225"/>
      <c r="AB85" s="225"/>
      <c r="AC85" s="225"/>
      <c r="AD85" s="225"/>
      <c r="AE85" s="225"/>
      <c r="AF85" s="225"/>
      <c r="AG85" s="225"/>
      <c r="AH85" s="225"/>
      <c r="AI85" s="225"/>
      <c r="AJ85" s="225"/>
      <c r="AK85" s="225"/>
      <c r="AL85" s="225"/>
      <c r="AM85" s="226">
        <f t="shared" si="10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">
      <c r="A86" s="254" t="s">
        <v>214</v>
      </c>
      <c r="B86" s="437"/>
      <c r="C86" s="211"/>
      <c r="D86" s="217">
        <v>0</v>
      </c>
      <c r="E86" s="218">
        <f t="shared" si="8"/>
        <v>0</v>
      </c>
      <c r="F86" s="219">
        <f t="shared" si="9"/>
        <v>0</v>
      </c>
      <c r="G86" s="207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25"/>
      <c r="U86" s="225"/>
      <c r="V86" s="225"/>
      <c r="W86" s="225"/>
      <c r="X86" s="225"/>
      <c r="Y86" s="225"/>
      <c r="Z86" s="225"/>
      <c r="AA86" s="225"/>
      <c r="AB86" s="225"/>
      <c r="AC86" s="225"/>
      <c r="AD86" s="225"/>
      <c r="AE86" s="225"/>
      <c r="AF86" s="225"/>
      <c r="AG86" s="225"/>
      <c r="AH86" s="225"/>
      <c r="AI86" s="225"/>
      <c r="AJ86" s="225"/>
      <c r="AK86" s="225"/>
      <c r="AL86" s="225"/>
      <c r="AM86" s="226">
        <f t="shared" si="10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">
      <c r="A87" s="233" t="s">
        <v>215</v>
      </c>
      <c r="B87" s="437"/>
      <c r="C87" s="211"/>
      <c r="D87" s="217">
        <v>0</v>
      </c>
      <c r="E87" s="218">
        <f t="shared" si="8"/>
        <v>0</v>
      </c>
      <c r="F87" s="219">
        <f t="shared" si="9"/>
        <v>0</v>
      </c>
      <c r="G87" s="207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  <c r="AD87" s="225"/>
      <c r="AE87" s="225"/>
      <c r="AF87" s="225"/>
      <c r="AG87" s="225"/>
      <c r="AH87" s="225"/>
      <c r="AI87" s="225"/>
      <c r="AJ87" s="225"/>
      <c r="AK87" s="225"/>
      <c r="AL87" s="225"/>
      <c r="AM87" s="226">
        <f t="shared" si="10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">
      <c r="A88" s="210" t="s">
        <v>216</v>
      </c>
      <c r="B88" s="437"/>
      <c r="C88" s="211"/>
      <c r="D88" s="217">
        <v>0</v>
      </c>
      <c r="E88" s="218">
        <f t="shared" si="8"/>
        <v>0</v>
      </c>
      <c r="F88" s="219">
        <f t="shared" si="9"/>
        <v>0</v>
      </c>
      <c r="G88" s="207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5"/>
      <c r="T88" s="225"/>
      <c r="U88" s="225"/>
      <c r="V88" s="225"/>
      <c r="W88" s="225"/>
      <c r="X88" s="225"/>
      <c r="Y88" s="225"/>
      <c r="Z88" s="225"/>
      <c r="AA88" s="225"/>
      <c r="AB88" s="225"/>
      <c r="AC88" s="225"/>
      <c r="AD88" s="225"/>
      <c r="AE88" s="225"/>
      <c r="AF88" s="225"/>
      <c r="AG88" s="225"/>
      <c r="AH88" s="225"/>
      <c r="AI88" s="225"/>
      <c r="AJ88" s="225"/>
      <c r="AK88" s="225"/>
      <c r="AL88" s="225"/>
      <c r="AM88" s="226">
        <f t="shared" si="10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">
      <c r="A89" s="210" t="s">
        <v>217</v>
      </c>
      <c r="B89" s="437"/>
      <c r="C89" s="211"/>
      <c r="D89" s="217">
        <v>0</v>
      </c>
      <c r="E89" s="218">
        <f t="shared" si="8"/>
        <v>0</v>
      </c>
      <c r="F89" s="219">
        <f t="shared" si="9"/>
        <v>0</v>
      </c>
      <c r="G89" s="207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5"/>
      <c r="T89" s="225"/>
      <c r="U89" s="225"/>
      <c r="V89" s="225"/>
      <c r="W89" s="225"/>
      <c r="X89" s="225"/>
      <c r="Y89" s="225"/>
      <c r="Z89" s="225"/>
      <c r="AA89" s="225"/>
      <c r="AB89" s="225"/>
      <c r="AC89" s="225"/>
      <c r="AD89" s="225"/>
      <c r="AE89" s="225"/>
      <c r="AF89" s="225"/>
      <c r="AG89" s="225"/>
      <c r="AH89" s="225"/>
      <c r="AI89" s="225"/>
      <c r="AJ89" s="225"/>
      <c r="AK89" s="225"/>
      <c r="AL89" s="225"/>
      <c r="AM89" s="226">
        <f t="shared" si="10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">
      <c r="A90" s="210" t="s">
        <v>218</v>
      </c>
      <c r="B90" s="437"/>
      <c r="C90" s="211"/>
      <c r="D90" s="217">
        <v>0</v>
      </c>
      <c r="E90" s="218">
        <f t="shared" si="8"/>
        <v>0</v>
      </c>
      <c r="F90" s="219">
        <f t="shared" si="9"/>
        <v>0</v>
      </c>
      <c r="G90" s="207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5"/>
      <c r="T90" s="225"/>
      <c r="U90" s="225"/>
      <c r="V90" s="225"/>
      <c r="W90" s="225"/>
      <c r="X90" s="225"/>
      <c r="Y90" s="225"/>
      <c r="Z90" s="225"/>
      <c r="AA90" s="225"/>
      <c r="AB90" s="225"/>
      <c r="AC90" s="225"/>
      <c r="AD90" s="225"/>
      <c r="AE90" s="225"/>
      <c r="AF90" s="225"/>
      <c r="AG90" s="225"/>
      <c r="AH90" s="225"/>
      <c r="AI90" s="225"/>
      <c r="AJ90" s="225"/>
      <c r="AK90" s="225"/>
      <c r="AL90" s="225"/>
      <c r="AM90" s="226">
        <f t="shared" si="10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">
      <c r="A91" s="525" t="s">
        <v>219</v>
      </c>
      <c r="B91" s="526"/>
      <c r="C91" s="211"/>
      <c r="D91" s="217">
        <v>0</v>
      </c>
      <c r="E91" s="218">
        <f t="shared" si="8"/>
        <v>0</v>
      </c>
      <c r="F91" s="219">
        <f t="shared" si="9"/>
        <v>0</v>
      </c>
      <c r="G91" s="207"/>
      <c r="H91" s="527"/>
      <c r="I91" s="527"/>
      <c r="J91" s="527"/>
      <c r="K91" s="527"/>
      <c r="L91" s="527"/>
      <c r="M91" s="527"/>
      <c r="N91" s="527"/>
      <c r="O91" s="527"/>
      <c r="P91" s="527"/>
      <c r="Q91" s="527"/>
      <c r="R91" s="527"/>
      <c r="S91" s="527"/>
      <c r="T91" s="527"/>
      <c r="U91" s="527"/>
      <c r="V91" s="527"/>
      <c r="W91" s="527"/>
      <c r="X91" s="527"/>
      <c r="Y91" s="527"/>
      <c r="Z91" s="527"/>
      <c r="AA91" s="527"/>
      <c r="AB91" s="527"/>
      <c r="AC91" s="527"/>
      <c r="AD91" s="527"/>
      <c r="AE91" s="527"/>
      <c r="AF91" s="527"/>
      <c r="AG91" s="527"/>
      <c r="AH91" s="527"/>
      <c r="AI91" s="527"/>
      <c r="AJ91" s="527"/>
      <c r="AK91" s="527"/>
      <c r="AL91" s="527"/>
      <c r="AM91" s="226">
        <f t="shared" si="10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">
      <c r="A92" s="210" t="s">
        <v>220</v>
      </c>
      <c r="B92" s="437"/>
      <c r="C92" s="211"/>
      <c r="D92" s="217">
        <v>0</v>
      </c>
      <c r="E92" s="218">
        <f t="shared" si="8"/>
        <v>0</v>
      </c>
      <c r="F92" s="219">
        <f t="shared" si="9"/>
        <v>0</v>
      </c>
      <c r="G92" s="207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25"/>
      <c r="U92" s="225"/>
      <c r="V92" s="225"/>
      <c r="W92" s="225"/>
      <c r="X92" s="225"/>
      <c r="Y92" s="225"/>
      <c r="Z92" s="225"/>
      <c r="AA92" s="225"/>
      <c r="AB92" s="225"/>
      <c r="AC92" s="225"/>
      <c r="AD92" s="225"/>
      <c r="AE92" s="225"/>
      <c r="AF92" s="225"/>
      <c r="AG92" s="225"/>
      <c r="AH92" s="225"/>
      <c r="AI92" s="225"/>
      <c r="AJ92" s="225"/>
      <c r="AK92" s="225"/>
      <c r="AL92" s="225"/>
      <c r="AM92" s="226">
        <f t="shared" si="10"/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">
      <c r="A93" s="210" t="s">
        <v>221</v>
      </c>
      <c r="B93" s="437"/>
      <c r="C93" s="211"/>
      <c r="D93" s="217">
        <v>0</v>
      </c>
      <c r="E93" s="218">
        <f t="shared" si="8"/>
        <v>0</v>
      </c>
      <c r="F93" s="219">
        <f t="shared" si="9"/>
        <v>0</v>
      </c>
      <c r="G93" s="207"/>
      <c r="H93" s="225"/>
      <c r="I93" s="225"/>
      <c r="J93" s="225"/>
      <c r="K93" s="225"/>
      <c r="L93" s="225"/>
      <c r="M93" s="225"/>
      <c r="N93" s="225"/>
      <c r="O93" s="225"/>
      <c r="P93" s="225"/>
      <c r="Q93" s="225"/>
      <c r="R93" s="225"/>
      <c r="S93" s="225"/>
      <c r="T93" s="225"/>
      <c r="U93" s="225"/>
      <c r="V93" s="225"/>
      <c r="W93" s="225"/>
      <c r="X93" s="225"/>
      <c r="Y93" s="225"/>
      <c r="Z93" s="225"/>
      <c r="AA93" s="225"/>
      <c r="AB93" s="225"/>
      <c r="AC93" s="225"/>
      <c r="AD93" s="225"/>
      <c r="AE93" s="225"/>
      <c r="AF93" s="225"/>
      <c r="AG93" s="225"/>
      <c r="AH93" s="225"/>
      <c r="AI93" s="225"/>
      <c r="AJ93" s="225"/>
      <c r="AK93" s="225"/>
      <c r="AL93" s="225"/>
      <c r="AM93" s="226">
        <f t="shared" si="10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">
      <c r="A94" s="210" t="s">
        <v>211</v>
      </c>
      <c r="B94" s="437"/>
      <c r="C94" s="211"/>
      <c r="D94" s="217">
        <v>0</v>
      </c>
      <c r="E94" s="218">
        <f t="shared" si="8"/>
        <v>0</v>
      </c>
      <c r="F94" s="219">
        <f t="shared" si="9"/>
        <v>0</v>
      </c>
      <c r="G94" s="207"/>
      <c r="H94" s="225"/>
      <c r="I94" s="225"/>
      <c r="J94" s="225"/>
      <c r="K94" s="225"/>
      <c r="L94" s="225"/>
      <c r="M94" s="225"/>
      <c r="N94" s="225"/>
      <c r="O94" s="225"/>
      <c r="P94" s="225"/>
      <c r="Q94" s="225"/>
      <c r="R94" s="225"/>
      <c r="S94" s="225"/>
      <c r="T94" s="225"/>
      <c r="U94" s="225"/>
      <c r="V94" s="225"/>
      <c r="W94" s="225"/>
      <c r="X94" s="225"/>
      <c r="Y94" s="225"/>
      <c r="Z94" s="225"/>
      <c r="AA94" s="225"/>
      <c r="AB94" s="225"/>
      <c r="AC94" s="225"/>
      <c r="AD94" s="225"/>
      <c r="AE94" s="225"/>
      <c r="AF94" s="225"/>
      <c r="AG94" s="225"/>
      <c r="AH94" s="225"/>
      <c r="AI94" s="225"/>
      <c r="AJ94" s="225"/>
      <c r="AK94" s="225"/>
      <c r="AL94" s="225"/>
      <c r="AM94" s="226">
        <f t="shared" si="10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">
      <c r="A95" s="210" t="s">
        <v>212</v>
      </c>
      <c r="B95" s="437"/>
      <c r="C95" s="211"/>
      <c r="D95" s="217">
        <v>0</v>
      </c>
      <c r="E95" s="218">
        <f t="shared" si="8"/>
        <v>0</v>
      </c>
      <c r="F95" s="219">
        <f t="shared" si="9"/>
        <v>0</v>
      </c>
      <c r="G95" s="207"/>
      <c r="H95" s="225"/>
      <c r="I95" s="225"/>
      <c r="J95" s="225"/>
      <c r="K95" s="225"/>
      <c r="L95" s="225"/>
      <c r="M95" s="225"/>
      <c r="N95" s="225"/>
      <c r="O95" s="225"/>
      <c r="P95" s="225"/>
      <c r="Q95" s="225"/>
      <c r="R95" s="225"/>
      <c r="S95" s="225"/>
      <c r="T95" s="225"/>
      <c r="U95" s="225"/>
      <c r="V95" s="225"/>
      <c r="W95" s="225"/>
      <c r="X95" s="225"/>
      <c r="Y95" s="225"/>
      <c r="Z95" s="225"/>
      <c r="AA95" s="225"/>
      <c r="AB95" s="225"/>
      <c r="AC95" s="225"/>
      <c r="AD95" s="225"/>
      <c r="AE95" s="225"/>
      <c r="AF95" s="225"/>
      <c r="AG95" s="225"/>
      <c r="AH95" s="225"/>
      <c r="AI95" s="225"/>
      <c r="AJ95" s="225"/>
      <c r="AK95" s="225"/>
      <c r="AL95" s="225"/>
      <c r="AM95" s="226">
        <f t="shared" si="10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">
      <c r="A96" s="210" t="s">
        <v>222</v>
      </c>
      <c r="B96" s="437"/>
      <c r="C96" s="211"/>
      <c r="D96" s="217">
        <v>0</v>
      </c>
      <c r="E96" s="218">
        <f t="shared" si="8"/>
        <v>0</v>
      </c>
      <c r="F96" s="219">
        <f t="shared" si="9"/>
        <v>0</v>
      </c>
      <c r="G96" s="207"/>
      <c r="H96" s="225"/>
      <c r="I96" s="225"/>
      <c r="J96" s="225"/>
      <c r="K96" s="225"/>
      <c r="L96" s="225"/>
      <c r="M96" s="225"/>
      <c r="N96" s="225"/>
      <c r="O96" s="225"/>
      <c r="P96" s="225"/>
      <c r="Q96" s="225"/>
      <c r="R96" s="225"/>
      <c r="S96" s="225"/>
      <c r="T96" s="225"/>
      <c r="U96" s="225"/>
      <c r="V96" s="225"/>
      <c r="W96" s="225"/>
      <c r="X96" s="225"/>
      <c r="Y96" s="225"/>
      <c r="Z96" s="225"/>
      <c r="AA96" s="225"/>
      <c r="AB96" s="225"/>
      <c r="AC96" s="225"/>
      <c r="AD96" s="225"/>
      <c r="AE96" s="225"/>
      <c r="AF96" s="225"/>
      <c r="AG96" s="225"/>
      <c r="AH96" s="225"/>
      <c r="AI96" s="225"/>
      <c r="AJ96" s="225"/>
      <c r="AK96" s="225"/>
      <c r="AL96" s="225"/>
      <c r="AM96" s="226">
        <f t="shared" si="10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">
      <c r="A97" s="210" t="s">
        <v>223</v>
      </c>
      <c r="B97" s="437"/>
      <c r="C97" s="211"/>
      <c r="D97" s="217">
        <v>0</v>
      </c>
      <c r="E97" s="218">
        <f t="shared" si="8"/>
        <v>0</v>
      </c>
      <c r="F97" s="219">
        <f t="shared" si="9"/>
        <v>0</v>
      </c>
      <c r="G97" s="207"/>
      <c r="H97" s="225"/>
      <c r="I97" s="225"/>
      <c r="J97" s="225"/>
      <c r="K97" s="225"/>
      <c r="L97" s="225"/>
      <c r="M97" s="225"/>
      <c r="N97" s="225"/>
      <c r="O97" s="225"/>
      <c r="P97" s="225"/>
      <c r="Q97" s="225"/>
      <c r="R97" s="225"/>
      <c r="S97" s="225"/>
      <c r="T97" s="225"/>
      <c r="U97" s="225"/>
      <c r="V97" s="225"/>
      <c r="W97" s="225"/>
      <c r="X97" s="225"/>
      <c r="Y97" s="225"/>
      <c r="Z97" s="225"/>
      <c r="AA97" s="225"/>
      <c r="AB97" s="225"/>
      <c r="AC97" s="225"/>
      <c r="AD97" s="225"/>
      <c r="AE97" s="225"/>
      <c r="AF97" s="225"/>
      <c r="AG97" s="225"/>
      <c r="AH97" s="225"/>
      <c r="AI97" s="225"/>
      <c r="AJ97" s="225"/>
      <c r="AK97" s="225"/>
      <c r="AL97" s="225"/>
      <c r="AM97" s="226">
        <f t="shared" si="10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">
      <c r="A98" s="210" t="s">
        <v>224</v>
      </c>
      <c r="B98" s="437"/>
      <c r="C98" s="211"/>
      <c r="D98" s="217">
        <v>0</v>
      </c>
      <c r="E98" s="218">
        <f t="shared" si="8"/>
        <v>0</v>
      </c>
      <c r="F98" s="219">
        <f t="shared" si="9"/>
        <v>0</v>
      </c>
      <c r="G98" s="207"/>
      <c r="H98" s="225"/>
      <c r="I98" s="225"/>
      <c r="J98" s="225"/>
      <c r="K98" s="225"/>
      <c r="L98" s="225"/>
      <c r="M98" s="225"/>
      <c r="N98" s="225"/>
      <c r="O98" s="225"/>
      <c r="P98" s="225"/>
      <c r="Q98" s="225"/>
      <c r="R98" s="225"/>
      <c r="S98" s="225"/>
      <c r="T98" s="225"/>
      <c r="U98" s="225"/>
      <c r="V98" s="225"/>
      <c r="W98" s="225"/>
      <c r="X98" s="225"/>
      <c r="Y98" s="225"/>
      <c r="Z98" s="225"/>
      <c r="AA98" s="225"/>
      <c r="AB98" s="225"/>
      <c r="AC98" s="225"/>
      <c r="AD98" s="225"/>
      <c r="AE98" s="225"/>
      <c r="AF98" s="225"/>
      <c r="AG98" s="225"/>
      <c r="AH98" s="225"/>
      <c r="AI98" s="225"/>
      <c r="AJ98" s="225"/>
      <c r="AK98" s="225"/>
      <c r="AL98" s="225"/>
      <c r="AM98" s="226">
        <f t="shared" si="10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">
      <c r="A99" s="210" t="s">
        <v>225</v>
      </c>
      <c r="B99" s="437"/>
      <c r="C99" s="211"/>
      <c r="D99" s="217">
        <v>0</v>
      </c>
      <c r="E99" s="218">
        <f t="shared" si="8"/>
        <v>0</v>
      </c>
      <c r="F99" s="219">
        <f t="shared" si="9"/>
        <v>0</v>
      </c>
      <c r="G99" s="207"/>
      <c r="H99" s="225"/>
      <c r="I99" s="225"/>
      <c r="J99" s="225"/>
      <c r="K99" s="225"/>
      <c r="L99" s="225"/>
      <c r="M99" s="225"/>
      <c r="N99" s="225"/>
      <c r="O99" s="225"/>
      <c r="P99" s="225"/>
      <c r="Q99" s="225"/>
      <c r="R99" s="225"/>
      <c r="S99" s="225"/>
      <c r="T99" s="225"/>
      <c r="U99" s="225"/>
      <c r="V99" s="225"/>
      <c r="W99" s="225"/>
      <c r="X99" s="225"/>
      <c r="Y99" s="225"/>
      <c r="Z99" s="225"/>
      <c r="AA99" s="225"/>
      <c r="AB99" s="225"/>
      <c r="AC99" s="225"/>
      <c r="AD99" s="225"/>
      <c r="AE99" s="225"/>
      <c r="AF99" s="225"/>
      <c r="AG99" s="225"/>
      <c r="AH99" s="225"/>
      <c r="AI99" s="225"/>
      <c r="AJ99" s="225"/>
      <c r="AK99" s="225"/>
      <c r="AL99" s="225"/>
      <c r="AM99" s="226">
        <f t="shared" si="10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">
      <c r="A100" s="253" t="s">
        <v>214</v>
      </c>
      <c r="B100" s="437"/>
      <c r="C100" s="211"/>
      <c r="D100" s="217">
        <v>0</v>
      </c>
      <c r="E100" s="218">
        <f t="shared" si="8"/>
        <v>0</v>
      </c>
      <c r="F100" s="219">
        <f t="shared" si="9"/>
        <v>0</v>
      </c>
      <c r="G100" s="207"/>
      <c r="H100" s="225"/>
      <c r="I100" s="225"/>
      <c r="J100" s="225"/>
      <c r="K100" s="225"/>
      <c r="L100" s="225"/>
      <c r="M100" s="225"/>
      <c r="N100" s="225"/>
      <c r="O100" s="225"/>
      <c r="P100" s="225"/>
      <c r="Q100" s="225"/>
      <c r="R100" s="225"/>
      <c r="S100" s="225"/>
      <c r="T100" s="225"/>
      <c r="U100" s="225"/>
      <c r="V100" s="225"/>
      <c r="W100" s="225"/>
      <c r="X100" s="225"/>
      <c r="Y100" s="225"/>
      <c r="Z100" s="225"/>
      <c r="AA100" s="225"/>
      <c r="AB100" s="225"/>
      <c r="AC100" s="225"/>
      <c r="AD100" s="225"/>
      <c r="AE100" s="225"/>
      <c r="AF100" s="225"/>
      <c r="AG100" s="225"/>
      <c r="AH100" s="225"/>
      <c r="AI100" s="225"/>
      <c r="AJ100" s="225"/>
      <c r="AK100" s="225"/>
      <c r="AL100" s="225"/>
      <c r="AM100" s="226">
        <f t="shared" si="10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">
      <c r="A101" s="253" t="s">
        <v>214</v>
      </c>
      <c r="B101" s="437"/>
      <c r="C101" s="211"/>
      <c r="D101" s="217">
        <v>0</v>
      </c>
      <c r="E101" s="218">
        <f t="shared" si="8"/>
        <v>0</v>
      </c>
      <c r="F101" s="219">
        <f t="shared" si="9"/>
        <v>0</v>
      </c>
      <c r="G101" s="207"/>
      <c r="H101" s="225"/>
      <c r="I101" s="225"/>
      <c r="J101" s="225"/>
      <c r="K101" s="225"/>
      <c r="L101" s="225"/>
      <c r="M101" s="225"/>
      <c r="N101" s="225"/>
      <c r="O101" s="225"/>
      <c r="P101" s="225"/>
      <c r="Q101" s="225"/>
      <c r="R101" s="225"/>
      <c r="S101" s="225"/>
      <c r="T101" s="225"/>
      <c r="U101" s="225"/>
      <c r="V101" s="225"/>
      <c r="W101" s="225"/>
      <c r="X101" s="225"/>
      <c r="Y101" s="225"/>
      <c r="Z101" s="225"/>
      <c r="AA101" s="225"/>
      <c r="AB101" s="225"/>
      <c r="AC101" s="225"/>
      <c r="AD101" s="225"/>
      <c r="AE101" s="225"/>
      <c r="AF101" s="225"/>
      <c r="AG101" s="225"/>
      <c r="AH101" s="225"/>
      <c r="AI101" s="225"/>
      <c r="AJ101" s="225"/>
      <c r="AK101" s="225"/>
      <c r="AL101" s="225"/>
      <c r="AM101" s="226">
        <f t="shared" si="10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">
      <c r="A102" s="209" t="s">
        <v>226</v>
      </c>
      <c r="B102" s="437"/>
      <c r="C102" s="211"/>
      <c r="D102" s="217">
        <v>0</v>
      </c>
      <c r="E102" s="218">
        <f t="shared" si="8"/>
        <v>0</v>
      </c>
      <c r="F102" s="219">
        <f t="shared" si="9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0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">
      <c r="A103" s="209" t="s">
        <v>227</v>
      </c>
      <c r="B103" s="210"/>
      <c r="C103" s="211"/>
      <c r="D103" s="217">
        <v>0</v>
      </c>
      <c r="E103" s="218">
        <f t="shared" si="8"/>
        <v>0</v>
      </c>
      <c r="F103" s="219">
        <f t="shared" si="9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0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">
      <c r="A104" s="209" t="s">
        <v>228</v>
      </c>
      <c r="B104" s="210"/>
      <c r="C104" s="211"/>
      <c r="D104" s="217">
        <v>0</v>
      </c>
      <c r="E104" s="218">
        <f t="shared" si="8"/>
        <v>0</v>
      </c>
      <c r="F104" s="219">
        <f t="shared" si="9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0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">
      <c r="A105" s="349" t="s">
        <v>214</v>
      </c>
      <c r="B105" s="210"/>
      <c r="C105" s="211"/>
      <c r="D105" s="217">
        <v>0</v>
      </c>
      <c r="E105" s="218">
        <f t="shared" si="8"/>
        <v>0</v>
      </c>
      <c r="F105" s="219">
        <f t="shared" si="9"/>
        <v>0</v>
      </c>
      <c r="G105" s="207"/>
      <c r="H105" s="276"/>
      <c r="I105" s="276"/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276"/>
      <c r="Z105" s="276"/>
      <c r="AA105" s="276"/>
      <c r="AB105" s="276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26">
        <f t="shared" si="10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25">
      <c r="A106" s="209" t="s">
        <v>229</v>
      </c>
      <c r="B106" s="210"/>
      <c r="C106" s="211"/>
      <c r="D106" s="217">
        <v>0</v>
      </c>
      <c r="E106" s="218">
        <f t="shared" si="8"/>
        <v>0</v>
      </c>
      <c r="F106" s="219">
        <f t="shared" si="9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0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25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9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">
      <c r="A108" s="438" t="s">
        <v>231</v>
      </c>
      <c r="B108" s="210"/>
      <c r="C108" s="211"/>
      <c r="D108" s="217">
        <v>0</v>
      </c>
      <c r="E108" s="218">
        <f t="shared" ref="E108:E116" si="11">AM108</f>
        <v>0</v>
      </c>
      <c r="F108" s="521">
        <f t="shared" si="9"/>
        <v>0</v>
      </c>
      <c r="G108" s="207"/>
      <c r="H108" s="533"/>
      <c r="I108" s="533"/>
      <c r="J108" s="533"/>
      <c r="K108" s="533"/>
      <c r="L108" s="533"/>
      <c r="M108" s="533"/>
      <c r="N108" s="533"/>
      <c r="O108" s="533"/>
      <c r="P108" s="533"/>
      <c r="Q108" s="533"/>
      <c r="R108" s="533"/>
      <c r="S108" s="533"/>
      <c r="T108" s="533"/>
      <c r="U108" s="533"/>
      <c r="V108" s="533"/>
      <c r="W108" s="533"/>
      <c r="X108" s="533"/>
      <c r="Y108" s="533"/>
      <c r="Z108" s="533"/>
      <c r="AA108" s="533"/>
      <c r="AB108" s="533"/>
      <c r="AC108" s="533"/>
      <c r="AD108" s="533"/>
      <c r="AE108" s="533"/>
      <c r="AF108" s="533"/>
      <c r="AG108" s="533"/>
      <c r="AH108" s="533"/>
      <c r="AI108" s="533"/>
      <c r="AJ108" s="533"/>
      <c r="AK108" s="533"/>
      <c r="AL108" s="533"/>
      <c r="AM108" s="226">
        <f t="shared" ref="AM108:AM116" si="12">SUM(H108:AL108)</f>
        <v>0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">
      <c r="A109" s="252" t="s">
        <v>214</v>
      </c>
      <c r="B109" s="210"/>
      <c r="C109" s="211"/>
      <c r="D109" s="217">
        <v>0</v>
      </c>
      <c r="E109" s="218">
        <f t="shared" si="11"/>
        <v>0</v>
      </c>
      <c r="F109" s="521">
        <f t="shared" si="9"/>
        <v>0</v>
      </c>
      <c r="G109" s="207"/>
      <c r="H109" s="482"/>
      <c r="I109" s="482"/>
      <c r="J109" s="482"/>
      <c r="K109" s="482"/>
      <c r="L109" s="482"/>
      <c r="M109" s="482"/>
      <c r="N109" s="482"/>
      <c r="O109" s="482"/>
      <c r="P109" s="482"/>
      <c r="Q109" s="482"/>
      <c r="R109" s="482"/>
      <c r="S109" s="482"/>
      <c r="T109" s="482"/>
      <c r="U109" s="482"/>
      <c r="V109" s="482"/>
      <c r="W109" s="482"/>
      <c r="X109" s="482"/>
      <c r="Y109" s="482"/>
      <c r="Z109" s="482"/>
      <c r="AA109" s="482"/>
      <c r="AB109" s="482"/>
      <c r="AC109" s="482"/>
      <c r="AD109" s="482"/>
      <c r="AE109" s="482"/>
      <c r="AF109" s="482"/>
      <c r="AG109" s="482"/>
      <c r="AH109" s="482"/>
      <c r="AI109" s="482"/>
      <c r="AJ109" s="482"/>
      <c r="AK109" s="482"/>
      <c r="AL109" s="482"/>
      <c r="AM109" s="226">
        <f t="shared" si="12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">
      <c r="A110" s="252" t="s">
        <v>214</v>
      </c>
      <c r="B110" s="210"/>
      <c r="C110" s="211"/>
      <c r="D110" s="217">
        <v>0</v>
      </c>
      <c r="E110" s="218">
        <f t="shared" si="11"/>
        <v>0</v>
      </c>
      <c r="F110" s="521">
        <f t="shared" si="9"/>
        <v>0</v>
      </c>
      <c r="G110" s="207"/>
      <c r="H110" s="482"/>
      <c r="I110" s="482"/>
      <c r="J110" s="482"/>
      <c r="K110" s="482"/>
      <c r="L110" s="482"/>
      <c r="M110" s="482"/>
      <c r="N110" s="482"/>
      <c r="O110" s="482"/>
      <c r="P110" s="482"/>
      <c r="Q110" s="482"/>
      <c r="R110" s="482"/>
      <c r="S110" s="482"/>
      <c r="T110" s="482"/>
      <c r="U110" s="482"/>
      <c r="V110" s="482"/>
      <c r="W110" s="482"/>
      <c r="X110" s="482"/>
      <c r="Y110" s="482"/>
      <c r="Z110" s="482"/>
      <c r="AA110" s="482"/>
      <c r="AB110" s="482"/>
      <c r="AC110" s="482"/>
      <c r="AD110" s="482"/>
      <c r="AE110" s="482"/>
      <c r="AF110" s="482"/>
      <c r="AG110" s="482"/>
      <c r="AH110" s="482"/>
      <c r="AI110" s="482"/>
      <c r="AJ110" s="482"/>
      <c r="AK110" s="482"/>
      <c r="AL110" s="482"/>
      <c r="AM110" s="226">
        <f t="shared" si="12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">
      <c r="A111" s="252" t="s">
        <v>214</v>
      </c>
      <c r="B111" s="210"/>
      <c r="C111" s="211"/>
      <c r="D111" s="217">
        <v>0</v>
      </c>
      <c r="E111" s="218">
        <f t="shared" si="11"/>
        <v>0</v>
      </c>
      <c r="F111" s="521">
        <f t="shared" si="9"/>
        <v>0</v>
      </c>
      <c r="G111" s="207"/>
      <c r="H111" s="482"/>
      <c r="I111" s="482"/>
      <c r="J111" s="482"/>
      <c r="K111" s="482"/>
      <c r="L111" s="482"/>
      <c r="M111" s="482"/>
      <c r="N111" s="482"/>
      <c r="O111" s="482"/>
      <c r="P111" s="482"/>
      <c r="Q111" s="482"/>
      <c r="R111" s="482"/>
      <c r="S111" s="482"/>
      <c r="T111" s="482"/>
      <c r="U111" s="482"/>
      <c r="V111" s="482"/>
      <c r="W111" s="482"/>
      <c r="X111" s="482"/>
      <c r="Y111" s="482"/>
      <c r="Z111" s="482"/>
      <c r="AA111" s="482"/>
      <c r="AB111" s="482"/>
      <c r="AC111" s="482"/>
      <c r="AD111" s="482"/>
      <c r="AE111" s="482"/>
      <c r="AF111" s="482"/>
      <c r="AG111" s="482"/>
      <c r="AH111" s="482"/>
      <c r="AI111" s="482"/>
      <c r="AJ111" s="482"/>
      <c r="AK111" s="482"/>
      <c r="AL111" s="482"/>
      <c r="AM111" s="226">
        <f t="shared" si="12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">
      <c r="A112" s="439" t="s">
        <v>43</v>
      </c>
      <c r="B112" s="210"/>
      <c r="C112" s="211"/>
      <c r="D112" s="217">
        <v>0</v>
      </c>
      <c r="E112" s="218">
        <f t="shared" si="11"/>
        <v>0</v>
      </c>
      <c r="F112" s="521">
        <f t="shared" si="9"/>
        <v>0</v>
      </c>
      <c r="G112" s="207"/>
      <c r="H112" s="482"/>
      <c r="I112" s="482"/>
      <c r="J112" s="482"/>
      <c r="K112" s="482"/>
      <c r="L112" s="482"/>
      <c r="M112" s="482"/>
      <c r="N112" s="482"/>
      <c r="O112" s="482"/>
      <c r="P112" s="482"/>
      <c r="Q112" s="482"/>
      <c r="R112" s="482"/>
      <c r="S112" s="482"/>
      <c r="T112" s="482"/>
      <c r="U112" s="482"/>
      <c r="V112" s="482"/>
      <c r="W112" s="482"/>
      <c r="X112" s="482"/>
      <c r="Y112" s="482"/>
      <c r="Z112" s="482"/>
      <c r="AA112" s="482"/>
      <c r="AB112" s="482"/>
      <c r="AC112" s="482"/>
      <c r="AD112" s="482"/>
      <c r="AE112" s="482"/>
      <c r="AF112" s="482"/>
      <c r="AG112" s="482"/>
      <c r="AH112" s="482"/>
      <c r="AI112" s="482"/>
      <c r="AJ112" s="482"/>
      <c r="AK112" s="482"/>
      <c r="AL112" s="482"/>
      <c r="AM112" s="226">
        <f t="shared" si="12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25">
      <c r="A113" s="439" t="s">
        <v>45</v>
      </c>
      <c r="B113" s="210"/>
      <c r="C113" s="211"/>
      <c r="D113" s="217">
        <v>0</v>
      </c>
      <c r="E113" s="218">
        <f t="shared" si="11"/>
        <v>0</v>
      </c>
      <c r="F113" s="521">
        <f t="shared" si="9"/>
        <v>0</v>
      </c>
      <c r="G113" s="207"/>
      <c r="H113" s="482"/>
      <c r="I113" s="482"/>
      <c r="J113" s="482"/>
      <c r="K113" s="482"/>
      <c r="L113" s="482"/>
      <c r="M113" s="482"/>
      <c r="N113" s="482"/>
      <c r="O113" s="482"/>
      <c r="P113" s="482"/>
      <c r="Q113" s="482"/>
      <c r="R113" s="482"/>
      <c r="S113" s="482"/>
      <c r="T113" s="482"/>
      <c r="U113" s="482"/>
      <c r="V113" s="482"/>
      <c r="W113" s="482"/>
      <c r="X113" s="482"/>
      <c r="Y113" s="482"/>
      <c r="Z113" s="482"/>
      <c r="AA113" s="482"/>
      <c r="AB113" s="482"/>
      <c r="AC113" s="482"/>
      <c r="AD113" s="482"/>
      <c r="AE113" s="482"/>
      <c r="AF113" s="482"/>
      <c r="AG113" s="482"/>
      <c r="AH113" s="482"/>
      <c r="AI113" s="482"/>
      <c r="AJ113" s="482"/>
      <c r="AK113" s="482"/>
      <c r="AL113" s="482"/>
      <c r="AM113" s="226">
        <f t="shared" si="12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25">
      <c r="A114" s="438" t="s">
        <v>232</v>
      </c>
      <c r="B114" s="210"/>
      <c r="C114" s="211"/>
      <c r="D114" s="485">
        <v>0</v>
      </c>
      <c r="E114" s="486">
        <f t="shared" si="11"/>
        <v>0</v>
      </c>
      <c r="F114" s="522">
        <f t="shared" si="9"/>
        <v>0</v>
      </c>
      <c r="G114" s="207"/>
      <c r="H114" s="488"/>
      <c r="I114" s="488"/>
      <c r="J114" s="488"/>
      <c r="K114" s="488"/>
      <c r="L114" s="488"/>
      <c r="M114" s="488"/>
      <c r="N114" s="488"/>
      <c r="O114" s="488"/>
      <c r="P114" s="488"/>
      <c r="Q114" s="488"/>
      <c r="R114" s="488"/>
      <c r="S114" s="488"/>
      <c r="T114" s="488"/>
      <c r="U114" s="488"/>
      <c r="V114" s="488"/>
      <c r="W114" s="488"/>
      <c r="X114" s="488"/>
      <c r="Y114" s="488"/>
      <c r="Z114" s="488"/>
      <c r="AA114" s="488"/>
      <c r="AB114" s="488"/>
      <c r="AC114" s="488"/>
      <c r="AD114" s="488"/>
      <c r="AE114" s="488"/>
      <c r="AF114" s="488"/>
      <c r="AG114" s="488"/>
      <c r="AH114" s="488"/>
      <c r="AI114" s="488"/>
      <c r="AJ114" s="488"/>
      <c r="AK114" s="488"/>
      <c r="AL114" s="488"/>
      <c r="AM114" s="524">
        <f t="shared" si="12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thickTop="1" x14ac:dyDescent="0.2">
      <c r="A115" s="252" t="s">
        <v>214</v>
      </c>
      <c r="B115" s="210"/>
      <c r="C115" s="211"/>
      <c r="D115" s="212">
        <v>0</v>
      </c>
      <c r="E115" s="231">
        <f t="shared" si="11"/>
        <v>0</v>
      </c>
      <c r="F115" s="228">
        <f t="shared" si="9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2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thickBot="1" x14ac:dyDescent="0.25">
      <c r="A116" s="252" t="s">
        <v>214</v>
      </c>
      <c r="B116" s="210"/>
      <c r="C116" s="211"/>
      <c r="D116" s="221">
        <v>0</v>
      </c>
      <c r="E116" s="333">
        <f t="shared" si="11"/>
        <v>0</v>
      </c>
      <c r="F116" s="228">
        <f t="shared" si="9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2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25">
      <c r="A117" s="434" t="s">
        <v>233</v>
      </c>
      <c r="B117" s="210"/>
      <c r="C117" s="211"/>
      <c r="D117" s="485">
        <v>0</v>
      </c>
      <c r="E117" s="486">
        <f>E114+E113+E112+E108+E107+E73+E72+E71</f>
        <v>0</v>
      </c>
      <c r="F117" s="487">
        <f t="shared" si="9"/>
        <v>0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0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25">
      <c r="A118" s="440" t="s">
        <v>41</v>
      </c>
      <c r="B118" s="234"/>
      <c r="C118" s="234"/>
      <c r="D118" s="250">
        <v>0</v>
      </c>
      <c r="E118" s="251">
        <f>AM118</f>
        <v>0</v>
      </c>
      <c r="F118" s="341">
        <f t="shared" si="9"/>
        <v>0</v>
      </c>
      <c r="H118" s="531"/>
      <c r="I118" s="531"/>
      <c r="J118" s="531"/>
      <c r="K118" s="531"/>
      <c r="L118" s="531"/>
      <c r="M118" s="531"/>
      <c r="N118" s="531"/>
      <c r="O118" s="531"/>
      <c r="P118" s="531"/>
      <c r="Q118" s="531"/>
      <c r="R118" s="531"/>
      <c r="S118" s="531"/>
      <c r="T118" s="531"/>
      <c r="U118" s="531"/>
      <c r="V118" s="531"/>
      <c r="W118" s="531"/>
      <c r="X118" s="531"/>
      <c r="Y118" s="531"/>
      <c r="Z118" s="531"/>
      <c r="AA118" s="531"/>
      <c r="AB118" s="531"/>
      <c r="AC118" s="531"/>
      <c r="AD118" s="531"/>
      <c r="AE118" s="531"/>
      <c r="AF118" s="531"/>
      <c r="AG118" s="531"/>
      <c r="AH118" s="531"/>
      <c r="AI118" s="531"/>
      <c r="AJ118" s="531"/>
      <c r="AK118" s="531"/>
      <c r="AL118" s="531"/>
      <c r="AM118" s="341">
        <f>SUM(H118:AL118)</f>
        <v>0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25">
      <c r="H119" s="484">
        <f>B4</f>
        <v>37165</v>
      </c>
      <c r="I119" s="484">
        <f t="shared" ref="I119:R119" si="13">H119+1</f>
        <v>37166</v>
      </c>
      <c r="J119" s="484">
        <f t="shared" si="13"/>
        <v>37167</v>
      </c>
      <c r="K119" s="484">
        <f t="shared" si="13"/>
        <v>37168</v>
      </c>
      <c r="L119" s="484">
        <f t="shared" si="13"/>
        <v>37169</v>
      </c>
      <c r="M119" s="484">
        <f t="shared" si="13"/>
        <v>37170</v>
      </c>
      <c r="N119" s="484">
        <f t="shared" si="13"/>
        <v>37171</v>
      </c>
      <c r="O119" s="484">
        <f t="shared" si="13"/>
        <v>37172</v>
      </c>
      <c r="P119" s="484">
        <f t="shared" si="13"/>
        <v>37173</v>
      </c>
      <c r="Q119" s="484">
        <f t="shared" si="13"/>
        <v>37174</v>
      </c>
      <c r="R119" s="484">
        <f t="shared" si="13"/>
        <v>37175</v>
      </c>
      <c r="S119" s="484">
        <f t="shared" ref="S119:AB119" si="14">R119+1</f>
        <v>37176</v>
      </c>
      <c r="T119" s="484">
        <f t="shared" si="14"/>
        <v>37177</v>
      </c>
      <c r="U119" s="484">
        <f t="shared" si="14"/>
        <v>37178</v>
      </c>
      <c r="V119" s="484">
        <f t="shared" si="14"/>
        <v>37179</v>
      </c>
      <c r="W119" s="484">
        <f t="shared" si="14"/>
        <v>37180</v>
      </c>
      <c r="X119" s="484">
        <f t="shared" si="14"/>
        <v>37181</v>
      </c>
      <c r="Y119" s="484">
        <f t="shared" si="14"/>
        <v>37182</v>
      </c>
      <c r="Z119" s="484">
        <f t="shared" si="14"/>
        <v>37183</v>
      </c>
      <c r="AA119" s="484">
        <f t="shared" si="14"/>
        <v>37184</v>
      </c>
      <c r="AB119" s="484">
        <f t="shared" si="14"/>
        <v>37185</v>
      </c>
      <c r="AC119" s="484">
        <f t="shared" ref="AC119:AL119" si="15">AB119+1</f>
        <v>37186</v>
      </c>
      <c r="AD119" s="484">
        <f t="shared" si="15"/>
        <v>37187</v>
      </c>
      <c r="AE119" s="484">
        <f t="shared" si="15"/>
        <v>37188</v>
      </c>
      <c r="AF119" s="484">
        <f t="shared" si="15"/>
        <v>37189</v>
      </c>
      <c r="AG119" s="484">
        <f t="shared" si="15"/>
        <v>37190</v>
      </c>
      <c r="AH119" s="484">
        <f t="shared" si="15"/>
        <v>37191</v>
      </c>
      <c r="AI119" s="484">
        <f t="shared" si="15"/>
        <v>37192</v>
      </c>
      <c r="AJ119" s="484">
        <f t="shared" si="15"/>
        <v>37193</v>
      </c>
      <c r="AK119" s="484">
        <f t="shared" si="15"/>
        <v>37194</v>
      </c>
      <c r="AL119" s="484">
        <f t="shared" si="15"/>
        <v>37195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25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25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25" thickTop="1" thickBot="1" x14ac:dyDescent="0.25">
      <c r="A122" s="37" t="s">
        <v>235</v>
      </c>
      <c r="B122" s="38"/>
      <c r="C122" s="39"/>
      <c r="D122" s="40"/>
    </row>
    <row r="123" spans="1:46" ht="12.75" customHeight="1" thickTop="1" x14ac:dyDescent="0.2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25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25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25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25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0</v>
      </c>
      <c r="D136" s="324">
        <v>0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6">SUM(C136:C137)</f>
        <v>0</v>
      </c>
      <c r="D138" s="320">
        <f t="shared" si="16"/>
        <v>0</v>
      </c>
      <c r="E138" s="312">
        <f t="shared" si="16"/>
        <v>0</v>
      </c>
      <c r="F138" s="312">
        <f t="shared" si="16"/>
        <v>0</v>
      </c>
      <c r="G138" s="312">
        <f t="shared" si="16"/>
        <v>0</v>
      </c>
      <c r="H138" s="322">
        <f t="shared" si="16"/>
        <v>0</v>
      </c>
      <c r="I138" s="330">
        <f t="shared" si="16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37165</v>
      </c>
      <c r="C142" s="345"/>
      <c r="D142" s="345"/>
      <c r="E142" s="345"/>
      <c r="F142" s="345"/>
      <c r="G142" s="345"/>
      <c r="H142" s="345"/>
      <c r="I142" s="344">
        <f t="shared" ref="I142:I172" si="17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72" si="18">+B142+1</f>
        <v>37166</v>
      </c>
      <c r="C143" s="310"/>
      <c r="D143" s="310"/>
      <c r="E143" s="310"/>
      <c r="F143" s="310"/>
      <c r="G143" s="310"/>
      <c r="H143" s="310"/>
      <c r="I143" s="311">
        <f t="shared" si="17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8"/>
        <v>37167</v>
      </c>
      <c r="C144" s="310"/>
      <c r="D144" s="310"/>
      <c r="E144" s="310"/>
      <c r="F144" s="310"/>
      <c r="G144" s="310"/>
      <c r="H144" s="310"/>
      <c r="I144" s="311">
        <f t="shared" si="17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8"/>
        <v>37168</v>
      </c>
      <c r="C145" s="310"/>
      <c r="D145" s="310"/>
      <c r="E145" s="310"/>
      <c r="F145" s="310"/>
      <c r="G145" s="310"/>
      <c r="H145" s="310"/>
      <c r="I145" s="311">
        <f t="shared" si="17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8"/>
        <v>37169</v>
      </c>
      <c r="C146" s="310"/>
      <c r="D146" s="310"/>
      <c r="E146" s="310"/>
      <c r="F146" s="310"/>
      <c r="G146" s="310"/>
      <c r="H146" s="310"/>
      <c r="I146" s="311">
        <f t="shared" si="17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8"/>
        <v>37170</v>
      </c>
      <c r="C147" s="310"/>
      <c r="D147" s="310"/>
      <c r="E147" s="310"/>
      <c r="F147" s="310"/>
      <c r="G147" s="310"/>
      <c r="H147" s="310"/>
      <c r="I147" s="311">
        <f t="shared" si="17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8"/>
        <v>37171</v>
      </c>
      <c r="C148" s="310"/>
      <c r="D148" s="310"/>
      <c r="E148" s="310"/>
      <c r="F148" s="310"/>
      <c r="G148" s="310"/>
      <c r="H148" s="310"/>
      <c r="I148" s="311">
        <f t="shared" si="17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8"/>
        <v>37172</v>
      </c>
      <c r="C149" s="310"/>
      <c r="D149" s="310"/>
      <c r="E149" s="310"/>
      <c r="F149" s="310"/>
      <c r="G149" s="310"/>
      <c r="H149" s="310"/>
      <c r="I149" s="311">
        <f t="shared" si="17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8"/>
        <v>37173</v>
      </c>
      <c r="C150" s="310"/>
      <c r="D150" s="310"/>
      <c r="E150" s="310"/>
      <c r="F150" s="310"/>
      <c r="G150" s="310"/>
      <c r="H150" s="310"/>
      <c r="I150" s="311">
        <f t="shared" si="17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8"/>
        <v>37174</v>
      </c>
      <c r="C151" s="310"/>
      <c r="D151" s="310"/>
      <c r="E151" s="310"/>
      <c r="F151" s="310"/>
      <c r="G151" s="310"/>
      <c r="H151" s="310"/>
      <c r="I151" s="311">
        <f t="shared" si="17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8"/>
        <v>37175</v>
      </c>
      <c r="C152" s="310"/>
      <c r="D152" s="310"/>
      <c r="E152" s="310"/>
      <c r="F152" s="310"/>
      <c r="G152" s="310"/>
      <c r="H152" s="310"/>
      <c r="I152" s="311">
        <f t="shared" si="17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8"/>
        <v>37176</v>
      </c>
      <c r="C153" s="310"/>
      <c r="D153" s="310"/>
      <c r="E153" s="310"/>
      <c r="F153" s="310"/>
      <c r="G153" s="310"/>
      <c r="H153" s="310"/>
      <c r="I153" s="311">
        <f t="shared" si="17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8"/>
        <v>37177</v>
      </c>
      <c r="C154" s="310"/>
      <c r="D154" s="310"/>
      <c r="E154" s="310"/>
      <c r="F154" s="310"/>
      <c r="G154" s="310"/>
      <c r="H154" s="310"/>
      <c r="I154" s="311">
        <f t="shared" si="17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8"/>
        <v>37178</v>
      </c>
      <c r="C155" s="310"/>
      <c r="D155" s="310"/>
      <c r="E155" s="310"/>
      <c r="F155" s="310"/>
      <c r="G155" s="310"/>
      <c r="H155" s="310"/>
      <c r="I155" s="311">
        <f t="shared" si="17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8"/>
        <v>37179</v>
      </c>
      <c r="C156" s="310"/>
      <c r="D156" s="310"/>
      <c r="E156" s="310"/>
      <c r="F156" s="310"/>
      <c r="G156" s="310"/>
      <c r="H156" s="310"/>
      <c r="I156" s="311">
        <f t="shared" si="17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8"/>
        <v>37180</v>
      </c>
      <c r="C157" s="310"/>
      <c r="D157" s="310"/>
      <c r="E157" s="310"/>
      <c r="F157" s="310"/>
      <c r="G157" s="310"/>
      <c r="H157" s="310"/>
      <c r="I157" s="311">
        <f t="shared" si="17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8"/>
        <v>37181</v>
      </c>
      <c r="C158" s="323"/>
      <c r="D158" s="324"/>
      <c r="E158" s="323"/>
      <c r="F158" s="325"/>
      <c r="G158" s="310"/>
      <c r="H158" s="310"/>
      <c r="I158" s="311">
        <f t="shared" si="17"/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si="18"/>
        <v>37182</v>
      </c>
      <c r="C159" s="310"/>
      <c r="D159" s="310"/>
      <c r="E159" s="310"/>
      <c r="F159" s="310"/>
      <c r="G159" s="310"/>
      <c r="H159" s="310"/>
      <c r="I159" s="311">
        <f t="shared" si="17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18"/>
        <v>37183</v>
      </c>
      <c r="C160" s="323"/>
      <c r="D160" s="324"/>
      <c r="E160" s="323"/>
      <c r="F160" s="325"/>
      <c r="G160" s="503"/>
      <c r="H160" s="500"/>
      <c r="I160" s="311">
        <f t="shared" si="17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18"/>
        <v>37184</v>
      </c>
      <c r="C161" s="310"/>
      <c r="D161" s="310"/>
      <c r="E161" s="310"/>
      <c r="F161" s="310"/>
      <c r="G161" s="310"/>
      <c r="H161" s="310"/>
      <c r="I161" s="311">
        <f t="shared" si="17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18"/>
        <v>37185</v>
      </c>
      <c r="C162" s="310"/>
      <c r="D162" s="310"/>
      <c r="E162" s="310"/>
      <c r="F162" s="310"/>
      <c r="G162" s="310"/>
      <c r="H162" s="310"/>
      <c r="I162" s="311">
        <f t="shared" si="17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18"/>
        <v>37186</v>
      </c>
      <c r="C163" s="310"/>
      <c r="D163" s="310"/>
      <c r="E163" s="310"/>
      <c r="F163" s="310"/>
      <c r="G163" s="310"/>
      <c r="H163" s="310"/>
      <c r="I163" s="311">
        <f t="shared" si="17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18"/>
        <v>37187</v>
      </c>
      <c r="C164" s="310"/>
      <c r="D164" s="310"/>
      <c r="E164" s="310"/>
      <c r="F164" s="310"/>
      <c r="G164" s="310"/>
      <c r="H164" s="310"/>
      <c r="I164" s="311">
        <f t="shared" si="17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18"/>
        <v>37188</v>
      </c>
      <c r="C165" s="310"/>
      <c r="D165" s="310"/>
      <c r="E165" s="310"/>
      <c r="F165" s="310"/>
      <c r="G165" s="310"/>
      <c r="H165" s="310"/>
      <c r="I165" s="311">
        <f t="shared" si="17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18"/>
        <v>37189</v>
      </c>
      <c r="C166" s="310"/>
      <c r="D166" s="310"/>
      <c r="E166" s="310"/>
      <c r="F166" s="310"/>
      <c r="G166" s="310"/>
      <c r="H166" s="310"/>
      <c r="I166" s="311">
        <f t="shared" si="17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18"/>
        <v>37190</v>
      </c>
      <c r="C167" s="310"/>
      <c r="D167" s="310"/>
      <c r="E167" s="310"/>
      <c r="F167" s="310"/>
      <c r="G167" s="310"/>
      <c r="H167" s="310"/>
      <c r="I167" s="311">
        <f t="shared" si="17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18"/>
        <v>37191</v>
      </c>
      <c r="C168" s="310"/>
      <c r="D168" s="310"/>
      <c r="E168" s="310"/>
      <c r="F168" s="310"/>
      <c r="G168" s="310"/>
      <c r="H168" s="310"/>
      <c r="I168" s="311">
        <f t="shared" si="17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18"/>
        <v>37192</v>
      </c>
      <c r="C169" s="310"/>
      <c r="D169" s="310"/>
      <c r="E169" s="310"/>
      <c r="F169" s="310"/>
      <c r="G169" s="310"/>
      <c r="H169" s="310"/>
      <c r="I169" s="311">
        <f t="shared" si="17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18"/>
        <v>37193</v>
      </c>
      <c r="C170" s="310"/>
      <c r="D170" s="310"/>
      <c r="E170" s="310"/>
      <c r="F170" s="310"/>
      <c r="G170" s="310"/>
      <c r="H170" s="437"/>
      <c r="I170" s="311">
        <f t="shared" si="17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18"/>
        <v>37194</v>
      </c>
      <c r="C171" s="310"/>
      <c r="D171" s="310"/>
      <c r="E171" s="310"/>
      <c r="F171" s="310"/>
      <c r="G171" s="310"/>
      <c r="H171" s="437"/>
      <c r="I171" s="311">
        <f t="shared" si="17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18"/>
        <v>37195</v>
      </c>
      <c r="C172" s="313"/>
      <c r="D172" s="314"/>
      <c r="E172" s="314"/>
      <c r="F172" s="314"/>
      <c r="G172" s="313"/>
      <c r="H172" s="459"/>
      <c r="I172" s="315">
        <f t="shared" si="17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19">SUM(C142:C172)</f>
        <v>0</v>
      </c>
      <c r="D173" s="312">
        <f t="shared" si="19"/>
        <v>0</v>
      </c>
      <c r="E173" s="312">
        <f t="shared" si="19"/>
        <v>0</v>
      </c>
      <c r="F173" s="312">
        <f t="shared" si="19"/>
        <v>0</v>
      </c>
      <c r="G173" s="312">
        <f t="shared" si="19"/>
        <v>0</v>
      </c>
      <c r="H173" s="312">
        <f t="shared" si="19"/>
        <v>0</v>
      </c>
      <c r="I173" s="311">
        <f t="shared" si="19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25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25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25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25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25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25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25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25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25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"/>
    <row r="253" spans="1:15" ht="12.75" customHeight="1" x14ac:dyDescent="0.2"/>
    <row r="254" spans="1:15" ht="12.75" customHeight="1" thickBot="1" x14ac:dyDescent="0.25">
      <c r="D254" s="1"/>
      <c r="E254" s="1"/>
      <c r="F254" s="1"/>
      <c r="G254" s="49"/>
      <c r="H254" s="49"/>
    </row>
    <row r="255" spans="1:15" ht="12.75" customHeight="1" thickTop="1" thickBot="1" x14ac:dyDescent="0.25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25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25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25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"/>
  </sheetData>
  <customSheetViews>
    <customSheetView guid="{82BDC429-8BA8-11D2-B258-00A024620E62}" scale="75" fitToPage="1" showRuler="0" topLeftCell="O18">
      <selection activeCell="A6" sqref="A6:R40"/>
      <pageMargins left="0.25" right="0.25" top="0.25" bottom="0.25" header="0.23" footer="0.25"/>
      <printOptions horizontalCentered="1"/>
      <pageSetup paperSize="5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2BDC432-8BA8-11D2-B258-00A024620E62}" scale="75" fitToPage="1" showRuler="0" topLeftCell="A40">
      <selection activeCell="A41" sqref="A41:AG118"/>
      <pageMargins left="0.25" right="0.25" top="0.25" bottom="0.25" header="0.23" footer="0.25"/>
      <printOptions horizontalCentered="1"/>
      <pageSetup paperSize="5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2BDC43B-8BA8-11D2-B258-00A024620E62}" scale="75" fitToPage="1" showRuler="0" topLeftCell="A120">
      <selection activeCell="A121" sqref="A121:M239"/>
      <pageMargins left="0.25" right="0.25" top="0.25" bottom="0.25" header="0.23" footer="0.25"/>
      <printOptions horizontalCentered="1"/>
      <pageSetup paperSize="5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verticalCentered="1"/>
  <pageMargins left="0.75" right="0.25" top="0.25" bottom="0.4" header="0.23" footer="0.25"/>
  <pageSetup orientation="landscape" horizontalDpi="4294967292" verticalDpi="4294967292" r:id="rId4"/>
  <headerFooter alignWithMargins="0">
    <oddFooter>&amp;LECT&amp;CPage &amp;P&amp;R&amp;D</oddFooter>
  </headerFooter>
  <drawing r:id="rId5"/>
  <legacy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AX277"/>
  <sheetViews>
    <sheetView showGridLines="0" zoomScale="80" workbookViewId="0">
      <pane xSplit="2" topLeftCell="C1" activePane="topRight" state="frozen"/>
      <selection activeCell="C174" sqref="C174:I174"/>
      <selection pane="topRight" activeCell="C1" sqref="C1"/>
    </sheetView>
  </sheetViews>
  <sheetFormatPr defaultRowHeight="12.75" x14ac:dyDescent="0.2"/>
  <cols>
    <col min="1" max="1" width="25.42578125" style="11" customWidth="1"/>
    <col min="2" max="2" width="17.28515625" style="11" customWidth="1"/>
    <col min="3" max="3" width="14.42578125" style="11" customWidth="1"/>
    <col min="4" max="4" width="14.85546875" style="11" customWidth="1"/>
    <col min="5" max="5" width="17.28515625" style="11" customWidth="1"/>
    <col min="6" max="6" width="19.85546875" style="11" customWidth="1"/>
    <col min="7" max="7" width="17" style="11" customWidth="1"/>
    <col min="8" max="8" width="16.7109375" style="11" customWidth="1"/>
    <col min="9" max="9" width="19.85546875" style="11" customWidth="1"/>
    <col min="10" max="10" width="14.85546875" style="11" customWidth="1"/>
    <col min="11" max="11" width="16.85546875" style="11" customWidth="1"/>
    <col min="12" max="12" width="14.85546875" style="11" customWidth="1"/>
    <col min="13" max="13" width="15.28515625" style="11" customWidth="1"/>
    <col min="14" max="18" width="14.85546875" style="11" customWidth="1"/>
    <col min="19" max="19" width="20.85546875" style="11" customWidth="1"/>
    <col min="20" max="24" width="14.85546875" style="11" customWidth="1"/>
    <col min="25" max="25" width="15.42578125" style="11" customWidth="1"/>
    <col min="26" max="34" width="14.85546875" style="11" customWidth="1"/>
    <col min="35" max="35" width="13.85546875" style="11" customWidth="1"/>
    <col min="36" max="36" width="15.140625" style="11" customWidth="1"/>
    <col min="37" max="37" width="16.140625" style="11" customWidth="1"/>
    <col min="38" max="38" width="14.5703125" style="11" customWidth="1"/>
    <col min="39" max="39" width="12" style="11" customWidth="1"/>
    <col min="40" max="40" width="13.28515625" style="11" customWidth="1"/>
    <col min="41" max="41" width="11.5703125" style="11" customWidth="1"/>
    <col min="42" max="42" width="14.5703125" style="11" customWidth="1"/>
    <col min="43" max="16384" width="9.14062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25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25">
      <c r="A3" s="407" t="s">
        <v>104</v>
      </c>
      <c r="B3" s="13" t="s">
        <v>85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25">
      <c r="A4" s="407" t="s">
        <v>106</v>
      </c>
      <c r="B4" s="166">
        <f>Associated!B4</f>
        <v>37591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">
      <c r="A5" s="407" t="s">
        <v>108</v>
      </c>
      <c r="B5" s="483">
        <f>Associated!B5</f>
        <v>37621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25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/>
      <c r="Q8" s="1"/>
      <c r="R8" s="1"/>
      <c r="S8" s="62">
        <f>B4</f>
        <v>37591</v>
      </c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</row>
    <row r="9" spans="1:36" ht="12.75" customHeight="1" x14ac:dyDescent="0.2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/>
      <c r="Q9" s="1"/>
      <c r="R9" s="1"/>
      <c r="S9" s="62">
        <f>+S8+1</f>
        <v>37592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/>
      <c r="Q10" s="1"/>
      <c r="R10" s="1"/>
      <c r="S10" s="62">
        <f t="shared" ref="S10:S25" si="0">+S9+1</f>
        <v>37593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25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/>
      <c r="Q11" s="1"/>
      <c r="R11" s="1"/>
      <c r="S11" s="62">
        <f t="shared" si="0"/>
        <v>37594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/>
      <c r="Q12" s="1"/>
      <c r="R12" s="1"/>
      <c r="S12" s="62">
        <f t="shared" si="0"/>
        <v>37595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25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/>
      <c r="Q13" s="1"/>
      <c r="R13" s="1"/>
      <c r="S13" s="62">
        <f t="shared" si="0"/>
        <v>37596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25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/>
      <c r="Q14" s="1"/>
      <c r="R14" s="1"/>
      <c r="S14" s="62">
        <f t="shared" si="0"/>
        <v>37597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37598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25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/>
      <c r="Q16" s="1"/>
      <c r="R16" s="1"/>
      <c r="S16" s="62">
        <f t="shared" si="0"/>
        <v>37599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37600</v>
      </c>
    </row>
    <row r="18" spans="1:37" ht="12.75" customHeight="1" x14ac:dyDescent="0.2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37601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/>
      <c r="Q19" s="1"/>
      <c r="R19" s="1"/>
      <c r="S19" s="62">
        <f t="shared" si="0"/>
        <v>37602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/>
      <c r="Q20" s="1"/>
      <c r="R20" s="1"/>
      <c r="S20" s="62">
        <f t="shared" si="0"/>
        <v>37603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37604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37605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37606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/>
      <c r="Q24" s="1"/>
      <c r="R24" s="1"/>
      <c r="S24" s="62">
        <f t="shared" si="0"/>
        <v>37607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si="0"/>
        <v>37608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ref="S26:S38" si="1">+S25+1</f>
        <v>37609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1"/>
        <v>37610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">
      <c r="A28" s="11" t="s">
        <v>161</v>
      </c>
      <c r="D28" s="232">
        <f>N38</f>
        <v>-5382922.2400000002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-5382922.2400000002</v>
      </c>
      <c r="O28" s="232">
        <f>D38-P38</f>
        <v>-5382922.2400000002</v>
      </c>
      <c r="P28" s="232"/>
      <c r="Q28" s="1"/>
      <c r="R28" s="18"/>
      <c r="S28" s="62">
        <f t="shared" si="1"/>
        <v>37611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25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/>
      <c r="Q29" s="1"/>
      <c r="R29" s="8"/>
      <c r="S29" s="62">
        <f t="shared" si="1"/>
        <v>37612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/>
      <c r="Q30" s="1"/>
      <c r="R30" s="8"/>
      <c r="S30" s="62">
        <f t="shared" si="1"/>
        <v>37613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25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/>
      <c r="Q31" s="1"/>
      <c r="R31" s="18"/>
      <c r="S31" s="62">
        <f t="shared" si="1"/>
        <v>37614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/>
      <c r="Q32" s="1"/>
      <c r="R32" s="18"/>
      <c r="S32" s="62">
        <f t="shared" si="1"/>
        <v>37615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/>
      <c r="Q33" s="1"/>
      <c r="R33" s="18"/>
      <c r="S33" s="62">
        <f t="shared" si="1"/>
        <v>37616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25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/>
      <c r="Q34" s="1"/>
      <c r="R34" s="18"/>
      <c r="S34" s="62">
        <f t="shared" si="1"/>
        <v>37617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/>
      <c r="Q35" s="1"/>
      <c r="R35" s="18"/>
      <c r="S35" s="62">
        <f t="shared" si="1"/>
        <v>37618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-5382922.2400000002</v>
      </c>
      <c r="L36" s="400"/>
      <c r="M36" s="1"/>
      <c r="N36" s="21">
        <v>0</v>
      </c>
      <c r="O36" s="340"/>
      <c r="P36" s="21"/>
      <c r="Q36" s="1"/>
      <c r="R36" s="18"/>
      <c r="S36" s="62">
        <f t="shared" si="1"/>
        <v>37619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/>
      <c r="Q37" s="1"/>
      <c r="R37" s="18"/>
      <c r="S37" s="62">
        <f t="shared" si="1"/>
        <v>37620</v>
      </c>
      <c r="T37" s="478"/>
      <c r="U37" s="478"/>
      <c r="V37" s="478"/>
      <c r="W37" s="478"/>
      <c r="X37" s="478"/>
      <c r="Y37" s="478"/>
      <c r="Z37" s="478"/>
      <c r="AA37" s="478"/>
      <c r="AB37" s="478"/>
      <c r="AC37" s="478"/>
      <c r="AD37" s="478"/>
      <c r="AE37" s="478"/>
      <c r="AF37" s="478"/>
      <c r="AG37" s="478"/>
      <c r="AH37" s="478"/>
      <c r="AI37" s="478"/>
      <c r="AJ37" s="478"/>
    </row>
    <row r="38" spans="1:45" ht="12.75" customHeight="1" thickBot="1" x14ac:dyDescent="0.25">
      <c r="A38" s="14" t="s">
        <v>177</v>
      </c>
      <c r="D38" s="132">
        <f>SUM(D28:D37)</f>
        <v>-5382922.2400000002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-5382922.2400000002</v>
      </c>
      <c r="O38" s="132">
        <f>SUM(O28:O36)</f>
        <v>-5382922.2400000002</v>
      </c>
      <c r="P38" s="132"/>
      <c r="Q38" s="1"/>
      <c r="R38" s="18"/>
      <c r="S38" s="479">
        <f t="shared" si="1"/>
        <v>37621</v>
      </c>
      <c r="T38" s="512"/>
      <c r="U38" s="512"/>
      <c r="V38" s="512"/>
      <c r="W38" s="512"/>
      <c r="X38" s="512"/>
      <c r="Y38" s="512"/>
      <c r="Z38" s="512"/>
      <c r="AA38" s="512"/>
      <c r="AB38" s="512"/>
      <c r="AC38" s="512"/>
      <c r="AD38" s="512"/>
      <c r="AE38" s="512"/>
      <c r="AF38" s="512"/>
      <c r="AG38" s="512"/>
      <c r="AH38" s="512"/>
      <c r="AI38" s="512"/>
      <c r="AJ38" s="512"/>
    </row>
    <row r="39" spans="1:45" ht="12.75" customHeight="1" thickTop="1" x14ac:dyDescent="0.2">
      <c r="A39" s="1"/>
      <c r="D39" s="1"/>
      <c r="F39" s="32" t="s">
        <v>179</v>
      </c>
      <c r="G39" s="18"/>
      <c r="H39" s="401">
        <f>D28</f>
        <v>-5382922.2400000002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25">
      <c r="A40" s="236" t="s">
        <v>180</v>
      </c>
      <c r="D40" s="132">
        <f>+D38+D24+D16</f>
        <v>-5382922.2400000002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-5382922.2400000002</v>
      </c>
      <c r="O40" s="132">
        <f>+O38+O24+O16</f>
        <v>-5382922.2400000002</v>
      </c>
      <c r="P40" s="132"/>
      <c r="Q40" s="1"/>
      <c r="R40" s="18"/>
      <c r="S40" s="1"/>
      <c r="T40" s="1"/>
      <c r="U40" s="1"/>
    </row>
    <row r="41" spans="1:45" ht="12.75" customHeight="1" thickTop="1" x14ac:dyDescent="0.2">
      <c r="A41" s="1"/>
      <c r="C41" s="15"/>
      <c r="D41" s="1"/>
      <c r="E41" s="1"/>
      <c r="F41" s="32" t="s">
        <v>181</v>
      </c>
      <c r="G41" s="8"/>
      <c r="H41" s="401">
        <f>E117</f>
        <v>0</v>
      </c>
      <c r="I41" s="401">
        <f>E108</f>
        <v>0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36833354.359999992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-5382922.2400000002</v>
      </c>
      <c r="I45" s="401">
        <f>SUM(I37:I41)</f>
        <v>0</v>
      </c>
      <c r="J45" s="401">
        <f>SUM(J35:J41)</f>
        <v>0</v>
      </c>
      <c r="K45" s="399">
        <f>K36+K41</f>
        <v>-5382922.2400000002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25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0</v>
      </c>
      <c r="I47" s="391">
        <f>+I45-D24</f>
        <v>0</v>
      </c>
      <c r="J47" s="391">
        <f>+J45-D50</f>
        <v>0</v>
      </c>
      <c r="K47" s="392">
        <f>+K45-D38</f>
        <v>0</v>
      </c>
      <c r="L47" s="393">
        <f>+L43-L45</f>
        <v>36833354.359999992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25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">
      <c r="A53" s="236" t="s">
        <v>191</v>
      </c>
      <c r="C53" s="15"/>
      <c r="D53" s="19">
        <v>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25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25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25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25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25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25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25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25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">
      <c r="A65" s="1"/>
      <c r="H65" s="539">
        <f>H70</f>
        <v>37591</v>
      </c>
      <c r="I65" s="542">
        <f>H65+1</f>
        <v>37592</v>
      </c>
      <c r="J65" s="542">
        <f t="shared" ref="J65:Y65" si="2">I65+1</f>
        <v>37593</v>
      </c>
      <c r="K65" s="542">
        <f t="shared" si="2"/>
        <v>37594</v>
      </c>
      <c r="L65" s="542">
        <f t="shared" si="2"/>
        <v>37595</v>
      </c>
      <c r="M65" s="542">
        <f t="shared" si="2"/>
        <v>37596</v>
      </c>
      <c r="N65" s="542">
        <f t="shared" si="2"/>
        <v>37597</v>
      </c>
      <c r="O65" s="542">
        <f t="shared" si="2"/>
        <v>37598</v>
      </c>
      <c r="P65" s="542">
        <f t="shared" si="2"/>
        <v>37599</v>
      </c>
      <c r="Q65" s="542">
        <f t="shared" si="2"/>
        <v>37600</v>
      </c>
      <c r="R65" s="542">
        <f t="shared" si="2"/>
        <v>37601</v>
      </c>
      <c r="S65" s="542">
        <f t="shared" si="2"/>
        <v>37602</v>
      </c>
      <c r="T65" s="542">
        <f t="shared" si="2"/>
        <v>37603</v>
      </c>
      <c r="U65" s="542">
        <f t="shared" si="2"/>
        <v>37604</v>
      </c>
      <c r="V65" s="542">
        <f t="shared" si="2"/>
        <v>37605</v>
      </c>
      <c r="W65" s="542">
        <f t="shared" si="2"/>
        <v>37606</v>
      </c>
      <c r="X65" s="542">
        <f t="shared" si="2"/>
        <v>37607</v>
      </c>
      <c r="Y65" s="542">
        <f t="shared" si="2"/>
        <v>37608</v>
      </c>
      <c r="Z65" s="542">
        <f t="shared" ref="Z65:AL65" si="3">Y65+1</f>
        <v>37609</v>
      </c>
      <c r="AA65" s="542">
        <f t="shared" si="3"/>
        <v>37610</v>
      </c>
      <c r="AB65" s="542">
        <f t="shared" si="3"/>
        <v>37611</v>
      </c>
      <c r="AC65" s="542">
        <f t="shared" si="3"/>
        <v>37612</v>
      </c>
      <c r="AD65" s="542">
        <f t="shared" si="3"/>
        <v>37613</v>
      </c>
      <c r="AE65" s="542">
        <f t="shared" si="3"/>
        <v>37614</v>
      </c>
      <c r="AF65" s="542">
        <f t="shared" si="3"/>
        <v>37615</v>
      </c>
      <c r="AG65" s="542">
        <f t="shared" si="3"/>
        <v>37616</v>
      </c>
      <c r="AH65" s="542">
        <f t="shared" si="3"/>
        <v>37617</v>
      </c>
      <c r="AI65" s="542">
        <f t="shared" si="3"/>
        <v>37618</v>
      </c>
      <c r="AJ65" s="542">
        <f t="shared" si="3"/>
        <v>37619</v>
      </c>
      <c r="AK65" s="542">
        <f t="shared" si="3"/>
        <v>37620</v>
      </c>
      <c r="AL65" s="543">
        <f t="shared" si="3"/>
        <v>37621</v>
      </c>
      <c r="AN65" s="1"/>
      <c r="AO65" s="1"/>
      <c r="AP65" s="1"/>
      <c r="AQ65" s="1"/>
      <c r="AR65" s="1"/>
      <c r="AS65" s="1"/>
    </row>
    <row r="66" spans="1:50" ht="12.75" customHeight="1" x14ac:dyDescent="0.2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>
        <v>0</v>
      </c>
      <c r="I67" s="545">
        <v>0</v>
      </c>
      <c r="J67" s="545">
        <v>0</v>
      </c>
      <c r="K67" s="545">
        <v>0</v>
      </c>
      <c r="L67" s="545">
        <v>0</v>
      </c>
      <c r="M67" s="545">
        <v>0</v>
      </c>
      <c r="N67" s="545"/>
      <c r="O67" s="545"/>
      <c r="P67" s="545">
        <v>0</v>
      </c>
      <c r="Q67" s="545">
        <v>0</v>
      </c>
      <c r="R67" s="545">
        <v>0</v>
      </c>
      <c r="S67" s="545">
        <v>0</v>
      </c>
      <c r="T67" s="545">
        <v>0</v>
      </c>
      <c r="U67" s="545"/>
      <c r="V67" s="545">
        <v>0</v>
      </c>
      <c r="W67" s="545">
        <v>0</v>
      </c>
      <c r="X67" s="545">
        <v>0</v>
      </c>
      <c r="Y67" s="545">
        <v>0</v>
      </c>
      <c r="Z67" s="545">
        <v>0</v>
      </c>
      <c r="AA67" s="545">
        <v>0</v>
      </c>
      <c r="AB67" s="545"/>
      <c r="AC67" s="545"/>
      <c r="AD67" s="545">
        <v>0</v>
      </c>
      <c r="AE67" s="545">
        <v>0</v>
      </c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25">
      <c r="A68" s="470" t="s">
        <v>82</v>
      </c>
      <c r="B68" s="535">
        <f>+H47</f>
        <v>0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>SUM(H66:H67)</f>
        <v>0</v>
      </c>
      <c r="I68" s="547">
        <f t="shared" ref="I68:X68" si="4">SUM(I66:I67)</f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si="4"/>
        <v>0</v>
      </c>
      <c r="S68" s="547">
        <f t="shared" si="4"/>
        <v>0</v>
      </c>
      <c r="T68" s="547">
        <f t="shared" si="4"/>
        <v>0</v>
      </c>
      <c r="U68" s="547">
        <f t="shared" si="4"/>
        <v>0</v>
      </c>
      <c r="V68" s="547">
        <f t="shared" si="4"/>
        <v>0</v>
      </c>
      <c r="W68" s="547">
        <f t="shared" si="4"/>
        <v>0</v>
      </c>
      <c r="X68" s="547">
        <f t="shared" si="4"/>
        <v>0</v>
      </c>
      <c r="Y68" s="547">
        <f t="shared" ref="Y68:AL68" si="5">SUM(Y66:Y67)</f>
        <v>0</v>
      </c>
      <c r="Z68" s="547">
        <f t="shared" si="5"/>
        <v>0</v>
      </c>
      <c r="AA68" s="547">
        <f t="shared" si="5"/>
        <v>0</v>
      </c>
      <c r="AB68" s="547">
        <f t="shared" si="5"/>
        <v>0</v>
      </c>
      <c r="AC68" s="547">
        <f t="shared" si="5"/>
        <v>0</v>
      </c>
      <c r="AD68" s="547">
        <f t="shared" si="5"/>
        <v>0</v>
      </c>
      <c r="AE68" s="547">
        <f t="shared" si="5"/>
        <v>0</v>
      </c>
      <c r="AF68" s="547">
        <f t="shared" si="5"/>
        <v>0</v>
      </c>
      <c r="AG68" s="547">
        <f t="shared" si="5"/>
        <v>0</v>
      </c>
      <c r="AH68" s="547">
        <f t="shared" si="5"/>
        <v>0</v>
      </c>
      <c r="AI68" s="547">
        <f t="shared" si="5"/>
        <v>0</v>
      </c>
      <c r="AJ68" s="547">
        <f t="shared" si="5"/>
        <v>0</v>
      </c>
      <c r="AK68" s="547">
        <f t="shared" si="5"/>
        <v>0</v>
      </c>
      <c r="AL68" s="548">
        <f t="shared" si="5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25">
      <c r="A69" s="470" t="s">
        <v>80</v>
      </c>
      <c r="B69" s="535">
        <f>+I47</f>
        <v>0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">
      <c r="A70" s="207"/>
      <c r="B70" s="207"/>
      <c r="C70" s="204"/>
      <c r="D70" s="208"/>
      <c r="E70" s="208"/>
      <c r="F70" s="208"/>
      <c r="G70" s="207"/>
      <c r="H70" s="223">
        <f>B4</f>
        <v>37591</v>
      </c>
      <c r="I70" s="223">
        <f t="shared" ref="I70:AL70" si="6">C4</f>
        <v>0</v>
      </c>
      <c r="J70" s="223">
        <f t="shared" si="6"/>
        <v>0</v>
      </c>
      <c r="K70" s="223" t="str">
        <f t="shared" si="6"/>
        <v>Check Figures</v>
      </c>
      <c r="L70" s="223">
        <f t="shared" si="6"/>
        <v>0</v>
      </c>
      <c r="M70" s="223">
        <f t="shared" si="6"/>
        <v>0</v>
      </c>
      <c r="N70" s="223">
        <f t="shared" si="6"/>
        <v>0</v>
      </c>
      <c r="O70" s="223">
        <f t="shared" si="6"/>
        <v>0</v>
      </c>
      <c r="P70" s="223">
        <f t="shared" si="6"/>
        <v>0</v>
      </c>
      <c r="Q70" s="223">
        <f t="shared" si="6"/>
        <v>0</v>
      </c>
      <c r="R70" s="223">
        <f t="shared" si="6"/>
        <v>0</v>
      </c>
      <c r="S70" s="223">
        <f t="shared" si="6"/>
        <v>0</v>
      </c>
      <c r="T70" s="223">
        <f t="shared" si="6"/>
        <v>0</v>
      </c>
      <c r="U70" s="223">
        <f t="shared" si="6"/>
        <v>0</v>
      </c>
      <c r="V70" s="223">
        <f t="shared" si="6"/>
        <v>0</v>
      </c>
      <c r="W70" s="223">
        <f t="shared" si="6"/>
        <v>0</v>
      </c>
      <c r="X70" s="223">
        <f t="shared" si="6"/>
        <v>0</v>
      </c>
      <c r="Y70" s="223">
        <f t="shared" si="6"/>
        <v>0</v>
      </c>
      <c r="Z70" s="223">
        <f t="shared" si="6"/>
        <v>0</v>
      </c>
      <c r="AA70" s="223">
        <f t="shared" si="6"/>
        <v>0</v>
      </c>
      <c r="AB70" s="223">
        <f t="shared" si="6"/>
        <v>0</v>
      </c>
      <c r="AC70" s="223">
        <f t="shared" si="6"/>
        <v>0</v>
      </c>
      <c r="AD70" s="223">
        <f t="shared" si="6"/>
        <v>0</v>
      </c>
      <c r="AE70" s="223">
        <f t="shared" si="6"/>
        <v>0</v>
      </c>
      <c r="AF70" s="223">
        <f t="shared" si="6"/>
        <v>0</v>
      </c>
      <c r="AG70" s="223">
        <f t="shared" si="6"/>
        <v>0</v>
      </c>
      <c r="AH70" s="223">
        <f t="shared" si="6"/>
        <v>0</v>
      </c>
      <c r="AI70" s="223">
        <f t="shared" si="6"/>
        <v>0</v>
      </c>
      <c r="AJ70" s="223">
        <f t="shared" si="6"/>
        <v>0</v>
      </c>
      <c r="AK70" s="223">
        <f t="shared" si="6"/>
        <v>0</v>
      </c>
      <c r="AL70" s="223">
        <f t="shared" si="6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  <c r="AC71" s="217"/>
      <c r="AD71" s="217"/>
      <c r="AE71" s="217"/>
      <c r="AF71" s="217"/>
      <c r="AG71" s="217"/>
      <c r="AH71" s="217"/>
      <c r="AI71" s="217"/>
      <c r="AJ71" s="217"/>
      <c r="AK71" s="217"/>
      <c r="AL71" s="217"/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/>
      <c r="I72" s="523"/>
      <c r="J72" s="523"/>
      <c r="K72" s="523"/>
      <c r="L72" s="523"/>
      <c r="M72" s="523"/>
      <c r="N72" s="523"/>
      <c r="O72" s="523"/>
      <c r="P72" s="523"/>
      <c r="Q72" s="523"/>
      <c r="R72" s="523"/>
      <c r="S72" s="523"/>
      <c r="T72" s="523"/>
      <c r="U72" s="523"/>
      <c r="V72" s="523"/>
      <c r="W72" s="523"/>
      <c r="X72" s="523"/>
      <c r="Y72" s="523"/>
      <c r="Z72" s="523"/>
      <c r="AA72" s="523"/>
      <c r="AB72" s="523"/>
      <c r="AC72" s="523"/>
      <c r="AD72" s="523"/>
      <c r="AE72" s="523"/>
      <c r="AF72" s="523"/>
      <c r="AG72" s="523"/>
      <c r="AH72" s="523"/>
      <c r="AI72" s="523"/>
      <c r="AJ72" s="523"/>
      <c r="AK72" s="523"/>
      <c r="AL72" s="523"/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/>
      <c r="I73" s="523"/>
      <c r="J73" s="523"/>
      <c r="K73" s="523"/>
      <c r="L73" s="523"/>
      <c r="M73" s="523"/>
      <c r="N73" s="523"/>
      <c r="O73" s="523"/>
      <c r="P73" s="523"/>
      <c r="Q73" s="523"/>
      <c r="R73" s="523"/>
      <c r="S73" s="523"/>
      <c r="T73" s="523"/>
      <c r="U73" s="523"/>
      <c r="V73" s="523"/>
      <c r="W73" s="523"/>
      <c r="X73" s="523"/>
      <c r="Y73" s="523"/>
      <c r="Z73" s="523"/>
      <c r="AA73" s="523"/>
      <c r="AB73" s="523"/>
      <c r="AC73" s="523"/>
      <c r="AD73" s="523"/>
      <c r="AE73" s="523"/>
      <c r="AF73" s="523"/>
      <c r="AG73" s="523"/>
      <c r="AH73" s="523"/>
      <c r="AI73" s="523"/>
      <c r="AJ73" s="523"/>
      <c r="AK73" s="523"/>
      <c r="AL73" s="523"/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">
      <c r="A76" s="233" t="s">
        <v>205</v>
      </c>
      <c r="B76" s="437"/>
      <c r="C76" s="211"/>
      <c r="D76" s="217">
        <v>0</v>
      </c>
      <c r="E76" s="218">
        <f t="shared" ref="E76:E106" si="7">AM76</f>
        <v>0</v>
      </c>
      <c r="F76" s="219">
        <f t="shared" ref="F76:F91" si="8">E76-D76</f>
        <v>0</v>
      </c>
      <c r="G76" s="207"/>
      <c r="H76" s="225"/>
      <c r="I76" s="225"/>
      <c r="J76" s="225"/>
      <c r="K76" s="225"/>
      <c r="L76" s="225"/>
      <c r="M76" s="225"/>
      <c r="N76" s="225"/>
      <c r="O76" s="225"/>
      <c r="P76" s="225"/>
      <c r="Q76" s="225"/>
      <c r="R76" s="225"/>
      <c r="S76" s="225"/>
      <c r="T76" s="225"/>
      <c r="U76" s="225"/>
      <c r="V76" s="225"/>
      <c r="W76" s="225"/>
      <c r="X76" s="225"/>
      <c r="Y76" s="225"/>
      <c r="Z76" s="225"/>
      <c r="AA76" s="225"/>
      <c r="AB76" s="225"/>
      <c r="AC76" s="225"/>
      <c r="AD76" s="225"/>
      <c r="AE76" s="225"/>
      <c r="AF76" s="225"/>
      <c r="AG76" s="225"/>
      <c r="AH76" s="225"/>
      <c r="AI76" s="225"/>
      <c r="AJ76" s="225"/>
      <c r="AK76" s="225"/>
      <c r="AL76" s="225"/>
      <c r="AM76" s="226">
        <f t="shared" ref="AM76:AM91" si="9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">
      <c r="A77" s="233" t="s">
        <v>206</v>
      </c>
      <c r="B77" s="437"/>
      <c r="C77" s="211"/>
      <c r="D77" s="217">
        <v>0</v>
      </c>
      <c r="E77" s="218">
        <f t="shared" si="7"/>
        <v>0</v>
      </c>
      <c r="F77" s="219">
        <f t="shared" si="8"/>
        <v>0</v>
      </c>
      <c r="G77" s="207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6">
        <f t="shared" si="9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">
      <c r="A78" s="233" t="s">
        <v>207</v>
      </c>
      <c r="B78" s="437"/>
      <c r="C78" s="211"/>
      <c r="D78" s="217">
        <v>0</v>
      </c>
      <c r="E78" s="218">
        <f t="shared" si="7"/>
        <v>0</v>
      </c>
      <c r="F78" s="219">
        <f t="shared" si="8"/>
        <v>0</v>
      </c>
      <c r="G78" s="207"/>
      <c r="H78" s="225"/>
      <c r="I78" s="225"/>
      <c r="J78" s="225"/>
      <c r="K78" s="225"/>
      <c r="L78" s="225"/>
      <c r="M78" s="225"/>
      <c r="N78" s="225"/>
      <c r="O78" s="225"/>
      <c r="P78" s="225"/>
      <c r="Q78" s="225"/>
      <c r="R78" s="225"/>
      <c r="S78" s="225"/>
      <c r="T78" s="225"/>
      <c r="U78" s="225"/>
      <c r="V78" s="225"/>
      <c r="W78" s="225"/>
      <c r="X78" s="225"/>
      <c r="Y78" s="225"/>
      <c r="Z78" s="225"/>
      <c r="AA78" s="225"/>
      <c r="AB78" s="225"/>
      <c r="AC78" s="225"/>
      <c r="AD78" s="225"/>
      <c r="AE78" s="225"/>
      <c r="AF78" s="225"/>
      <c r="AG78" s="225"/>
      <c r="AH78" s="225"/>
      <c r="AI78" s="225"/>
      <c r="AJ78" s="225"/>
      <c r="AK78" s="225"/>
      <c r="AL78" s="225"/>
      <c r="AM78" s="226">
        <f t="shared" si="9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">
      <c r="A79" s="233" t="s">
        <v>208</v>
      </c>
      <c r="B79" s="437"/>
      <c r="C79" s="211"/>
      <c r="D79" s="217">
        <v>0</v>
      </c>
      <c r="E79" s="218">
        <f t="shared" si="7"/>
        <v>0</v>
      </c>
      <c r="F79" s="219">
        <f t="shared" si="8"/>
        <v>0</v>
      </c>
      <c r="G79" s="207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225"/>
      <c r="T79" s="225"/>
      <c r="U79" s="225"/>
      <c r="V79" s="225"/>
      <c r="W79" s="225"/>
      <c r="X79" s="225"/>
      <c r="Y79" s="225"/>
      <c r="Z79" s="225"/>
      <c r="AA79" s="225"/>
      <c r="AB79" s="225"/>
      <c r="AC79" s="225"/>
      <c r="AD79" s="225"/>
      <c r="AE79" s="225"/>
      <c r="AF79" s="225"/>
      <c r="AG79" s="225"/>
      <c r="AH79" s="225"/>
      <c r="AI79" s="225"/>
      <c r="AJ79" s="225"/>
      <c r="AK79" s="225"/>
      <c r="AL79" s="225"/>
      <c r="AM79" s="226">
        <f t="shared" si="9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">
      <c r="A80" s="233" t="s">
        <v>209</v>
      </c>
      <c r="B80" s="437"/>
      <c r="C80" s="211"/>
      <c r="D80" s="217">
        <v>0</v>
      </c>
      <c r="E80" s="218">
        <f t="shared" si="7"/>
        <v>0</v>
      </c>
      <c r="F80" s="219">
        <f t="shared" si="8"/>
        <v>0</v>
      </c>
      <c r="G80" s="207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  <c r="T80" s="225"/>
      <c r="U80" s="225"/>
      <c r="V80" s="225"/>
      <c r="W80" s="225"/>
      <c r="X80" s="225"/>
      <c r="Y80" s="225"/>
      <c r="Z80" s="225"/>
      <c r="AA80" s="225"/>
      <c r="AB80" s="225"/>
      <c r="AC80" s="225"/>
      <c r="AD80" s="225"/>
      <c r="AE80" s="225"/>
      <c r="AF80" s="225"/>
      <c r="AG80" s="225"/>
      <c r="AH80" s="225"/>
      <c r="AI80" s="225"/>
      <c r="AJ80" s="225"/>
      <c r="AK80" s="225"/>
      <c r="AL80" s="225"/>
      <c r="AM80" s="226">
        <f t="shared" si="9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">
      <c r="A81" s="233" t="s">
        <v>210</v>
      </c>
      <c r="B81" s="437"/>
      <c r="C81" s="211"/>
      <c r="D81" s="217">
        <v>0</v>
      </c>
      <c r="E81" s="218">
        <f t="shared" si="7"/>
        <v>0</v>
      </c>
      <c r="F81" s="219">
        <f t="shared" si="8"/>
        <v>0</v>
      </c>
      <c r="G81" s="207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225"/>
      <c r="T81" s="225"/>
      <c r="U81" s="225"/>
      <c r="V81" s="225"/>
      <c r="W81" s="225"/>
      <c r="X81" s="225"/>
      <c r="Y81" s="225"/>
      <c r="Z81" s="225"/>
      <c r="AA81" s="225"/>
      <c r="AB81" s="225"/>
      <c r="AC81" s="225"/>
      <c r="AD81" s="225"/>
      <c r="AE81" s="225"/>
      <c r="AF81" s="225"/>
      <c r="AG81" s="225"/>
      <c r="AH81" s="225"/>
      <c r="AI81" s="225"/>
      <c r="AJ81" s="225"/>
      <c r="AK81" s="225"/>
      <c r="AL81" s="225"/>
      <c r="AM81" s="226">
        <f t="shared" si="9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">
      <c r="A82" s="233" t="s">
        <v>211</v>
      </c>
      <c r="B82" s="437"/>
      <c r="C82" s="211"/>
      <c r="D82" s="217">
        <v>0</v>
      </c>
      <c r="E82" s="218">
        <f t="shared" si="7"/>
        <v>0</v>
      </c>
      <c r="F82" s="219">
        <f t="shared" si="8"/>
        <v>0</v>
      </c>
      <c r="G82" s="207"/>
      <c r="H82" s="225"/>
      <c r="I82" s="225"/>
      <c r="J82" s="225"/>
      <c r="K82" s="225"/>
      <c r="L82" s="225"/>
      <c r="M82" s="225"/>
      <c r="N82" s="225"/>
      <c r="O82" s="225"/>
      <c r="P82" s="225"/>
      <c r="Q82" s="225"/>
      <c r="R82" s="225"/>
      <c r="S82" s="225"/>
      <c r="T82" s="225"/>
      <c r="U82" s="225"/>
      <c r="V82" s="225"/>
      <c r="W82" s="225"/>
      <c r="X82" s="225"/>
      <c r="Y82" s="225"/>
      <c r="Z82" s="225"/>
      <c r="AA82" s="225"/>
      <c r="AB82" s="225"/>
      <c r="AC82" s="225"/>
      <c r="AD82" s="225"/>
      <c r="AE82" s="225"/>
      <c r="AF82" s="225"/>
      <c r="AG82" s="225"/>
      <c r="AH82" s="225"/>
      <c r="AI82" s="225"/>
      <c r="AJ82" s="225"/>
      <c r="AK82" s="225"/>
      <c r="AL82" s="225"/>
      <c r="AM82" s="226">
        <f t="shared" si="9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">
      <c r="A83" s="233" t="s">
        <v>212</v>
      </c>
      <c r="B83" s="437"/>
      <c r="C83" s="211"/>
      <c r="D83" s="217">
        <v>0</v>
      </c>
      <c r="E83" s="218">
        <f t="shared" si="7"/>
        <v>0</v>
      </c>
      <c r="F83" s="219">
        <f t="shared" si="8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9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">
      <c r="A84" s="254" t="s">
        <v>214</v>
      </c>
      <c r="B84" s="437"/>
      <c r="C84" s="211"/>
      <c r="D84" s="217">
        <v>0</v>
      </c>
      <c r="E84" s="218">
        <f t="shared" si="7"/>
        <v>0</v>
      </c>
      <c r="F84" s="219">
        <f t="shared" si="8"/>
        <v>0</v>
      </c>
      <c r="G84" s="207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225"/>
      <c r="S84" s="225"/>
      <c r="T84" s="225"/>
      <c r="U84" s="225"/>
      <c r="V84" s="225"/>
      <c r="W84" s="225"/>
      <c r="X84" s="225"/>
      <c r="Y84" s="225"/>
      <c r="Z84" s="225"/>
      <c r="AA84" s="225"/>
      <c r="AB84" s="225"/>
      <c r="AC84" s="225"/>
      <c r="AD84" s="225"/>
      <c r="AE84" s="225"/>
      <c r="AF84" s="225"/>
      <c r="AG84" s="225"/>
      <c r="AH84" s="225"/>
      <c r="AI84" s="225"/>
      <c r="AJ84" s="225"/>
      <c r="AK84" s="225"/>
      <c r="AL84" s="225"/>
      <c r="AM84" s="226">
        <f t="shared" si="9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">
      <c r="A85" s="254" t="s">
        <v>214</v>
      </c>
      <c r="B85" s="437"/>
      <c r="C85" s="211"/>
      <c r="D85" s="217">
        <v>0</v>
      </c>
      <c r="E85" s="218">
        <f t="shared" si="7"/>
        <v>0</v>
      </c>
      <c r="F85" s="219">
        <f t="shared" si="8"/>
        <v>0</v>
      </c>
      <c r="G85" s="207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  <c r="Z85" s="225"/>
      <c r="AA85" s="225"/>
      <c r="AB85" s="225"/>
      <c r="AC85" s="225"/>
      <c r="AD85" s="225"/>
      <c r="AE85" s="225"/>
      <c r="AF85" s="225"/>
      <c r="AG85" s="225"/>
      <c r="AH85" s="225"/>
      <c r="AI85" s="225"/>
      <c r="AJ85" s="225"/>
      <c r="AK85" s="225"/>
      <c r="AL85" s="225"/>
      <c r="AM85" s="226">
        <f t="shared" si="9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">
      <c r="A86" s="254" t="s">
        <v>214</v>
      </c>
      <c r="B86" s="437"/>
      <c r="C86" s="211"/>
      <c r="D86" s="217">
        <v>0</v>
      </c>
      <c r="E86" s="218">
        <f t="shared" si="7"/>
        <v>0</v>
      </c>
      <c r="F86" s="219">
        <f t="shared" si="8"/>
        <v>0</v>
      </c>
      <c r="G86" s="207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25"/>
      <c r="U86" s="225"/>
      <c r="V86" s="225"/>
      <c r="W86" s="225"/>
      <c r="X86" s="225"/>
      <c r="Y86" s="225"/>
      <c r="Z86" s="225"/>
      <c r="AA86" s="225"/>
      <c r="AB86" s="225"/>
      <c r="AC86" s="225"/>
      <c r="AD86" s="225"/>
      <c r="AE86" s="225"/>
      <c r="AF86" s="225"/>
      <c r="AG86" s="225"/>
      <c r="AH86" s="225"/>
      <c r="AI86" s="225"/>
      <c r="AJ86" s="225"/>
      <c r="AK86" s="225"/>
      <c r="AL86" s="225"/>
      <c r="AM86" s="226">
        <f t="shared" si="9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">
      <c r="A87" s="233" t="s">
        <v>215</v>
      </c>
      <c r="B87" s="437"/>
      <c r="C87" s="211"/>
      <c r="D87" s="217">
        <v>0</v>
      </c>
      <c r="E87" s="218">
        <f t="shared" si="7"/>
        <v>0</v>
      </c>
      <c r="F87" s="219">
        <f t="shared" si="8"/>
        <v>0</v>
      </c>
      <c r="G87" s="207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  <c r="AD87" s="225"/>
      <c r="AE87" s="225"/>
      <c r="AF87" s="225"/>
      <c r="AG87" s="225"/>
      <c r="AH87" s="225"/>
      <c r="AI87" s="225"/>
      <c r="AJ87" s="225"/>
      <c r="AK87" s="225"/>
      <c r="AL87" s="225"/>
      <c r="AM87" s="226">
        <f t="shared" si="9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">
      <c r="A88" s="210" t="s">
        <v>216</v>
      </c>
      <c r="B88" s="437"/>
      <c r="C88" s="211"/>
      <c r="D88" s="217">
        <v>0</v>
      </c>
      <c r="E88" s="218">
        <f t="shared" si="7"/>
        <v>0</v>
      </c>
      <c r="F88" s="219">
        <f t="shared" si="8"/>
        <v>0</v>
      </c>
      <c r="G88" s="207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5"/>
      <c r="T88" s="225"/>
      <c r="U88" s="225"/>
      <c r="V88" s="225"/>
      <c r="W88" s="225"/>
      <c r="X88" s="225"/>
      <c r="Y88" s="225"/>
      <c r="Z88" s="225"/>
      <c r="AA88" s="225"/>
      <c r="AB88" s="225"/>
      <c r="AC88" s="225"/>
      <c r="AD88" s="225"/>
      <c r="AE88" s="225"/>
      <c r="AF88" s="225"/>
      <c r="AG88" s="225"/>
      <c r="AH88" s="225"/>
      <c r="AI88" s="225"/>
      <c r="AJ88" s="225"/>
      <c r="AK88" s="225"/>
      <c r="AL88" s="225"/>
      <c r="AM88" s="226">
        <f t="shared" si="9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">
      <c r="A89" s="210" t="s">
        <v>217</v>
      </c>
      <c r="B89" s="437"/>
      <c r="C89" s="211"/>
      <c r="D89" s="217">
        <v>0</v>
      </c>
      <c r="E89" s="218">
        <f t="shared" si="7"/>
        <v>0</v>
      </c>
      <c r="F89" s="219">
        <f t="shared" si="8"/>
        <v>0</v>
      </c>
      <c r="G89" s="207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5"/>
      <c r="T89" s="225"/>
      <c r="U89" s="225"/>
      <c r="V89" s="225"/>
      <c r="W89" s="225"/>
      <c r="X89" s="225"/>
      <c r="Y89" s="225"/>
      <c r="Z89" s="225"/>
      <c r="AA89" s="225"/>
      <c r="AB89" s="225"/>
      <c r="AC89" s="225"/>
      <c r="AD89" s="225"/>
      <c r="AE89" s="225"/>
      <c r="AF89" s="225"/>
      <c r="AG89" s="225"/>
      <c r="AH89" s="225"/>
      <c r="AI89" s="225"/>
      <c r="AJ89" s="225"/>
      <c r="AK89" s="225"/>
      <c r="AL89" s="225"/>
      <c r="AM89" s="226">
        <f t="shared" si="9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">
      <c r="A90" s="210" t="s">
        <v>218</v>
      </c>
      <c r="B90" s="437"/>
      <c r="C90" s="211"/>
      <c r="D90" s="217">
        <v>0</v>
      </c>
      <c r="E90" s="218">
        <f t="shared" si="7"/>
        <v>0</v>
      </c>
      <c r="F90" s="219">
        <f t="shared" si="8"/>
        <v>0</v>
      </c>
      <c r="G90" s="207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5"/>
      <c r="T90" s="225"/>
      <c r="U90" s="225"/>
      <c r="V90" s="225"/>
      <c r="W90" s="225"/>
      <c r="X90" s="225"/>
      <c r="Y90" s="225"/>
      <c r="Z90" s="225"/>
      <c r="AA90" s="225"/>
      <c r="AB90" s="225"/>
      <c r="AC90" s="225"/>
      <c r="AD90" s="225"/>
      <c r="AE90" s="225"/>
      <c r="AF90" s="225"/>
      <c r="AG90" s="225"/>
      <c r="AH90" s="225"/>
      <c r="AI90" s="225"/>
      <c r="AJ90" s="225"/>
      <c r="AK90" s="225"/>
      <c r="AL90" s="225"/>
      <c r="AM90" s="226">
        <f t="shared" si="9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">
      <c r="A91" s="525" t="s">
        <v>219</v>
      </c>
      <c r="B91" s="526"/>
      <c r="C91" s="211"/>
      <c r="D91" s="217">
        <v>0</v>
      </c>
      <c r="E91" s="218">
        <f t="shared" si="7"/>
        <v>0</v>
      </c>
      <c r="F91" s="219">
        <f t="shared" si="8"/>
        <v>0</v>
      </c>
      <c r="G91" s="207"/>
      <c r="H91" s="527"/>
      <c r="I91" s="527"/>
      <c r="J91" s="527"/>
      <c r="K91" s="527"/>
      <c r="L91" s="527"/>
      <c r="M91" s="527"/>
      <c r="N91" s="527"/>
      <c r="O91" s="527"/>
      <c r="P91" s="527"/>
      <c r="Q91" s="527"/>
      <c r="R91" s="527"/>
      <c r="S91" s="527"/>
      <c r="T91" s="527"/>
      <c r="U91" s="527"/>
      <c r="V91" s="527"/>
      <c r="W91" s="527"/>
      <c r="X91" s="527"/>
      <c r="Y91" s="527"/>
      <c r="Z91" s="527"/>
      <c r="AA91" s="527"/>
      <c r="AB91" s="527"/>
      <c r="AC91" s="527"/>
      <c r="AD91" s="527"/>
      <c r="AE91" s="527"/>
      <c r="AF91" s="527"/>
      <c r="AG91" s="527"/>
      <c r="AH91" s="527"/>
      <c r="AI91" s="527"/>
      <c r="AJ91" s="527"/>
      <c r="AK91" s="527"/>
      <c r="AL91" s="527"/>
      <c r="AM91" s="226">
        <f t="shared" si="9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">
      <c r="A92" s="210" t="s">
        <v>220</v>
      </c>
      <c r="B92" s="437"/>
      <c r="C92" s="211"/>
      <c r="D92" s="217">
        <v>0</v>
      </c>
      <c r="E92" s="218">
        <f t="shared" si="7"/>
        <v>0</v>
      </c>
      <c r="F92" s="219">
        <f>E92-D92</f>
        <v>0</v>
      </c>
      <c r="G92" s="207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25"/>
      <c r="U92" s="225"/>
      <c r="V92" s="225"/>
      <c r="W92" s="225"/>
      <c r="X92" s="225"/>
      <c r="Y92" s="225"/>
      <c r="Z92" s="225"/>
      <c r="AA92" s="225"/>
      <c r="AB92" s="225"/>
      <c r="AC92" s="225"/>
      <c r="AD92" s="225"/>
      <c r="AE92" s="225"/>
      <c r="AF92" s="225"/>
      <c r="AG92" s="225"/>
      <c r="AH92" s="225"/>
      <c r="AI92" s="225"/>
      <c r="AJ92" s="225"/>
      <c r="AK92" s="225"/>
      <c r="AL92" s="225"/>
      <c r="AM92" s="226">
        <f>SUM(H92:AL92)</f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">
      <c r="A93" s="210" t="s">
        <v>221</v>
      </c>
      <c r="B93" s="437"/>
      <c r="C93" s="211"/>
      <c r="D93" s="217">
        <v>0</v>
      </c>
      <c r="E93" s="218">
        <f t="shared" si="7"/>
        <v>0</v>
      </c>
      <c r="F93" s="219">
        <f>E93-D93</f>
        <v>0</v>
      </c>
      <c r="G93" s="207"/>
      <c r="H93" s="225"/>
      <c r="I93" s="225"/>
      <c r="J93" s="225"/>
      <c r="K93" s="225"/>
      <c r="L93" s="225"/>
      <c r="M93" s="225"/>
      <c r="N93" s="225"/>
      <c r="O93" s="225"/>
      <c r="P93" s="225"/>
      <c r="Q93" s="225"/>
      <c r="R93" s="225"/>
      <c r="S93" s="225"/>
      <c r="T93" s="225"/>
      <c r="U93" s="225"/>
      <c r="V93" s="225"/>
      <c r="W93" s="225"/>
      <c r="X93" s="225"/>
      <c r="Y93" s="225"/>
      <c r="Z93" s="225"/>
      <c r="AA93" s="225"/>
      <c r="AB93" s="225"/>
      <c r="AC93" s="225"/>
      <c r="AD93" s="225"/>
      <c r="AE93" s="225"/>
      <c r="AF93" s="225"/>
      <c r="AG93" s="225"/>
      <c r="AH93" s="225"/>
      <c r="AI93" s="225"/>
      <c r="AJ93" s="225"/>
      <c r="AK93" s="225"/>
      <c r="AL93" s="225"/>
      <c r="AM93" s="226">
        <f>SUM(H93:AL93)</f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">
      <c r="A94" s="210" t="s">
        <v>211</v>
      </c>
      <c r="B94" s="437"/>
      <c r="C94" s="211"/>
      <c r="D94" s="217">
        <v>0</v>
      </c>
      <c r="E94" s="218">
        <f t="shared" si="7"/>
        <v>0</v>
      </c>
      <c r="F94" s="219">
        <f>E94-D94</f>
        <v>0</v>
      </c>
      <c r="G94" s="207"/>
      <c r="H94" s="225"/>
      <c r="I94" s="225"/>
      <c r="J94" s="225"/>
      <c r="K94" s="225"/>
      <c r="L94" s="225"/>
      <c r="M94" s="225"/>
      <c r="N94" s="225"/>
      <c r="O94" s="225"/>
      <c r="P94" s="225"/>
      <c r="Q94" s="225"/>
      <c r="R94" s="225"/>
      <c r="S94" s="225"/>
      <c r="T94" s="225"/>
      <c r="U94" s="225"/>
      <c r="V94" s="225"/>
      <c r="W94" s="225"/>
      <c r="X94" s="225"/>
      <c r="Y94" s="225"/>
      <c r="Z94" s="225"/>
      <c r="AA94" s="225"/>
      <c r="AB94" s="225"/>
      <c r="AC94" s="225"/>
      <c r="AD94" s="225"/>
      <c r="AE94" s="225"/>
      <c r="AF94" s="225"/>
      <c r="AG94" s="225"/>
      <c r="AH94" s="225"/>
      <c r="AI94" s="225"/>
      <c r="AJ94" s="225"/>
      <c r="AK94" s="225"/>
      <c r="AL94" s="225"/>
      <c r="AM94" s="226">
        <f>SUM(H94:AL94)</f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">
      <c r="A95" s="210" t="s">
        <v>212</v>
      </c>
      <c r="B95" s="437"/>
      <c r="C95" s="211"/>
      <c r="D95" s="217">
        <v>0</v>
      </c>
      <c r="E95" s="218">
        <f t="shared" si="7"/>
        <v>0</v>
      </c>
      <c r="F95" s="219">
        <f t="shared" ref="F95:F106" si="10">E95-D95</f>
        <v>0</v>
      </c>
      <c r="G95" s="207"/>
      <c r="H95" s="225"/>
      <c r="I95" s="225"/>
      <c r="J95" s="225"/>
      <c r="K95" s="225"/>
      <c r="L95" s="225"/>
      <c r="M95" s="225"/>
      <c r="N95" s="225"/>
      <c r="O95" s="225"/>
      <c r="P95" s="225"/>
      <c r="Q95" s="225"/>
      <c r="R95" s="225"/>
      <c r="S95" s="225"/>
      <c r="T95" s="225"/>
      <c r="U95" s="225"/>
      <c r="V95" s="225"/>
      <c r="W95" s="225"/>
      <c r="X95" s="225"/>
      <c r="Y95" s="225"/>
      <c r="Z95" s="225"/>
      <c r="AA95" s="225"/>
      <c r="AB95" s="225"/>
      <c r="AC95" s="225"/>
      <c r="AD95" s="225"/>
      <c r="AE95" s="225"/>
      <c r="AF95" s="225"/>
      <c r="AG95" s="225"/>
      <c r="AH95" s="225"/>
      <c r="AI95" s="225"/>
      <c r="AJ95" s="225"/>
      <c r="AK95" s="225"/>
      <c r="AL95" s="225"/>
      <c r="AM95" s="226">
        <f t="shared" ref="AM95:AM106" si="11">SUM(H95:AL95)</f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">
      <c r="A96" s="210" t="s">
        <v>222</v>
      </c>
      <c r="B96" s="437"/>
      <c r="C96" s="211"/>
      <c r="D96" s="217">
        <v>0</v>
      </c>
      <c r="E96" s="218">
        <f t="shared" si="7"/>
        <v>0</v>
      </c>
      <c r="F96" s="219">
        <f t="shared" si="10"/>
        <v>0</v>
      </c>
      <c r="G96" s="207"/>
      <c r="H96" s="225"/>
      <c r="I96" s="225"/>
      <c r="J96" s="225"/>
      <c r="K96" s="225"/>
      <c r="L96" s="225"/>
      <c r="M96" s="225"/>
      <c r="N96" s="225"/>
      <c r="O96" s="225"/>
      <c r="P96" s="225"/>
      <c r="Q96" s="225"/>
      <c r="R96" s="225"/>
      <c r="S96" s="225"/>
      <c r="T96" s="225"/>
      <c r="U96" s="225"/>
      <c r="V96" s="225"/>
      <c r="W96" s="225"/>
      <c r="X96" s="225"/>
      <c r="Y96" s="225"/>
      <c r="Z96" s="225"/>
      <c r="AA96" s="225"/>
      <c r="AB96" s="225"/>
      <c r="AC96" s="225"/>
      <c r="AD96" s="225"/>
      <c r="AE96" s="225"/>
      <c r="AF96" s="225"/>
      <c r="AG96" s="225"/>
      <c r="AH96" s="225"/>
      <c r="AI96" s="225"/>
      <c r="AJ96" s="225"/>
      <c r="AK96" s="225"/>
      <c r="AL96" s="225"/>
      <c r="AM96" s="226">
        <f t="shared" si="11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">
      <c r="A97" s="210" t="s">
        <v>223</v>
      </c>
      <c r="B97" s="437"/>
      <c r="C97" s="211"/>
      <c r="D97" s="217">
        <v>0</v>
      </c>
      <c r="E97" s="218">
        <f t="shared" si="7"/>
        <v>0</v>
      </c>
      <c r="F97" s="219">
        <f t="shared" si="10"/>
        <v>0</v>
      </c>
      <c r="G97" s="207"/>
      <c r="H97" s="225"/>
      <c r="I97" s="225"/>
      <c r="J97" s="225"/>
      <c r="K97" s="225"/>
      <c r="L97" s="225"/>
      <c r="M97" s="225"/>
      <c r="N97" s="225"/>
      <c r="O97" s="225"/>
      <c r="P97" s="225"/>
      <c r="Q97" s="225"/>
      <c r="R97" s="225"/>
      <c r="S97" s="225"/>
      <c r="T97" s="225"/>
      <c r="U97" s="225"/>
      <c r="V97" s="225"/>
      <c r="W97" s="225"/>
      <c r="X97" s="225"/>
      <c r="Y97" s="225"/>
      <c r="Z97" s="225"/>
      <c r="AA97" s="225"/>
      <c r="AB97" s="225"/>
      <c r="AC97" s="225"/>
      <c r="AD97" s="225"/>
      <c r="AE97" s="225"/>
      <c r="AF97" s="225"/>
      <c r="AG97" s="225"/>
      <c r="AH97" s="225"/>
      <c r="AI97" s="225"/>
      <c r="AJ97" s="225"/>
      <c r="AK97" s="225"/>
      <c r="AL97" s="225"/>
      <c r="AM97" s="226">
        <f t="shared" si="11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">
      <c r="A98" s="210" t="s">
        <v>224</v>
      </c>
      <c r="B98" s="437"/>
      <c r="C98" s="211"/>
      <c r="D98" s="217">
        <v>0</v>
      </c>
      <c r="E98" s="218">
        <f t="shared" si="7"/>
        <v>0</v>
      </c>
      <c r="F98" s="219">
        <f t="shared" si="10"/>
        <v>0</v>
      </c>
      <c r="G98" s="207"/>
      <c r="H98" s="225"/>
      <c r="I98" s="225"/>
      <c r="J98" s="225"/>
      <c r="K98" s="225"/>
      <c r="L98" s="225"/>
      <c r="M98" s="225"/>
      <c r="N98" s="225"/>
      <c r="O98" s="225"/>
      <c r="P98" s="225"/>
      <c r="Q98" s="225"/>
      <c r="R98" s="225"/>
      <c r="S98" s="225"/>
      <c r="T98" s="225"/>
      <c r="U98" s="225"/>
      <c r="V98" s="225"/>
      <c r="W98" s="225"/>
      <c r="X98" s="225"/>
      <c r="Y98" s="225"/>
      <c r="Z98" s="225"/>
      <c r="AA98" s="225"/>
      <c r="AB98" s="225"/>
      <c r="AC98" s="225"/>
      <c r="AD98" s="225"/>
      <c r="AE98" s="225"/>
      <c r="AF98" s="225"/>
      <c r="AG98" s="225"/>
      <c r="AH98" s="225"/>
      <c r="AI98" s="225"/>
      <c r="AJ98" s="225"/>
      <c r="AK98" s="225"/>
      <c r="AL98" s="225"/>
      <c r="AM98" s="226">
        <f t="shared" si="11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">
      <c r="A99" s="210" t="s">
        <v>225</v>
      </c>
      <c r="B99" s="437"/>
      <c r="C99" s="211"/>
      <c r="D99" s="217">
        <v>0</v>
      </c>
      <c r="E99" s="218">
        <f t="shared" si="7"/>
        <v>0</v>
      </c>
      <c r="F99" s="219">
        <f t="shared" si="10"/>
        <v>0</v>
      </c>
      <c r="G99" s="207"/>
      <c r="H99" s="225"/>
      <c r="I99" s="225"/>
      <c r="J99" s="225"/>
      <c r="K99" s="225"/>
      <c r="L99" s="225"/>
      <c r="M99" s="225"/>
      <c r="N99" s="225"/>
      <c r="O99" s="225"/>
      <c r="P99" s="225"/>
      <c r="Q99" s="225"/>
      <c r="R99" s="225"/>
      <c r="S99" s="225"/>
      <c r="T99" s="225"/>
      <c r="U99" s="225"/>
      <c r="V99" s="225"/>
      <c r="W99" s="225"/>
      <c r="X99" s="225"/>
      <c r="Y99" s="225"/>
      <c r="Z99" s="225"/>
      <c r="AA99" s="225"/>
      <c r="AB99" s="225"/>
      <c r="AC99" s="225"/>
      <c r="AD99" s="225"/>
      <c r="AE99" s="225"/>
      <c r="AF99" s="225"/>
      <c r="AG99" s="225"/>
      <c r="AH99" s="225"/>
      <c r="AI99" s="225"/>
      <c r="AJ99" s="225"/>
      <c r="AK99" s="225"/>
      <c r="AL99" s="225"/>
      <c r="AM99" s="226">
        <f t="shared" si="11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">
      <c r="A100" s="253" t="s">
        <v>214</v>
      </c>
      <c r="B100" s="437"/>
      <c r="C100" s="211"/>
      <c r="D100" s="217">
        <v>0</v>
      </c>
      <c r="E100" s="218">
        <f t="shared" si="7"/>
        <v>0</v>
      </c>
      <c r="F100" s="219">
        <f t="shared" si="10"/>
        <v>0</v>
      </c>
      <c r="G100" s="207"/>
      <c r="H100" s="225"/>
      <c r="I100" s="225"/>
      <c r="J100" s="225"/>
      <c r="K100" s="225"/>
      <c r="L100" s="225"/>
      <c r="M100" s="225"/>
      <c r="N100" s="225"/>
      <c r="O100" s="225"/>
      <c r="P100" s="225"/>
      <c r="Q100" s="225"/>
      <c r="R100" s="225"/>
      <c r="S100" s="225"/>
      <c r="T100" s="225"/>
      <c r="U100" s="225"/>
      <c r="V100" s="225"/>
      <c r="W100" s="225"/>
      <c r="X100" s="225"/>
      <c r="Y100" s="225"/>
      <c r="Z100" s="225"/>
      <c r="AA100" s="225"/>
      <c r="AB100" s="225"/>
      <c r="AC100" s="225"/>
      <c r="AD100" s="225"/>
      <c r="AE100" s="225"/>
      <c r="AF100" s="225"/>
      <c r="AG100" s="225"/>
      <c r="AH100" s="225"/>
      <c r="AI100" s="225"/>
      <c r="AJ100" s="225"/>
      <c r="AK100" s="225"/>
      <c r="AL100" s="225"/>
      <c r="AM100" s="226">
        <f t="shared" si="11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">
      <c r="A101" s="253" t="s">
        <v>214</v>
      </c>
      <c r="B101" s="437"/>
      <c r="C101" s="211"/>
      <c r="D101" s="217">
        <v>0</v>
      </c>
      <c r="E101" s="218">
        <f t="shared" si="7"/>
        <v>0</v>
      </c>
      <c r="F101" s="219">
        <f t="shared" si="10"/>
        <v>0</v>
      </c>
      <c r="G101" s="207"/>
      <c r="H101" s="225"/>
      <c r="I101" s="225"/>
      <c r="J101" s="225"/>
      <c r="K101" s="225"/>
      <c r="L101" s="225"/>
      <c r="M101" s="225"/>
      <c r="N101" s="225"/>
      <c r="O101" s="225"/>
      <c r="P101" s="225"/>
      <c r="Q101" s="225"/>
      <c r="R101" s="225"/>
      <c r="S101" s="225"/>
      <c r="T101" s="225"/>
      <c r="U101" s="225"/>
      <c r="V101" s="225"/>
      <c r="W101" s="225"/>
      <c r="X101" s="225"/>
      <c r="Y101" s="225"/>
      <c r="Z101" s="225"/>
      <c r="AA101" s="225"/>
      <c r="AB101" s="225"/>
      <c r="AC101" s="225"/>
      <c r="AD101" s="225"/>
      <c r="AE101" s="225"/>
      <c r="AF101" s="225"/>
      <c r="AG101" s="225"/>
      <c r="AH101" s="225"/>
      <c r="AI101" s="225"/>
      <c r="AJ101" s="225"/>
      <c r="AK101" s="225"/>
      <c r="AL101" s="225"/>
      <c r="AM101" s="226">
        <f t="shared" si="11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">
      <c r="A102" s="209" t="s">
        <v>226</v>
      </c>
      <c r="B102" s="437"/>
      <c r="C102" s="211"/>
      <c r="D102" s="217">
        <v>0</v>
      </c>
      <c r="E102" s="218">
        <f t="shared" si="7"/>
        <v>0</v>
      </c>
      <c r="F102" s="219">
        <f t="shared" si="10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1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">
      <c r="A103" s="209" t="s">
        <v>227</v>
      </c>
      <c r="B103" s="210"/>
      <c r="C103" s="211"/>
      <c r="D103" s="217">
        <v>0</v>
      </c>
      <c r="E103" s="218">
        <f t="shared" si="7"/>
        <v>0</v>
      </c>
      <c r="F103" s="219">
        <f t="shared" si="10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1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">
      <c r="A104" s="209" t="s">
        <v>228</v>
      </c>
      <c r="B104" s="210"/>
      <c r="C104" s="211"/>
      <c r="D104" s="217">
        <v>0</v>
      </c>
      <c r="E104" s="218">
        <f t="shared" si="7"/>
        <v>0</v>
      </c>
      <c r="F104" s="219">
        <f t="shared" si="10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1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">
      <c r="A105" s="349" t="s">
        <v>214</v>
      </c>
      <c r="B105" s="210"/>
      <c r="C105" s="211"/>
      <c r="D105" s="217">
        <v>0</v>
      </c>
      <c r="E105" s="218">
        <f t="shared" si="7"/>
        <v>0</v>
      </c>
      <c r="F105" s="219">
        <f t="shared" si="10"/>
        <v>0</v>
      </c>
      <c r="G105" s="207"/>
      <c r="H105" s="276"/>
      <c r="I105" s="276"/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276"/>
      <c r="Z105" s="276"/>
      <c r="AA105" s="276"/>
      <c r="AB105" s="276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26">
        <f t="shared" si="11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25">
      <c r="A106" s="209" t="s">
        <v>229</v>
      </c>
      <c r="B106" s="210"/>
      <c r="C106" s="211"/>
      <c r="D106" s="217">
        <v>0</v>
      </c>
      <c r="E106" s="218">
        <f t="shared" si="7"/>
        <v>0</v>
      </c>
      <c r="F106" s="219">
        <f t="shared" si="10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1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25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>E107-D107</f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">
      <c r="A108" s="438" t="s">
        <v>231</v>
      </c>
      <c r="B108" s="210"/>
      <c r="C108" s="211"/>
      <c r="D108" s="217">
        <v>0</v>
      </c>
      <c r="E108" s="218">
        <f t="shared" ref="E108:E116" si="12">AM108</f>
        <v>0</v>
      </c>
      <c r="F108" s="521">
        <f>E108-D108</f>
        <v>0</v>
      </c>
      <c r="G108" s="207"/>
      <c r="H108" s="533"/>
      <c r="I108" s="533"/>
      <c r="J108" s="533"/>
      <c r="K108" s="533"/>
      <c r="L108" s="533"/>
      <c r="M108" s="533"/>
      <c r="N108" s="533"/>
      <c r="O108" s="533"/>
      <c r="P108" s="533"/>
      <c r="Q108" s="533"/>
      <c r="R108" s="533"/>
      <c r="S108" s="533"/>
      <c r="T108" s="533"/>
      <c r="U108" s="533"/>
      <c r="V108" s="533"/>
      <c r="W108" s="533"/>
      <c r="X108" s="533"/>
      <c r="Y108" s="533"/>
      <c r="Z108" s="533"/>
      <c r="AA108" s="533"/>
      <c r="AB108" s="533"/>
      <c r="AC108" s="533"/>
      <c r="AD108" s="533"/>
      <c r="AE108" s="533"/>
      <c r="AF108" s="533"/>
      <c r="AG108" s="533"/>
      <c r="AH108" s="533"/>
      <c r="AI108" s="533"/>
      <c r="AJ108" s="533"/>
      <c r="AK108" s="533"/>
      <c r="AL108" s="533"/>
      <c r="AM108" s="226">
        <f t="shared" ref="AM108:AM116" si="13">SUM(H108:AL108)</f>
        <v>0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">
      <c r="A109" s="252" t="s">
        <v>214</v>
      </c>
      <c r="B109" s="210"/>
      <c r="C109" s="211"/>
      <c r="D109" s="217">
        <v>0</v>
      </c>
      <c r="E109" s="218">
        <f t="shared" si="12"/>
        <v>0</v>
      </c>
      <c r="F109" s="521">
        <f t="shared" ref="F109:F116" si="14">E109-D109</f>
        <v>0</v>
      </c>
      <c r="G109" s="207"/>
      <c r="H109" s="482"/>
      <c r="I109" s="482"/>
      <c r="J109" s="482"/>
      <c r="K109" s="482"/>
      <c r="L109" s="482"/>
      <c r="M109" s="482"/>
      <c r="N109" s="482"/>
      <c r="O109" s="482"/>
      <c r="P109" s="482"/>
      <c r="Q109" s="482"/>
      <c r="R109" s="482"/>
      <c r="S109" s="482"/>
      <c r="T109" s="482"/>
      <c r="U109" s="482"/>
      <c r="V109" s="482"/>
      <c r="W109" s="482"/>
      <c r="X109" s="482"/>
      <c r="Y109" s="482"/>
      <c r="Z109" s="482"/>
      <c r="AA109" s="482"/>
      <c r="AB109" s="482"/>
      <c r="AC109" s="482"/>
      <c r="AD109" s="482"/>
      <c r="AE109" s="482"/>
      <c r="AF109" s="482"/>
      <c r="AG109" s="482"/>
      <c r="AH109" s="482"/>
      <c r="AI109" s="482"/>
      <c r="AJ109" s="482"/>
      <c r="AK109" s="482"/>
      <c r="AL109" s="482"/>
      <c r="AM109" s="226">
        <f t="shared" si="13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">
      <c r="A110" s="252" t="s">
        <v>214</v>
      </c>
      <c r="B110" s="210"/>
      <c r="C110" s="211"/>
      <c r="D110" s="217">
        <v>0</v>
      </c>
      <c r="E110" s="218">
        <f t="shared" si="12"/>
        <v>0</v>
      </c>
      <c r="F110" s="521">
        <f t="shared" si="14"/>
        <v>0</v>
      </c>
      <c r="G110" s="207"/>
      <c r="H110" s="482"/>
      <c r="I110" s="482"/>
      <c r="J110" s="482"/>
      <c r="K110" s="482"/>
      <c r="L110" s="482"/>
      <c r="M110" s="482"/>
      <c r="N110" s="482"/>
      <c r="O110" s="482"/>
      <c r="P110" s="482"/>
      <c r="Q110" s="482"/>
      <c r="R110" s="482"/>
      <c r="S110" s="482"/>
      <c r="T110" s="482"/>
      <c r="U110" s="482"/>
      <c r="V110" s="482"/>
      <c r="W110" s="482"/>
      <c r="X110" s="482"/>
      <c r="Y110" s="482"/>
      <c r="Z110" s="482"/>
      <c r="AA110" s="482"/>
      <c r="AB110" s="482"/>
      <c r="AC110" s="482"/>
      <c r="AD110" s="482"/>
      <c r="AE110" s="482"/>
      <c r="AF110" s="482"/>
      <c r="AG110" s="482"/>
      <c r="AH110" s="482"/>
      <c r="AI110" s="482"/>
      <c r="AJ110" s="482"/>
      <c r="AK110" s="482"/>
      <c r="AL110" s="482"/>
      <c r="AM110" s="226">
        <f t="shared" si="13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">
      <c r="A111" s="252" t="s">
        <v>214</v>
      </c>
      <c r="B111" s="210"/>
      <c r="C111" s="211"/>
      <c r="D111" s="217">
        <v>0</v>
      </c>
      <c r="E111" s="218">
        <f t="shared" si="12"/>
        <v>0</v>
      </c>
      <c r="F111" s="521">
        <f t="shared" si="14"/>
        <v>0</v>
      </c>
      <c r="G111" s="207"/>
      <c r="H111" s="482"/>
      <c r="I111" s="482"/>
      <c r="J111" s="482"/>
      <c r="K111" s="482"/>
      <c r="L111" s="482"/>
      <c r="M111" s="482"/>
      <c r="N111" s="482"/>
      <c r="O111" s="482"/>
      <c r="P111" s="482"/>
      <c r="Q111" s="482"/>
      <c r="R111" s="482"/>
      <c r="S111" s="482"/>
      <c r="T111" s="482"/>
      <c r="U111" s="482"/>
      <c r="V111" s="482"/>
      <c r="W111" s="482"/>
      <c r="X111" s="482"/>
      <c r="Y111" s="482"/>
      <c r="Z111" s="482"/>
      <c r="AA111" s="482"/>
      <c r="AB111" s="482"/>
      <c r="AC111" s="482"/>
      <c r="AD111" s="482"/>
      <c r="AE111" s="482"/>
      <c r="AF111" s="482"/>
      <c r="AG111" s="482"/>
      <c r="AH111" s="482"/>
      <c r="AI111" s="482"/>
      <c r="AJ111" s="482"/>
      <c r="AK111" s="482"/>
      <c r="AL111" s="482"/>
      <c r="AM111" s="226">
        <f t="shared" si="13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">
      <c r="A112" s="439" t="s">
        <v>43</v>
      </c>
      <c r="B112" s="210"/>
      <c r="C112" s="211"/>
      <c r="D112" s="217">
        <v>0</v>
      </c>
      <c r="E112" s="218">
        <f t="shared" si="12"/>
        <v>0</v>
      </c>
      <c r="F112" s="521">
        <f t="shared" si="14"/>
        <v>0</v>
      </c>
      <c r="G112" s="207"/>
      <c r="H112" s="482"/>
      <c r="I112" s="482"/>
      <c r="J112" s="482"/>
      <c r="K112" s="482"/>
      <c r="L112" s="482"/>
      <c r="M112" s="482"/>
      <c r="N112" s="482"/>
      <c r="O112" s="482"/>
      <c r="P112" s="482"/>
      <c r="Q112" s="482"/>
      <c r="R112" s="482"/>
      <c r="S112" s="482"/>
      <c r="T112" s="482"/>
      <c r="U112" s="482"/>
      <c r="V112" s="482"/>
      <c r="W112" s="482"/>
      <c r="X112" s="482"/>
      <c r="Y112" s="482"/>
      <c r="Z112" s="482"/>
      <c r="AA112" s="482"/>
      <c r="AB112" s="482"/>
      <c r="AC112" s="482"/>
      <c r="AD112" s="482"/>
      <c r="AE112" s="482"/>
      <c r="AF112" s="482"/>
      <c r="AG112" s="482"/>
      <c r="AH112" s="482"/>
      <c r="AI112" s="482"/>
      <c r="AJ112" s="482"/>
      <c r="AK112" s="482"/>
      <c r="AL112" s="482"/>
      <c r="AM112" s="226">
        <f t="shared" si="13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25">
      <c r="A113" s="439" t="s">
        <v>45</v>
      </c>
      <c r="B113" s="210"/>
      <c r="C113" s="211"/>
      <c r="D113" s="217">
        <v>0</v>
      </c>
      <c r="E113" s="218">
        <f t="shared" si="12"/>
        <v>0</v>
      </c>
      <c r="F113" s="521">
        <f t="shared" si="14"/>
        <v>0</v>
      </c>
      <c r="G113" s="207"/>
      <c r="H113" s="482"/>
      <c r="I113" s="482"/>
      <c r="J113" s="482"/>
      <c r="K113" s="482"/>
      <c r="L113" s="482"/>
      <c r="M113" s="482"/>
      <c r="N113" s="482"/>
      <c r="O113" s="482"/>
      <c r="P113" s="482"/>
      <c r="Q113" s="482"/>
      <c r="R113" s="482"/>
      <c r="S113" s="482"/>
      <c r="T113" s="482"/>
      <c r="U113" s="482"/>
      <c r="V113" s="482"/>
      <c r="W113" s="482"/>
      <c r="X113" s="482"/>
      <c r="Y113" s="482"/>
      <c r="Z113" s="482"/>
      <c r="AA113" s="482"/>
      <c r="AB113" s="482"/>
      <c r="AC113" s="482"/>
      <c r="AD113" s="482"/>
      <c r="AE113" s="482"/>
      <c r="AF113" s="482"/>
      <c r="AG113" s="482"/>
      <c r="AH113" s="482"/>
      <c r="AI113" s="482"/>
      <c r="AJ113" s="482"/>
      <c r="AK113" s="482"/>
      <c r="AL113" s="482"/>
      <c r="AM113" s="226">
        <f t="shared" si="13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25">
      <c r="A114" s="438" t="s">
        <v>232</v>
      </c>
      <c r="B114" s="210"/>
      <c r="C114" s="211"/>
      <c r="D114" s="485">
        <v>0</v>
      </c>
      <c r="E114" s="486">
        <f t="shared" si="12"/>
        <v>0</v>
      </c>
      <c r="F114" s="522">
        <f t="shared" si="14"/>
        <v>0</v>
      </c>
      <c r="G114" s="207"/>
      <c r="H114" s="488"/>
      <c r="I114" s="488"/>
      <c r="J114" s="488"/>
      <c r="K114" s="488"/>
      <c r="L114" s="488"/>
      <c r="M114" s="488"/>
      <c r="N114" s="488"/>
      <c r="O114" s="488"/>
      <c r="P114" s="488"/>
      <c r="Q114" s="488"/>
      <c r="R114" s="488"/>
      <c r="S114" s="488"/>
      <c r="T114" s="488"/>
      <c r="U114" s="488"/>
      <c r="V114" s="488"/>
      <c r="W114" s="488"/>
      <c r="X114" s="488"/>
      <c r="Y114" s="488"/>
      <c r="Z114" s="488"/>
      <c r="AA114" s="488"/>
      <c r="AB114" s="488"/>
      <c r="AC114" s="488"/>
      <c r="AD114" s="488"/>
      <c r="AE114" s="488"/>
      <c r="AF114" s="488"/>
      <c r="AG114" s="488"/>
      <c r="AH114" s="488"/>
      <c r="AI114" s="488"/>
      <c r="AJ114" s="488"/>
      <c r="AK114" s="488"/>
      <c r="AL114" s="488"/>
      <c r="AM114" s="524">
        <f t="shared" si="13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thickTop="1" x14ac:dyDescent="0.2">
      <c r="A115" s="252" t="s">
        <v>214</v>
      </c>
      <c r="B115" s="210"/>
      <c r="C115" s="211"/>
      <c r="D115" s="212">
        <v>0</v>
      </c>
      <c r="E115" s="231">
        <f t="shared" si="12"/>
        <v>0</v>
      </c>
      <c r="F115" s="228">
        <f t="shared" si="14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3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thickBot="1" x14ac:dyDescent="0.25">
      <c r="A116" s="252" t="s">
        <v>214</v>
      </c>
      <c r="B116" s="210"/>
      <c r="C116" s="211"/>
      <c r="D116" s="221">
        <v>0</v>
      </c>
      <c r="E116" s="333">
        <f t="shared" si="12"/>
        <v>0</v>
      </c>
      <c r="F116" s="228">
        <f t="shared" si="14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3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25">
      <c r="A117" s="434" t="s">
        <v>233</v>
      </c>
      <c r="B117" s="210"/>
      <c r="C117" s="211"/>
      <c r="D117" s="485">
        <v>0</v>
      </c>
      <c r="E117" s="486">
        <f>E114+E113+E112+E108+E107+E73+E72+E71</f>
        <v>0</v>
      </c>
      <c r="F117" s="487">
        <f>E117-D117</f>
        <v>0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0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25">
      <c r="A118" s="440" t="s">
        <v>41</v>
      </c>
      <c r="B118" s="234"/>
      <c r="C118" s="234"/>
      <c r="D118" s="250">
        <v>0</v>
      </c>
      <c r="E118" s="251">
        <f>AM118</f>
        <v>0</v>
      </c>
      <c r="F118" s="341">
        <f>E118-D118</f>
        <v>0</v>
      </c>
      <c r="H118" s="531"/>
      <c r="I118" s="531"/>
      <c r="J118" s="531"/>
      <c r="K118" s="531"/>
      <c r="L118" s="531"/>
      <c r="M118" s="531"/>
      <c r="N118" s="531"/>
      <c r="O118" s="531"/>
      <c r="P118" s="531"/>
      <c r="Q118" s="531"/>
      <c r="R118" s="531"/>
      <c r="S118" s="531"/>
      <c r="T118" s="531"/>
      <c r="U118" s="531"/>
      <c r="V118" s="531"/>
      <c r="W118" s="531"/>
      <c r="X118" s="531"/>
      <c r="Y118" s="531"/>
      <c r="Z118" s="531"/>
      <c r="AA118" s="531"/>
      <c r="AB118" s="531"/>
      <c r="AC118" s="531"/>
      <c r="AD118" s="531"/>
      <c r="AE118" s="531"/>
      <c r="AF118" s="531"/>
      <c r="AG118" s="531"/>
      <c r="AH118" s="531"/>
      <c r="AI118" s="531"/>
      <c r="AJ118" s="531"/>
      <c r="AK118" s="531"/>
      <c r="AL118" s="531"/>
      <c r="AM118" s="341">
        <f>SUM(H118:AL118)</f>
        <v>0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25">
      <c r="H119" s="484">
        <f>B4</f>
        <v>37591</v>
      </c>
      <c r="I119" s="484">
        <f>H119+1</f>
        <v>37592</v>
      </c>
      <c r="J119" s="484">
        <f t="shared" ref="J119:Y119" si="15">I119+1</f>
        <v>37593</v>
      </c>
      <c r="K119" s="484">
        <f t="shared" si="15"/>
        <v>37594</v>
      </c>
      <c r="L119" s="484">
        <f t="shared" si="15"/>
        <v>37595</v>
      </c>
      <c r="M119" s="484">
        <f t="shared" si="15"/>
        <v>37596</v>
      </c>
      <c r="N119" s="484">
        <f t="shared" si="15"/>
        <v>37597</v>
      </c>
      <c r="O119" s="484">
        <f t="shared" si="15"/>
        <v>37598</v>
      </c>
      <c r="P119" s="484">
        <f t="shared" si="15"/>
        <v>37599</v>
      </c>
      <c r="Q119" s="484">
        <f t="shared" si="15"/>
        <v>37600</v>
      </c>
      <c r="R119" s="484">
        <f t="shared" si="15"/>
        <v>37601</v>
      </c>
      <c r="S119" s="484">
        <f t="shared" si="15"/>
        <v>37602</v>
      </c>
      <c r="T119" s="484">
        <f t="shared" si="15"/>
        <v>37603</v>
      </c>
      <c r="U119" s="484">
        <f t="shared" si="15"/>
        <v>37604</v>
      </c>
      <c r="V119" s="484">
        <f t="shared" si="15"/>
        <v>37605</v>
      </c>
      <c r="W119" s="484">
        <f t="shared" si="15"/>
        <v>37606</v>
      </c>
      <c r="X119" s="484">
        <f t="shared" si="15"/>
        <v>37607</v>
      </c>
      <c r="Y119" s="484">
        <f t="shared" si="15"/>
        <v>37608</v>
      </c>
      <c r="Z119" s="484">
        <f t="shared" ref="Z119:AL119" si="16">Y119+1</f>
        <v>37609</v>
      </c>
      <c r="AA119" s="484">
        <f t="shared" si="16"/>
        <v>37610</v>
      </c>
      <c r="AB119" s="484">
        <f t="shared" si="16"/>
        <v>37611</v>
      </c>
      <c r="AC119" s="484">
        <f t="shared" si="16"/>
        <v>37612</v>
      </c>
      <c r="AD119" s="484">
        <f t="shared" si="16"/>
        <v>37613</v>
      </c>
      <c r="AE119" s="484">
        <f t="shared" si="16"/>
        <v>37614</v>
      </c>
      <c r="AF119" s="484">
        <f t="shared" si="16"/>
        <v>37615</v>
      </c>
      <c r="AG119" s="484">
        <f t="shared" si="16"/>
        <v>37616</v>
      </c>
      <c r="AH119" s="484">
        <f t="shared" si="16"/>
        <v>37617</v>
      </c>
      <c r="AI119" s="484">
        <f t="shared" si="16"/>
        <v>37618</v>
      </c>
      <c r="AJ119" s="484">
        <f t="shared" si="16"/>
        <v>37619</v>
      </c>
      <c r="AK119" s="484">
        <f t="shared" si="16"/>
        <v>37620</v>
      </c>
      <c r="AL119" s="484">
        <f t="shared" si="16"/>
        <v>37621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25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25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25" thickTop="1" thickBot="1" x14ac:dyDescent="0.25">
      <c r="A122" s="37" t="s">
        <v>235</v>
      </c>
      <c r="B122" s="38"/>
      <c r="C122" s="39"/>
      <c r="D122" s="40"/>
    </row>
    <row r="123" spans="1:46" ht="12.75" customHeight="1" thickTop="1" x14ac:dyDescent="0.2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25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25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25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25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>
        <f>VLOOKUP($B$5,$S$8:$AI$38,9,0)</f>
        <v>0</v>
      </c>
      <c r="D133" s="531">
        <f>-VLOOKUP($B$5,$S$8:$AG$38,7,0)</f>
        <v>0</v>
      </c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">
      <c r="A134" s="350" t="s">
        <v>129</v>
      </c>
      <c r="B134" s="347">
        <f>H137</f>
        <v>3348486.76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0</v>
      </c>
      <c r="D136" s="324">
        <v>-8731409</v>
      </c>
      <c r="E136" s="325">
        <v>0</v>
      </c>
      <c r="F136" s="325">
        <v>0</v>
      </c>
      <c r="G136" s="324">
        <v>0</v>
      </c>
      <c r="H136" s="326">
        <v>33484867.599999994</v>
      </c>
      <c r="I136" s="328">
        <v>24753458.599999994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>
        <v>3348486.76</v>
      </c>
      <c r="I137" s="329">
        <f>SUM(C137:H137)</f>
        <v>3348486.76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7">SUM(C136:C137)</f>
        <v>0</v>
      </c>
      <c r="D138" s="320">
        <f t="shared" si="17"/>
        <v>-8731409</v>
      </c>
      <c r="E138" s="312">
        <f t="shared" si="17"/>
        <v>0</v>
      </c>
      <c r="F138" s="312">
        <f t="shared" si="17"/>
        <v>0</v>
      </c>
      <c r="G138" s="312">
        <f t="shared" si="17"/>
        <v>0</v>
      </c>
      <c r="H138" s="322">
        <f t="shared" si="17"/>
        <v>36833354.359999992</v>
      </c>
      <c r="I138" s="330">
        <f t="shared" si="17"/>
        <v>28101945.359999992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37591</v>
      </c>
      <c r="C142" s="345"/>
      <c r="D142" s="345"/>
      <c r="E142" s="345"/>
      <c r="F142" s="345"/>
      <c r="G142" s="345"/>
      <c r="H142" s="345"/>
      <c r="I142" s="344">
        <f t="shared" ref="I142:I157" si="18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58" si="19">+B142+1</f>
        <v>37592</v>
      </c>
      <c r="C143" s="310"/>
      <c r="D143" s="310"/>
      <c r="E143" s="310"/>
      <c r="F143" s="310"/>
      <c r="G143" s="310"/>
      <c r="H143" s="310"/>
      <c r="I143" s="311">
        <f t="shared" si="18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9"/>
        <v>37593</v>
      </c>
      <c r="C144" s="310"/>
      <c r="D144" s="310"/>
      <c r="E144" s="310"/>
      <c r="F144" s="310"/>
      <c r="G144" s="310"/>
      <c r="H144" s="310"/>
      <c r="I144" s="311">
        <f t="shared" si="18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9"/>
        <v>37594</v>
      </c>
      <c r="C145" s="310"/>
      <c r="D145" s="310"/>
      <c r="E145" s="310"/>
      <c r="F145" s="310"/>
      <c r="G145" s="310"/>
      <c r="H145" s="310"/>
      <c r="I145" s="311">
        <f t="shared" si="18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9"/>
        <v>37595</v>
      </c>
      <c r="C146" s="310"/>
      <c r="D146" s="310"/>
      <c r="E146" s="310"/>
      <c r="F146" s="310"/>
      <c r="G146" s="310"/>
      <c r="H146" s="310"/>
      <c r="I146" s="311">
        <f t="shared" si="18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9"/>
        <v>37596</v>
      </c>
      <c r="C147" s="310"/>
      <c r="D147" s="310"/>
      <c r="E147" s="310"/>
      <c r="F147" s="310"/>
      <c r="G147" s="310"/>
      <c r="H147" s="310"/>
      <c r="I147" s="311">
        <f t="shared" si="18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9"/>
        <v>37597</v>
      </c>
      <c r="C148" s="310"/>
      <c r="D148" s="310"/>
      <c r="E148" s="310"/>
      <c r="F148" s="310"/>
      <c r="G148" s="310"/>
      <c r="H148" s="310"/>
      <c r="I148" s="311">
        <f t="shared" si="18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9"/>
        <v>37598</v>
      </c>
      <c r="C149" s="310"/>
      <c r="D149" s="310"/>
      <c r="E149" s="310"/>
      <c r="F149" s="310"/>
      <c r="G149" s="310"/>
      <c r="H149" s="310"/>
      <c r="I149" s="311">
        <f t="shared" si="18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9"/>
        <v>37599</v>
      </c>
      <c r="C150" s="310"/>
      <c r="D150" s="310"/>
      <c r="E150" s="310"/>
      <c r="F150" s="310"/>
      <c r="G150" s="310"/>
      <c r="H150" s="310"/>
      <c r="I150" s="311">
        <f t="shared" si="18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9"/>
        <v>37600</v>
      </c>
      <c r="C151" s="310"/>
      <c r="D151" s="310"/>
      <c r="E151" s="310"/>
      <c r="F151" s="310"/>
      <c r="G151" s="310"/>
      <c r="H151" s="310"/>
      <c r="I151" s="311">
        <f t="shared" si="18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9"/>
        <v>37601</v>
      </c>
      <c r="C152" s="310"/>
      <c r="D152" s="310"/>
      <c r="E152" s="310"/>
      <c r="F152" s="310"/>
      <c r="G152" s="310"/>
      <c r="H152" s="310"/>
      <c r="I152" s="311">
        <f t="shared" si="18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9"/>
        <v>37602</v>
      </c>
      <c r="C153" s="310"/>
      <c r="D153" s="310"/>
      <c r="E153" s="310"/>
      <c r="F153" s="310"/>
      <c r="G153" s="310"/>
      <c r="H153" s="310"/>
      <c r="I153" s="311">
        <f t="shared" si="18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9"/>
        <v>37603</v>
      </c>
      <c r="C154" s="310"/>
      <c r="D154" s="310"/>
      <c r="E154" s="310"/>
      <c r="F154" s="310"/>
      <c r="G154" s="310"/>
      <c r="H154" s="310"/>
      <c r="I154" s="311">
        <f t="shared" si="18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9"/>
        <v>37604</v>
      </c>
      <c r="C155" s="310"/>
      <c r="D155" s="310"/>
      <c r="E155" s="310"/>
      <c r="F155" s="310"/>
      <c r="G155" s="310"/>
      <c r="H155" s="310"/>
      <c r="I155" s="311">
        <f t="shared" si="18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9"/>
        <v>37605</v>
      </c>
      <c r="C156" s="310"/>
      <c r="D156" s="310"/>
      <c r="E156" s="310"/>
      <c r="F156" s="310"/>
      <c r="G156" s="310"/>
      <c r="H156" s="310"/>
      <c r="I156" s="311">
        <f t="shared" si="18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9"/>
        <v>37606</v>
      </c>
      <c r="C157" s="310"/>
      <c r="D157" s="310"/>
      <c r="E157" s="310"/>
      <c r="F157" s="310"/>
      <c r="G157" s="310"/>
      <c r="H157" s="310"/>
      <c r="I157" s="311">
        <f t="shared" si="18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9"/>
        <v>37607</v>
      </c>
      <c r="C158" s="323"/>
      <c r="D158" s="324"/>
      <c r="E158" s="323"/>
      <c r="F158" s="325"/>
      <c r="G158" s="310"/>
      <c r="H158" s="310"/>
      <c r="I158" s="311">
        <f t="shared" ref="I158:I172" si="20">SUM(C158:H158)</f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ref="B159:B172" si="21">+B158+1</f>
        <v>37608</v>
      </c>
      <c r="C159" s="310"/>
      <c r="D159" s="310"/>
      <c r="E159" s="310"/>
      <c r="F159" s="310"/>
      <c r="G159" s="310"/>
      <c r="H159" s="310"/>
      <c r="I159" s="311">
        <f t="shared" si="20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21"/>
        <v>37609</v>
      </c>
      <c r="C160" s="323"/>
      <c r="D160" s="324"/>
      <c r="E160" s="323"/>
      <c r="F160" s="325"/>
      <c r="G160" s="503"/>
      <c r="H160" s="500"/>
      <c r="I160" s="311">
        <f t="shared" si="20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21"/>
        <v>37610</v>
      </c>
      <c r="C161" s="310"/>
      <c r="D161" s="310"/>
      <c r="E161" s="310"/>
      <c r="F161" s="310"/>
      <c r="G161" s="310"/>
      <c r="H161" s="310"/>
      <c r="I161" s="311">
        <f t="shared" si="20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21"/>
        <v>37611</v>
      </c>
      <c r="C162" s="310"/>
      <c r="D162" s="310"/>
      <c r="E162" s="310"/>
      <c r="F162" s="310"/>
      <c r="G162" s="310"/>
      <c r="H162" s="310"/>
      <c r="I162" s="311">
        <f t="shared" si="20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21"/>
        <v>37612</v>
      </c>
      <c r="C163" s="310"/>
      <c r="D163" s="310"/>
      <c r="E163" s="310"/>
      <c r="F163" s="310"/>
      <c r="G163" s="310"/>
      <c r="H163" s="310"/>
      <c r="I163" s="311">
        <f t="shared" si="20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21"/>
        <v>37613</v>
      </c>
      <c r="C164" s="310"/>
      <c r="D164" s="310"/>
      <c r="E164" s="310"/>
      <c r="F164" s="310"/>
      <c r="G164" s="310"/>
      <c r="H164" s="310"/>
      <c r="I164" s="311">
        <f t="shared" si="20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21"/>
        <v>37614</v>
      </c>
      <c r="C165" s="310"/>
      <c r="D165" s="310"/>
      <c r="E165" s="310"/>
      <c r="F165" s="310"/>
      <c r="G165" s="310"/>
      <c r="H165" s="310"/>
      <c r="I165" s="311">
        <f t="shared" si="20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21"/>
        <v>37615</v>
      </c>
      <c r="C166" s="310"/>
      <c r="D166" s="310"/>
      <c r="E166" s="310"/>
      <c r="F166" s="310"/>
      <c r="G166" s="310"/>
      <c r="H166" s="310"/>
      <c r="I166" s="311">
        <f t="shared" si="20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21"/>
        <v>37616</v>
      </c>
      <c r="C167" s="310"/>
      <c r="D167" s="310"/>
      <c r="E167" s="310"/>
      <c r="F167" s="310"/>
      <c r="G167" s="310"/>
      <c r="H167" s="310"/>
      <c r="I167" s="311">
        <f t="shared" si="20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21"/>
        <v>37617</v>
      </c>
      <c r="C168" s="310"/>
      <c r="D168" s="310"/>
      <c r="E168" s="310"/>
      <c r="F168" s="310"/>
      <c r="G168" s="310"/>
      <c r="H168" s="310"/>
      <c r="I168" s="311">
        <f t="shared" si="20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21"/>
        <v>37618</v>
      </c>
      <c r="C169" s="310"/>
      <c r="D169" s="310"/>
      <c r="E169" s="310"/>
      <c r="F169" s="310"/>
      <c r="G169" s="310"/>
      <c r="H169" s="310"/>
      <c r="I169" s="311">
        <f t="shared" si="20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21"/>
        <v>37619</v>
      </c>
      <c r="C170" s="310"/>
      <c r="D170" s="310"/>
      <c r="E170" s="310"/>
      <c r="F170" s="310"/>
      <c r="G170" s="310"/>
      <c r="H170" s="437"/>
      <c r="I170" s="311">
        <f t="shared" si="20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21"/>
        <v>37620</v>
      </c>
      <c r="C171" s="310"/>
      <c r="D171" s="310"/>
      <c r="E171" s="310"/>
      <c r="F171" s="310"/>
      <c r="G171" s="310"/>
      <c r="H171" s="437"/>
      <c r="I171" s="311">
        <f t="shared" si="20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21"/>
        <v>37621</v>
      </c>
      <c r="C172" s="313"/>
      <c r="D172" s="314"/>
      <c r="E172" s="314"/>
      <c r="F172" s="314"/>
      <c r="G172" s="313"/>
      <c r="H172" s="459"/>
      <c r="I172" s="315">
        <f t="shared" si="20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22">SUM(C142:C172)</f>
        <v>0</v>
      </c>
      <c r="D173" s="312">
        <f t="shared" si="22"/>
        <v>0</v>
      </c>
      <c r="E173" s="312">
        <f t="shared" si="22"/>
        <v>0</v>
      </c>
      <c r="F173" s="312">
        <f t="shared" si="22"/>
        <v>0</v>
      </c>
      <c r="G173" s="312">
        <f t="shared" si="22"/>
        <v>0</v>
      </c>
      <c r="H173" s="312">
        <f t="shared" si="22"/>
        <v>0</v>
      </c>
      <c r="I173" s="311">
        <f t="shared" si="22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25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25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25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25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25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25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25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">
      <c r="A227" s="380">
        <v>36978</v>
      </c>
      <c r="B227" s="129"/>
      <c r="C227" s="23"/>
      <c r="D227" s="18" t="s">
        <v>299</v>
      </c>
      <c r="E227" s="18"/>
      <c r="F227" s="18"/>
      <c r="G227" s="18"/>
      <c r="H227" s="18"/>
      <c r="I227" s="18"/>
      <c r="J227" s="18"/>
      <c r="K227" s="18"/>
      <c r="L227" s="18"/>
      <c r="M227" s="47">
        <v>3348486.76</v>
      </c>
      <c r="N227" s="1"/>
      <c r="P227" s="1"/>
      <c r="Q227" s="1"/>
      <c r="R227" s="1"/>
      <c r="S227" s="1"/>
    </row>
    <row r="228" spans="1:19" ht="12.75" customHeight="1" x14ac:dyDescent="0.2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25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3348486.76</v>
      </c>
      <c r="N250" s="1"/>
    </row>
    <row r="251" spans="1:15" ht="12.75" customHeight="1" thickTop="1" thickBot="1" x14ac:dyDescent="0.25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"/>
    <row r="253" spans="1:15" ht="12.75" customHeight="1" x14ac:dyDescent="0.2"/>
    <row r="254" spans="1:15" ht="12.75" customHeight="1" thickBot="1" x14ac:dyDescent="0.25">
      <c r="D254" s="1"/>
      <c r="E254" s="1"/>
      <c r="F254" s="1"/>
      <c r="G254" s="49"/>
      <c r="H254" s="49"/>
    </row>
    <row r="255" spans="1:15" ht="12.75" customHeight="1" thickTop="1" thickBot="1" x14ac:dyDescent="0.25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25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25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25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"/>
  </sheetData>
  <customSheetViews>
    <customSheetView guid="{82BDC42B-8BA8-11D2-B258-00A024620E62}" scale="75" fitToPage="1" showRuler="0" topLeftCell="O18">
      <selection activeCell="A6" sqref="A6:R40"/>
      <pageMargins left="0.25" right="0.25" top="0.25" bottom="0.25" header="0.23" footer="0.25"/>
      <printOptions horizontalCentered="1"/>
      <pageSetup paperSize="5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2BDC434-8BA8-11D2-B258-00A024620E62}" scale="75" fitToPage="1" showRuler="0" topLeftCell="A40">
      <selection activeCell="A41" sqref="A41:AG118"/>
      <pageMargins left="0.25" right="0.25" top="0.25" bottom="0.25" header="0.23" footer="0.25"/>
      <printOptions horizontalCentered="1"/>
      <pageSetup paperSize="5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2BDC43D-8BA8-11D2-B258-00A024620E62}" scale="75" fitToPage="1" showRuler="0" topLeftCell="A120">
      <selection activeCell="A121" sqref="A121:M239"/>
      <pageMargins left="0.25" right="0.25" top="0.25" bottom="0.25" header="0.23" footer="0.25"/>
      <printOptions horizontalCentered="1"/>
      <pageSetup paperSize="5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verticalCentered="1"/>
  <pageMargins left="0.75" right="0.25" top="0.25" bottom="0.4" header="0.23" footer="0.25"/>
  <pageSetup orientation="landscape" horizontalDpi="4294967292" verticalDpi="4294967292" r:id="rId4"/>
  <headerFooter alignWithMargins="0">
    <oddFooter>&amp;LECT&amp;CPage &amp;P&amp;R&amp;D</oddFooter>
  </headerFooter>
  <drawing r:id="rId5"/>
  <legacyDrawing r:id="rId6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1:AX277"/>
  <sheetViews>
    <sheetView showGridLines="0" topLeftCell="A52" zoomScale="80" workbookViewId="0">
      <pane xSplit="2" topLeftCell="AL1" activePane="topRight" state="frozen"/>
      <selection activeCell="C174" sqref="C174:I174"/>
      <selection pane="topRight" activeCell="C174" sqref="C174:I174"/>
    </sheetView>
  </sheetViews>
  <sheetFormatPr defaultRowHeight="12.75" x14ac:dyDescent="0.2"/>
  <cols>
    <col min="1" max="1" width="25.42578125" style="11" customWidth="1"/>
    <col min="2" max="2" width="17.28515625" style="11" customWidth="1"/>
    <col min="3" max="3" width="14.42578125" style="11" customWidth="1"/>
    <col min="4" max="4" width="14.85546875" style="11" customWidth="1"/>
    <col min="5" max="5" width="17.28515625" style="11" customWidth="1"/>
    <col min="6" max="6" width="19.85546875" style="11" customWidth="1"/>
    <col min="7" max="7" width="17" style="11" customWidth="1"/>
    <col min="8" max="8" width="16.7109375" style="11" customWidth="1"/>
    <col min="9" max="9" width="19.85546875" style="11" customWidth="1"/>
    <col min="10" max="10" width="14.85546875" style="11" customWidth="1"/>
    <col min="11" max="11" width="16.85546875" style="11" customWidth="1"/>
    <col min="12" max="12" width="14.85546875" style="11" customWidth="1"/>
    <col min="13" max="13" width="15.28515625" style="11" customWidth="1"/>
    <col min="14" max="18" width="14.85546875" style="11" customWidth="1"/>
    <col min="19" max="19" width="20.85546875" style="11" customWidth="1"/>
    <col min="20" max="24" width="14.85546875" style="11" customWidth="1"/>
    <col min="25" max="25" width="15.42578125" style="11" customWidth="1"/>
    <col min="26" max="34" width="14.85546875" style="11" customWidth="1"/>
    <col min="35" max="35" width="13.85546875" style="11" customWidth="1"/>
    <col min="36" max="36" width="15.140625" style="11" customWidth="1"/>
    <col min="37" max="37" width="16.140625" style="11" customWidth="1"/>
    <col min="38" max="38" width="14.5703125" style="11" customWidth="1"/>
    <col min="39" max="39" width="12" style="11" customWidth="1"/>
    <col min="40" max="40" width="13.28515625" style="11" customWidth="1"/>
    <col min="41" max="41" width="11.5703125" style="11" customWidth="1"/>
    <col min="42" max="42" width="14.5703125" style="11" customWidth="1"/>
    <col min="43" max="16384" width="9.14062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25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25">
      <c r="A3" s="407" t="s">
        <v>104</v>
      </c>
      <c r="B3" s="13" t="s">
        <v>91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25">
      <c r="A4" s="407" t="s">
        <v>106</v>
      </c>
      <c r="B4" s="166">
        <f>Associated!B4</f>
        <v>37591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">
      <c r="A5" s="407" t="s">
        <v>108</v>
      </c>
      <c r="B5" s="483">
        <f>Associated!B5</f>
        <v>37621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25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/>
      <c r="Q8" s="1"/>
      <c r="R8" s="1"/>
      <c r="S8" s="62">
        <f>B4</f>
        <v>37591</v>
      </c>
      <c r="T8" s="478">
        <f>'[56]LT-WFALLON'!$I$12</f>
        <v>0</v>
      </c>
      <c r="U8" s="478">
        <f>'[56]LT-WFALLON'!$I$48</f>
        <v>0</v>
      </c>
      <c r="V8" s="478">
        <f>'[56]LT-WFALLON'!$N$12+'[56]LT-WFALLON'!$N$48</f>
        <v>0</v>
      </c>
      <c r="W8" s="478">
        <f>'[56]LT-WFALLON'!$O$12+'[56]LT-WFALLON'!$O$48</f>
        <v>0</v>
      </c>
      <c r="X8" s="478">
        <f>'[56]LT-WFALLON'!$Q$12+'[56]LT-WFALLON'!$Q$48</f>
        <v>0</v>
      </c>
      <c r="Y8" s="478">
        <f>'[56]LT-WFALLON'!$F$12+'[56]LT-WFALLON'!$F$48</f>
        <v>0</v>
      </c>
      <c r="Z8" s="478">
        <f>'[56]LT-WFALLON'!$G$12+'[56]LT-WFALLON'!$G$48</f>
        <v>0</v>
      </c>
      <c r="AA8" s="478">
        <f>[57]Liq!$S$96</f>
        <v>0</v>
      </c>
      <c r="AB8" s="478">
        <f>[57]Prudency!$C$322</f>
        <v>0</v>
      </c>
      <c r="AC8" s="478">
        <f>[57]Prudency!$B$322</f>
        <v>0</v>
      </c>
      <c r="AD8" s="478">
        <f>[57]Liq!$D$96</f>
        <v>0</v>
      </c>
      <c r="AE8" s="478">
        <f>[57]Liq!$F$96</f>
        <v>0</v>
      </c>
      <c r="AF8" s="478">
        <f>'[57]Daily Change'!$C$1255</f>
        <v>0</v>
      </c>
      <c r="AG8" s="478">
        <f>'[57]Daily Change'!$D$1255</f>
        <v>0</v>
      </c>
      <c r="AH8" s="478">
        <f>'[57]Daily Change'!$C$1256</f>
        <v>0</v>
      </c>
      <c r="AI8" s="478">
        <f>'[57]Daily Change'!$D$1256</f>
        <v>0</v>
      </c>
      <c r="AJ8" s="478">
        <f>[57]Liq!$E$96</f>
        <v>0</v>
      </c>
    </row>
    <row r="9" spans="1:36" ht="12.75" customHeight="1" x14ac:dyDescent="0.2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/>
      <c r="Q9" s="1"/>
      <c r="R9" s="1"/>
      <c r="S9" s="62">
        <f t="shared" ref="S9:S38" si="0">+S8+1</f>
        <v>37592</v>
      </c>
      <c r="T9" s="478">
        <f>'[51]LT-WFALLON'!$I$12</f>
        <v>0</v>
      </c>
      <c r="U9" s="478">
        <f>'[51]LT-WFALLON'!$I$48</f>
        <v>0</v>
      </c>
      <c r="V9" s="478">
        <f>'[51]LT-WFALLON'!$N$12+'[51]LT-WFALLON'!$N$48</f>
        <v>0</v>
      </c>
      <c r="W9" s="478">
        <f>'[51]LT-WFALLON'!$O$12+'[51]LT-WFALLON'!$O$48</f>
        <v>0</v>
      </c>
      <c r="X9" s="478">
        <f>'[51]LT-WFALLON'!$Q$12+'[51]LT-WFALLON'!$Q$48</f>
        <v>0</v>
      </c>
      <c r="Y9" s="478">
        <f>'[51]LT-WFALLON'!$F$12+'[51]LT-WFALLON'!$F$48</f>
        <v>0</v>
      </c>
      <c r="Z9" s="478">
        <f>'[51]LT-WFALLON'!$G$12+'[51]LT-WFALLON'!$G$48</f>
        <v>0</v>
      </c>
      <c r="AA9" s="478">
        <f>[58]Liq!$S$96</f>
        <v>0</v>
      </c>
      <c r="AB9" s="478">
        <f>[58]Prudency!$C$322</f>
        <v>0</v>
      </c>
      <c r="AC9" s="478">
        <f>[58]Prudency!$B$322</f>
        <v>0</v>
      </c>
      <c r="AD9" s="478">
        <f>[58]Liq!$D$96</f>
        <v>0</v>
      </c>
      <c r="AE9" s="478">
        <f>[58]Liq!$F$96</f>
        <v>0</v>
      </c>
      <c r="AF9" s="478">
        <f>'[58]Daily Change'!$C$1255</f>
        <v>0</v>
      </c>
      <c r="AG9" s="478">
        <f>'[58]Daily Change'!$D$1255</f>
        <v>0</v>
      </c>
      <c r="AH9" s="478">
        <f>'[58]Daily Change'!$C$1256</f>
        <v>0</v>
      </c>
      <c r="AI9" s="478">
        <f>'[58]Daily Change'!$D$1256</f>
        <v>0</v>
      </c>
      <c r="AJ9" s="478">
        <f>[58]Liq!$E$96</f>
        <v>0</v>
      </c>
    </row>
    <row r="10" spans="1:36" ht="12.75" customHeight="1" x14ac:dyDescent="0.2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/>
      <c r="Q10" s="1"/>
      <c r="R10" s="1"/>
      <c r="S10" s="62">
        <f t="shared" si="0"/>
        <v>37593</v>
      </c>
      <c r="T10" s="478">
        <f>'[52]LT-WFALLON'!$I$12</f>
        <v>0</v>
      </c>
      <c r="U10" s="478">
        <f>'[52]LT-WFALLON'!$I$48</f>
        <v>0</v>
      </c>
      <c r="V10" s="478">
        <f>'[52]LT-WFALLON'!$N$12+'[52]LT-WFALLON'!$N$48</f>
        <v>0</v>
      </c>
      <c r="W10" s="478">
        <f>'[52]LT-WFALLON'!$O$12+'[52]LT-WFALLON'!$O$48</f>
        <v>0</v>
      </c>
      <c r="X10" s="478">
        <f>'[52]LT-WFALLON'!$Q$12+'[52]LT-WFALLON'!$Q$48</f>
        <v>0</v>
      </c>
      <c r="Y10" s="478">
        <f>'[52]LT-WFALLON'!$F$12+'[52]LT-WFALLON'!$F$48</f>
        <v>0</v>
      </c>
      <c r="Z10" s="478">
        <f>'[52]LT-WFALLON'!$G$12+'[52]LT-WFALLON'!$G$48</f>
        <v>0</v>
      </c>
      <c r="AA10" s="478">
        <f>[59]Liq!$S$96</f>
        <v>0</v>
      </c>
      <c r="AB10" s="478">
        <f>[59]Prudency!$C$322</f>
        <v>0</v>
      </c>
      <c r="AC10" s="478">
        <f>[59]Prudency!$B$322</f>
        <v>0</v>
      </c>
      <c r="AD10" s="478">
        <f>[59]Liq!$D$96</f>
        <v>0</v>
      </c>
      <c r="AE10" s="478">
        <f>[59]Liq!$F$96</f>
        <v>0</v>
      </c>
      <c r="AF10" s="478">
        <f>'[59]Daily Change'!$C$1255</f>
        <v>0</v>
      </c>
      <c r="AG10" s="478">
        <f>'[59]Daily Change'!$D$1255</f>
        <v>0</v>
      </c>
      <c r="AH10" s="478">
        <f>'[59]Daily Change'!$C$1256</f>
        <v>0</v>
      </c>
      <c r="AI10" s="478">
        <f>'[59]Daily Change'!$D$1256</f>
        <v>0</v>
      </c>
      <c r="AJ10" s="478">
        <f>[59]Liq!$E$96</f>
        <v>0</v>
      </c>
    </row>
    <row r="11" spans="1:36" ht="12.75" customHeight="1" thickBot="1" x14ac:dyDescent="0.25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/>
      <c r="Q11" s="1"/>
      <c r="R11" s="1"/>
      <c r="S11" s="62">
        <f t="shared" si="0"/>
        <v>37594</v>
      </c>
      <c r="T11" s="478">
        <f>'[53]LT-WFALLON'!$I$12</f>
        <v>0</v>
      </c>
      <c r="U11" s="478">
        <f>'[53]LT-WFALLON'!$I$48</f>
        <v>0</v>
      </c>
      <c r="V11" s="478">
        <f>'[53]LT-WFALLON'!$N$12+'[53]LT-WFALLON'!$N$48</f>
        <v>0</v>
      </c>
      <c r="W11" s="478">
        <f>'[53]LT-WFALLON'!$O$12+'[53]LT-WFALLON'!$O$48</f>
        <v>0</v>
      </c>
      <c r="X11" s="478">
        <f>'[53]LT-WFALLON'!$Q$12+'[53]LT-WFALLON'!$Q$48</f>
        <v>0</v>
      </c>
      <c r="Y11" s="478">
        <f>'[53]LT-WFALLON'!$F$12+'[53]LT-WFALLON'!$F$48</f>
        <v>0</v>
      </c>
      <c r="Z11" s="478">
        <f>'[53]LT-WFALLON'!$G$12+'[53]LT-WFALLON'!$G$48</f>
        <v>0</v>
      </c>
      <c r="AA11" s="478">
        <f>[60]Liq!$S$96</f>
        <v>0</v>
      </c>
      <c r="AB11" s="478">
        <f>[60]Prudency!$C$322</f>
        <v>0</v>
      </c>
      <c r="AC11" s="478">
        <f>[60]Prudency!$B$322</f>
        <v>0</v>
      </c>
      <c r="AD11" s="478">
        <f>[60]Liq!$D$96</f>
        <v>0</v>
      </c>
      <c r="AE11" s="478">
        <f>[60]Liq!$F$96</f>
        <v>0</v>
      </c>
      <c r="AF11" s="478">
        <f>'[60]Daily Change'!$C$1255</f>
        <v>0</v>
      </c>
      <c r="AG11" s="478">
        <f>'[60]Daily Change'!$D$1255</f>
        <v>0</v>
      </c>
      <c r="AH11" s="478">
        <f>'[60]Daily Change'!$C$1256</f>
        <v>0</v>
      </c>
      <c r="AI11" s="478">
        <f>'[60]Daily Change'!$D$1256</f>
        <v>0</v>
      </c>
      <c r="AJ11" s="478">
        <f>[60]Liq!$E$96</f>
        <v>0</v>
      </c>
    </row>
    <row r="12" spans="1:36" ht="12.75" customHeight="1" x14ac:dyDescent="0.2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/>
      <c r="Q12" s="1"/>
      <c r="R12" s="1"/>
      <c r="S12" s="62">
        <f t="shared" si="0"/>
        <v>37595</v>
      </c>
      <c r="T12" s="478">
        <f>'[54]LT-WFALLON'!$I$12</f>
        <v>0</v>
      </c>
      <c r="U12" s="478">
        <f>'[54]LT-WFALLON'!$I$48</f>
        <v>0</v>
      </c>
      <c r="V12" s="478">
        <f>'[54]LT-WFALLON'!$N$12+'[54]LT-WFALLON'!$N$48</f>
        <v>0</v>
      </c>
      <c r="W12" s="478">
        <f>'[54]LT-WFALLON'!$O$12+'[54]LT-WFALLON'!$O$48</f>
        <v>0</v>
      </c>
      <c r="X12" s="478">
        <f>'[54]LT-WFALLON'!$Q$12+'[54]LT-WFALLON'!$Q$48</f>
        <v>0</v>
      </c>
      <c r="Y12" s="478">
        <f>'[54]LT-WFALLON'!$F$12+'[54]LT-WFALLON'!$F$48</f>
        <v>0</v>
      </c>
      <c r="Z12" s="478">
        <f>'[54]LT-WFALLON'!$G$12+'[54]LT-WFALLON'!$G$48</f>
        <v>0</v>
      </c>
      <c r="AA12" s="478">
        <f>[61]Liq!$S$96</f>
        <v>0</v>
      </c>
      <c r="AB12" s="478">
        <f>[61]Prudency!$C$322</f>
        <v>0</v>
      </c>
      <c r="AC12" s="478">
        <f>[61]Prudency!$B$322</f>
        <v>0</v>
      </c>
      <c r="AD12" s="478">
        <f>[61]Liq!$D$96</f>
        <v>0</v>
      </c>
      <c r="AE12" s="478">
        <f>[61]Liq!$F$96</f>
        <v>0</v>
      </c>
      <c r="AF12" s="478">
        <f>'[61]Daily Change'!$C$1255</f>
        <v>0</v>
      </c>
      <c r="AG12" s="478">
        <f>'[61]Daily Change'!$D$1255</f>
        <v>0</v>
      </c>
      <c r="AH12" s="478">
        <f>'[61]Daily Change'!$C$1256</f>
        <v>0</v>
      </c>
      <c r="AI12" s="478">
        <f>'[61]Daily Change'!$D$1256</f>
        <v>0</v>
      </c>
      <c r="AJ12" s="478">
        <f>[61]Liq!$E$96</f>
        <v>0</v>
      </c>
    </row>
    <row r="13" spans="1:36" ht="12.75" customHeight="1" thickBot="1" x14ac:dyDescent="0.25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/>
      <c r="Q13" s="1"/>
      <c r="R13" s="1"/>
      <c r="S13" s="62">
        <f t="shared" si="0"/>
        <v>37596</v>
      </c>
      <c r="T13" s="478">
        <f>'[55]LT-WFALLON'!$I$12</f>
        <v>0</v>
      </c>
      <c r="U13" s="478">
        <f>'[55]LT-WFALLON'!$I$48</f>
        <v>0</v>
      </c>
      <c r="V13" s="478">
        <f>'[55]LT-WFALLON'!$N$12+'[55]LT-WFALLON'!$N$48</f>
        <v>0</v>
      </c>
      <c r="W13" s="478">
        <f>'[55]LT-WFALLON'!$O$12+'[55]LT-WFALLON'!$O$48</f>
        <v>0</v>
      </c>
      <c r="X13" s="478">
        <f>'[55]LT-WFALLON'!$Q$12+'[55]LT-WFALLON'!$Q$48</f>
        <v>0</v>
      </c>
      <c r="Y13" s="478">
        <f>'[55]LT-WFALLON'!$F$12+'[55]LT-WFALLON'!$F$48</f>
        <v>0</v>
      </c>
      <c r="Z13" s="478">
        <f>'[55]LT-WFALLON'!$G$12+'[55]LT-WFALLON'!$G$48</f>
        <v>0</v>
      </c>
      <c r="AA13" s="478">
        <f>[62]Liq!$S$96</f>
        <v>0</v>
      </c>
      <c r="AB13" s="478">
        <f>[62]Prudency!$C$322</f>
        <v>0</v>
      </c>
      <c r="AC13" s="478">
        <f>[62]Prudency!$B$322</f>
        <v>0</v>
      </c>
      <c r="AD13" s="478">
        <f>[62]Liq!$D$96</f>
        <v>0</v>
      </c>
      <c r="AE13" s="478">
        <f>[62]Liq!$F$96</f>
        <v>0</v>
      </c>
      <c r="AF13" s="478">
        <f>'[62]Daily Change'!$C$1255</f>
        <v>0</v>
      </c>
      <c r="AG13" s="478">
        <f>'[62]Daily Change'!$D$1255</f>
        <v>0</v>
      </c>
      <c r="AH13" s="478">
        <f>'[62]Daily Change'!$C$1256</f>
        <v>0</v>
      </c>
      <c r="AI13" s="478">
        <f>'[62]Daily Change'!$D$1256</f>
        <v>0</v>
      </c>
      <c r="AJ13" s="478">
        <f>[62]Liq!$E$96</f>
        <v>0</v>
      </c>
    </row>
    <row r="14" spans="1:36" ht="12.75" customHeight="1" x14ac:dyDescent="0.25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/>
      <c r="Q14" s="1"/>
      <c r="R14" s="1"/>
      <c r="S14" s="62">
        <f t="shared" si="0"/>
        <v>37597</v>
      </c>
      <c r="T14" s="478">
        <f>'[5]LT-WFALLON'!$I$12</f>
        <v>0</v>
      </c>
      <c r="U14" s="478">
        <f>'[5]LT-WFALLON'!$I$48</f>
        <v>0</v>
      </c>
      <c r="V14" s="478">
        <f>'[5]LT-WFALLON'!$N$12+'[5]LT-WFALLON'!$N$48</f>
        <v>0</v>
      </c>
      <c r="W14" s="478">
        <f>'[5]LT-WFALLON'!$O$12+'[5]LT-WFALLON'!$O$48</f>
        <v>0</v>
      </c>
      <c r="X14" s="478">
        <f>'[5]LT-WFALLON'!$Q$12+'[5]LT-WFALLON'!$Q$48</f>
        <v>0</v>
      </c>
      <c r="Y14" s="478">
        <f>'[5]LT-WFALLON'!$F$12+'[5]LT-WFALLON'!$F$48</f>
        <v>0</v>
      </c>
      <c r="Z14" s="478">
        <f>'[5]LT-WFALLON'!$G$12+'[5]LT-WFALLON'!$G$48</f>
        <v>0</v>
      </c>
      <c r="AA14" s="478">
        <f>[6]Liq!$S$96</f>
        <v>0</v>
      </c>
      <c r="AB14" s="478">
        <f>[6]Prudency!$C$322</f>
        <v>0</v>
      </c>
      <c r="AC14" s="478">
        <f>[6]Prudency!$B$322</f>
        <v>0</v>
      </c>
      <c r="AD14" s="478">
        <f>[6]Liq!$D$96</f>
        <v>0</v>
      </c>
      <c r="AE14" s="478">
        <f>[6]Liq!$F$96</f>
        <v>0</v>
      </c>
      <c r="AF14" s="478">
        <f>'[6]Daily Change'!$C$1255</f>
        <v>0</v>
      </c>
      <c r="AG14" s="478">
        <f>'[6]Daily Change'!$D$1255</f>
        <v>0</v>
      </c>
      <c r="AH14" s="478">
        <f>'[6]Daily Change'!$C$1256</f>
        <v>0</v>
      </c>
      <c r="AI14" s="478">
        <f>'[6]Daily Change'!$D$1256</f>
        <v>0</v>
      </c>
      <c r="AJ14" s="478">
        <f>[6]Liq!$E$96</f>
        <v>0</v>
      </c>
    </row>
    <row r="15" spans="1:36" ht="12.75" customHeight="1" x14ac:dyDescent="0.2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37598</v>
      </c>
      <c r="T15" s="478">
        <f>'[7]LT-WFALLON'!$I$12</f>
        <v>0</v>
      </c>
      <c r="U15" s="478">
        <f>'[7]LT-WFALLON'!$I$48</f>
        <v>0</v>
      </c>
      <c r="V15" s="478">
        <f>'[7]LT-WFALLON'!$N$12+'[7]LT-WFALLON'!$N$48</f>
        <v>0</v>
      </c>
      <c r="W15" s="478">
        <f>'[7]LT-WFALLON'!$O$12+'[7]LT-WFALLON'!$O$48</f>
        <v>0</v>
      </c>
      <c r="X15" s="478">
        <f>'[7]LT-WFALLON'!$Q$12+'[7]LT-WFALLON'!$Q$48</f>
        <v>0</v>
      </c>
      <c r="Y15" s="478">
        <f>'[7]LT-WFALLON'!$F$12+'[7]LT-WFALLON'!$F$48</f>
        <v>0</v>
      </c>
      <c r="Z15" s="478">
        <f>'[7]LT-WFALLON'!$G$12+'[7]LT-WFALLON'!$G$48</f>
        <v>0</v>
      </c>
      <c r="AA15" s="478">
        <f>[8]Liq!$S$96</f>
        <v>0</v>
      </c>
      <c r="AB15" s="478">
        <f>[8]Prudency!$C$322</f>
        <v>0</v>
      </c>
      <c r="AC15" s="478">
        <f>[8]Prudency!$B$322</f>
        <v>0</v>
      </c>
      <c r="AD15" s="478">
        <f>[8]Liq!$D$96</f>
        <v>0</v>
      </c>
      <c r="AE15" s="478">
        <f>[8]Liq!$F$96</f>
        <v>0</v>
      </c>
      <c r="AF15" s="478">
        <f>'[8]Daily Change'!$C$1255</f>
        <v>0</v>
      </c>
      <c r="AG15" s="478">
        <f>'[8]Daily Change'!$D$1255</f>
        <v>0</v>
      </c>
      <c r="AH15" s="478">
        <f>'[8]Daily Change'!$C$1256</f>
        <v>0</v>
      </c>
      <c r="AI15" s="478">
        <f>'[8]Daily Change'!$D$1256</f>
        <v>0</v>
      </c>
      <c r="AJ15" s="478">
        <f>[8]Liq!$E$96</f>
        <v>0</v>
      </c>
    </row>
    <row r="16" spans="1:36" ht="12.75" customHeight="1" thickBot="1" x14ac:dyDescent="0.25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/>
      <c r="Q16" s="1"/>
      <c r="R16" s="1"/>
      <c r="S16" s="62">
        <f t="shared" si="0"/>
        <v>37599</v>
      </c>
      <c r="T16" s="478">
        <f>'[9]LT-WFALLON'!$I$12</f>
        <v>0</v>
      </c>
      <c r="U16" s="478">
        <f>'[9]LT-WFALLON'!$I$48</f>
        <v>0</v>
      </c>
      <c r="V16" s="478">
        <f>'[9]LT-WFALLON'!$N$12+'[9]LT-WFALLON'!$N$48</f>
        <v>0</v>
      </c>
      <c r="W16" s="478">
        <f>'[9]LT-WFALLON'!$O$12+'[9]LT-WFALLON'!$O$48</f>
        <v>0</v>
      </c>
      <c r="X16" s="478">
        <f>'[9]LT-WFALLON'!$Q$12+'[9]LT-WFALLON'!$Q$48</f>
        <v>0</v>
      </c>
      <c r="Y16" s="478">
        <f>'[9]LT-WFALLON'!$F$12+'[9]LT-WFALLON'!$F$48</f>
        <v>0</v>
      </c>
      <c r="Z16" s="478">
        <f>'[9]LT-WFALLON'!$G$12+'[9]LT-WFALLON'!$G$48</f>
        <v>0</v>
      </c>
      <c r="AA16" s="478">
        <f>[10]Liq!$S$96</f>
        <v>0</v>
      </c>
      <c r="AB16" s="478">
        <f>[10]Prudency!$C$322</f>
        <v>0</v>
      </c>
      <c r="AC16" s="478">
        <f>[10]Prudency!$B$322</f>
        <v>0</v>
      </c>
      <c r="AD16" s="478">
        <f>[10]Liq!$D$96</f>
        <v>0</v>
      </c>
      <c r="AE16" s="478">
        <f>[10]Liq!$F$96</f>
        <v>0</v>
      </c>
      <c r="AF16" s="478">
        <f>'[10]Daily Change'!$C$1255</f>
        <v>0</v>
      </c>
      <c r="AG16" s="478">
        <f>'[10]Daily Change'!$D$1255</f>
        <v>0</v>
      </c>
      <c r="AH16" s="478">
        <f>'[10]Daily Change'!$C$1256</f>
        <v>0</v>
      </c>
      <c r="AI16" s="478">
        <f>'[10]Daily Change'!$D$1256</f>
        <v>0</v>
      </c>
      <c r="AJ16" s="478">
        <f>[10]Liq!$E$96</f>
        <v>0</v>
      </c>
    </row>
    <row r="17" spans="1:37" ht="12.75" customHeight="1" thickTop="1" x14ac:dyDescent="0.2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37600</v>
      </c>
      <c r="T17" s="478">
        <f>'[11]LT-WFALLON'!$I$12</f>
        <v>0</v>
      </c>
      <c r="U17" s="478">
        <f>'[11]LT-WFALLON'!$I$48</f>
        <v>0</v>
      </c>
      <c r="V17" s="478">
        <f>'[11]LT-WFALLON'!$N$12+'[11]LT-WFALLON'!$N$48</f>
        <v>0</v>
      </c>
      <c r="W17" s="478">
        <f>'[11]LT-WFALLON'!$O$12+'[11]LT-WFALLON'!$O$48</f>
        <v>0</v>
      </c>
      <c r="X17" s="478">
        <f>'[11]LT-WFALLON'!$Q$12+'[11]LT-WFALLON'!$Q$48</f>
        <v>0</v>
      </c>
      <c r="Y17" s="478">
        <f>'[11]LT-WFALLON'!$F$12+'[11]LT-WFALLON'!$F$48</f>
        <v>0</v>
      </c>
      <c r="Z17" s="478">
        <f>'[11]LT-WFALLON'!$G$12+'[11]LT-WFALLON'!$G$48</f>
        <v>0</v>
      </c>
      <c r="AA17" s="478">
        <f>[12]Liq!$S$96</f>
        <v>0</v>
      </c>
      <c r="AB17" s="478">
        <f>[12]Prudency!$C$322</f>
        <v>0</v>
      </c>
      <c r="AC17" s="478">
        <f>[12]Prudency!$B$322</f>
        <v>0</v>
      </c>
      <c r="AD17" s="478">
        <f>[12]Liq!$D$96</f>
        <v>0</v>
      </c>
      <c r="AE17" s="478">
        <f>[12]Liq!$F$96</f>
        <v>0</v>
      </c>
      <c r="AF17" s="478">
        <f>'[12]Daily Change'!$C$1255</f>
        <v>0</v>
      </c>
      <c r="AG17" s="478">
        <f>'[12]Daily Change'!$D$1255</f>
        <v>0</v>
      </c>
      <c r="AH17" s="478">
        <f>'[12]Daily Change'!$C$1256</f>
        <v>0</v>
      </c>
      <c r="AI17" s="478">
        <f>'[12]Daily Change'!$D$1256</f>
        <v>0</v>
      </c>
      <c r="AJ17" s="478">
        <f>[12]Liq!$E$96</f>
        <v>0</v>
      </c>
    </row>
    <row r="18" spans="1:37" ht="12.75" customHeight="1" x14ac:dyDescent="0.2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37601</v>
      </c>
      <c r="T18" s="478">
        <f>'[13]LT-WFALLON'!$I$12</f>
        <v>0</v>
      </c>
      <c r="U18" s="478">
        <f>'[13]LT-WFALLON'!$I$48</f>
        <v>0</v>
      </c>
      <c r="V18" s="478">
        <f>'[13]LT-WFALLON'!$N$12+'[13]LT-WFALLON'!$N$48</f>
        <v>0</v>
      </c>
      <c r="W18" s="478">
        <f>'[13]LT-WFALLON'!$O$12+'[13]LT-WFALLON'!$O$48</f>
        <v>0</v>
      </c>
      <c r="X18" s="478">
        <f>'[13]LT-WFALLON'!$Q$12+'[13]LT-WFALLON'!$Q$48</f>
        <v>0</v>
      </c>
      <c r="Y18" s="478">
        <f>'[13]LT-WFALLON'!$F$12+'[13]LT-WFALLON'!$F$48</f>
        <v>0</v>
      </c>
      <c r="Z18" s="478">
        <f>'[13]LT-WFALLON'!$G$12+'[13]LT-WFALLON'!$G$48</f>
        <v>0</v>
      </c>
      <c r="AA18" s="478">
        <f>[14]Liq!$S$96</f>
        <v>0</v>
      </c>
      <c r="AB18" s="478">
        <f>[14]Prudency!$C$322</f>
        <v>0</v>
      </c>
      <c r="AC18" s="478">
        <f>[14]Prudency!$B$322</f>
        <v>0</v>
      </c>
      <c r="AD18" s="478">
        <f>[14]Liq!$D$96</f>
        <v>0</v>
      </c>
      <c r="AE18" s="478">
        <f>[14]Liq!$F$96</f>
        <v>0</v>
      </c>
      <c r="AF18" s="478">
        <f>'[14]Daily Change'!$C$1255</f>
        <v>0</v>
      </c>
      <c r="AG18" s="478">
        <f>'[14]Daily Change'!$D$1255</f>
        <v>0</v>
      </c>
      <c r="AH18" s="478">
        <f>'[14]Daily Change'!$C$1256</f>
        <v>0</v>
      </c>
      <c r="AI18" s="478">
        <f>'[14]Daily Change'!$D$1256</f>
        <v>0</v>
      </c>
      <c r="AJ18" s="478">
        <f>[14]Liq!$E$96</f>
        <v>0</v>
      </c>
    </row>
    <row r="19" spans="1:37" ht="12.75" customHeight="1" x14ac:dyDescent="0.2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/>
      <c r="Q19" s="1"/>
      <c r="R19" s="1"/>
      <c r="S19" s="62">
        <f t="shared" si="0"/>
        <v>37602</v>
      </c>
      <c r="T19" s="478">
        <f>'[15]LT-WFALLON'!$I$12</f>
        <v>0</v>
      </c>
      <c r="U19" s="478">
        <f>'[15]LT-WFALLON'!$I$48</f>
        <v>0</v>
      </c>
      <c r="V19" s="478">
        <f>'[15]LT-WFALLON'!$N$12+'[15]LT-WFALLON'!$N$48</f>
        <v>0</v>
      </c>
      <c r="W19" s="478">
        <f>'[15]LT-WFALLON'!$O$12+'[15]LT-WFALLON'!$O$48</f>
        <v>0</v>
      </c>
      <c r="X19" s="478">
        <f>'[15]LT-WFALLON'!$Q$12+'[15]LT-WFALLON'!$Q$48</f>
        <v>0</v>
      </c>
      <c r="Y19" s="478">
        <f>'[15]LT-WFALLON'!$F$12+'[15]LT-WFALLON'!$F$48</f>
        <v>0</v>
      </c>
      <c r="Z19" s="478">
        <f>'[15]LT-WFALLON'!$G$12+'[15]LT-WFALLON'!$G$48</f>
        <v>0</v>
      </c>
      <c r="AA19" s="478">
        <f>[16]Liq!$S$96</f>
        <v>0</v>
      </c>
      <c r="AB19" s="478">
        <f>[16]Prudency!$C$322</f>
        <v>0</v>
      </c>
      <c r="AC19" s="478">
        <f>[16]Prudency!$B$322</f>
        <v>0</v>
      </c>
      <c r="AD19" s="478">
        <f>[16]Liq!$D$96</f>
        <v>0</v>
      </c>
      <c r="AE19" s="478">
        <f>[16]Liq!$F$96</f>
        <v>0</v>
      </c>
      <c r="AF19" s="478">
        <f>'[16]Daily Change'!$C$1255</f>
        <v>0</v>
      </c>
      <c r="AG19" s="478">
        <f>'[16]Daily Change'!$D$1255</f>
        <v>0</v>
      </c>
      <c r="AH19" s="478">
        <f>'[16]Daily Change'!$C$1256</f>
        <v>0</v>
      </c>
      <c r="AI19" s="478">
        <f>'[16]Daily Change'!$D$1256</f>
        <v>0</v>
      </c>
      <c r="AJ19" s="478">
        <f>[16]Liq!$E$96</f>
        <v>0</v>
      </c>
    </row>
    <row r="20" spans="1:37" ht="12.75" customHeight="1" x14ac:dyDescent="0.2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/>
      <c r="Q20" s="1"/>
      <c r="R20" s="1"/>
      <c r="S20" s="62">
        <f t="shared" si="0"/>
        <v>37603</v>
      </c>
      <c r="T20" s="478">
        <f>'[17]LT-WFALLON'!$I$12</f>
        <v>0</v>
      </c>
      <c r="U20" s="478">
        <f>'[17]LT-WFALLON'!$I$48</f>
        <v>0</v>
      </c>
      <c r="V20" s="478">
        <f>'[17]LT-WFALLON'!$N$12+'[17]LT-WFALLON'!$N$48</f>
        <v>0</v>
      </c>
      <c r="W20" s="478">
        <f>'[17]LT-WFALLON'!$O$12+'[17]LT-WFALLON'!$O$48</f>
        <v>0</v>
      </c>
      <c r="X20" s="478">
        <f>'[17]LT-WFALLON'!$Q$12+'[17]LT-WFALLON'!$Q$48</f>
        <v>0</v>
      </c>
      <c r="Y20" s="478">
        <f>'[17]LT-WFALLON'!$F$12+'[17]LT-WFALLON'!$F$48</f>
        <v>0</v>
      </c>
      <c r="Z20" s="478">
        <f>'[17]LT-WFALLON'!$G$12+'[17]LT-WFALLON'!$G$48</f>
        <v>0</v>
      </c>
      <c r="AA20" s="478">
        <f>[18]Liq!$S$96</f>
        <v>0</v>
      </c>
      <c r="AB20" s="478">
        <f>[18]Prudency!$C$322</f>
        <v>0</v>
      </c>
      <c r="AC20" s="478">
        <f>[18]Prudency!$B$322</f>
        <v>0</v>
      </c>
      <c r="AD20" s="478">
        <f>[18]Liq!$D$96</f>
        <v>0</v>
      </c>
      <c r="AE20" s="478">
        <f>[18]Liq!$F$96</f>
        <v>0</v>
      </c>
      <c r="AF20" s="478">
        <f>'[18]Daily Change'!$C$1255</f>
        <v>0</v>
      </c>
      <c r="AG20" s="478">
        <f>'[18]Daily Change'!$D$1255</f>
        <v>0</v>
      </c>
      <c r="AH20" s="478">
        <f>'[18]Daily Change'!$C$1256</f>
        <v>0</v>
      </c>
      <c r="AI20" s="478">
        <f>'[18]Daily Change'!$D$1256</f>
        <v>0</v>
      </c>
      <c r="AJ20" s="478">
        <f>[18]Liq!$E$96</f>
        <v>0</v>
      </c>
    </row>
    <row r="21" spans="1:37" ht="12.75" customHeight="1" x14ac:dyDescent="0.2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37604</v>
      </c>
      <c r="T21" s="478">
        <f>'[19]LT-WFALLON'!$I$12</f>
        <v>0</v>
      </c>
      <c r="U21" s="478">
        <f>'[19]LT-WFALLON'!$I$48</f>
        <v>0</v>
      </c>
      <c r="V21" s="478">
        <f>'[19]LT-WFALLON'!$N$12+'[19]LT-WFALLON'!$N$48</f>
        <v>0</v>
      </c>
      <c r="W21" s="478">
        <f>'[19]LT-WFALLON'!$O$12+'[19]LT-WFALLON'!$O$48</f>
        <v>0</v>
      </c>
      <c r="X21" s="478">
        <f>'[19]LT-WFALLON'!$Q$12+'[19]LT-WFALLON'!$Q$48</f>
        <v>0</v>
      </c>
      <c r="Y21" s="478">
        <f>'[19]LT-WFALLON'!$F$12+'[19]LT-WFALLON'!$F$48</f>
        <v>0</v>
      </c>
      <c r="Z21" s="478">
        <f>'[19]LT-WFALLON'!$G$12+'[19]LT-WFALLON'!$G$48</f>
        <v>0</v>
      </c>
      <c r="AA21" s="478">
        <f>[20]Liq!$S$96</f>
        <v>0</v>
      </c>
      <c r="AB21" s="478">
        <f>[20]Prudency!$C$322</f>
        <v>0</v>
      </c>
      <c r="AC21" s="478">
        <f>[20]Prudency!$B$322</f>
        <v>0</v>
      </c>
      <c r="AD21" s="478">
        <f>[20]Liq!$D$96</f>
        <v>0</v>
      </c>
      <c r="AE21" s="478">
        <f>[20]Liq!$F$96</f>
        <v>0</v>
      </c>
      <c r="AF21" s="478">
        <f>'[20]Daily Change'!$C$1255</f>
        <v>0</v>
      </c>
      <c r="AG21" s="478">
        <f>'[20]Daily Change'!$D$1255</f>
        <v>0</v>
      </c>
      <c r="AH21" s="478">
        <f>'[20]Daily Change'!$C$1256</f>
        <v>0</v>
      </c>
      <c r="AI21" s="478">
        <f>'[20]Daily Change'!$D$1256</f>
        <v>0</v>
      </c>
      <c r="AJ21" s="478">
        <f>[20]Liq!$E$96</f>
        <v>0</v>
      </c>
    </row>
    <row r="22" spans="1:37" ht="12.75" customHeight="1" x14ac:dyDescent="0.2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37605</v>
      </c>
      <c r="T22" s="478">
        <f>'[1]LT-WFALLON'!$I$12</f>
        <v>0</v>
      </c>
      <c r="U22" s="478">
        <f>'[1]LT-WFALLON'!$I$48</f>
        <v>0</v>
      </c>
      <c r="V22" s="478">
        <f>'[1]LT-WFALLON'!$N$12+'[1]LT-WFALLON'!$N$48</f>
        <v>0</v>
      </c>
      <c r="W22" s="478">
        <f>'[1]LT-WFALLON'!$O$12+'[1]LT-WFALLON'!$O$48</f>
        <v>0</v>
      </c>
      <c r="X22" s="478">
        <f>'[1]LT-WFALLON'!$Q$12+'[1]LT-WFALLON'!$Q$48</f>
        <v>0</v>
      </c>
      <c r="Y22" s="478">
        <f>'[1]LT-WFALLON'!$F$12+'[1]LT-WFALLON'!$F$48</f>
        <v>0</v>
      </c>
      <c r="Z22" s="478">
        <f>'[1]LT-WFALLON'!$G$12+'[1]LT-WFALLON'!$G$48</f>
        <v>0</v>
      </c>
      <c r="AA22" s="478">
        <f>[2]Liq!$S$96</f>
        <v>0</v>
      </c>
      <c r="AB22" s="478">
        <f>[2]Prudency!$C$322</f>
        <v>0</v>
      </c>
      <c r="AC22" s="478">
        <f>[2]Prudency!$B$322</f>
        <v>0</v>
      </c>
      <c r="AD22" s="478">
        <f>[2]Liq!$D$96</f>
        <v>0</v>
      </c>
      <c r="AE22" s="478">
        <f>[2]Liq!$F$96</f>
        <v>0</v>
      </c>
      <c r="AF22" s="478">
        <f>'[2]Daily Change'!$C$1255</f>
        <v>0</v>
      </c>
      <c r="AG22" s="478">
        <f>'[2]Daily Change'!$D$1255</f>
        <v>0</v>
      </c>
      <c r="AH22" s="478">
        <f>'[2]Daily Change'!$C$1256</f>
        <v>0</v>
      </c>
      <c r="AI22" s="478">
        <f>'[2]Daily Change'!$D$1256</f>
        <v>0</v>
      </c>
      <c r="AJ22" s="478">
        <f>[2]Liq!$E$96</f>
        <v>0</v>
      </c>
    </row>
    <row r="23" spans="1:37" ht="12.75" customHeight="1" x14ac:dyDescent="0.2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37606</v>
      </c>
      <c r="T23" s="478">
        <f>'[3]LT-WFALLON'!$I$12</f>
        <v>0</v>
      </c>
      <c r="U23" s="478">
        <f>'[3]LT-WFALLON'!$I$48</f>
        <v>0</v>
      </c>
      <c r="V23" s="478">
        <f>'[3]LT-WFALLON'!$N$12+'[3]LT-WFALLON'!$N$48</f>
        <v>0</v>
      </c>
      <c r="W23" s="478">
        <f>'[3]LT-WFALLON'!$O$12+'[3]LT-WFALLON'!$O$48</f>
        <v>0</v>
      </c>
      <c r="X23" s="478">
        <f>'[3]LT-WFALLON'!$Q$12+'[3]LT-WFALLON'!$Q$48</f>
        <v>0</v>
      </c>
      <c r="Y23" s="478">
        <f>'[3]LT-WFALLON'!$F$12+'[3]LT-WFALLON'!$F$48</f>
        <v>0</v>
      </c>
      <c r="Z23" s="478">
        <f>'[3]LT-WFALLON'!$G$12+'[3]LT-WFALLON'!$G$48</f>
        <v>0</v>
      </c>
      <c r="AA23" s="478">
        <f>[4]Liq!$S$96</f>
        <v>0</v>
      </c>
      <c r="AB23" s="478">
        <f>[4]Prudency!$C$322</f>
        <v>0</v>
      </c>
      <c r="AC23" s="478">
        <f>[4]Prudency!$B$322</f>
        <v>0</v>
      </c>
      <c r="AD23" s="478">
        <f>[4]Liq!$D$96</f>
        <v>0</v>
      </c>
      <c r="AE23" s="478">
        <f>[4]Liq!$F$96</f>
        <v>0</v>
      </c>
      <c r="AF23" s="478">
        <f>'[4]Daily Change'!$C$1255</f>
        <v>0</v>
      </c>
      <c r="AG23" s="478">
        <f>'[4]Daily Change'!$D$1255</f>
        <v>0</v>
      </c>
      <c r="AH23" s="478">
        <f>'[4]Daily Change'!$C$1256</f>
        <v>0</v>
      </c>
      <c r="AI23" s="478">
        <f>'[4]Daily Change'!$D$1256</f>
        <v>0</v>
      </c>
      <c r="AJ23" s="478">
        <f>[4]Liq!$E$96</f>
        <v>0</v>
      </c>
    </row>
    <row r="24" spans="1:37" ht="12.75" customHeight="1" x14ac:dyDescent="0.2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/>
      <c r="Q24" s="1"/>
      <c r="R24" s="1"/>
      <c r="S24" s="62">
        <f t="shared" si="0"/>
        <v>37607</v>
      </c>
      <c r="T24" s="478">
        <f>'[21]LT-WFALLON'!$I$12</f>
        <v>0</v>
      </c>
      <c r="U24" s="478">
        <f>'[21]LT-WFALLON'!$I$48</f>
        <v>0</v>
      </c>
      <c r="V24" s="478">
        <f>'[21]LT-WFALLON'!$N$12+'[21]LT-WFALLON'!$N$48</f>
        <v>0</v>
      </c>
      <c r="W24" s="478">
        <f>'[21]LT-WFALLON'!$O$12+'[21]LT-WFALLON'!$O$48</f>
        <v>0</v>
      </c>
      <c r="X24" s="478">
        <f>'[21]LT-WFALLON'!$Q$12+'[21]LT-WFALLON'!$Q$48</f>
        <v>0</v>
      </c>
      <c r="Y24" s="478">
        <f>'[21]LT-WFALLON'!$F$12+'[21]LT-WFALLON'!$F$48</f>
        <v>0</v>
      </c>
      <c r="Z24" s="478">
        <f>'[21]LT-WFALLON'!$G$12+'[21]LT-WFALLON'!$G$48</f>
        <v>0</v>
      </c>
      <c r="AA24" s="478">
        <f>[36]Liq!$S$96</f>
        <v>0</v>
      </c>
      <c r="AB24" s="478">
        <f>[36]Prudency!$C$322</f>
        <v>0</v>
      </c>
      <c r="AC24" s="478">
        <f>[36]Prudency!$B$322</f>
        <v>0</v>
      </c>
      <c r="AD24" s="478">
        <f>[36]Liq!$D$96</f>
        <v>0</v>
      </c>
      <c r="AE24" s="478">
        <f>[36]Liq!$F$96</f>
        <v>0</v>
      </c>
      <c r="AF24" s="478">
        <f>'[36]Daily Change'!$C$1255</f>
        <v>0</v>
      </c>
      <c r="AG24" s="478">
        <f>'[36]Daily Change'!$D$1255</f>
        <v>0</v>
      </c>
      <c r="AH24" s="478">
        <f>'[36]Daily Change'!$C$1256</f>
        <v>0</v>
      </c>
      <c r="AI24" s="478">
        <f>'[36]Daily Change'!$D$1256</f>
        <v>0</v>
      </c>
      <c r="AJ24" s="478">
        <f>[36]Liq!$E$96</f>
        <v>0</v>
      </c>
    </row>
    <row r="25" spans="1:37" ht="12.75" customHeight="1" x14ac:dyDescent="0.2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si="0"/>
        <v>37608</v>
      </c>
      <c r="T25" s="478">
        <f>'[22]LT-WFALLON'!$I$12</f>
        <v>0</v>
      </c>
      <c r="U25" s="478">
        <f>'[22]LT-WFALLON'!$I$48</f>
        <v>0</v>
      </c>
      <c r="V25" s="478">
        <f>'[22]LT-WFALLON'!$N$12+'[22]LT-WFALLON'!$N$48</f>
        <v>0</v>
      </c>
      <c r="W25" s="478">
        <f>'[22]LT-WFALLON'!$O$12+'[22]LT-WFALLON'!$O$48</f>
        <v>0</v>
      </c>
      <c r="X25" s="478">
        <f>'[22]LT-WFALLON'!$Q$12+'[22]LT-WFALLON'!$Q$48</f>
        <v>0</v>
      </c>
      <c r="Y25" s="478">
        <f>'[22]LT-WFALLON'!$F$12+'[22]LT-WFALLON'!$F$48</f>
        <v>0</v>
      </c>
      <c r="Z25" s="478">
        <f>'[22]LT-WFALLON'!$G$12+'[22]LT-WFALLON'!$G$48</f>
        <v>0</v>
      </c>
      <c r="AA25" s="478">
        <f>[37]Liq!$S$96</f>
        <v>0</v>
      </c>
      <c r="AB25" s="478">
        <f>[37]Prudency!$C$322</f>
        <v>0</v>
      </c>
      <c r="AC25" s="478">
        <f>[37]Prudency!$B$322</f>
        <v>0</v>
      </c>
      <c r="AD25" s="478">
        <f>[37]Liq!$D$96</f>
        <v>0</v>
      </c>
      <c r="AE25" s="478">
        <f>[37]Liq!$F$96</f>
        <v>0</v>
      </c>
      <c r="AF25" s="478">
        <f>'[37]Daily Change'!$C$1255</f>
        <v>0</v>
      </c>
      <c r="AG25" s="478">
        <f>'[37]Daily Change'!$D$1255</f>
        <v>0</v>
      </c>
      <c r="AH25" s="478">
        <f>'[37]Daily Change'!$C$1256</f>
        <v>0</v>
      </c>
      <c r="AI25" s="478">
        <f>'[37]Daily Change'!$D$1256</f>
        <v>0</v>
      </c>
      <c r="AJ25" s="478">
        <f>[37]Liq!$E$96</f>
        <v>0</v>
      </c>
      <c r="AK25" s="18"/>
    </row>
    <row r="26" spans="1:37" ht="12.75" customHeight="1" x14ac:dyDescent="0.2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0"/>
        <v>37609</v>
      </c>
      <c r="T26" s="478">
        <f>'[23]LT-WFALLON'!$I$12</f>
        <v>0</v>
      </c>
      <c r="U26" s="478">
        <f>'[23]LT-WFALLON'!$I$48</f>
        <v>0</v>
      </c>
      <c r="V26" s="478">
        <f>'[23]LT-WFALLON'!$N$12+'[23]LT-WFALLON'!$N$48</f>
        <v>0</v>
      </c>
      <c r="W26" s="478">
        <f>'[23]LT-WFALLON'!$O$12+'[23]LT-WFALLON'!$O$48</f>
        <v>0</v>
      </c>
      <c r="X26" s="478">
        <f>'[23]LT-WFALLON'!$Q$12+'[23]LT-WFALLON'!$Q$48</f>
        <v>0</v>
      </c>
      <c r="Y26" s="478">
        <f>'[23]LT-WFALLON'!$F$12+'[23]LT-WFALLON'!$F$48</f>
        <v>0</v>
      </c>
      <c r="Z26" s="478">
        <f>'[23]LT-WFALLON'!$G$12+'[23]LT-WFALLON'!$G$48</f>
        <v>0</v>
      </c>
      <c r="AA26" s="478">
        <f>[38]Liq!$S$96</f>
        <v>0</v>
      </c>
      <c r="AB26" s="478">
        <f>[38]Prudency!$C$322</f>
        <v>0</v>
      </c>
      <c r="AC26" s="478">
        <f>[38]Prudency!$B$322</f>
        <v>0</v>
      </c>
      <c r="AD26" s="478">
        <f>[38]Liq!$D$96</f>
        <v>0</v>
      </c>
      <c r="AE26" s="478">
        <f>[38]Liq!$F$96</f>
        <v>0</v>
      </c>
      <c r="AF26" s="478">
        <f>'[38]Daily Change'!$C$1255</f>
        <v>0</v>
      </c>
      <c r="AG26" s="478">
        <f>'[38]Daily Change'!$D$1255</f>
        <v>0</v>
      </c>
      <c r="AH26" s="478">
        <f>'[38]Daily Change'!$C$1256</f>
        <v>0</v>
      </c>
      <c r="AI26" s="478">
        <f>'[38]Daily Change'!$D$1256</f>
        <v>0</v>
      </c>
      <c r="AJ26" s="478">
        <f>[38]Liq!$E$96</f>
        <v>0</v>
      </c>
      <c r="AK26" s="18"/>
    </row>
    <row r="27" spans="1:37" ht="12.75" customHeight="1" x14ac:dyDescent="0.2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0"/>
        <v>37610</v>
      </c>
      <c r="T27" s="478">
        <f>'[24]LT-WFALLON'!$I$12</f>
        <v>0</v>
      </c>
      <c r="U27" s="478">
        <f>'[24]LT-WFALLON'!$I$48</f>
        <v>0</v>
      </c>
      <c r="V27" s="478">
        <f>'[24]LT-WFALLON'!$N$12+'[24]LT-WFALLON'!$N$48</f>
        <v>0</v>
      </c>
      <c r="W27" s="478">
        <f>'[24]LT-WFALLON'!$O$12+'[24]LT-WFALLON'!$O$48</f>
        <v>0</v>
      </c>
      <c r="X27" s="478">
        <f>'[24]LT-WFALLON'!$Q$12+'[24]LT-WFALLON'!$Q$48</f>
        <v>0</v>
      </c>
      <c r="Y27" s="478">
        <f>'[24]LT-WFALLON'!$F$12+'[24]LT-WFALLON'!$F$48</f>
        <v>0</v>
      </c>
      <c r="Z27" s="478">
        <f>'[24]LT-WFALLON'!$G$12+'[24]LT-WFALLON'!$G$48</f>
        <v>0</v>
      </c>
      <c r="AA27" s="478">
        <f>[39]Liq!$S$96</f>
        <v>0</v>
      </c>
      <c r="AB27" s="478">
        <f>[39]Prudency!$C$322</f>
        <v>0</v>
      </c>
      <c r="AC27" s="478">
        <f>[39]Prudency!$B$322</f>
        <v>0</v>
      </c>
      <c r="AD27" s="478">
        <f>[39]Liq!$D$96</f>
        <v>0</v>
      </c>
      <c r="AE27" s="478">
        <f>[39]Liq!$F$96</f>
        <v>0</v>
      </c>
      <c r="AF27" s="478">
        <f>'[39]Daily Change'!$C$1255</f>
        <v>0</v>
      </c>
      <c r="AG27" s="478">
        <f>'[39]Daily Change'!$D$1255</f>
        <v>0</v>
      </c>
      <c r="AH27" s="478">
        <f>'[39]Daily Change'!$C$1256</f>
        <v>0</v>
      </c>
      <c r="AI27" s="478">
        <f>'[39]Daily Change'!$D$1256</f>
        <v>0</v>
      </c>
      <c r="AJ27" s="478">
        <f>[39]Liq!$E$96</f>
        <v>0</v>
      </c>
      <c r="AK27" s="18"/>
    </row>
    <row r="28" spans="1:37" ht="12.75" customHeight="1" x14ac:dyDescent="0.2">
      <c r="A28" s="11" t="s">
        <v>161</v>
      </c>
      <c r="D28" s="232">
        <f>N38</f>
        <v>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0</v>
      </c>
      <c r="O28" s="232">
        <f>D38-P38</f>
        <v>0</v>
      </c>
      <c r="P28" s="232"/>
      <c r="Q28" s="1"/>
      <c r="R28" s="18"/>
      <c r="S28" s="62">
        <f t="shared" si="0"/>
        <v>37611</v>
      </c>
      <c r="T28" s="478">
        <f>'[25]LT-WFALLON'!$I$12</f>
        <v>0</v>
      </c>
      <c r="U28" s="478">
        <f>'[25]LT-WFALLON'!$I$48</f>
        <v>0</v>
      </c>
      <c r="V28" s="478">
        <f>'[25]LT-WFALLON'!$N$12+'[25]LT-WFALLON'!$N$48</f>
        <v>0</v>
      </c>
      <c r="W28" s="478">
        <f>'[25]LT-WFALLON'!$O$12+'[25]LT-WFALLON'!$O$48</f>
        <v>0</v>
      </c>
      <c r="X28" s="478">
        <f>'[25]LT-WFALLON'!$Q$12+'[25]LT-WFALLON'!$Q$48</f>
        <v>0</v>
      </c>
      <c r="Y28" s="478">
        <f>'[25]LT-WFALLON'!$F$12+'[25]LT-WFALLON'!$F$48</f>
        <v>0</v>
      </c>
      <c r="Z28" s="478">
        <f>'[25]LT-WFALLON'!$G$12+'[25]LT-WFALLON'!$G$48</f>
        <v>0</v>
      </c>
      <c r="AA28" s="478">
        <f>[40]Liq!$S$96</f>
        <v>0</v>
      </c>
      <c r="AB28" s="478">
        <f>[40]Prudency!$C$322</f>
        <v>0</v>
      </c>
      <c r="AC28" s="478">
        <f>[40]Prudency!$B$322</f>
        <v>0</v>
      </c>
      <c r="AD28" s="478">
        <f>[40]Liq!$D$96</f>
        <v>0</v>
      </c>
      <c r="AE28" s="478">
        <f>[40]Liq!$F$96</f>
        <v>0</v>
      </c>
      <c r="AF28" s="478">
        <f>'[40]Daily Change'!$C$1255</f>
        <v>0</v>
      </c>
      <c r="AG28" s="478">
        <f>'[40]Daily Change'!$D$1255</f>
        <v>0</v>
      </c>
      <c r="AH28" s="478">
        <f>'[40]Daily Change'!$C$1256</f>
        <v>0</v>
      </c>
      <c r="AI28" s="478">
        <f>'[40]Daily Change'!$D$1256</f>
        <v>0</v>
      </c>
      <c r="AJ28" s="478">
        <f>[40]Liq!$E$96</f>
        <v>0</v>
      </c>
      <c r="AK28" s="18"/>
    </row>
    <row r="29" spans="1:37" ht="12.75" customHeight="1" thickBot="1" x14ac:dyDescent="0.25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/>
      <c r="Q29" s="1"/>
      <c r="R29" s="8"/>
      <c r="S29" s="62">
        <f t="shared" si="0"/>
        <v>37612</v>
      </c>
      <c r="T29" s="478">
        <f>'[26]LT-WFALLON'!$I$12</f>
        <v>0</v>
      </c>
      <c r="U29" s="478">
        <f>'[26]LT-WFALLON'!$I$48</f>
        <v>0</v>
      </c>
      <c r="V29" s="478">
        <f>'[26]LT-WFALLON'!$N$12+'[26]LT-WFALLON'!$N$48</f>
        <v>0</v>
      </c>
      <c r="W29" s="478">
        <f>'[26]LT-WFALLON'!$O$12+'[26]LT-WFALLON'!$O$48</f>
        <v>0</v>
      </c>
      <c r="X29" s="478">
        <f>'[26]LT-WFALLON'!$Q$12+'[26]LT-WFALLON'!$Q$48</f>
        <v>0</v>
      </c>
      <c r="Y29" s="478">
        <f>'[26]LT-WFALLON'!$F$12+'[26]LT-WFALLON'!$F$48</f>
        <v>0</v>
      </c>
      <c r="Z29" s="478">
        <f>'[26]LT-WFALLON'!$G$12+'[26]LT-WFALLON'!$G$48</f>
        <v>0</v>
      </c>
      <c r="AA29" s="478">
        <f>[41]Liq!$S$96</f>
        <v>0</v>
      </c>
      <c r="AB29" s="478">
        <f>[41]Prudency!$C$322</f>
        <v>0</v>
      </c>
      <c r="AC29" s="478">
        <f>[41]Prudency!$B$322</f>
        <v>0</v>
      </c>
      <c r="AD29" s="478">
        <f>[41]Liq!$D$96</f>
        <v>0</v>
      </c>
      <c r="AE29" s="478">
        <f>[41]Liq!$F$96</f>
        <v>0</v>
      </c>
      <c r="AF29" s="478">
        <f>'[41]Daily Change'!$C$1255</f>
        <v>0</v>
      </c>
      <c r="AG29" s="478">
        <f>'[41]Daily Change'!$D$1255</f>
        <v>0</v>
      </c>
      <c r="AH29" s="478">
        <f>'[41]Daily Change'!$C$1256</f>
        <v>0</v>
      </c>
      <c r="AI29" s="478">
        <f>'[41]Daily Change'!$D$1256</f>
        <v>0</v>
      </c>
      <c r="AJ29" s="478">
        <f>[41]Liq!$E$96</f>
        <v>0</v>
      </c>
      <c r="AK29" s="18"/>
    </row>
    <row r="30" spans="1:37" ht="12.75" customHeight="1" x14ac:dyDescent="0.2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/>
      <c r="Q30" s="1"/>
      <c r="R30" s="8"/>
      <c r="S30" s="62">
        <f t="shared" si="0"/>
        <v>37613</v>
      </c>
      <c r="T30" s="478">
        <f>'[27]LT-WFALLON'!$I$12</f>
        <v>0</v>
      </c>
      <c r="U30" s="478">
        <f>'[27]LT-WFALLON'!$I$48</f>
        <v>0</v>
      </c>
      <c r="V30" s="478">
        <f>'[27]LT-WFALLON'!$N$12+'[27]LT-WFALLON'!$N$48</f>
        <v>0</v>
      </c>
      <c r="W30" s="478">
        <f>'[27]LT-WFALLON'!$O$12+'[27]LT-WFALLON'!$O$48</f>
        <v>0</v>
      </c>
      <c r="X30" s="478">
        <f>'[27]LT-WFALLON'!$Q$12+'[27]LT-WFALLON'!$Q$48</f>
        <v>0</v>
      </c>
      <c r="Y30" s="478">
        <f>'[27]LT-WFALLON'!$F$12+'[27]LT-WFALLON'!$F$48</f>
        <v>0</v>
      </c>
      <c r="Z30" s="478">
        <f>'[27]LT-WFALLON'!$G$12+'[27]LT-WFALLON'!$G$48</f>
        <v>0</v>
      </c>
      <c r="AA30" s="478">
        <f>[42]Liq!$S$96</f>
        <v>0</v>
      </c>
      <c r="AB30" s="478">
        <f>[42]Prudency!$C$322</f>
        <v>0</v>
      </c>
      <c r="AC30" s="478">
        <f>[42]Prudency!$B$322</f>
        <v>0</v>
      </c>
      <c r="AD30" s="478">
        <f>[42]Liq!$D$96</f>
        <v>0</v>
      </c>
      <c r="AE30" s="478">
        <f>[42]Liq!$F$96</f>
        <v>0</v>
      </c>
      <c r="AF30" s="478">
        <f>'[42]Daily Change'!$C$1255</f>
        <v>0</v>
      </c>
      <c r="AG30" s="478">
        <f>'[42]Daily Change'!$D$1255</f>
        <v>0</v>
      </c>
      <c r="AH30" s="478">
        <f>'[42]Daily Change'!$C$1256</f>
        <v>0</v>
      </c>
      <c r="AI30" s="478">
        <f>'[42]Daily Change'!$D$1256</f>
        <v>0</v>
      </c>
      <c r="AJ30" s="478">
        <f>[42]Liq!$E$96</f>
        <v>0</v>
      </c>
      <c r="AK30" s="18"/>
    </row>
    <row r="31" spans="1:37" ht="12.75" customHeight="1" thickBot="1" x14ac:dyDescent="0.25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/>
      <c r="Q31" s="1"/>
      <c r="R31" s="18"/>
      <c r="S31" s="62">
        <f t="shared" si="0"/>
        <v>37614</v>
      </c>
      <c r="T31" s="478">
        <f>'[28]LT-WFALLON'!$I$12</f>
        <v>0</v>
      </c>
      <c r="U31" s="478">
        <f>'[28]LT-WFALLON'!$I$48</f>
        <v>0</v>
      </c>
      <c r="V31" s="478">
        <f>'[28]LT-WFALLON'!$N$12+'[28]LT-WFALLON'!$N$48</f>
        <v>0</v>
      </c>
      <c r="W31" s="478">
        <f>'[28]LT-WFALLON'!$O$12+'[28]LT-WFALLON'!$O$48</f>
        <v>0</v>
      </c>
      <c r="X31" s="478">
        <f>'[28]LT-WFALLON'!$Q$12+'[28]LT-WFALLON'!$Q$48</f>
        <v>0</v>
      </c>
      <c r="Y31" s="478">
        <f>'[28]LT-WFALLON'!$F$12+'[28]LT-WFALLON'!$F$48</f>
        <v>0</v>
      </c>
      <c r="Z31" s="478">
        <f>'[28]LT-WFALLON'!$G$12+'[28]LT-WFALLON'!$G$48</f>
        <v>0</v>
      </c>
      <c r="AA31" s="478">
        <f>[43]Liq!$S$96</f>
        <v>0</v>
      </c>
      <c r="AB31" s="478">
        <f>[43]Prudency!$C$322</f>
        <v>0</v>
      </c>
      <c r="AC31" s="478">
        <f>[43]Prudency!$B$322</f>
        <v>0</v>
      </c>
      <c r="AD31" s="478">
        <f>[43]Liq!$D$96</f>
        <v>0</v>
      </c>
      <c r="AE31" s="478">
        <f>[43]Liq!$F$96</f>
        <v>0</v>
      </c>
      <c r="AF31" s="478">
        <f>'[43]Daily Change'!$C$1255</f>
        <v>0</v>
      </c>
      <c r="AG31" s="478">
        <f>'[43]Daily Change'!$D$1255</f>
        <v>0</v>
      </c>
      <c r="AH31" s="478">
        <f>'[43]Daily Change'!$C$1256</f>
        <v>0</v>
      </c>
      <c r="AI31" s="478">
        <f>'[43]Daily Change'!$D$1256</f>
        <v>0</v>
      </c>
      <c r="AJ31" s="478">
        <f>[43]Liq!$E$96</f>
        <v>0</v>
      </c>
      <c r="AK31" s="18"/>
    </row>
    <row r="32" spans="1:37" ht="12.75" customHeight="1" x14ac:dyDescent="0.2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/>
      <c r="Q32" s="1"/>
      <c r="R32" s="18"/>
      <c r="S32" s="62">
        <f t="shared" si="0"/>
        <v>37615</v>
      </c>
      <c r="T32" s="478">
        <f>'[29]LT-WFALLON'!$I$12</f>
        <v>0</v>
      </c>
      <c r="U32" s="478">
        <f>'[29]LT-WFALLON'!$I$48</f>
        <v>0</v>
      </c>
      <c r="V32" s="478">
        <f>'[29]LT-WFALLON'!$N$12+'[29]LT-WFALLON'!$N$48</f>
        <v>0</v>
      </c>
      <c r="W32" s="478">
        <f>'[29]LT-WFALLON'!$O$12+'[29]LT-WFALLON'!$O$48</f>
        <v>0</v>
      </c>
      <c r="X32" s="478">
        <f>'[29]LT-WFALLON'!$Q$12+'[29]LT-WFALLON'!$Q$48</f>
        <v>0</v>
      </c>
      <c r="Y32" s="478">
        <f>'[29]LT-WFALLON'!$F$12+'[29]LT-WFALLON'!$F$48</f>
        <v>0</v>
      </c>
      <c r="Z32" s="478">
        <f>'[29]LT-WFALLON'!$G$12+'[29]LT-WFALLON'!$G$48</f>
        <v>0</v>
      </c>
      <c r="AA32" s="478">
        <f>[44]Liq!$S$96</f>
        <v>0</v>
      </c>
      <c r="AB32" s="478">
        <f>[44]Prudency!$C$322</f>
        <v>0</v>
      </c>
      <c r="AC32" s="478">
        <f>[44]Prudency!$B$322</f>
        <v>0</v>
      </c>
      <c r="AD32" s="478">
        <f>[44]Liq!$D$96</f>
        <v>0</v>
      </c>
      <c r="AE32" s="478">
        <f>[44]Liq!$F$96</f>
        <v>0</v>
      </c>
      <c r="AF32" s="478">
        <f>'[44]Daily Change'!$C$1255</f>
        <v>0</v>
      </c>
      <c r="AG32" s="478">
        <f>'[44]Daily Change'!$D$1255</f>
        <v>0</v>
      </c>
      <c r="AH32" s="478">
        <f>'[44]Daily Change'!$C$1256</f>
        <v>0</v>
      </c>
      <c r="AI32" s="478">
        <f>'[44]Daily Change'!$D$1256</f>
        <v>0</v>
      </c>
      <c r="AJ32" s="478">
        <f>[44]Liq!$E$96</f>
        <v>0</v>
      </c>
      <c r="AK32" s="18"/>
    </row>
    <row r="33" spans="1:45" ht="12.75" customHeight="1" x14ac:dyDescent="0.2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/>
      <c r="Q33" s="1"/>
      <c r="R33" s="18"/>
      <c r="S33" s="62">
        <f t="shared" si="0"/>
        <v>37616</v>
      </c>
      <c r="T33" s="478">
        <f>'[30]LT-WFALLON'!$I$12</f>
        <v>0</v>
      </c>
      <c r="U33" s="478">
        <f>'[30]LT-WFALLON'!$I$48</f>
        <v>0</v>
      </c>
      <c r="V33" s="478">
        <f>'[30]LT-WFALLON'!$N$12+'[30]LT-WFALLON'!$N$48</f>
        <v>0</v>
      </c>
      <c r="W33" s="478">
        <f>'[30]LT-WFALLON'!$O$12+'[30]LT-WFALLON'!$O$48</f>
        <v>0</v>
      </c>
      <c r="X33" s="478">
        <f>'[30]LT-WFALLON'!$Q$12+'[30]LT-WFALLON'!$Q$48</f>
        <v>0</v>
      </c>
      <c r="Y33" s="478">
        <f>'[30]LT-WFALLON'!$F$12+'[30]LT-WFALLON'!$F$48</f>
        <v>0</v>
      </c>
      <c r="Z33" s="478">
        <f>'[30]LT-WFALLON'!$G$12+'[30]LT-WFALLON'!$G$48</f>
        <v>0</v>
      </c>
      <c r="AA33" s="478">
        <f>[45]Liq!$S$96</f>
        <v>0</v>
      </c>
      <c r="AB33" s="478">
        <f>[45]Prudency!$C$322</f>
        <v>0</v>
      </c>
      <c r="AC33" s="478">
        <f>[45]Prudency!$B$322</f>
        <v>0</v>
      </c>
      <c r="AD33" s="478">
        <f>[45]Liq!$D$96</f>
        <v>0</v>
      </c>
      <c r="AE33" s="478">
        <f>[45]Liq!$F$96</f>
        <v>0</v>
      </c>
      <c r="AF33" s="478">
        <f>'[45]Daily Change'!$C$1255</f>
        <v>0</v>
      </c>
      <c r="AG33" s="478">
        <f>'[45]Daily Change'!$D$1255</f>
        <v>0</v>
      </c>
      <c r="AH33" s="478">
        <f>'[45]Daily Change'!$C$1256</f>
        <v>0</v>
      </c>
      <c r="AI33" s="478">
        <f>'[45]Daily Change'!$D$1256</f>
        <v>0</v>
      </c>
      <c r="AJ33" s="478">
        <f>[45]Liq!$E$96</f>
        <v>0</v>
      </c>
      <c r="AK33" s="18"/>
    </row>
    <row r="34" spans="1:45" ht="12.75" customHeight="1" x14ac:dyDescent="0.25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/>
      <c r="Q34" s="1"/>
      <c r="R34" s="18"/>
      <c r="S34" s="62">
        <f t="shared" si="0"/>
        <v>37617</v>
      </c>
      <c r="T34" s="478">
        <f>'[31]LT-WFALLON'!$I$12</f>
        <v>0</v>
      </c>
      <c r="U34" s="478">
        <f>'[31]LT-WFALLON'!$I$48</f>
        <v>0</v>
      </c>
      <c r="V34" s="478">
        <f>'[31]LT-WFALLON'!$N$12+'[31]LT-WFALLON'!$N$48</f>
        <v>0</v>
      </c>
      <c r="W34" s="478">
        <f>'[31]LT-WFALLON'!$O$12+'[31]LT-WFALLON'!$O$48</f>
        <v>0</v>
      </c>
      <c r="X34" s="478">
        <f>'[31]LT-WFALLON'!$Q$12+'[31]LT-WFALLON'!$Q$48</f>
        <v>0</v>
      </c>
      <c r="Y34" s="478">
        <f>'[31]LT-WFALLON'!$F$12+'[31]LT-WFALLON'!$F$48</f>
        <v>0</v>
      </c>
      <c r="Z34" s="478">
        <f>'[31]LT-WFALLON'!$G$12+'[31]LT-WFALLON'!$G$48</f>
        <v>0</v>
      </c>
      <c r="AA34" s="478">
        <f>[46]Liq!$S$96</f>
        <v>0</v>
      </c>
      <c r="AB34" s="478">
        <f>[46]Prudency!$C$322</f>
        <v>0</v>
      </c>
      <c r="AC34" s="478">
        <f>[46]Prudency!$B$322</f>
        <v>0</v>
      </c>
      <c r="AD34" s="478">
        <f>[46]Liq!$D$96</f>
        <v>0</v>
      </c>
      <c r="AE34" s="478">
        <f>[46]Liq!$F$96</f>
        <v>0</v>
      </c>
      <c r="AF34" s="478">
        <f>'[46]Daily Change'!$C$1255</f>
        <v>0</v>
      </c>
      <c r="AG34" s="478">
        <f>'[46]Daily Change'!$D$1255</f>
        <v>0</v>
      </c>
      <c r="AH34" s="478">
        <f>'[46]Daily Change'!$C$1256</f>
        <v>0</v>
      </c>
      <c r="AI34" s="478">
        <f>'[46]Daily Change'!$D$1256</f>
        <v>0</v>
      </c>
      <c r="AJ34" s="478">
        <f>[46]Liq!$E$96</f>
        <v>0</v>
      </c>
    </row>
    <row r="35" spans="1:45" ht="12.75" customHeight="1" x14ac:dyDescent="0.2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/>
      <c r="Q35" s="1"/>
      <c r="R35" s="18"/>
      <c r="S35" s="62">
        <f t="shared" si="0"/>
        <v>37618</v>
      </c>
      <c r="T35" s="478">
        <f>'[32]LT-WFALLON'!$I$12</f>
        <v>0</v>
      </c>
      <c r="U35" s="478">
        <f>'[32]LT-WFALLON'!$I$48</f>
        <v>0</v>
      </c>
      <c r="V35" s="478">
        <f>'[32]LT-WFALLON'!$N$12+'[32]LT-WFALLON'!$N$48</f>
        <v>0</v>
      </c>
      <c r="W35" s="478">
        <f>'[32]LT-WFALLON'!$O$12+'[32]LT-WFALLON'!$O$48</f>
        <v>0</v>
      </c>
      <c r="X35" s="478">
        <f>'[32]LT-WFALLON'!$Q$12+'[32]LT-WFALLON'!$Q$48</f>
        <v>0</v>
      </c>
      <c r="Y35" s="478">
        <f>'[32]LT-WFALLON'!$F$12+'[32]LT-WFALLON'!$F$48</f>
        <v>0</v>
      </c>
      <c r="Z35" s="478">
        <f>'[32]LT-WFALLON'!$G$12+'[32]LT-WFALLON'!$G$48</f>
        <v>0</v>
      </c>
      <c r="AA35" s="478">
        <f>[47]Liq!$S$96</f>
        <v>0</v>
      </c>
      <c r="AB35" s="478">
        <f>[47]Prudency!$C$322</f>
        <v>0</v>
      </c>
      <c r="AC35" s="478">
        <f>[47]Prudency!$B$322</f>
        <v>0</v>
      </c>
      <c r="AD35" s="478">
        <f>[47]Liq!$D$96</f>
        <v>0</v>
      </c>
      <c r="AE35" s="478">
        <f>[47]Liq!$F$96</f>
        <v>0</v>
      </c>
      <c r="AF35" s="478">
        <f>'[47]Daily Change'!$C$1255</f>
        <v>0</v>
      </c>
      <c r="AG35" s="478">
        <f>'[47]Daily Change'!$D$1255</f>
        <v>0</v>
      </c>
      <c r="AH35" s="478">
        <f>'[47]Daily Change'!$C$1256</f>
        <v>0</v>
      </c>
      <c r="AI35" s="478">
        <f>'[47]Daily Change'!$D$1256</f>
        <v>0</v>
      </c>
      <c r="AJ35" s="478">
        <f>[47]Liq!$E$96</f>
        <v>0</v>
      </c>
    </row>
    <row r="36" spans="1:45" ht="12.75" customHeight="1" x14ac:dyDescent="0.2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0</v>
      </c>
      <c r="L36" s="400"/>
      <c r="M36" s="1"/>
      <c r="N36" s="21">
        <v>0</v>
      </c>
      <c r="O36" s="340"/>
      <c r="P36" s="21"/>
      <c r="Q36" s="1"/>
      <c r="R36" s="18"/>
      <c r="S36" s="62">
        <f t="shared" si="0"/>
        <v>37619</v>
      </c>
      <c r="T36" s="478">
        <f>'[33]LT-WFALLON'!$I$12</f>
        <v>0</v>
      </c>
      <c r="U36" s="478">
        <f>'[33]LT-WFALLON'!$I$48</f>
        <v>0</v>
      </c>
      <c r="V36" s="478">
        <f>'[33]LT-WFALLON'!$N$12+'[33]LT-WFALLON'!$N$48</f>
        <v>0</v>
      </c>
      <c r="W36" s="478">
        <f>'[33]LT-WFALLON'!$O$12+'[33]LT-WFALLON'!$O$48</f>
        <v>0</v>
      </c>
      <c r="X36" s="478">
        <f>'[33]LT-WFALLON'!$Q$12+'[33]LT-WFALLON'!$Q$48</f>
        <v>0</v>
      </c>
      <c r="Y36" s="478">
        <f>'[33]LT-WFALLON'!$F$12+'[33]LT-WFALLON'!$F$48</f>
        <v>0</v>
      </c>
      <c r="Z36" s="478">
        <f>'[33]LT-WFALLON'!$G$12+'[33]LT-WFALLON'!$G$48</f>
        <v>0</v>
      </c>
      <c r="AA36" s="478">
        <f>[48]Liq!$S$96</f>
        <v>0</v>
      </c>
      <c r="AB36" s="478">
        <f>[48]Prudency!$C$322</f>
        <v>0</v>
      </c>
      <c r="AC36" s="478">
        <f>[48]Prudency!$B$322</f>
        <v>0</v>
      </c>
      <c r="AD36" s="478">
        <f>[48]Liq!$D$96</f>
        <v>0</v>
      </c>
      <c r="AE36" s="478">
        <f>[48]Liq!$F$96</f>
        <v>0</v>
      </c>
      <c r="AF36" s="478">
        <f>'[48]Daily Change'!$C$1255</f>
        <v>0</v>
      </c>
      <c r="AG36" s="478">
        <f>'[48]Daily Change'!$D$1255</f>
        <v>0</v>
      </c>
      <c r="AH36" s="478">
        <f>'[48]Daily Change'!$C$1256</f>
        <v>0</v>
      </c>
      <c r="AI36" s="478">
        <f>'[48]Daily Change'!$D$1256</f>
        <v>0</v>
      </c>
      <c r="AJ36" s="478">
        <f>[48]Liq!$E$96</f>
        <v>0</v>
      </c>
    </row>
    <row r="37" spans="1:45" ht="12.75" customHeight="1" x14ac:dyDescent="0.2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/>
      <c r="Q37" s="1"/>
      <c r="R37" s="18"/>
      <c r="S37" s="62">
        <f t="shared" si="0"/>
        <v>37620</v>
      </c>
      <c r="T37" s="478">
        <f>'[34]LT-WFALLON'!$I$12</f>
        <v>0</v>
      </c>
      <c r="U37" s="478">
        <f>'[34]LT-WFALLON'!$I$48</f>
        <v>0</v>
      </c>
      <c r="V37" s="478">
        <f>'[34]LT-WFALLON'!$N$12+'[34]LT-WFALLON'!$N$48</f>
        <v>0</v>
      </c>
      <c r="W37" s="478">
        <f>'[34]LT-WFALLON'!$O$12+'[34]LT-WFALLON'!$O$48</f>
        <v>0</v>
      </c>
      <c r="X37" s="478">
        <f>'[34]LT-WFALLON'!$Q$12+'[34]LT-WFALLON'!$Q$48</f>
        <v>0</v>
      </c>
      <c r="Y37" s="478">
        <f>'[34]LT-WFALLON'!$F$12+'[34]LT-WFALLON'!$F$48</f>
        <v>0</v>
      </c>
      <c r="Z37" s="478">
        <f>'[34]LT-WFALLON'!$G$12+'[34]LT-WFALLON'!$G$48</f>
        <v>0</v>
      </c>
      <c r="AA37" s="478">
        <f>[49]Liq!$S$96</f>
        <v>0</v>
      </c>
      <c r="AB37" s="478">
        <f>[49]Prudency!$C$322</f>
        <v>0</v>
      </c>
      <c r="AC37" s="478">
        <f>[49]Prudency!$B$322</f>
        <v>0</v>
      </c>
      <c r="AD37" s="478">
        <f>[49]Liq!$D$96</f>
        <v>0</v>
      </c>
      <c r="AE37" s="478">
        <f>[49]Liq!$F$96</f>
        <v>0</v>
      </c>
      <c r="AF37" s="478">
        <f>'[49]Daily Change'!$C$1255</f>
        <v>0</v>
      </c>
      <c r="AG37" s="478">
        <f>'[49]Daily Change'!$D$1255</f>
        <v>0</v>
      </c>
      <c r="AH37" s="478">
        <f>'[49]Daily Change'!$C$1256</f>
        <v>0</v>
      </c>
      <c r="AI37" s="478">
        <f>'[49]Daily Change'!$D$1256</f>
        <v>0</v>
      </c>
      <c r="AJ37" s="478">
        <f>[49]Liq!$E$96</f>
        <v>0</v>
      </c>
    </row>
    <row r="38" spans="1:45" ht="12.75" customHeight="1" thickBot="1" x14ac:dyDescent="0.25">
      <c r="A38" s="14" t="s">
        <v>177</v>
      </c>
      <c r="D38" s="132">
        <f>SUM(D28:D37)</f>
        <v>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0</v>
      </c>
      <c r="O38" s="132">
        <f>SUM(O28:O36)</f>
        <v>0</v>
      </c>
      <c r="P38" s="132"/>
      <c r="Q38" s="1"/>
      <c r="R38" s="18"/>
      <c r="S38" s="479">
        <f t="shared" si="0"/>
        <v>37621</v>
      </c>
      <c r="T38" s="512">
        <f>'[35]LT-WFALLON'!$I$12</f>
        <v>0</v>
      </c>
      <c r="U38" s="512">
        <f>'[35]LT-WFALLON'!$I$48</f>
        <v>0</v>
      </c>
      <c r="V38" s="512">
        <f>'[35]LT-WFALLON'!$N$12+'[35]LT-WFALLON'!$N$48</f>
        <v>0</v>
      </c>
      <c r="W38" s="512">
        <f>'[35]LT-WFALLON'!$O$12+'[35]LT-WFALLON'!$O$48</f>
        <v>0</v>
      </c>
      <c r="X38" s="512">
        <f>'[35]LT-WFALLON'!$Q$12+'[35]LT-WFALLON'!$Q$48</f>
        <v>0</v>
      </c>
      <c r="Y38" s="512">
        <f>'[35]LT-WFALLON'!$F$12+'[35]LT-WFALLON'!$F$48</f>
        <v>0</v>
      </c>
      <c r="Z38" s="512">
        <f>'[35]LT-WFALLON'!$G$12+'[35]LT-WFALLON'!$G$48</f>
        <v>0</v>
      </c>
      <c r="AA38" s="512">
        <f>[50]Liq!$S$96</f>
        <v>0</v>
      </c>
      <c r="AB38" s="512">
        <f>[50]Prudency!$C$322</f>
        <v>0</v>
      </c>
      <c r="AC38" s="512">
        <f>[50]Prudency!$B$322</f>
        <v>0</v>
      </c>
      <c r="AD38" s="512">
        <f>[50]Liq!$D$96</f>
        <v>0</v>
      </c>
      <c r="AE38" s="512">
        <f>[50]Liq!$F$96</f>
        <v>0</v>
      </c>
      <c r="AF38" s="512">
        <f>'[50]Daily Change'!$C$1255</f>
        <v>0</v>
      </c>
      <c r="AG38" s="512">
        <f>'[50]Daily Change'!$D$1255</f>
        <v>0</v>
      </c>
      <c r="AH38" s="512">
        <f>'[50]Daily Change'!$C$1256</f>
        <v>0</v>
      </c>
      <c r="AI38" s="512">
        <f>'[50]Daily Change'!$D$1256</f>
        <v>0</v>
      </c>
      <c r="AJ38" s="512">
        <f>[50]Liq!$E$96</f>
        <v>0</v>
      </c>
    </row>
    <row r="39" spans="1:45" ht="12.75" customHeight="1" thickTop="1" x14ac:dyDescent="0.2">
      <c r="A39" s="1"/>
      <c r="D39" s="1"/>
      <c r="F39" s="32" t="s">
        <v>179</v>
      </c>
      <c r="G39" s="18"/>
      <c r="H39" s="401">
        <f>D28</f>
        <v>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25">
      <c r="A40" s="236" t="s">
        <v>180</v>
      </c>
      <c r="D40" s="132">
        <f>+D38+D24+D16</f>
        <v>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0</v>
      </c>
      <c r="O40" s="132">
        <f>+O38+O24+O16</f>
        <v>0</v>
      </c>
      <c r="P40" s="132"/>
      <c r="Q40" s="1"/>
      <c r="R40" s="18"/>
      <c r="S40" s="1"/>
      <c r="T40" s="1"/>
      <c r="U40" s="1"/>
    </row>
    <row r="41" spans="1:45" ht="12.75" customHeight="1" thickTop="1" x14ac:dyDescent="0.2">
      <c r="A41" s="1"/>
      <c r="C41" s="15"/>
      <c r="D41" s="1"/>
      <c r="E41" s="1"/>
      <c r="F41" s="32" t="s">
        <v>181</v>
      </c>
      <c r="G41" s="8"/>
      <c r="H41" s="401">
        <f>E117</f>
        <v>0</v>
      </c>
      <c r="I41" s="401">
        <f>E108</f>
        <v>0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0</v>
      </c>
      <c r="I45" s="401">
        <f>SUM(I37:I41)</f>
        <v>0</v>
      </c>
      <c r="J45" s="401">
        <f>SUM(J35:J41)</f>
        <v>0</v>
      </c>
      <c r="K45" s="399">
        <f>K36+K41</f>
        <v>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25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0</v>
      </c>
      <c r="I47" s="391">
        <f>+I45-D24</f>
        <v>0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25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">
      <c r="A53" s="236" t="s">
        <v>191</v>
      </c>
      <c r="C53" s="15"/>
      <c r="D53" s="19">
        <v>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25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25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25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25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25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25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25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25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">
      <c r="A65" s="1"/>
      <c r="H65" s="539">
        <f>H70</f>
        <v>37591</v>
      </c>
      <c r="I65" s="542">
        <f t="shared" ref="I65:R65" si="1">H65+1</f>
        <v>37592</v>
      </c>
      <c r="J65" s="542">
        <f t="shared" si="1"/>
        <v>37593</v>
      </c>
      <c r="K65" s="542">
        <f t="shared" si="1"/>
        <v>37594</v>
      </c>
      <c r="L65" s="542">
        <f t="shared" si="1"/>
        <v>37595</v>
      </c>
      <c r="M65" s="542">
        <f t="shared" si="1"/>
        <v>37596</v>
      </c>
      <c r="N65" s="542">
        <f t="shared" si="1"/>
        <v>37597</v>
      </c>
      <c r="O65" s="542">
        <f t="shared" si="1"/>
        <v>37598</v>
      </c>
      <c r="P65" s="542">
        <f t="shared" si="1"/>
        <v>37599</v>
      </c>
      <c r="Q65" s="542">
        <f t="shared" si="1"/>
        <v>37600</v>
      </c>
      <c r="R65" s="542">
        <f t="shared" si="1"/>
        <v>37601</v>
      </c>
      <c r="S65" s="542">
        <f t="shared" ref="S65:AB65" si="2">R65+1</f>
        <v>37602</v>
      </c>
      <c r="T65" s="542">
        <f t="shared" si="2"/>
        <v>37603</v>
      </c>
      <c r="U65" s="542">
        <f t="shared" si="2"/>
        <v>37604</v>
      </c>
      <c r="V65" s="542">
        <f t="shared" si="2"/>
        <v>37605</v>
      </c>
      <c r="W65" s="542">
        <f t="shared" si="2"/>
        <v>37606</v>
      </c>
      <c r="X65" s="542">
        <f t="shared" si="2"/>
        <v>37607</v>
      </c>
      <c r="Y65" s="542">
        <f t="shared" si="2"/>
        <v>37608</v>
      </c>
      <c r="Z65" s="542">
        <f t="shared" si="2"/>
        <v>37609</v>
      </c>
      <c r="AA65" s="542">
        <f t="shared" si="2"/>
        <v>37610</v>
      </c>
      <c r="AB65" s="542">
        <f t="shared" si="2"/>
        <v>37611</v>
      </c>
      <c r="AC65" s="542">
        <f t="shared" ref="AC65:AL65" si="3">AB65+1</f>
        <v>37612</v>
      </c>
      <c r="AD65" s="542">
        <f t="shared" si="3"/>
        <v>37613</v>
      </c>
      <c r="AE65" s="542">
        <f t="shared" si="3"/>
        <v>37614</v>
      </c>
      <c r="AF65" s="542">
        <f t="shared" si="3"/>
        <v>37615</v>
      </c>
      <c r="AG65" s="542">
        <f t="shared" si="3"/>
        <v>37616</v>
      </c>
      <c r="AH65" s="542">
        <f t="shared" si="3"/>
        <v>37617</v>
      </c>
      <c r="AI65" s="542">
        <f t="shared" si="3"/>
        <v>37618</v>
      </c>
      <c r="AJ65" s="542">
        <f t="shared" si="3"/>
        <v>37619</v>
      </c>
      <c r="AK65" s="542">
        <f t="shared" si="3"/>
        <v>37620</v>
      </c>
      <c r="AL65" s="543">
        <f t="shared" si="3"/>
        <v>37621</v>
      </c>
      <c r="AN65" s="1"/>
      <c r="AO65" s="1"/>
      <c r="AP65" s="1"/>
      <c r="AQ65" s="1"/>
      <c r="AR65" s="1"/>
      <c r="AS65" s="1"/>
    </row>
    <row r="66" spans="1:50" ht="12.75" customHeight="1" x14ac:dyDescent="0.2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>
        <v>0</v>
      </c>
      <c r="I67" s="545">
        <v>0</v>
      </c>
      <c r="J67" s="545">
        <v>0</v>
      </c>
      <c r="K67" s="545">
        <v>0</v>
      </c>
      <c r="L67" s="545">
        <v>0</v>
      </c>
      <c r="M67" s="545">
        <v>0</v>
      </c>
      <c r="N67" s="545"/>
      <c r="O67" s="545"/>
      <c r="P67" s="545">
        <v>0</v>
      </c>
      <c r="Q67" s="545">
        <v>0</v>
      </c>
      <c r="R67" s="545">
        <v>0</v>
      </c>
      <c r="S67" s="545">
        <v>0</v>
      </c>
      <c r="T67" s="545">
        <v>0</v>
      </c>
      <c r="U67" s="545"/>
      <c r="V67" s="545">
        <v>0</v>
      </c>
      <c r="W67" s="545">
        <v>0</v>
      </c>
      <c r="X67" s="545">
        <v>0</v>
      </c>
      <c r="Y67" s="545">
        <v>0</v>
      </c>
      <c r="Z67" s="545">
        <v>0</v>
      </c>
      <c r="AA67" s="545">
        <v>0</v>
      </c>
      <c r="AB67" s="545"/>
      <c r="AC67" s="545"/>
      <c r="AD67" s="545">
        <v>0</v>
      </c>
      <c r="AE67" s="545">
        <v>0</v>
      </c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25">
      <c r="A68" s="470" t="s">
        <v>82</v>
      </c>
      <c r="B68" s="535">
        <f>+H47</f>
        <v>0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Q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ref="R68:AA68" si="5">SUM(R66:R67)</f>
        <v>0</v>
      </c>
      <c r="S68" s="547">
        <f t="shared" si="5"/>
        <v>0</v>
      </c>
      <c r="T68" s="547">
        <f t="shared" si="5"/>
        <v>0</v>
      </c>
      <c r="U68" s="547">
        <f t="shared" si="5"/>
        <v>0</v>
      </c>
      <c r="V68" s="547">
        <f t="shared" si="5"/>
        <v>0</v>
      </c>
      <c r="W68" s="547">
        <f t="shared" si="5"/>
        <v>0</v>
      </c>
      <c r="X68" s="547">
        <f t="shared" si="5"/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ref="AB68:AL68" si="6">SUM(AB66:AB67)</f>
        <v>0</v>
      </c>
      <c r="AC68" s="547">
        <f t="shared" si="6"/>
        <v>0</v>
      </c>
      <c r="AD68" s="547">
        <f t="shared" si="6"/>
        <v>0</v>
      </c>
      <c r="AE68" s="547">
        <f t="shared" si="6"/>
        <v>0</v>
      </c>
      <c r="AF68" s="547">
        <f t="shared" si="6"/>
        <v>0</v>
      </c>
      <c r="AG68" s="547">
        <f t="shared" si="6"/>
        <v>0</v>
      </c>
      <c r="AH68" s="547">
        <f t="shared" si="6"/>
        <v>0</v>
      </c>
      <c r="AI68" s="547">
        <f t="shared" si="6"/>
        <v>0</v>
      </c>
      <c r="AJ68" s="547">
        <f t="shared" si="6"/>
        <v>0</v>
      </c>
      <c r="AK68" s="547">
        <f t="shared" si="6"/>
        <v>0</v>
      </c>
      <c r="AL68" s="548">
        <f t="shared" si="6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25">
      <c r="A69" s="470" t="s">
        <v>80</v>
      </c>
      <c r="B69" s="535">
        <f>+I47</f>
        <v>0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">
      <c r="A70" s="207"/>
      <c r="B70" s="207"/>
      <c r="C70" s="204"/>
      <c r="D70" s="208"/>
      <c r="E70" s="208"/>
      <c r="F70" s="208"/>
      <c r="G70" s="207"/>
      <c r="H70" s="223">
        <f>B4</f>
        <v>37591</v>
      </c>
      <c r="I70" s="223">
        <f t="shared" ref="I70:AL70" si="7">C4</f>
        <v>0</v>
      </c>
      <c r="J70" s="223">
        <f t="shared" si="7"/>
        <v>0</v>
      </c>
      <c r="K70" s="223" t="str">
        <f t="shared" si="7"/>
        <v>Check Figures</v>
      </c>
      <c r="L70" s="223">
        <f t="shared" si="7"/>
        <v>0</v>
      </c>
      <c r="M70" s="223">
        <f t="shared" si="7"/>
        <v>0</v>
      </c>
      <c r="N70" s="223">
        <f t="shared" si="7"/>
        <v>0</v>
      </c>
      <c r="O70" s="223">
        <f t="shared" si="7"/>
        <v>0</v>
      </c>
      <c r="P70" s="223">
        <f t="shared" si="7"/>
        <v>0</v>
      </c>
      <c r="Q70" s="223">
        <f t="shared" si="7"/>
        <v>0</v>
      </c>
      <c r="R70" s="223">
        <f t="shared" si="7"/>
        <v>0</v>
      </c>
      <c r="S70" s="223">
        <f t="shared" si="7"/>
        <v>0</v>
      </c>
      <c r="T70" s="223">
        <f t="shared" si="7"/>
        <v>0</v>
      </c>
      <c r="U70" s="223">
        <f t="shared" si="7"/>
        <v>0</v>
      </c>
      <c r="V70" s="223">
        <f t="shared" si="7"/>
        <v>0</v>
      </c>
      <c r="W70" s="223">
        <f t="shared" si="7"/>
        <v>0</v>
      </c>
      <c r="X70" s="223">
        <f t="shared" si="7"/>
        <v>0</v>
      </c>
      <c r="Y70" s="223">
        <f t="shared" si="7"/>
        <v>0</v>
      </c>
      <c r="Z70" s="223">
        <f t="shared" si="7"/>
        <v>0</v>
      </c>
      <c r="AA70" s="223">
        <f t="shared" si="7"/>
        <v>0</v>
      </c>
      <c r="AB70" s="223">
        <f t="shared" si="7"/>
        <v>0</v>
      </c>
      <c r="AC70" s="223">
        <f t="shared" si="7"/>
        <v>0</v>
      </c>
      <c r="AD70" s="223">
        <f t="shared" si="7"/>
        <v>0</v>
      </c>
      <c r="AE70" s="223">
        <f t="shared" si="7"/>
        <v>0</v>
      </c>
      <c r="AF70" s="223">
        <f t="shared" si="7"/>
        <v>0</v>
      </c>
      <c r="AG70" s="223">
        <f t="shared" si="7"/>
        <v>0</v>
      </c>
      <c r="AH70" s="223">
        <f t="shared" si="7"/>
        <v>0</v>
      </c>
      <c r="AI70" s="223">
        <f t="shared" si="7"/>
        <v>0</v>
      </c>
      <c r="AJ70" s="223">
        <f t="shared" si="7"/>
        <v>0</v>
      </c>
      <c r="AK70" s="223">
        <f t="shared" si="7"/>
        <v>0</v>
      </c>
      <c r="AL70" s="223">
        <f t="shared" si="7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  <c r="AC71" s="217"/>
      <c r="AD71" s="217"/>
      <c r="AE71" s="217"/>
      <c r="AF71" s="217"/>
      <c r="AG71" s="217"/>
      <c r="AH71" s="217"/>
      <c r="AI71" s="217"/>
      <c r="AJ71" s="217"/>
      <c r="AK71" s="217"/>
      <c r="AL71" s="217"/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/>
      <c r="I72" s="523"/>
      <c r="J72" s="523"/>
      <c r="K72" s="523"/>
      <c r="L72" s="523"/>
      <c r="M72" s="523"/>
      <c r="N72" s="523"/>
      <c r="O72" s="523"/>
      <c r="P72" s="523"/>
      <c r="Q72" s="523"/>
      <c r="R72" s="523"/>
      <c r="S72" s="523"/>
      <c r="T72" s="523"/>
      <c r="U72" s="523"/>
      <c r="V72" s="523"/>
      <c r="W72" s="523"/>
      <c r="X72" s="523"/>
      <c r="Y72" s="523"/>
      <c r="Z72" s="523"/>
      <c r="AA72" s="523"/>
      <c r="AB72" s="523"/>
      <c r="AC72" s="523"/>
      <c r="AD72" s="523"/>
      <c r="AE72" s="523"/>
      <c r="AF72" s="523"/>
      <c r="AG72" s="523"/>
      <c r="AH72" s="523"/>
      <c r="AI72" s="523"/>
      <c r="AJ72" s="523"/>
      <c r="AK72" s="523"/>
      <c r="AL72" s="523"/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/>
      <c r="I73" s="523"/>
      <c r="J73" s="523"/>
      <c r="K73" s="523"/>
      <c r="L73" s="523"/>
      <c r="M73" s="523"/>
      <c r="N73" s="523"/>
      <c r="O73" s="523"/>
      <c r="P73" s="523"/>
      <c r="Q73" s="523"/>
      <c r="R73" s="523"/>
      <c r="S73" s="523"/>
      <c r="T73" s="523"/>
      <c r="U73" s="523"/>
      <c r="V73" s="523"/>
      <c r="W73" s="523"/>
      <c r="X73" s="523"/>
      <c r="Y73" s="523"/>
      <c r="Z73" s="523"/>
      <c r="AA73" s="523"/>
      <c r="AB73" s="523"/>
      <c r="AC73" s="523"/>
      <c r="AD73" s="523"/>
      <c r="AE73" s="523"/>
      <c r="AF73" s="523"/>
      <c r="AG73" s="523"/>
      <c r="AH73" s="523"/>
      <c r="AI73" s="523"/>
      <c r="AJ73" s="523"/>
      <c r="AK73" s="523"/>
      <c r="AL73" s="523"/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">
      <c r="A76" s="233" t="s">
        <v>205</v>
      </c>
      <c r="B76" s="437"/>
      <c r="C76" s="211"/>
      <c r="D76" s="217">
        <v>0</v>
      </c>
      <c r="E76" s="218">
        <f t="shared" ref="E76:E106" si="8">AM76</f>
        <v>0</v>
      </c>
      <c r="F76" s="219">
        <f t="shared" ref="F76:F118" si="9">E76-D76</f>
        <v>0</v>
      </c>
      <c r="G76" s="207"/>
      <c r="H76" s="225"/>
      <c r="I76" s="225"/>
      <c r="J76" s="225"/>
      <c r="K76" s="225"/>
      <c r="L76" s="225"/>
      <c r="M76" s="225"/>
      <c r="N76" s="225"/>
      <c r="O76" s="225"/>
      <c r="P76" s="225"/>
      <c r="Q76" s="225"/>
      <c r="R76" s="225"/>
      <c r="S76" s="225"/>
      <c r="T76" s="225"/>
      <c r="U76" s="225"/>
      <c r="V76" s="225"/>
      <c r="W76" s="225"/>
      <c r="X76" s="225"/>
      <c r="Y76" s="225"/>
      <c r="Z76" s="225"/>
      <c r="AA76" s="225"/>
      <c r="AB76" s="225"/>
      <c r="AC76" s="225"/>
      <c r="AD76" s="225"/>
      <c r="AE76" s="225"/>
      <c r="AF76" s="225"/>
      <c r="AG76" s="225"/>
      <c r="AH76" s="225"/>
      <c r="AI76" s="225"/>
      <c r="AJ76" s="225"/>
      <c r="AK76" s="225"/>
      <c r="AL76" s="225"/>
      <c r="AM76" s="226">
        <f t="shared" ref="AM76:AM106" si="10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">
      <c r="A77" s="233" t="s">
        <v>206</v>
      </c>
      <c r="B77" s="437"/>
      <c r="C77" s="211"/>
      <c r="D77" s="217">
        <v>0</v>
      </c>
      <c r="E77" s="218">
        <f t="shared" si="8"/>
        <v>0</v>
      </c>
      <c r="F77" s="219">
        <f t="shared" si="9"/>
        <v>0</v>
      </c>
      <c r="G77" s="207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6">
        <f t="shared" si="10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">
      <c r="A78" s="233" t="s">
        <v>207</v>
      </c>
      <c r="B78" s="437"/>
      <c r="C78" s="211"/>
      <c r="D78" s="217">
        <v>0</v>
      </c>
      <c r="E78" s="218">
        <f t="shared" si="8"/>
        <v>0</v>
      </c>
      <c r="F78" s="219">
        <f t="shared" si="9"/>
        <v>0</v>
      </c>
      <c r="G78" s="207"/>
      <c r="H78" s="225"/>
      <c r="I78" s="225"/>
      <c r="J78" s="225"/>
      <c r="K78" s="225"/>
      <c r="L78" s="225"/>
      <c r="M78" s="225"/>
      <c r="N78" s="225"/>
      <c r="O78" s="225"/>
      <c r="P78" s="225"/>
      <c r="Q78" s="225"/>
      <c r="R78" s="225"/>
      <c r="S78" s="225"/>
      <c r="T78" s="225"/>
      <c r="U78" s="225"/>
      <c r="V78" s="225"/>
      <c r="W78" s="225"/>
      <c r="X78" s="225"/>
      <c r="Y78" s="225"/>
      <c r="Z78" s="225"/>
      <c r="AA78" s="225"/>
      <c r="AB78" s="225"/>
      <c r="AC78" s="225"/>
      <c r="AD78" s="225"/>
      <c r="AE78" s="225"/>
      <c r="AF78" s="225"/>
      <c r="AG78" s="225"/>
      <c r="AH78" s="225"/>
      <c r="AI78" s="225"/>
      <c r="AJ78" s="225"/>
      <c r="AK78" s="225"/>
      <c r="AL78" s="225"/>
      <c r="AM78" s="226">
        <f t="shared" si="10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">
      <c r="A79" s="233" t="s">
        <v>208</v>
      </c>
      <c r="B79" s="437"/>
      <c r="C79" s="211"/>
      <c r="D79" s="217">
        <v>0</v>
      </c>
      <c r="E79" s="218">
        <f t="shared" si="8"/>
        <v>0</v>
      </c>
      <c r="F79" s="219">
        <f t="shared" si="9"/>
        <v>0</v>
      </c>
      <c r="G79" s="207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225"/>
      <c r="T79" s="225"/>
      <c r="U79" s="225"/>
      <c r="V79" s="225"/>
      <c r="W79" s="225"/>
      <c r="X79" s="225"/>
      <c r="Y79" s="225"/>
      <c r="Z79" s="225"/>
      <c r="AA79" s="225"/>
      <c r="AB79" s="225"/>
      <c r="AC79" s="225"/>
      <c r="AD79" s="225"/>
      <c r="AE79" s="225"/>
      <c r="AF79" s="225"/>
      <c r="AG79" s="225"/>
      <c r="AH79" s="225"/>
      <c r="AI79" s="225"/>
      <c r="AJ79" s="225"/>
      <c r="AK79" s="225"/>
      <c r="AL79" s="225"/>
      <c r="AM79" s="226">
        <f t="shared" si="10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">
      <c r="A80" s="233" t="s">
        <v>209</v>
      </c>
      <c r="B80" s="437"/>
      <c r="C80" s="211"/>
      <c r="D80" s="217">
        <v>0</v>
      </c>
      <c r="E80" s="218">
        <f t="shared" si="8"/>
        <v>0</v>
      </c>
      <c r="F80" s="219">
        <f t="shared" si="9"/>
        <v>0</v>
      </c>
      <c r="G80" s="207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  <c r="T80" s="225"/>
      <c r="U80" s="225"/>
      <c r="V80" s="225"/>
      <c r="W80" s="225"/>
      <c r="X80" s="225"/>
      <c r="Y80" s="225"/>
      <c r="Z80" s="225"/>
      <c r="AA80" s="225"/>
      <c r="AB80" s="225"/>
      <c r="AC80" s="225"/>
      <c r="AD80" s="225"/>
      <c r="AE80" s="225"/>
      <c r="AF80" s="225"/>
      <c r="AG80" s="225"/>
      <c r="AH80" s="225"/>
      <c r="AI80" s="225"/>
      <c r="AJ80" s="225"/>
      <c r="AK80" s="225"/>
      <c r="AL80" s="225"/>
      <c r="AM80" s="226">
        <f t="shared" si="10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">
      <c r="A81" s="233" t="s">
        <v>210</v>
      </c>
      <c r="B81" s="437"/>
      <c r="C81" s="211"/>
      <c r="D81" s="217">
        <v>0</v>
      </c>
      <c r="E81" s="218">
        <f t="shared" si="8"/>
        <v>0</v>
      </c>
      <c r="F81" s="219">
        <f t="shared" si="9"/>
        <v>0</v>
      </c>
      <c r="G81" s="207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225"/>
      <c r="T81" s="225"/>
      <c r="U81" s="225"/>
      <c r="V81" s="225"/>
      <c r="W81" s="225"/>
      <c r="X81" s="225"/>
      <c r="Y81" s="225"/>
      <c r="Z81" s="225"/>
      <c r="AA81" s="225"/>
      <c r="AB81" s="225"/>
      <c r="AC81" s="225"/>
      <c r="AD81" s="225"/>
      <c r="AE81" s="225"/>
      <c r="AF81" s="225"/>
      <c r="AG81" s="225"/>
      <c r="AH81" s="225"/>
      <c r="AI81" s="225"/>
      <c r="AJ81" s="225"/>
      <c r="AK81" s="225"/>
      <c r="AL81" s="225"/>
      <c r="AM81" s="226">
        <f t="shared" si="10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">
      <c r="A82" s="233" t="s">
        <v>211</v>
      </c>
      <c r="B82" s="437"/>
      <c r="C82" s="211"/>
      <c r="D82" s="217">
        <v>0</v>
      </c>
      <c r="E82" s="218">
        <f t="shared" si="8"/>
        <v>0</v>
      </c>
      <c r="F82" s="219">
        <f t="shared" si="9"/>
        <v>0</v>
      </c>
      <c r="G82" s="207"/>
      <c r="H82" s="225"/>
      <c r="I82" s="225"/>
      <c r="J82" s="225"/>
      <c r="K82" s="225"/>
      <c r="L82" s="225"/>
      <c r="M82" s="225"/>
      <c r="N82" s="225"/>
      <c r="O82" s="225"/>
      <c r="P82" s="225"/>
      <c r="Q82" s="225"/>
      <c r="R82" s="225"/>
      <c r="S82" s="225"/>
      <c r="T82" s="225"/>
      <c r="U82" s="225"/>
      <c r="V82" s="225"/>
      <c r="W82" s="225"/>
      <c r="X82" s="225"/>
      <c r="Y82" s="225"/>
      <c r="Z82" s="225"/>
      <c r="AA82" s="225"/>
      <c r="AB82" s="225"/>
      <c r="AC82" s="225"/>
      <c r="AD82" s="225"/>
      <c r="AE82" s="225"/>
      <c r="AF82" s="225"/>
      <c r="AG82" s="225"/>
      <c r="AH82" s="225"/>
      <c r="AI82" s="225"/>
      <c r="AJ82" s="225"/>
      <c r="AK82" s="225"/>
      <c r="AL82" s="225"/>
      <c r="AM82" s="226">
        <f t="shared" si="10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">
      <c r="A83" s="233" t="s">
        <v>212</v>
      </c>
      <c r="B83" s="437"/>
      <c r="C83" s="211"/>
      <c r="D83" s="217">
        <v>0</v>
      </c>
      <c r="E83" s="218">
        <f t="shared" si="8"/>
        <v>0</v>
      </c>
      <c r="F83" s="219">
        <f t="shared" si="9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10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">
      <c r="A84" s="254" t="s">
        <v>214</v>
      </c>
      <c r="B84" s="437"/>
      <c r="C84" s="211"/>
      <c r="D84" s="217">
        <v>0</v>
      </c>
      <c r="E84" s="218">
        <f t="shared" si="8"/>
        <v>0</v>
      </c>
      <c r="F84" s="219">
        <f t="shared" si="9"/>
        <v>0</v>
      </c>
      <c r="G84" s="207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225"/>
      <c r="S84" s="225"/>
      <c r="T84" s="225"/>
      <c r="U84" s="225"/>
      <c r="V84" s="225"/>
      <c r="W84" s="225"/>
      <c r="X84" s="225"/>
      <c r="Y84" s="225"/>
      <c r="Z84" s="225"/>
      <c r="AA84" s="225"/>
      <c r="AB84" s="225"/>
      <c r="AC84" s="225"/>
      <c r="AD84" s="225"/>
      <c r="AE84" s="225"/>
      <c r="AF84" s="225"/>
      <c r="AG84" s="225"/>
      <c r="AH84" s="225"/>
      <c r="AI84" s="225"/>
      <c r="AJ84" s="225"/>
      <c r="AK84" s="225"/>
      <c r="AL84" s="225"/>
      <c r="AM84" s="226">
        <f t="shared" si="10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">
      <c r="A85" s="254" t="s">
        <v>214</v>
      </c>
      <c r="B85" s="437"/>
      <c r="C85" s="211"/>
      <c r="D85" s="217">
        <v>0</v>
      </c>
      <c r="E85" s="218">
        <f t="shared" si="8"/>
        <v>0</v>
      </c>
      <c r="F85" s="219">
        <f t="shared" si="9"/>
        <v>0</v>
      </c>
      <c r="G85" s="207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  <c r="Z85" s="225"/>
      <c r="AA85" s="225"/>
      <c r="AB85" s="225"/>
      <c r="AC85" s="225"/>
      <c r="AD85" s="225"/>
      <c r="AE85" s="225"/>
      <c r="AF85" s="225"/>
      <c r="AG85" s="225"/>
      <c r="AH85" s="225"/>
      <c r="AI85" s="225"/>
      <c r="AJ85" s="225"/>
      <c r="AK85" s="225"/>
      <c r="AL85" s="225"/>
      <c r="AM85" s="226">
        <f t="shared" si="10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">
      <c r="A86" s="254" t="s">
        <v>214</v>
      </c>
      <c r="B86" s="437"/>
      <c r="C86" s="211"/>
      <c r="D86" s="217">
        <v>0</v>
      </c>
      <c r="E86" s="218">
        <f t="shared" si="8"/>
        <v>0</v>
      </c>
      <c r="F86" s="219">
        <f t="shared" si="9"/>
        <v>0</v>
      </c>
      <c r="G86" s="207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25"/>
      <c r="U86" s="225"/>
      <c r="V86" s="225"/>
      <c r="W86" s="225"/>
      <c r="X86" s="225"/>
      <c r="Y86" s="225"/>
      <c r="Z86" s="225"/>
      <c r="AA86" s="225"/>
      <c r="AB86" s="225"/>
      <c r="AC86" s="225"/>
      <c r="AD86" s="225"/>
      <c r="AE86" s="225"/>
      <c r="AF86" s="225"/>
      <c r="AG86" s="225"/>
      <c r="AH86" s="225"/>
      <c r="AI86" s="225"/>
      <c r="AJ86" s="225"/>
      <c r="AK86" s="225"/>
      <c r="AL86" s="225"/>
      <c r="AM86" s="226">
        <f t="shared" si="10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">
      <c r="A87" s="233" t="s">
        <v>215</v>
      </c>
      <c r="B87" s="437"/>
      <c r="C87" s="211"/>
      <c r="D87" s="217">
        <v>0</v>
      </c>
      <c r="E87" s="218">
        <f t="shared" si="8"/>
        <v>0</v>
      </c>
      <c r="F87" s="219">
        <f t="shared" si="9"/>
        <v>0</v>
      </c>
      <c r="G87" s="207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  <c r="AD87" s="225"/>
      <c r="AE87" s="225"/>
      <c r="AF87" s="225"/>
      <c r="AG87" s="225"/>
      <c r="AH87" s="225"/>
      <c r="AI87" s="225"/>
      <c r="AJ87" s="225"/>
      <c r="AK87" s="225"/>
      <c r="AL87" s="225"/>
      <c r="AM87" s="226">
        <f t="shared" si="10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">
      <c r="A88" s="210" t="s">
        <v>216</v>
      </c>
      <c r="B88" s="437"/>
      <c r="C88" s="211"/>
      <c r="D88" s="217">
        <v>0</v>
      </c>
      <c r="E88" s="218">
        <f t="shared" si="8"/>
        <v>0</v>
      </c>
      <c r="F88" s="219">
        <f t="shared" si="9"/>
        <v>0</v>
      </c>
      <c r="G88" s="207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5"/>
      <c r="T88" s="225"/>
      <c r="U88" s="225"/>
      <c r="V88" s="225"/>
      <c r="W88" s="225"/>
      <c r="X88" s="225"/>
      <c r="Y88" s="225"/>
      <c r="Z88" s="225"/>
      <c r="AA88" s="225"/>
      <c r="AB88" s="225"/>
      <c r="AC88" s="225"/>
      <c r="AD88" s="225"/>
      <c r="AE88" s="225"/>
      <c r="AF88" s="225"/>
      <c r="AG88" s="225"/>
      <c r="AH88" s="225"/>
      <c r="AI88" s="225"/>
      <c r="AJ88" s="225"/>
      <c r="AK88" s="225"/>
      <c r="AL88" s="225"/>
      <c r="AM88" s="226">
        <f t="shared" si="10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">
      <c r="A89" s="210" t="s">
        <v>217</v>
      </c>
      <c r="B89" s="437"/>
      <c r="C89" s="211"/>
      <c r="D89" s="217">
        <v>0</v>
      </c>
      <c r="E89" s="218">
        <f t="shared" si="8"/>
        <v>0</v>
      </c>
      <c r="F89" s="219">
        <f t="shared" si="9"/>
        <v>0</v>
      </c>
      <c r="G89" s="207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5"/>
      <c r="T89" s="225"/>
      <c r="U89" s="225"/>
      <c r="V89" s="225"/>
      <c r="W89" s="225"/>
      <c r="X89" s="225"/>
      <c r="Y89" s="225"/>
      <c r="Z89" s="225"/>
      <c r="AA89" s="225"/>
      <c r="AB89" s="225"/>
      <c r="AC89" s="225"/>
      <c r="AD89" s="225"/>
      <c r="AE89" s="225"/>
      <c r="AF89" s="225"/>
      <c r="AG89" s="225"/>
      <c r="AH89" s="225"/>
      <c r="AI89" s="225"/>
      <c r="AJ89" s="225"/>
      <c r="AK89" s="225"/>
      <c r="AL89" s="225"/>
      <c r="AM89" s="226">
        <f t="shared" si="10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">
      <c r="A90" s="210" t="s">
        <v>218</v>
      </c>
      <c r="B90" s="437"/>
      <c r="C90" s="211"/>
      <c r="D90" s="217">
        <v>0</v>
      </c>
      <c r="E90" s="218">
        <f t="shared" si="8"/>
        <v>0</v>
      </c>
      <c r="F90" s="219">
        <f t="shared" si="9"/>
        <v>0</v>
      </c>
      <c r="G90" s="207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5"/>
      <c r="T90" s="225"/>
      <c r="U90" s="225"/>
      <c r="V90" s="225"/>
      <c r="W90" s="225"/>
      <c r="X90" s="225"/>
      <c r="Y90" s="225"/>
      <c r="Z90" s="225"/>
      <c r="AA90" s="225"/>
      <c r="AB90" s="225"/>
      <c r="AC90" s="225"/>
      <c r="AD90" s="225"/>
      <c r="AE90" s="225"/>
      <c r="AF90" s="225"/>
      <c r="AG90" s="225"/>
      <c r="AH90" s="225"/>
      <c r="AI90" s="225"/>
      <c r="AJ90" s="225"/>
      <c r="AK90" s="225"/>
      <c r="AL90" s="225"/>
      <c r="AM90" s="226">
        <f t="shared" si="10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">
      <c r="A91" s="525" t="s">
        <v>219</v>
      </c>
      <c r="B91" s="526"/>
      <c r="C91" s="211"/>
      <c r="D91" s="217">
        <v>0</v>
      </c>
      <c r="E91" s="218">
        <f t="shared" si="8"/>
        <v>0</v>
      </c>
      <c r="F91" s="219">
        <f t="shared" si="9"/>
        <v>0</v>
      </c>
      <c r="G91" s="207"/>
      <c r="H91" s="527"/>
      <c r="I91" s="527"/>
      <c r="J91" s="527"/>
      <c r="K91" s="527"/>
      <c r="L91" s="527"/>
      <c r="M91" s="527"/>
      <c r="N91" s="527"/>
      <c r="O91" s="527"/>
      <c r="P91" s="527"/>
      <c r="Q91" s="527"/>
      <c r="R91" s="527"/>
      <c r="S91" s="527"/>
      <c r="T91" s="527"/>
      <c r="U91" s="527"/>
      <c r="V91" s="527"/>
      <c r="W91" s="527"/>
      <c r="X91" s="527"/>
      <c r="Y91" s="527"/>
      <c r="Z91" s="527"/>
      <c r="AA91" s="527"/>
      <c r="AB91" s="527"/>
      <c r="AC91" s="527"/>
      <c r="AD91" s="527"/>
      <c r="AE91" s="527"/>
      <c r="AF91" s="527"/>
      <c r="AG91" s="527"/>
      <c r="AH91" s="527"/>
      <c r="AI91" s="527"/>
      <c r="AJ91" s="527"/>
      <c r="AK91" s="527"/>
      <c r="AL91" s="527"/>
      <c r="AM91" s="226">
        <f t="shared" si="10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">
      <c r="A92" s="210" t="s">
        <v>220</v>
      </c>
      <c r="B92" s="437"/>
      <c r="C92" s="211"/>
      <c r="D92" s="217">
        <v>0</v>
      </c>
      <c r="E92" s="218">
        <f t="shared" si="8"/>
        <v>0</v>
      </c>
      <c r="F92" s="219">
        <f t="shared" si="9"/>
        <v>0</v>
      </c>
      <c r="G92" s="207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25"/>
      <c r="U92" s="225"/>
      <c r="V92" s="225"/>
      <c r="W92" s="225"/>
      <c r="X92" s="225"/>
      <c r="Y92" s="225"/>
      <c r="Z92" s="225"/>
      <c r="AA92" s="225"/>
      <c r="AB92" s="225"/>
      <c r="AC92" s="225"/>
      <c r="AD92" s="225"/>
      <c r="AE92" s="225"/>
      <c r="AF92" s="225"/>
      <c r="AG92" s="225"/>
      <c r="AH92" s="225"/>
      <c r="AI92" s="225"/>
      <c r="AJ92" s="225"/>
      <c r="AK92" s="225"/>
      <c r="AL92" s="225"/>
      <c r="AM92" s="226">
        <f t="shared" si="10"/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">
      <c r="A93" s="210" t="s">
        <v>221</v>
      </c>
      <c r="B93" s="437"/>
      <c r="C93" s="211"/>
      <c r="D93" s="217">
        <v>0</v>
      </c>
      <c r="E93" s="218">
        <f t="shared" si="8"/>
        <v>0</v>
      </c>
      <c r="F93" s="219">
        <f t="shared" si="9"/>
        <v>0</v>
      </c>
      <c r="G93" s="207"/>
      <c r="H93" s="225"/>
      <c r="I93" s="225"/>
      <c r="J93" s="225"/>
      <c r="K93" s="225"/>
      <c r="L93" s="225"/>
      <c r="M93" s="225"/>
      <c r="N93" s="225"/>
      <c r="O93" s="225"/>
      <c r="P93" s="225"/>
      <c r="Q93" s="225"/>
      <c r="R93" s="225"/>
      <c r="S93" s="225"/>
      <c r="T93" s="225"/>
      <c r="U93" s="225"/>
      <c r="V93" s="225"/>
      <c r="W93" s="225"/>
      <c r="X93" s="225"/>
      <c r="Y93" s="225"/>
      <c r="Z93" s="225"/>
      <c r="AA93" s="225"/>
      <c r="AB93" s="225"/>
      <c r="AC93" s="225"/>
      <c r="AD93" s="225"/>
      <c r="AE93" s="225"/>
      <c r="AF93" s="225"/>
      <c r="AG93" s="225"/>
      <c r="AH93" s="225"/>
      <c r="AI93" s="225"/>
      <c r="AJ93" s="225"/>
      <c r="AK93" s="225"/>
      <c r="AL93" s="225"/>
      <c r="AM93" s="226">
        <f t="shared" si="10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">
      <c r="A94" s="210" t="s">
        <v>211</v>
      </c>
      <c r="B94" s="437"/>
      <c r="C94" s="211"/>
      <c r="D94" s="217">
        <v>0</v>
      </c>
      <c r="E94" s="218">
        <f t="shared" si="8"/>
        <v>0</v>
      </c>
      <c r="F94" s="219">
        <f t="shared" si="9"/>
        <v>0</v>
      </c>
      <c r="G94" s="207"/>
      <c r="H94" s="225"/>
      <c r="I94" s="225"/>
      <c r="J94" s="225"/>
      <c r="K94" s="225"/>
      <c r="L94" s="225"/>
      <c r="M94" s="225"/>
      <c r="N94" s="225"/>
      <c r="O94" s="225"/>
      <c r="P94" s="225"/>
      <c r="Q94" s="225"/>
      <c r="R94" s="225"/>
      <c r="S94" s="225"/>
      <c r="T94" s="225"/>
      <c r="U94" s="225"/>
      <c r="V94" s="225"/>
      <c r="W94" s="225"/>
      <c r="X94" s="225"/>
      <c r="Y94" s="225"/>
      <c r="Z94" s="225"/>
      <c r="AA94" s="225"/>
      <c r="AB94" s="225"/>
      <c r="AC94" s="225"/>
      <c r="AD94" s="225"/>
      <c r="AE94" s="225"/>
      <c r="AF94" s="225"/>
      <c r="AG94" s="225"/>
      <c r="AH94" s="225"/>
      <c r="AI94" s="225"/>
      <c r="AJ94" s="225"/>
      <c r="AK94" s="225"/>
      <c r="AL94" s="225"/>
      <c r="AM94" s="226">
        <f t="shared" si="10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">
      <c r="A95" s="210" t="s">
        <v>212</v>
      </c>
      <c r="B95" s="437"/>
      <c r="C95" s="211"/>
      <c r="D95" s="217">
        <v>0</v>
      </c>
      <c r="E95" s="218">
        <f t="shared" si="8"/>
        <v>0</v>
      </c>
      <c r="F95" s="219">
        <f t="shared" si="9"/>
        <v>0</v>
      </c>
      <c r="G95" s="207"/>
      <c r="H95" s="225"/>
      <c r="I95" s="225"/>
      <c r="J95" s="225"/>
      <c r="K95" s="225"/>
      <c r="L95" s="225"/>
      <c r="M95" s="225"/>
      <c r="N95" s="225"/>
      <c r="O95" s="225"/>
      <c r="P95" s="225"/>
      <c r="Q95" s="225"/>
      <c r="R95" s="225"/>
      <c r="S95" s="225"/>
      <c r="T95" s="225"/>
      <c r="U95" s="225"/>
      <c r="V95" s="225"/>
      <c r="W95" s="225"/>
      <c r="X95" s="225"/>
      <c r="Y95" s="225"/>
      <c r="Z95" s="225"/>
      <c r="AA95" s="225"/>
      <c r="AB95" s="225"/>
      <c r="AC95" s="225"/>
      <c r="AD95" s="225"/>
      <c r="AE95" s="225"/>
      <c r="AF95" s="225"/>
      <c r="AG95" s="225"/>
      <c r="AH95" s="225"/>
      <c r="AI95" s="225"/>
      <c r="AJ95" s="225"/>
      <c r="AK95" s="225"/>
      <c r="AL95" s="225"/>
      <c r="AM95" s="226">
        <f t="shared" si="10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">
      <c r="A96" s="210" t="s">
        <v>222</v>
      </c>
      <c r="B96" s="437"/>
      <c r="C96" s="211"/>
      <c r="D96" s="217">
        <v>0</v>
      </c>
      <c r="E96" s="218">
        <f t="shared" si="8"/>
        <v>0</v>
      </c>
      <c r="F96" s="219">
        <f t="shared" si="9"/>
        <v>0</v>
      </c>
      <c r="G96" s="207"/>
      <c r="H96" s="225"/>
      <c r="I96" s="225"/>
      <c r="J96" s="225"/>
      <c r="K96" s="225"/>
      <c r="L96" s="225"/>
      <c r="M96" s="225"/>
      <c r="N96" s="225"/>
      <c r="O96" s="225"/>
      <c r="P96" s="225"/>
      <c r="Q96" s="225"/>
      <c r="R96" s="225"/>
      <c r="S96" s="225"/>
      <c r="T96" s="225"/>
      <c r="U96" s="225"/>
      <c r="V96" s="225"/>
      <c r="W96" s="225"/>
      <c r="X96" s="225"/>
      <c r="Y96" s="225"/>
      <c r="Z96" s="225"/>
      <c r="AA96" s="225"/>
      <c r="AB96" s="225"/>
      <c r="AC96" s="225"/>
      <c r="AD96" s="225"/>
      <c r="AE96" s="225"/>
      <c r="AF96" s="225"/>
      <c r="AG96" s="225"/>
      <c r="AH96" s="225"/>
      <c r="AI96" s="225"/>
      <c r="AJ96" s="225"/>
      <c r="AK96" s="225"/>
      <c r="AL96" s="225"/>
      <c r="AM96" s="226">
        <f t="shared" si="10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">
      <c r="A97" s="210" t="s">
        <v>223</v>
      </c>
      <c r="B97" s="437"/>
      <c r="C97" s="211"/>
      <c r="D97" s="217">
        <v>0</v>
      </c>
      <c r="E97" s="218">
        <f t="shared" si="8"/>
        <v>0</v>
      </c>
      <c r="F97" s="219">
        <f t="shared" si="9"/>
        <v>0</v>
      </c>
      <c r="G97" s="207"/>
      <c r="H97" s="225"/>
      <c r="I97" s="225"/>
      <c r="J97" s="225"/>
      <c r="K97" s="225"/>
      <c r="L97" s="225"/>
      <c r="M97" s="225"/>
      <c r="N97" s="225"/>
      <c r="O97" s="225"/>
      <c r="P97" s="225"/>
      <c r="Q97" s="225"/>
      <c r="R97" s="225"/>
      <c r="S97" s="225"/>
      <c r="T97" s="225"/>
      <c r="U97" s="225"/>
      <c r="V97" s="225"/>
      <c r="W97" s="225"/>
      <c r="X97" s="225"/>
      <c r="Y97" s="225"/>
      <c r="Z97" s="225"/>
      <c r="AA97" s="225"/>
      <c r="AB97" s="225"/>
      <c r="AC97" s="225"/>
      <c r="AD97" s="225"/>
      <c r="AE97" s="225"/>
      <c r="AF97" s="225"/>
      <c r="AG97" s="225"/>
      <c r="AH97" s="225"/>
      <c r="AI97" s="225"/>
      <c r="AJ97" s="225"/>
      <c r="AK97" s="225"/>
      <c r="AL97" s="225"/>
      <c r="AM97" s="226">
        <f t="shared" si="10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">
      <c r="A98" s="210" t="s">
        <v>224</v>
      </c>
      <c r="B98" s="437"/>
      <c r="C98" s="211"/>
      <c r="D98" s="217">
        <v>0</v>
      </c>
      <c r="E98" s="218">
        <f t="shared" si="8"/>
        <v>0</v>
      </c>
      <c r="F98" s="219">
        <f t="shared" si="9"/>
        <v>0</v>
      </c>
      <c r="G98" s="207"/>
      <c r="H98" s="225"/>
      <c r="I98" s="225"/>
      <c r="J98" s="225"/>
      <c r="K98" s="225"/>
      <c r="L98" s="225"/>
      <c r="M98" s="225"/>
      <c r="N98" s="225"/>
      <c r="O98" s="225"/>
      <c r="P98" s="225"/>
      <c r="Q98" s="225"/>
      <c r="R98" s="225"/>
      <c r="S98" s="225"/>
      <c r="T98" s="225"/>
      <c r="U98" s="225"/>
      <c r="V98" s="225"/>
      <c r="W98" s="225"/>
      <c r="X98" s="225"/>
      <c r="Y98" s="225"/>
      <c r="Z98" s="225"/>
      <c r="AA98" s="225"/>
      <c r="AB98" s="225"/>
      <c r="AC98" s="225"/>
      <c r="AD98" s="225"/>
      <c r="AE98" s="225"/>
      <c r="AF98" s="225"/>
      <c r="AG98" s="225"/>
      <c r="AH98" s="225"/>
      <c r="AI98" s="225"/>
      <c r="AJ98" s="225"/>
      <c r="AK98" s="225"/>
      <c r="AL98" s="225"/>
      <c r="AM98" s="226">
        <f t="shared" si="10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">
      <c r="A99" s="210" t="s">
        <v>225</v>
      </c>
      <c r="B99" s="437"/>
      <c r="C99" s="211"/>
      <c r="D99" s="217">
        <v>0</v>
      </c>
      <c r="E99" s="218">
        <f t="shared" si="8"/>
        <v>0</v>
      </c>
      <c r="F99" s="219">
        <f t="shared" si="9"/>
        <v>0</v>
      </c>
      <c r="G99" s="207"/>
      <c r="H99" s="225"/>
      <c r="I99" s="225"/>
      <c r="J99" s="225"/>
      <c r="K99" s="225"/>
      <c r="L99" s="225"/>
      <c r="M99" s="225"/>
      <c r="N99" s="225"/>
      <c r="O99" s="225"/>
      <c r="P99" s="225"/>
      <c r="Q99" s="225"/>
      <c r="R99" s="225"/>
      <c r="S99" s="225"/>
      <c r="T99" s="225"/>
      <c r="U99" s="225"/>
      <c r="V99" s="225"/>
      <c r="W99" s="225"/>
      <c r="X99" s="225"/>
      <c r="Y99" s="225"/>
      <c r="Z99" s="225"/>
      <c r="AA99" s="225"/>
      <c r="AB99" s="225"/>
      <c r="AC99" s="225"/>
      <c r="AD99" s="225"/>
      <c r="AE99" s="225"/>
      <c r="AF99" s="225"/>
      <c r="AG99" s="225"/>
      <c r="AH99" s="225"/>
      <c r="AI99" s="225"/>
      <c r="AJ99" s="225"/>
      <c r="AK99" s="225"/>
      <c r="AL99" s="225"/>
      <c r="AM99" s="226">
        <f t="shared" si="10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">
      <c r="A100" s="253" t="s">
        <v>214</v>
      </c>
      <c r="B100" s="437"/>
      <c r="C100" s="211"/>
      <c r="D100" s="217">
        <v>0</v>
      </c>
      <c r="E100" s="218">
        <f t="shared" si="8"/>
        <v>0</v>
      </c>
      <c r="F100" s="219">
        <f t="shared" si="9"/>
        <v>0</v>
      </c>
      <c r="G100" s="207"/>
      <c r="H100" s="225"/>
      <c r="I100" s="225"/>
      <c r="J100" s="225"/>
      <c r="K100" s="225"/>
      <c r="L100" s="225"/>
      <c r="M100" s="225"/>
      <c r="N100" s="225"/>
      <c r="O100" s="225"/>
      <c r="P100" s="225"/>
      <c r="Q100" s="225"/>
      <c r="R100" s="225"/>
      <c r="S100" s="225"/>
      <c r="T100" s="225"/>
      <c r="U100" s="225"/>
      <c r="V100" s="225"/>
      <c r="W100" s="225"/>
      <c r="X100" s="225"/>
      <c r="Y100" s="225"/>
      <c r="Z100" s="225"/>
      <c r="AA100" s="225"/>
      <c r="AB100" s="225"/>
      <c r="AC100" s="225"/>
      <c r="AD100" s="225"/>
      <c r="AE100" s="225"/>
      <c r="AF100" s="225"/>
      <c r="AG100" s="225"/>
      <c r="AH100" s="225"/>
      <c r="AI100" s="225"/>
      <c r="AJ100" s="225"/>
      <c r="AK100" s="225"/>
      <c r="AL100" s="225"/>
      <c r="AM100" s="226">
        <f t="shared" si="10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">
      <c r="A101" s="253" t="s">
        <v>214</v>
      </c>
      <c r="B101" s="437"/>
      <c r="C101" s="211"/>
      <c r="D101" s="217">
        <v>0</v>
      </c>
      <c r="E101" s="218">
        <f t="shared" si="8"/>
        <v>0</v>
      </c>
      <c r="F101" s="219">
        <f t="shared" si="9"/>
        <v>0</v>
      </c>
      <c r="G101" s="207"/>
      <c r="H101" s="225"/>
      <c r="I101" s="225"/>
      <c r="J101" s="225"/>
      <c r="K101" s="225"/>
      <c r="L101" s="225"/>
      <c r="M101" s="225"/>
      <c r="N101" s="225"/>
      <c r="O101" s="225"/>
      <c r="P101" s="225"/>
      <c r="Q101" s="225"/>
      <c r="R101" s="225"/>
      <c r="S101" s="225"/>
      <c r="T101" s="225"/>
      <c r="U101" s="225"/>
      <c r="V101" s="225"/>
      <c r="W101" s="225"/>
      <c r="X101" s="225"/>
      <c r="Y101" s="225"/>
      <c r="Z101" s="225"/>
      <c r="AA101" s="225"/>
      <c r="AB101" s="225"/>
      <c r="AC101" s="225"/>
      <c r="AD101" s="225"/>
      <c r="AE101" s="225"/>
      <c r="AF101" s="225"/>
      <c r="AG101" s="225"/>
      <c r="AH101" s="225"/>
      <c r="AI101" s="225"/>
      <c r="AJ101" s="225"/>
      <c r="AK101" s="225"/>
      <c r="AL101" s="225"/>
      <c r="AM101" s="226">
        <f t="shared" si="10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">
      <c r="A102" s="209" t="s">
        <v>226</v>
      </c>
      <c r="B102" s="437"/>
      <c r="C102" s="211"/>
      <c r="D102" s="217">
        <v>0</v>
      </c>
      <c r="E102" s="218">
        <f t="shared" si="8"/>
        <v>0</v>
      </c>
      <c r="F102" s="219">
        <f t="shared" si="9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0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">
      <c r="A103" s="209" t="s">
        <v>227</v>
      </c>
      <c r="B103" s="210"/>
      <c r="C103" s="211"/>
      <c r="D103" s="217">
        <v>0</v>
      </c>
      <c r="E103" s="218">
        <f t="shared" si="8"/>
        <v>0</v>
      </c>
      <c r="F103" s="219">
        <f t="shared" si="9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0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">
      <c r="A104" s="209" t="s">
        <v>228</v>
      </c>
      <c r="B104" s="210"/>
      <c r="C104" s="211"/>
      <c r="D104" s="217">
        <v>0</v>
      </c>
      <c r="E104" s="218">
        <f t="shared" si="8"/>
        <v>0</v>
      </c>
      <c r="F104" s="219">
        <f t="shared" si="9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0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">
      <c r="A105" s="349" t="s">
        <v>214</v>
      </c>
      <c r="B105" s="210"/>
      <c r="C105" s="211"/>
      <c r="D105" s="217">
        <v>0</v>
      </c>
      <c r="E105" s="218">
        <f t="shared" si="8"/>
        <v>0</v>
      </c>
      <c r="F105" s="219">
        <f t="shared" si="9"/>
        <v>0</v>
      </c>
      <c r="G105" s="207"/>
      <c r="H105" s="276"/>
      <c r="I105" s="276"/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276"/>
      <c r="Z105" s="276"/>
      <c r="AA105" s="276"/>
      <c r="AB105" s="276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26">
        <f t="shared" si="10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25">
      <c r="A106" s="209" t="s">
        <v>229</v>
      </c>
      <c r="B106" s="210"/>
      <c r="C106" s="211"/>
      <c r="D106" s="217">
        <v>0</v>
      </c>
      <c r="E106" s="218">
        <f t="shared" si="8"/>
        <v>0</v>
      </c>
      <c r="F106" s="219">
        <f t="shared" si="9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0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25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9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">
      <c r="A108" s="438" t="s">
        <v>231</v>
      </c>
      <c r="B108" s="210"/>
      <c r="C108" s="211"/>
      <c r="D108" s="217">
        <v>0</v>
      </c>
      <c r="E108" s="218">
        <f t="shared" ref="E108:E116" si="11">AM108</f>
        <v>0</v>
      </c>
      <c r="F108" s="521">
        <f t="shared" si="9"/>
        <v>0</v>
      </c>
      <c r="G108" s="207"/>
      <c r="H108" s="533"/>
      <c r="I108" s="533"/>
      <c r="J108" s="533"/>
      <c r="K108" s="533"/>
      <c r="L108" s="533"/>
      <c r="M108" s="533"/>
      <c r="N108" s="533"/>
      <c r="O108" s="533"/>
      <c r="P108" s="533"/>
      <c r="Q108" s="533"/>
      <c r="R108" s="533"/>
      <c r="S108" s="533"/>
      <c r="T108" s="533"/>
      <c r="U108" s="533"/>
      <c r="V108" s="533"/>
      <c r="W108" s="533"/>
      <c r="X108" s="533"/>
      <c r="Y108" s="533"/>
      <c r="Z108" s="533"/>
      <c r="AA108" s="533"/>
      <c r="AB108" s="533"/>
      <c r="AC108" s="533"/>
      <c r="AD108" s="533"/>
      <c r="AE108" s="533"/>
      <c r="AF108" s="533"/>
      <c r="AG108" s="533"/>
      <c r="AH108" s="533"/>
      <c r="AI108" s="533"/>
      <c r="AJ108" s="533"/>
      <c r="AK108" s="533"/>
      <c r="AL108" s="533"/>
      <c r="AM108" s="226">
        <f t="shared" ref="AM108:AM116" si="12">SUM(H108:AL108)</f>
        <v>0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">
      <c r="A109" s="252" t="s">
        <v>214</v>
      </c>
      <c r="B109" s="210"/>
      <c r="C109" s="211"/>
      <c r="D109" s="217">
        <v>0</v>
      </c>
      <c r="E109" s="218">
        <f t="shared" si="11"/>
        <v>0</v>
      </c>
      <c r="F109" s="521">
        <f t="shared" si="9"/>
        <v>0</v>
      </c>
      <c r="G109" s="207"/>
      <c r="H109" s="482"/>
      <c r="I109" s="482"/>
      <c r="J109" s="482"/>
      <c r="K109" s="482"/>
      <c r="L109" s="482"/>
      <c r="M109" s="482"/>
      <c r="N109" s="482"/>
      <c r="O109" s="482"/>
      <c r="P109" s="482"/>
      <c r="Q109" s="482"/>
      <c r="R109" s="482"/>
      <c r="S109" s="482"/>
      <c r="T109" s="482"/>
      <c r="U109" s="482"/>
      <c r="V109" s="482"/>
      <c r="W109" s="482"/>
      <c r="X109" s="482"/>
      <c r="Y109" s="482"/>
      <c r="Z109" s="482"/>
      <c r="AA109" s="482"/>
      <c r="AB109" s="482"/>
      <c r="AC109" s="482"/>
      <c r="AD109" s="482"/>
      <c r="AE109" s="482"/>
      <c r="AF109" s="482"/>
      <c r="AG109" s="482"/>
      <c r="AH109" s="482"/>
      <c r="AI109" s="482"/>
      <c r="AJ109" s="482"/>
      <c r="AK109" s="482"/>
      <c r="AL109" s="482"/>
      <c r="AM109" s="226">
        <f t="shared" si="12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">
      <c r="A110" s="252" t="s">
        <v>214</v>
      </c>
      <c r="B110" s="210"/>
      <c r="C110" s="211"/>
      <c r="D110" s="217">
        <v>0</v>
      </c>
      <c r="E110" s="218">
        <f t="shared" si="11"/>
        <v>0</v>
      </c>
      <c r="F110" s="521">
        <f t="shared" si="9"/>
        <v>0</v>
      </c>
      <c r="G110" s="207"/>
      <c r="H110" s="482"/>
      <c r="I110" s="482"/>
      <c r="J110" s="482"/>
      <c r="K110" s="482"/>
      <c r="L110" s="482"/>
      <c r="M110" s="482"/>
      <c r="N110" s="482"/>
      <c r="O110" s="482"/>
      <c r="P110" s="482"/>
      <c r="Q110" s="482"/>
      <c r="R110" s="482"/>
      <c r="S110" s="482"/>
      <c r="T110" s="482"/>
      <c r="U110" s="482"/>
      <c r="V110" s="482"/>
      <c r="W110" s="482"/>
      <c r="X110" s="482"/>
      <c r="Y110" s="482"/>
      <c r="Z110" s="482"/>
      <c r="AA110" s="482"/>
      <c r="AB110" s="482"/>
      <c r="AC110" s="482"/>
      <c r="AD110" s="482"/>
      <c r="AE110" s="482"/>
      <c r="AF110" s="482"/>
      <c r="AG110" s="482"/>
      <c r="AH110" s="482"/>
      <c r="AI110" s="482"/>
      <c r="AJ110" s="482"/>
      <c r="AK110" s="482"/>
      <c r="AL110" s="482"/>
      <c r="AM110" s="226">
        <f t="shared" si="12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">
      <c r="A111" s="252" t="s">
        <v>214</v>
      </c>
      <c r="B111" s="210"/>
      <c r="C111" s="211"/>
      <c r="D111" s="217">
        <v>0</v>
      </c>
      <c r="E111" s="218">
        <f t="shared" si="11"/>
        <v>0</v>
      </c>
      <c r="F111" s="521">
        <f t="shared" si="9"/>
        <v>0</v>
      </c>
      <c r="G111" s="207"/>
      <c r="H111" s="482"/>
      <c r="I111" s="482"/>
      <c r="J111" s="482"/>
      <c r="K111" s="482"/>
      <c r="L111" s="482"/>
      <c r="M111" s="482"/>
      <c r="N111" s="482"/>
      <c r="O111" s="482"/>
      <c r="P111" s="482"/>
      <c r="Q111" s="482"/>
      <c r="R111" s="482"/>
      <c r="S111" s="482"/>
      <c r="T111" s="482"/>
      <c r="U111" s="482"/>
      <c r="V111" s="482"/>
      <c r="W111" s="482"/>
      <c r="X111" s="482"/>
      <c r="Y111" s="482"/>
      <c r="Z111" s="482"/>
      <c r="AA111" s="482"/>
      <c r="AB111" s="482"/>
      <c r="AC111" s="482"/>
      <c r="AD111" s="482"/>
      <c r="AE111" s="482"/>
      <c r="AF111" s="482"/>
      <c r="AG111" s="482"/>
      <c r="AH111" s="482"/>
      <c r="AI111" s="482"/>
      <c r="AJ111" s="482"/>
      <c r="AK111" s="482"/>
      <c r="AL111" s="482"/>
      <c r="AM111" s="226">
        <f t="shared" si="12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">
      <c r="A112" s="439" t="s">
        <v>43</v>
      </c>
      <c r="B112" s="210"/>
      <c r="C112" s="211"/>
      <c r="D112" s="217">
        <v>0</v>
      </c>
      <c r="E112" s="218">
        <f t="shared" si="11"/>
        <v>0</v>
      </c>
      <c r="F112" s="521">
        <f t="shared" si="9"/>
        <v>0</v>
      </c>
      <c r="G112" s="207"/>
      <c r="H112" s="482"/>
      <c r="I112" s="482"/>
      <c r="J112" s="482"/>
      <c r="K112" s="482"/>
      <c r="L112" s="482"/>
      <c r="M112" s="482"/>
      <c r="N112" s="482"/>
      <c r="O112" s="482"/>
      <c r="P112" s="482"/>
      <c r="Q112" s="482"/>
      <c r="R112" s="482"/>
      <c r="S112" s="482"/>
      <c r="T112" s="482"/>
      <c r="U112" s="482"/>
      <c r="V112" s="482"/>
      <c r="W112" s="482"/>
      <c r="X112" s="482"/>
      <c r="Y112" s="482"/>
      <c r="Z112" s="482"/>
      <c r="AA112" s="482"/>
      <c r="AB112" s="482"/>
      <c r="AC112" s="482"/>
      <c r="AD112" s="482"/>
      <c r="AE112" s="482"/>
      <c r="AF112" s="482"/>
      <c r="AG112" s="482"/>
      <c r="AH112" s="482"/>
      <c r="AI112" s="482"/>
      <c r="AJ112" s="482"/>
      <c r="AK112" s="482"/>
      <c r="AL112" s="482"/>
      <c r="AM112" s="226">
        <f t="shared" si="12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25">
      <c r="A113" s="439" t="s">
        <v>45</v>
      </c>
      <c r="B113" s="210"/>
      <c r="C113" s="211"/>
      <c r="D113" s="217">
        <v>0</v>
      </c>
      <c r="E113" s="218">
        <f t="shared" si="11"/>
        <v>0</v>
      </c>
      <c r="F113" s="521">
        <f t="shared" si="9"/>
        <v>0</v>
      </c>
      <c r="G113" s="207"/>
      <c r="H113" s="482"/>
      <c r="I113" s="482"/>
      <c r="J113" s="482"/>
      <c r="K113" s="482"/>
      <c r="L113" s="482"/>
      <c r="M113" s="482"/>
      <c r="N113" s="482"/>
      <c r="O113" s="482"/>
      <c r="P113" s="482"/>
      <c r="Q113" s="482"/>
      <c r="R113" s="482"/>
      <c r="S113" s="482"/>
      <c r="T113" s="482"/>
      <c r="U113" s="482"/>
      <c r="V113" s="482"/>
      <c r="W113" s="482"/>
      <c r="X113" s="482"/>
      <c r="Y113" s="482"/>
      <c r="Z113" s="482"/>
      <c r="AA113" s="482"/>
      <c r="AB113" s="482"/>
      <c r="AC113" s="482"/>
      <c r="AD113" s="482"/>
      <c r="AE113" s="482"/>
      <c r="AF113" s="482"/>
      <c r="AG113" s="482"/>
      <c r="AH113" s="482"/>
      <c r="AI113" s="482"/>
      <c r="AJ113" s="482"/>
      <c r="AK113" s="482"/>
      <c r="AL113" s="482"/>
      <c r="AM113" s="226">
        <f t="shared" si="12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25">
      <c r="A114" s="438" t="s">
        <v>232</v>
      </c>
      <c r="B114" s="210"/>
      <c r="C114" s="211"/>
      <c r="D114" s="485">
        <v>0</v>
      </c>
      <c r="E114" s="486">
        <f t="shared" si="11"/>
        <v>0</v>
      </c>
      <c r="F114" s="522">
        <f t="shared" si="9"/>
        <v>0</v>
      </c>
      <c r="G114" s="207"/>
      <c r="H114" s="488"/>
      <c r="I114" s="488"/>
      <c r="J114" s="488"/>
      <c r="K114" s="488"/>
      <c r="L114" s="488"/>
      <c r="M114" s="488"/>
      <c r="N114" s="488"/>
      <c r="O114" s="488"/>
      <c r="P114" s="488"/>
      <c r="Q114" s="488"/>
      <c r="R114" s="488"/>
      <c r="S114" s="488"/>
      <c r="T114" s="488"/>
      <c r="U114" s="488"/>
      <c r="V114" s="488"/>
      <c r="W114" s="488"/>
      <c r="X114" s="488"/>
      <c r="Y114" s="488"/>
      <c r="Z114" s="488"/>
      <c r="AA114" s="488"/>
      <c r="AB114" s="488"/>
      <c r="AC114" s="488"/>
      <c r="AD114" s="488"/>
      <c r="AE114" s="488"/>
      <c r="AF114" s="488"/>
      <c r="AG114" s="488"/>
      <c r="AH114" s="488"/>
      <c r="AI114" s="488"/>
      <c r="AJ114" s="488"/>
      <c r="AK114" s="488"/>
      <c r="AL114" s="488"/>
      <c r="AM114" s="524">
        <f t="shared" si="12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thickTop="1" x14ac:dyDescent="0.2">
      <c r="A115" s="252" t="s">
        <v>214</v>
      </c>
      <c r="B115" s="210"/>
      <c r="C115" s="211"/>
      <c r="D115" s="212">
        <v>0</v>
      </c>
      <c r="E115" s="231">
        <f t="shared" si="11"/>
        <v>0</v>
      </c>
      <c r="F115" s="228">
        <f t="shared" si="9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2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thickBot="1" x14ac:dyDescent="0.25">
      <c r="A116" s="252" t="s">
        <v>214</v>
      </c>
      <c r="B116" s="210"/>
      <c r="C116" s="211"/>
      <c r="D116" s="221">
        <v>0</v>
      </c>
      <c r="E116" s="333">
        <f t="shared" si="11"/>
        <v>0</v>
      </c>
      <c r="F116" s="228">
        <f t="shared" si="9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2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25">
      <c r="A117" s="434" t="s">
        <v>233</v>
      </c>
      <c r="B117" s="210"/>
      <c r="C117" s="211"/>
      <c r="D117" s="485">
        <v>0</v>
      </c>
      <c r="E117" s="486">
        <f>E114+E113+E112+E108+E107+E73+E72+E71</f>
        <v>0</v>
      </c>
      <c r="F117" s="487">
        <f t="shared" si="9"/>
        <v>0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0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25">
      <c r="A118" s="440" t="s">
        <v>41</v>
      </c>
      <c r="B118" s="234"/>
      <c r="C118" s="234"/>
      <c r="D118" s="250">
        <v>0</v>
      </c>
      <c r="E118" s="251">
        <f>AM118</f>
        <v>0</v>
      </c>
      <c r="F118" s="341">
        <f t="shared" si="9"/>
        <v>0</v>
      </c>
      <c r="H118" s="531"/>
      <c r="I118" s="531"/>
      <c r="J118" s="531"/>
      <c r="K118" s="531"/>
      <c r="L118" s="531"/>
      <c r="M118" s="531"/>
      <c r="N118" s="531"/>
      <c r="O118" s="531"/>
      <c r="P118" s="531"/>
      <c r="Q118" s="531"/>
      <c r="R118" s="531"/>
      <c r="S118" s="531"/>
      <c r="T118" s="531"/>
      <c r="U118" s="531"/>
      <c r="V118" s="531"/>
      <c r="W118" s="531"/>
      <c r="X118" s="531"/>
      <c r="Y118" s="531"/>
      <c r="Z118" s="531"/>
      <c r="AA118" s="531"/>
      <c r="AB118" s="531"/>
      <c r="AC118" s="531"/>
      <c r="AD118" s="531"/>
      <c r="AE118" s="531"/>
      <c r="AF118" s="531"/>
      <c r="AG118" s="531"/>
      <c r="AH118" s="531"/>
      <c r="AI118" s="531"/>
      <c r="AJ118" s="531"/>
      <c r="AK118" s="531"/>
      <c r="AL118" s="531"/>
      <c r="AM118" s="341">
        <f>SUM(H118:AL118)</f>
        <v>0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25">
      <c r="H119" s="484">
        <f>B4</f>
        <v>37591</v>
      </c>
      <c r="I119" s="484">
        <f t="shared" ref="I119:R119" si="13">H119+1</f>
        <v>37592</v>
      </c>
      <c r="J119" s="484">
        <f t="shared" si="13"/>
        <v>37593</v>
      </c>
      <c r="K119" s="484">
        <f t="shared" si="13"/>
        <v>37594</v>
      </c>
      <c r="L119" s="484">
        <f t="shared" si="13"/>
        <v>37595</v>
      </c>
      <c r="M119" s="484">
        <f t="shared" si="13"/>
        <v>37596</v>
      </c>
      <c r="N119" s="484">
        <f t="shared" si="13"/>
        <v>37597</v>
      </c>
      <c r="O119" s="484">
        <f t="shared" si="13"/>
        <v>37598</v>
      </c>
      <c r="P119" s="484">
        <f t="shared" si="13"/>
        <v>37599</v>
      </c>
      <c r="Q119" s="484">
        <f t="shared" si="13"/>
        <v>37600</v>
      </c>
      <c r="R119" s="484">
        <f t="shared" si="13"/>
        <v>37601</v>
      </c>
      <c r="S119" s="484">
        <f t="shared" ref="S119:AB119" si="14">R119+1</f>
        <v>37602</v>
      </c>
      <c r="T119" s="484">
        <f t="shared" si="14"/>
        <v>37603</v>
      </c>
      <c r="U119" s="484">
        <f t="shared" si="14"/>
        <v>37604</v>
      </c>
      <c r="V119" s="484">
        <f t="shared" si="14"/>
        <v>37605</v>
      </c>
      <c r="W119" s="484">
        <f t="shared" si="14"/>
        <v>37606</v>
      </c>
      <c r="X119" s="484">
        <f t="shared" si="14"/>
        <v>37607</v>
      </c>
      <c r="Y119" s="484">
        <f t="shared" si="14"/>
        <v>37608</v>
      </c>
      <c r="Z119" s="484">
        <f t="shared" si="14"/>
        <v>37609</v>
      </c>
      <c r="AA119" s="484">
        <f t="shared" si="14"/>
        <v>37610</v>
      </c>
      <c r="AB119" s="484">
        <f t="shared" si="14"/>
        <v>37611</v>
      </c>
      <c r="AC119" s="484">
        <f t="shared" ref="AC119:AL119" si="15">AB119+1</f>
        <v>37612</v>
      </c>
      <c r="AD119" s="484">
        <f t="shared" si="15"/>
        <v>37613</v>
      </c>
      <c r="AE119" s="484">
        <f t="shared" si="15"/>
        <v>37614</v>
      </c>
      <c r="AF119" s="484">
        <f t="shared" si="15"/>
        <v>37615</v>
      </c>
      <c r="AG119" s="484">
        <f t="shared" si="15"/>
        <v>37616</v>
      </c>
      <c r="AH119" s="484">
        <f t="shared" si="15"/>
        <v>37617</v>
      </c>
      <c r="AI119" s="484">
        <f t="shared" si="15"/>
        <v>37618</v>
      </c>
      <c r="AJ119" s="484">
        <f t="shared" si="15"/>
        <v>37619</v>
      </c>
      <c r="AK119" s="484">
        <f t="shared" si="15"/>
        <v>37620</v>
      </c>
      <c r="AL119" s="484">
        <f t="shared" si="15"/>
        <v>37621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25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25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25" thickTop="1" thickBot="1" x14ac:dyDescent="0.25">
      <c r="A122" s="37" t="s">
        <v>235</v>
      </c>
      <c r="B122" s="38"/>
      <c r="C122" s="39"/>
      <c r="D122" s="40"/>
    </row>
    <row r="123" spans="1:46" ht="12.75" customHeight="1" thickTop="1" x14ac:dyDescent="0.2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25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25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25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25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0</v>
      </c>
      <c r="D136" s="324">
        <v>0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6">SUM(C136:C137)</f>
        <v>0</v>
      </c>
      <c r="D138" s="320">
        <f t="shared" si="16"/>
        <v>0</v>
      </c>
      <c r="E138" s="312">
        <f t="shared" si="16"/>
        <v>0</v>
      </c>
      <c r="F138" s="312">
        <f t="shared" si="16"/>
        <v>0</v>
      </c>
      <c r="G138" s="312">
        <f t="shared" si="16"/>
        <v>0</v>
      </c>
      <c r="H138" s="322">
        <f t="shared" si="16"/>
        <v>0</v>
      </c>
      <c r="I138" s="330">
        <f t="shared" si="16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37591</v>
      </c>
      <c r="C142" s="345"/>
      <c r="D142" s="345"/>
      <c r="E142" s="345"/>
      <c r="F142" s="345"/>
      <c r="G142" s="345"/>
      <c r="H142" s="345"/>
      <c r="I142" s="344">
        <f t="shared" ref="I142:I172" si="17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72" si="18">+B142+1</f>
        <v>37592</v>
      </c>
      <c r="C143" s="310"/>
      <c r="D143" s="310"/>
      <c r="E143" s="310"/>
      <c r="F143" s="310"/>
      <c r="G143" s="310"/>
      <c r="H143" s="310"/>
      <c r="I143" s="311">
        <f t="shared" si="17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8"/>
        <v>37593</v>
      </c>
      <c r="C144" s="310"/>
      <c r="D144" s="310"/>
      <c r="E144" s="310"/>
      <c r="F144" s="310"/>
      <c r="G144" s="310"/>
      <c r="H144" s="310"/>
      <c r="I144" s="311">
        <f t="shared" si="17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8"/>
        <v>37594</v>
      </c>
      <c r="C145" s="310"/>
      <c r="D145" s="310"/>
      <c r="E145" s="310"/>
      <c r="F145" s="310"/>
      <c r="G145" s="310"/>
      <c r="H145" s="310"/>
      <c r="I145" s="311">
        <f t="shared" si="17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8"/>
        <v>37595</v>
      </c>
      <c r="C146" s="310"/>
      <c r="D146" s="310"/>
      <c r="E146" s="310"/>
      <c r="F146" s="310"/>
      <c r="G146" s="310"/>
      <c r="H146" s="310"/>
      <c r="I146" s="311">
        <f t="shared" si="17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8"/>
        <v>37596</v>
      </c>
      <c r="C147" s="310"/>
      <c r="D147" s="310"/>
      <c r="E147" s="310"/>
      <c r="F147" s="310"/>
      <c r="G147" s="310"/>
      <c r="H147" s="310"/>
      <c r="I147" s="311">
        <f t="shared" si="17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8"/>
        <v>37597</v>
      </c>
      <c r="C148" s="310"/>
      <c r="D148" s="310"/>
      <c r="E148" s="310"/>
      <c r="F148" s="310"/>
      <c r="G148" s="310"/>
      <c r="H148" s="310"/>
      <c r="I148" s="311">
        <f t="shared" si="17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8"/>
        <v>37598</v>
      </c>
      <c r="C149" s="310"/>
      <c r="D149" s="310"/>
      <c r="E149" s="310"/>
      <c r="F149" s="310"/>
      <c r="G149" s="310"/>
      <c r="H149" s="310"/>
      <c r="I149" s="311">
        <f t="shared" si="17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8"/>
        <v>37599</v>
      </c>
      <c r="C150" s="310"/>
      <c r="D150" s="310"/>
      <c r="E150" s="310"/>
      <c r="F150" s="310"/>
      <c r="G150" s="310"/>
      <c r="H150" s="310"/>
      <c r="I150" s="311">
        <f t="shared" si="17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8"/>
        <v>37600</v>
      </c>
      <c r="C151" s="310"/>
      <c r="D151" s="310"/>
      <c r="E151" s="310"/>
      <c r="F151" s="310"/>
      <c r="G151" s="310"/>
      <c r="H151" s="310"/>
      <c r="I151" s="311">
        <f t="shared" si="17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8"/>
        <v>37601</v>
      </c>
      <c r="C152" s="310"/>
      <c r="D152" s="310"/>
      <c r="E152" s="310"/>
      <c r="F152" s="310"/>
      <c r="G152" s="310"/>
      <c r="H152" s="310"/>
      <c r="I152" s="311">
        <f t="shared" si="17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8"/>
        <v>37602</v>
      </c>
      <c r="C153" s="310"/>
      <c r="D153" s="310"/>
      <c r="E153" s="310"/>
      <c r="F153" s="310"/>
      <c r="G153" s="310"/>
      <c r="H153" s="310"/>
      <c r="I153" s="311">
        <f t="shared" si="17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8"/>
        <v>37603</v>
      </c>
      <c r="C154" s="310"/>
      <c r="D154" s="310"/>
      <c r="E154" s="310"/>
      <c r="F154" s="310"/>
      <c r="G154" s="310"/>
      <c r="H154" s="310"/>
      <c r="I154" s="311">
        <f t="shared" si="17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8"/>
        <v>37604</v>
      </c>
      <c r="C155" s="310"/>
      <c r="D155" s="310"/>
      <c r="E155" s="310"/>
      <c r="F155" s="310"/>
      <c r="G155" s="310"/>
      <c r="H155" s="310"/>
      <c r="I155" s="311">
        <f t="shared" si="17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8"/>
        <v>37605</v>
      </c>
      <c r="C156" s="310"/>
      <c r="D156" s="310"/>
      <c r="E156" s="310"/>
      <c r="F156" s="310"/>
      <c r="G156" s="310"/>
      <c r="H156" s="310"/>
      <c r="I156" s="311">
        <f t="shared" si="17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8"/>
        <v>37606</v>
      </c>
      <c r="C157" s="310"/>
      <c r="D157" s="310"/>
      <c r="E157" s="310"/>
      <c r="F157" s="310"/>
      <c r="G157" s="310"/>
      <c r="H157" s="310"/>
      <c r="I157" s="311">
        <f t="shared" si="17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8"/>
        <v>37607</v>
      </c>
      <c r="C158" s="323"/>
      <c r="D158" s="324"/>
      <c r="E158" s="323"/>
      <c r="F158" s="325"/>
      <c r="G158" s="310"/>
      <c r="H158" s="310"/>
      <c r="I158" s="311">
        <f t="shared" si="17"/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si="18"/>
        <v>37608</v>
      </c>
      <c r="C159" s="310"/>
      <c r="D159" s="310"/>
      <c r="E159" s="310"/>
      <c r="F159" s="310"/>
      <c r="G159" s="310"/>
      <c r="H159" s="310"/>
      <c r="I159" s="311">
        <f t="shared" si="17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18"/>
        <v>37609</v>
      </c>
      <c r="C160" s="323"/>
      <c r="D160" s="324"/>
      <c r="E160" s="323"/>
      <c r="F160" s="325"/>
      <c r="G160" s="503"/>
      <c r="H160" s="500"/>
      <c r="I160" s="311">
        <f t="shared" si="17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18"/>
        <v>37610</v>
      </c>
      <c r="C161" s="310"/>
      <c r="D161" s="310"/>
      <c r="E161" s="310"/>
      <c r="F161" s="310"/>
      <c r="G161" s="310"/>
      <c r="H161" s="310"/>
      <c r="I161" s="311">
        <f t="shared" si="17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18"/>
        <v>37611</v>
      </c>
      <c r="C162" s="310"/>
      <c r="D162" s="310"/>
      <c r="E162" s="310"/>
      <c r="F162" s="310"/>
      <c r="G162" s="310"/>
      <c r="H162" s="310"/>
      <c r="I162" s="311">
        <f t="shared" si="17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18"/>
        <v>37612</v>
      </c>
      <c r="C163" s="310"/>
      <c r="D163" s="310"/>
      <c r="E163" s="310"/>
      <c r="F163" s="310"/>
      <c r="G163" s="310"/>
      <c r="H163" s="310"/>
      <c r="I163" s="311">
        <f t="shared" si="17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18"/>
        <v>37613</v>
      </c>
      <c r="C164" s="310"/>
      <c r="D164" s="310"/>
      <c r="E164" s="310"/>
      <c r="F164" s="310"/>
      <c r="G164" s="310"/>
      <c r="H164" s="310"/>
      <c r="I164" s="311">
        <f t="shared" si="17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18"/>
        <v>37614</v>
      </c>
      <c r="C165" s="310"/>
      <c r="D165" s="310"/>
      <c r="E165" s="310"/>
      <c r="F165" s="310"/>
      <c r="G165" s="310"/>
      <c r="H165" s="310"/>
      <c r="I165" s="311">
        <f t="shared" si="17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18"/>
        <v>37615</v>
      </c>
      <c r="C166" s="310"/>
      <c r="D166" s="310"/>
      <c r="E166" s="310"/>
      <c r="F166" s="310"/>
      <c r="G166" s="310"/>
      <c r="H166" s="310"/>
      <c r="I166" s="311">
        <f t="shared" si="17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18"/>
        <v>37616</v>
      </c>
      <c r="C167" s="310"/>
      <c r="D167" s="310"/>
      <c r="E167" s="310"/>
      <c r="F167" s="310"/>
      <c r="G167" s="310"/>
      <c r="H167" s="310"/>
      <c r="I167" s="311">
        <f t="shared" si="17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18"/>
        <v>37617</v>
      </c>
      <c r="C168" s="310"/>
      <c r="D168" s="310"/>
      <c r="E168" s="310"/>
      <c r="F168" s="310"/>
      <c r="G168" s="310"/>
      <c r="H168" s="310"/>
      <c r="I168" s="311">
        <f t="shared" si="17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18"/>
        <v>37618</v>
      </c>
      <c r="C169" s="310"/>
      <c r="D169" s="310"/>
      <c r="E169" s="310"/>
      <c r="F169" s="310"/>
      <c r="G169" s="310"/>
      <c r="H169" s="310"/>
      <c r="I169" s="311">
        <f t="shared" si="17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18"/>
        <v>37619</v>
      </c>
      <c r="C170" s="310"/>
      <c r="D170" s="310"/>
      <c r="E170" s="310"/>
      <c r="F170" s="310"/>
      <c r="G170" s="310"/>
      <c r="H170" s="437"/>
      <c r="I170" s="311">
        <f t="shared" si="17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18"/>
        <v>37620</v>
      </c>
      <c r="C171" s="310"/>
      <c r="D171" s="310"/>
      <c r="E171" s="310"/>
      <c r="F171" s="310"/>
      <c r="G171" s="310"/>
      <c r="H171" s="437"/>
      <c r="I171" s="311">
        <f t="shared" si="17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18"/>
        <v>37621</v>
      </c>
      <c r="C172" s="313"/>
      <c r="D172" s="314"/>
      <c r="E172" s="314"/>
      <c r="F172" s="314"/>
      <c r="G172" s="313"/>
      <c r="H172" s="459"/>
      <c r="I172" s="315">
        <f t="shared" si="17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19">SUM(C142:C172)</f>
        <v>0</v>
      </c>
      <c r="D173" s="312">
        <f t="shared" si="19"/>
        <v>0</v>
      </c>
      <c r="E173" s="312">
        <f t="shared" si="19"/>
        <v>0</v>
      </c>
      <c r="F173" s="312">
        <f t="shared" si="19"/>
        <v>0</v>
      </c>
      <c r="G173" s="312">
        <f t="shared" si="19"/>
        <v>0</v>
      </c>
      <c r="H173" s="312">
        <f t="shared" si="19"/>
        <v>0</v>
      </c>
      <c r="I173" s="311">
        <f t="shared" si="19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25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25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25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25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25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25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25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25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25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"/>
    <row r="253" spans="1:15" ht="12.75" customHeight="1" x14ac:dyDescent="0.2"/>
    <row r="254" spans="1:15" ht="12.75" customHeight="1" thickBot="1" x14ac:dyDescent="0.25">
      <c r="D254" s="1"/>
      <c r="E254" s="1"/>
      <c r="F254" s="1"/>
      <c r="G254" s="49"/>
      <c r="H254" s="49"/>
    </row>
    <row r="255" spans="1:15" ht="12.75" customHeight="1" thickTop="1" thickBot="1" x14ac:dyDescent="0.25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25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25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25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"/>
  </sheetData>
  <customSheetViews>
    <customSheetView guid="{82BDC42A-8BA8-11D2-B258-00A024620E62}" scale="75" fitToPage="1" showRuler="0" topLeftCell="O18">
      <selection activeCell="A6" sqref="A6:R40"/>
      <pageMargins left="0.25" right="0.25" top="0.25" bottom="0.25" header="0.23" footer="0.25"/>
      <printOptions horizontalCentered="1"/>
      <pageSetup paperSize="5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2BDC433-8BA8-11D2-B258-00A024620E62}" scale="75" fitToPage="1" showRuler="0" topLeftCell="A40">
      <selection activeCell="A41" sqref="A41:AG118"/>
      <pageMargins left="0.25" right="0.25" top="0.25" bottom="0.25" header="0.23" footer="0.25"/>
      <printOptions horizontalCentered="1"/>
      <pageSetup paperSize="5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2BDC43C-8BA8-11D2-B258-00A024620E62}" scale="75" fitToPage="1" showRuler="0" topLeftCell="A120">
      <selection activeCell="A121" sqref="A121:M239"/>
      <pageMargins left="0.25" right="0.25" top="0.25" bottom="0.25" header="0.23" footer="0.25"/>
      <printOptions horizontalCentered="1"/>
      <pageSetup paperSize="5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verticalCentered="1"/>
  <pageMargins left="0.75" right="0.25" top="0.25" bottom="0.4" header="0.23" footer="0.25"/>
  <pageSetup orientation="landscape" horizontalDpi="4294967292" verticalDpi="4294967292" r:id="rId4"/>
  <headerFooter alignWithMargins="0">
    <oddFooter>&amp;LECT&amp;CPage &amp;P&amp;R&amp;D</oddFooter>
  </headerFooter>
  <drawing r:id="rId5"/>
  <legacy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AX277"/>
  <sheetViews>
    <sheetView showGridLines="0" topLeftCell="A43" zoomScale="80" workbookViewId="0">
      <pane xSplit="2" topLeftCell="C1" activePane="topRight" state="frozen"/>
      <selection activeCell="C174" sqref="C174:I174"/>
      <selection pane="topRight" activeCell="C174" sqref="C174:I174"/>
    </sheetView>
  </sheetViews>
  <sheetFormatPr defaultRowHeight="12.75" x14ac:dyDescent="0.2"/>
  <cols>
    <col min="1" max="1" width="25.42578125" style="11" customWidth="1"/>
    <col min="2" max="2" width="17.28515625" style="11" customWidth="1"/>
    <col min="3" max="3" width="14.42578125" style="11" customWidth="1"/>
    <col min="4" max="4" width="14.85546875" style="11" customWidth="1"/>
    <col min="5" max="5" width="17.28515625" style="11" customWidth="1"/>
    <col min="6" max="6" width="19.85546875" style="11" customWidth="1"/>
    <col min="7" max="7" width="17" style="11" customWidth="1"/>
    <col min="8" max="8" width="16.7109375" style="11" customWidth="1"/>
    <col min="9" max="9" width="19.85546875" style="11" customWidth="1"/>
    <col min="10" max="10" width="14.85546875" style="11" customWidth="1"/>
    <col min="11" max="11" width="16.85546875" style="11" customWidth="1"/>
    <col min="12" max="12" width="14.85546875" style="11" customWidth="1"/>
    <col min="13" max="13" width="15.28515625" style="11" customWidth="1"/>
    <col min="14" max="18" width="14.85546875" style="11" customWidth="1"/>
    <col min="19" max="19" width="20.85546875" style="11" customWidth="1"/>
    <col min="20" max="24" width="14.85546875" style="11" customWidth="1"/>
    <col min="25" max="25" width="15.42578125" style="11" customWidth="1"/>
    <col min="26" max="34" width="14.85546875" style="11" customWidth="1"/>
    <col min="35" max="35" width="13.85546875" style="11" customWidth="1"/>
    <col min="36" max="36" width="15.140625" style="11" customWidth="1"/>
    <col min="37" max="37" width="16.140625" style="11" customWidth="1"/>
    <col min="38" max="38" width="14.5703125" style="11" customWidth="1"/>
    <col min="39" max="39" width="12" style="11" customWidth="1"/>
    <col min="40" max="40" width="13.28515625" style="11" customWidth="1"/>
    <col min="41" max="41" width="11.5703125" style="11" customWidth="1"/>
    <col min="42" max="42" width="14.5703125" style="11" customWidth="1"/>
    <col min="43" max="16384" width="9.14062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25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25">
      <c r="A3" s="407" t="s">
        <v>104</v>
      </c>
      <c r="B3" s="13" t="s">
        <v>293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25">
      <c r="A4" s="407" t="s">
        <v>106</v>
      </c>
      <c r="B4" s="166">
        <f>Associated!B4</f>
        <v>37591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">
      <c r="A5" s="407" t="s">
        <v>108</v>
      </c>
      <c r="B5" s="483">
        <f>Associated!B5</f>
        <v>37621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25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/>
      <c r="Q8" s="1"/>
      <c r="R8" s="1"/>
      <c r="S8" s="62">
        <f>B4</f>
        <v>37591</v>
      </c>
      <c r="T8" s="478">
        <f>'[56]LT-WFALLON'!$I$9</f>
        <v>0</v>
      </c>
      <c r="U8" s="478">
        <f>'[56]LT-WFALLON'!$I$45</f>
        <v>0</v>
      </c>
      <c r="V8" s="478">
        <f>'[56]LT-WFALLON'!$N$9+'[56]LT-WFALLON'!$N$45</f>
        <v>0</v>
      </c>
      <c r="W8" s="478">
        <f>'[56]LT-WFALLON'!$O$9+'[56]LT-WFALLON'!$O$45</f>
        <v>0</v>
      </c>
      <c r="X8" s="478">
        <f>'[56]LT-WFALLON'!$Q$9+'[56]LT-WFALLON'!$Q$45</f>
        <v>0</v>
      </c>
      <c r="Y8" s="478">
        <f>'[56]LT-WFALLON'!$F$9+'[56]LT-WFALLON'!$F$45</f>
        <v>0</v>
      </c>
      <c r="Z8" s="478">
        <f>'[56]LT-WFALLON'!$G$9+'[56]LT-WFALLON'!$G$45</f>
        <v>0</v>
      </c>
      <c r="AA8" s="478">
        <f>[57]Liq!$E$3</f>
        <v>0</v>
      </c>
      <c r="AB8" s="478">
        <f>[57]Prudency!$C$319</f>
        <v>0</v>
      </c>
      <c r="AC8" s="478">
        <f>[57]Prudency!$B$319</f>
        <v>0</v>
      </c>
      <c r="AD8" s="478">
        <f>[57]Sheet5!$D$3</f>
        <v>0</v>
      </c>
      <c r="AE8" s="478">
        <f>[57]Liq!$D$3</f>
        <v>0</v>
      </c>
      <c r="AF8" s="478">
        <f>'[57]Daily Change'!$C$593</f>
        <v>0</v>
      </c>
      <c r="AG8" s="478">
        <f>'[57]Daily Change'!$D$593</f>
        <v>0</v>
      </c>
      <c r="AH8" s="478">
        <f>'[57]Daily Change'!$C$594</f>
        <v>0</v>
      </c>
      <c r="AI8" s="478">
        <f>'[57]Daily Change'!$D$594</f>
        <v>0</v>
      </c>
      <c r="AJ8" s="478">
        <f>[57]Sheet5!$L$6</f>
        <v>0</v>
      </c>
    </row>
    <row r="9" spans="1:36" ht="12.75" customHeight="1" x14ac:dyDescent="0.2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/>
      <c r="Q9" s="1"/>
      <c r="R9" s="1"/>
      <c r="S9" s="62">
        <f t="shared" ref="S9:S38" si="0">+S8+1</f>
        <v>37592</v>
      </c>
      <c r="T9" s="478">
        <f>'[51]LT-WFALLON'!$I$9</f>
        <v>0</v>
      </c>
      <c r="U9" s="478">
        <f>'[51]LT-WFALLON'!$I$45</f>
        <v>0</v>
      </c>
      <c r="V9" s="478">
        <f>'[51]LT-WFALLON'!$N$9+'[51]LT-WFALLON'!$N$45</f>
        <v>0</v>
      </c>
      <c r="W9" s="478">
        <f>'[51]LT-WFALLON'!$O$9+'[51]LT-WFALLON'!$O$45</f>
        <v>0</v>
      </c>
      <c r="X9" s="478">
        <f>'[51]LT-WFALLON'!$Q$9+'[51]LT-WFALLON'!$Q$45</f>
        <v>0</v>
      </c>
      <c r="Y9" s="478">
        <f>'[51]LT-WFALLON'!$F$9+'[51]LT-WFALLON'!$F$45</f>
        <v>0</v>
      </c>
      <c r="Z9" s="478">
        <f>'[51]LT-WFALLON'!$G$9+'[51]LT-WFALLON'!$G$45</f>
        <v>0</v>
      </c>
      <c r="AA9" s="478">
        <f>[58]Liq!$E$3</f>
        <v>0</v>
      </c>
      <c r="AB9" s="478">
        <f>[58]Prudency!$C$319</f>
        <v>0</v>
      </c>
      <c r="AC9" s="478">
        <f>[58]Prudency!$B$319</f>
        <v>0</v>
      </c>
      <c r="AD9" s="478">
        <f>[58]Sheet5!$D$3</f>
        <v>0</v>
      </c>
      <c r="AE9" s="478">
        <f>[58]Liq!$D$3</f>
        <v>0</v>
      </c>
      <c r="AF9" s="478">
        <f>'[58]Daily Change'!$C$593</f>
        <v>0</v>
      </c>
      <c r="AG9" s="478">
        <f>'[58]Daily Change'!$D$593</f>
        <v>0</v>
      </c>
      <c r="AH9" s="478">
        <f>'[58]Daily Change'!$C$594</f>
        <v>0</v>
      </c>
      <c r="AI9" s="478">
        <f>'[58]Daily Change'!$D$594</f>
        <v>0</v>
      </c>
      <c r="AJ9" s="478">
        <f>[58]Sheet5!$L$6</f>
        <v>0</v>
      </c>
    </row>
    <row r="10" spans="1:36" ht="12.75" customHeight="1" x14ac:dyDescent="0.2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/>
      <c r="Q10" s="1"/>
      <c r="R10" s="1"/>
      <c r="S10" s="62">
        <f t="shared" si="0"/>
        <v>37593</v>
      </c>
      <c r="T10" s="478">
        <f>'[52]LT-WFALLON'!$I$9</f>
        <v>0</v>
      </c>
      <c r="U10" s="478">
        <f>'[52]LT-WFALLON'!$I$45</f>
        <v>0</v>
      </c>
      <c r="V10" s="478">
        <f>'[52]LT-WFALLON'!$N$9+'[52]LT-WFALLON'!$N$45</f>
        <v>0</v>
      </c>
      <c r="W10" s="478">
        <f>'[52]LT-WFALLON'!$O$9+'[52]LT-WFALLON'!$O$45</f>
        <v>0</v>
      </c>
      <c r="X10" s="478">
        <f>'[52]LT-WFALLON'!$Q$9+'[52]LT-WFALLON'!$Q$45</f>
        <v>0</v>
      </c>
      <c r="Y10" s="478">
        <f>'[52]LT-WFALLON'!$F$9+'[52]LT-WFALLON'!$F$45</f>
        <v>0</v>
      </c>
      <c r="Z10" s="478">
        <f>'[52]LT-WFALLON'!$G$9+'[52]LT-WFALLON'!$G$45</f>
        <v>0</v>
      </c>
      <c r="AA10" s="478">
        <f>[59]Liq!$E$3</f>
        <v>0</v>
      </c>
      <c r="AB10" s="478">
        <f>[59]Prudency!$C$319</f>
        <v>0</v>
      </c>
      <c r="AC10" s="478">
        <f>[59]Prudency!$B$319</f>
        <v>0</v>
      </c>
      <c r="AD10" s="478">
        <f>[59]Sheet5!$D$3</f>
        <v>0</v>
      </c>
      <c r="AE10" s="478">
        <f>[59]Liq!$D$3</f>
        <v>0</v>
      </c>
      <c r="AF10" s="478">
        <f>'[59]Daily Change'!$C$593</f>
        <v>0</v>
      </c>
      <c r="AG10" s="478">
        <f>'[59]Daily Change'!$D$593</f>
        <v>0</v>
      </c>
      <c r="AH10" s="478">
        <f>'[59]Daily Change'!$C$594</f>
        <v>0</v>
      </c>
      <c r="AI10" s="478">
        <f>'[59]Daily Change'!$D$594</f>
        <v>0</v>
      </c>
      <c r="AJ10" s="478">
        <f>[59]Sheet5!$L$6</f>
        <v>0</v>
      </c>
    </row>
    <row r="11" spans="1:36" ht="12.75" customHeight="1" thickBot="1" x14ac:dyDescent="0.25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/>
      <c r="Q11" s="1"/>
      <c r="R11" s="1"/>
      <c r="S11" s="62">
        <f t="shared" si="0"/>
        <v>37594</v>
      </c>
      <c r="T11" s="478">
        <f>'[53]LT-WFALLON'!$I$9</f>
        <v>0</v>
      </c>
      <c r="U11" s="478">
        <f>'[53]LT-WFALLON'!$I$45</f>
        <v>0</v>
      </c>
      <c r="V11" s="478">
        <f>'[53]LT-WFALLON'!$N$9+'[53]LT-WFALLON'!$N$45</f>
        <v>0</v>
      </c>
      <c r="W11" s="478">
        <f>'[53]LT-WFALLON'!$O$9+'[53]LT-WFALLON'!$O$45</f>
        <v>0</v>
      </c>
      <c r="X11" s="478">
        <f>'[53]LT-WFALLON'!$Q$9+'[53]LT-WFALLON'!$Q$45</f>
        <v>0</v>
      </c>
      <c r="Y11" s="478">
        <f>'[53]LT-WFALLON'!$F$9+'[53]LT-WFALLON'!$F$45</f>
        <v>0</v>
      </c>
      <c r="Z11" s="478">
        <f>'[53]LT-WFALLON'!$G$9+'[53]LT-WFALLON'!$G$45</f>
        <v>0</v>
      </c>
      <c r="AA11" s="478">
        <f>[60]Liq!$E$3</f>
        <v>0</v>
      </c>
      <c r="AB11" s="478">
        <f>[60]Prudency!$C$319</f>
        <v>0</v>
      </c>
      <c r="AC11" s="478">
        <f>[60]Prudency!$B$319</f>
        <v>0</v>
      </c>
      <c r="AD11" s="478">
        <f>[60]Sheet5!$D$3</f>
        <v>0</v>
      </c>
      <c r="AE11" s="478">
        <f>[60]Liq!$D$3</f>
        <v>0</v>
      </c>
      <c r="AF11" s="478">
        <f>'[60]Daily Change'!$C$593</f>
        <v>0</v>
      </c>
      <c r="AG11" s="478">
        <f>'[60]Daily Change'!$D$593</f>
        <v>0</v>
      </c>
      <c r="AH11" s="478">
        <f>'[60]Daily Change'!$C$594</f>
        <v>0</v>
      </c>
      <c r="AI11" s="478">
        <f>'[60]Daily Change'!$D$594</f>
        <v>0</v>
      </c>
      <c r="AJ11" s="478">
        <f>[60]Sheet5!$L$6</f>
        <v>0</v>
      </c>
    </row>
    <row r="12" spans="1:36" ht="12.75" customHeight="1" x14ac:dyDescent="0.2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/>
      <c r="Q12" s="1"/>
      <c r="R12" s="1"/>
      <c r="S12" s="62">
        <f t="shared" si="0"/>
        <v>37595</v>
      </c>
      <c r="T12" s="478">
        <f>'[54]LT-WFALLON'!$I$9</f>
        <v>0</v>
      </c>
      <c r="U12" s="478">
        <f>'[54]LT-WFALLON'!$I$45</f>
        <v>0</v>
      </c>
      <c r="V12" s="478">
        <f>'[54]LT-WFALLON'!$N$9+'[54]LT-WFALLON'!$N$45</f>
        <v>0</v>
      </c>
      <c r="W12" s="478">
        <f>'[54]LT-WFALLON'!$O$9+'[54]LT-WFALLON'!$O$45</f>
        <v>0</v>
      </c>
      <c r="X12" s="478">
        <f>'[54]LT-WFALLON'!$Q$9+'[54]LT-WFALLON'!$Q$45</f>
        <v>0</v>
      </c>
      <c r="Y12" s="478">
        <f>'[54]LT-WFALLON'!$F$9+'[54]LT-WFALLON'!$F$45</f>
        <v>0</v>
      </c>
      <c r="Z12" s="478">
        <f>'[54]LT-WFALLON'!$G$9+'[54]LT-WFALLON'!$G$45</f>
        <v>0</v>
      </c>
      <c r="AA12" s="478">
        <f>[61]Liq!$E$3</f>
        <v>0</v>
      </c>
      <c r="AB12" s="478">
        <f>[61]Prudency!$C$319</f>
        <v>0</v>
      </c>
      <c r="AC12" s="478">
        <f>[61]Prudency!$B$319</f>
        <v>0</v>
      </c>
      <c r="AD12" s="478">
        <f>[61]Sheet5!$D$3</f>
        <v>0</v>
      </c>
      <c r="AE12" s="478">
        <f>[61]Liq!$D$3</f>
        <v>0</v>
      </c>
      <c r="AF12" s="478">
        <f>'[61]Daily Change'!$C$593</f>
        <v>0</v>
      </c>
      <c r="AG12" s="478">
        <f>'[61]Daily Change'!$D$593</f>
        <v>0</v>
      </c>
      <c r="AH12" s="478">
        <f>'[61]Daily Change'!$C$594</f>
        <v>0</v>
      </c>
      <c r="AI12" s="478">
        <f>'[61]Daily Change'!$D$594</f>
        <v>0</v>
      </c>
      <c r="AJ12" s="478">
        <f>[61]Sheet5!$L$6</f>
        <v>0</v>
      </c>
    </row>
    <row r="13" spans="1:36" ht="12.75" customHeight="1" thickBot="1" x14ac:dyDescent="0.25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/>
      <c r="Q13" s="1"/>
      <c r="R13" s="1"/>
      <c r="S13" s="62">
        <f t="shared" si="0"/>
        <v>37596</v>
      </c>
      <c r="T13" s="478">
        <f>'[55]LT-WFALLON'!$I$9</f>
        <v>0</v>
      </c>
      <c r="U13" s="478">
        <f>'[55]LT-WFALLON'!$I$45</f>
        <v>0</v>
      </c>
      <c r="V13" s="478">
        <f>'[55]LT-WFALLON'!$N$9+'[55]LT-WFALLON'!$N$45</f>
        <v>0</v>
      </c>
      <c r="W13" s="478">
        <f>'[55]LT-WFALLON'!$O$9+'[55]LT-WFALLON'!$O$45</f>
        <v>0</v>
      </c>
      <c r="X13" s="478">
        <f>'[55]LT-WFALLON'!$Q$9+'[55]LT-WFALLON'!$Q$45</f>
        <v>0</v>
      </c>
      <c r="Y13" s="478">
        <f>'[55]LT-WFALLON'!$F$9+'[55]LT-WFALLON'!$F$45</f>
        <v>0</v>
      </c>
      <c r="Z13" s="478">
        <f>'[55]LT-WFALLON'!$G$9+'[55]LT-WFALLON'!$G$45</f>
        <v>0</v>
      </c>
      <c r="AA13" s="478">
        <f>[62]Liq!$E$3</f>
        <v>0</v>
      </c>
      <c r="AB13" s="478">
        <f>[62]Prudency!$C$319</f>
        <v>0</v>
      </c>
      <c r="AC13" s="478">
        <f>[62]Prudency!$B$319</f>
        <v>0</v>
      </c>
      <c r="AD13" s="478">
        <f>[62]Sheet5!$D$3</f>
        <v>0</v>
      </c>
      <c r="AE13" s="478">
        <f>[62]Liq!$D$3</f>
        <v>0</v>
      </c>
      <c r="AF13" s="478">
        <f>'[62]Daily Change'!$C$593</f>
        <v>0</v>
      </c>
      <c r="AG13" s="478">
        <f>'[62]Daily Change'!$D$593</f>
        <v>0</v>
      </c>
      <c r="AH13" s="478">
        <f>'[62]Daily Change'!$C$594</f>
        <v>0</v>
      </c>
      <c r="AI13" s="478">
        <f>'[62]Daily Change'!$D$594</f>
        <v>0</v>
      </c>
      <c r="AJ13" s="478">
        <f>[62]Sheet5!$L$6</f>
        <v>0</v>
      </c>
    </row>
    <row r="14" spans="1:36" ht="12.75" customHeight="1" x14ac:dyDescent="0.25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/>
      <c r="Q14" s="1"/>
      <c r="R14" s="1"/>
      <c r="S14" s="62">
        <f t="shared" si="0"/>
        <v>37597</v>
      </c>
      <c r="T14" s="478">
        <f>'[5]LT-WFALLON'!$I$9</f>
        <v>0</v>
      </c>
      <c r="U14" s="478">
        <f>'[5]LT-WFALLON'!$I$45</f>
        <v>0</v>
      </c>
      <c r="V14" s="478">
        <f>'[5]LT-WFALLON'!$N$9+'[5]LT-WFALLON'!$N$45</f>
        <v>0</v>
      </c>
      <c r="W14" s="478">
        <f>'[5]LT-WFALLON'!$O$9+'[5]LT-WFALLON'!$O$45</f>
        <v>0</v>
      </c>
      <c r="X14" s="478">
        <f>'[5]LT-WFALLON'!$Q$9+'[5]LT-WFALLON'!$Q$45</f>
        <v>0</v>
      </c>
      <c r="Y14" s="478">
        <f>'[5]LT-WFALLON'!$F$9+'[5]LT-WFALLON'!$F$45</f>
        <v>0</v>
      </c>
      <c r="Z14" s="478">
        <f>'[5]LT-WFALLON'!$G$9+'[5]LT-WFALLON'!$G$45</f>
        <v>0</v>
      </c>
      <c r="AA14" s="478">
        <f>[6]Liq!$E$3</f>
        <v>0</v>
      </c>
      <c r="AB14" s="478">
        <f>[6]Prudency!$C$319</f>
        <v>0</v>
      </c>
      <c r="AC14" s="478">
        <f>[6]Prudency!$B$319</f>
        <v>0</v>
      </c>
      <c r="AD14" s="478">
        <f>[6]Sheet5!$D$3</f>
        <v>0</v>
      </c>
      <c r="AE14" s="478">
        <f>[6]Liq!$D$3</f>
        <v>0</v>
      </c>
      <c r="AF14" s="478">
        <f>'[6]Daily Change'!$C$593</f>
        <v>0</v>
      </c>
      <c r="AG14" s="478">
        <f>'[6]Daily Change'!$D$593</f>
        <v>0</v>
      </c>
      <c r="AH14" s="478">
        <f>'[6]Daily Change'!$C$594</f>
        <v>0</v>
      </c>
      <c r="AI14" s="478">
        <f>'[6]Daily Change'!$D$594</f>
        <v>0</v>
      </c>
      <c r="AJ14" s="478">
        <f>[6]Sheet5!$L$6</f>
        <v>0</v>
      </c>
    </row>
    <row r="15" spans="1:36" ht="12.75" customHeight="1" x14ac:dyDescent="0.2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37598</v>
      </c>
      <c r="T15" s="478">
        <f>'[7]LT-WFALLON'!$I$9</f>
        <v>0</v>
      </c>
      <c r="U15" s="478">
        <f>'[7]LT-WFALLON'!$I$45</f>
        <v>0</v>
      </c>
      <c r="V15" s="478">
        <f>'[7]LT-WFALLON'!$N$9+'[7]LT-WFALLON'!$N$45</f>
        <v>0</v>
      </c>
      <c r="W15" s="478">
        <f>'[7]LT-WFALLON'!$O$9+'[7]LT-WFALLON'!$O$45</f>
        <v>0</v>
      </c>
      <c r="X15" s="478">
        <f>'[7]LT-WFALLON'!$Q$9+'[7]LT-WFALLON'!$Q$45</f>
        <v>0</v>
      </c>
      <c r="Y15" s="478">
        <f>'[7]LT-WFALLON'!$F$9+'[7]LT-WFALLON'!$F$45</f>
        <v>0</v>
      </c>
      <c r="Z15" s="478">
        <f>'[7]LT-WFALLON'!$G$9+'[7]LT-WFALLON'!$G$45</f>
        <v>0</v>
      </c>
      <c r="AA15" s="478">
        <f>[8]Liq!$E$3</f>
        <v>0</v>
      </c>
      <c r="AB15" s="478">
        <f>[8]Prudency!$C$319</f>
        <v>0</v>
      </c>
      <c r="AC15" s="478">
        <f>[8]Prudency!$B$319</f>
        <v>0</v>
      </c>
      <c r="AD15" s="478">
        <f>[8]Sheet5!$D$3</f>
        <v>0</v>
      </c>
      <c r="AE15" s="478">
        <f>[8]Liq!$D$3</f>
        <v>0</v>
      </c>
      <c r="AF15" s="478">
        <f>'[8]Daily Change'!$C$593</f>
        <v>0</v>
      </c>
      <c r="AG15" s="478">
        <f>'[8]Daily Change'!$D$593</f>
        <v>0</v>
      </c>
      <c r="AH15" s="478">
        <f>'[8]Daily Change'!$C$594</f>
        <v>0</v>
      </c>
      <c r="AI15" s="478">
        <f>'[8]Daily Change'!$D$594</f>
        <v>0</v>
      </c>
      <c r="AJ15" s="478">
        <f>[8]Sheet5!$L$6</f>
        <v>0</v>
      </c>
    </row>
    <row r="16" spans="1:36" ht="12.75" customHeight="1" thickBot="1" x14ac:dyDescent="0.25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/>
      <c r="Q16" s="1"/>
      <c r="R16" s="1"/>
      <c r="S16" s="62">
        <f t="shared" si="0"/>
        <v>37599</v>
      </c>
      <c r="T16" s="478">
        <f>'[9]LT-WFALLON'!$I$9</f>
        <v>0</v>
      </c>
      <c r="U16" s="478">
        <f>'[9]LT-WFALLON'!$I$45</f>
        <v>0</v>
      </c>
      <c r="V16" s="478">
        <f>'[9]LT-WFALLON'!$N$9+'[9]LT-WFALLON'!$N$45</f>
        <v>0</v>
      </c>
      <c r="W16" s="478">
        <f>'[9]LT-WFALLON'!$O$9+'[9]LT-WFALLON'!$O$45</f>
        <v>0</v>
      </c>
      <c r="X16" s="478">
        <f>'[9]LT-WFALLON'!$Q$9+'[9]LT-WFALLON'!$Q$45</f>
        <v>0</v>
      </c>
      <c r="Y16" s="478">
        <f>'[9]LT-WFALLON'!$F$9+'[9]LT-WFALLON'!$F$45</f>
        <v>0</v>
      </c>
      <c r="Z16" s="478">
        <f>'[9]LT-WFALLON'!$G$9+'[9]LT-WFALLON'!$G$45</f>
        <v>0</v>
      </c>
      <c r="AA16" s="478">
        <f>[10]Liq!$E$3</f>
        <v>0</v>
      </c>
      <c r="AB16" s="478">
        <f>[10]Prudency!$C$319</f>
        <v>0</v>
      </c>
      <c r="AC16" s="478">
        <f>[10]Prudency!$B$319</f>
        <v>0</v>
      </c>
      <c r="AD16" s="478">
        <f>[10]Sheet5!$D$3</f>
        <v>0</v>
      </c>
      <c r="AE16" s="478">
        <f>[10]Liq!$D$3</f>
        <v>0</v>
      </c>
      <c r="AF16" s="478">
        <f>'[10]Daily Change'!$C$593</f>
        <v>0</v>
      </c>
      <c r="AG16" s="478">
        <f>'[10]Daily Change'!$D$593</f>
        <v>0</v>
      </c>
      <c r="AH16" s="478">
        <f>'[10]Daily Change'!$C$594</f>
        <v>0</v>
      </c>
      <c r="AI16" s="478">
        <f>'[10]Daily Change'!$D$594</f>
        <v>0</v>
      </c>
      <c r="AJ16" s="478">
        <f>[10]Sheet5!$L$6</f>
        <v>0</v>
      </c>
    </row>
    <row r="17" spans="1:37" ht="12.75" customHeight="1" thickTop="1" x14ac:dyDescent="0.2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37600</v>
      </c>
      <c r="T17" s="478">
        <f>'[11]LT-WFALLON'!$I$9</f>
        <v>0</v>
      </c>
      <c r="U17" s="478">
        <f>'[11]LT-WFALLON'!$I$45</f>
        <v>0</v>
      </c>
      <c r="V17" s="478">
        <f>'[11]LT-WFALLON'!$N$9+'[11]LT-WFALLON'!$N$45</f>
        <v>0</v>
      </c>
      <c r="W17" s="478">
        <f>'[11]LT-WFALLON'!$O$9+'[11]LT-WFALLON'!$O$45</f>
        <v>0</v>
      </c>
      <c r="X17" s="478">
        <f>'[11]LT-WFALLON'!$Q$9+'[11]LT-WFALLON'!$Q$45</f>
        <v>0</v>
      </c>
      <c r="Y17" s="478">
        <f>'[11]LT-WFALLON'!$F$9+'[11]LT-WFALLON'!$F$45</f>
        <v>0</v>
      </c>
      <c r="Z17" s="478">
        <f>'[11]LT-WFALLON'!$G$9+'[11]LT-WFALLON'!$G$45</f>
        <v>0</v>
      </c>
      <c r="AA17" s="478">
        <f>[12]Liq!$E$3</f>
        <v>0</v>
      </c>
      <c r="AB17" s="478">
        <f>[12]Prudency!$C$319</f>
        <v>0</v>
      </c>
      <c r="AC17" s="478">
        <f>[12]Prudency!$B$319</f>
        <v>0</v>
      </c>
      <c r="AD17" s="478">
        <f>[12]Sheet5!$D$3</f>
        <v>0</v>
      </c>
      <c r="AE17" s="478">
        <f>[12]Liq!$D$3</f>
        <v>0</v>
      </c>
      <c r="AF17" s="478">
        <f>'[12]Daily Change'!$C$593</f>
        <v>0</v>
      </c>
      <c r="AG17" s="478">
        <f>'[12]Daily Change'!$D$593</f>
        <v>0</v>
      </c>
      <c r="AH17" s="478">
        <f>'[12]Daily Change'!$C$594</f>
        <v>0</v>
      </c>
      <c r="AI17" s="478">
        <f>'[12]Daily Change'!$D$594</f>
        <v>0</v>
      </c>
      <c r="AJ17" s="478">
        <f>[12]Sheet5!$L$6</f>
        <v>0</v>
      </c>
    </row>
    <row r="18" spans="1:37" ht="12.75" customHeight="1" x14ac:dyDescent="0.2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37601</v>
      </c>
      <c r="T18" s="478">
        <f>'[13]LT-WFALLON'!$I$9</f>
        <v>0</v>
      </c>
      <c r="U18" s="478">
        <f>'[13]LT-WFALLON'!$I$45</f>
        <v>0</v>
      </c>
      <c r="V18" s="478">
        <f>'[13]LT-WFALLON'!$N$9+'[13]LT-WFALLON'!$N$45</f>
        <v>0</v>
      </c>
      <c r="W18" s="478">
        <f>'[13]LT-WFALLON'!$O$9+'[13]LT-WFALLON'!$O$45</f>
        <v>0</v>
      </c>
      <c r="X18" s="478">
        <f>'[13]LT-WFALLON'!$Q$9+'[13]LT-WFALLON'!$Q$45</f>
        <v>0</v>
      </c>
      <c r="Y18" s="478">
        <f>'[13]LT-WFALLON'!$F$9+'[13]LT-WFALLON'!$F$45</f>
        <v>0</v>
      </c>
      <c r="Z18" s="478">
        <f>'[13]LT-WFALLON'!$G$9+'[13]LT-WFALLON'!$G$45</f>
        <v>0</v>
      </c>
      <c r="AA18" s="478">
        <f>[14]Liq!$E$3</f>
        <v>0</v>
      </c>
      <c r="AB18" s="478">
        <f>[14]Prudency!$C$319</f>
        <v>0</v>
      </c>
      <c r="AC18" s="478">
        <f>[14]Prudency!$B$319</f>
        <v>0</v>
      </c>
      <c r="AD18" s="478">
        <f>[14]Sheet5!$D$3</f>
        <v>0</v>
      </c>
      <c r="AE18" s="478">
        <f>[14]Liq!$D$3</f>
        <v>0</v>
      </c>
      <c r="AF18" s="478">
        <f>'[14]Daily Change'!$C$593</f>
        <v>0</v>
      </c>
      <c r="AG18" s="478">
        <f>'[14]Daily Change'!$D$593</f>
        <v>0</v>
      </c>
      <c r="AH18" s="478">
        <f>'[14]Daily Change'!$C$594</f>
        <v>0</v>
      </c>
      <c r="AI18" s="478">
        <f>'[14]Daily Change'!$D$594</f>
        <v>0</v>
      </c>
      <c r="AJ18" s="478">
        <f>[14]Sheet5!$L$6</f>
        <v>0</v>
      </c>
    </row>
    <row r="19" spans="1:37" ht="12.75" customHeight="1" x14ac:dyDescent="0.2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/>
      <c r="Q19" s="1"/>
      <c r="R19" s="1"/>
      <c r="S19" s="62">
        <f t="shared" si="0"/>
        <v>37602</v>
      </c>
      <c r="T19" s="478">
        <f>'[15]LT-WFALLON'!$I$9</f>
        <v>0</v>
      </c>
      <c r="U19" s="478">
        <f>'[15]LT-WFALLON'!$I$45</f>
        <v>0</v>
      </c>
      <c r="V19" s="478">
        <f>'[15]LT-WFALLON'!$N$9+'[15]LT-WFALLON'!$N$45</f>
        <v>0</v>
      </c>
      <c r="W19" s="478">
        <f>'[15]LT-WFALLON'!$O$9+'[15]LT-WFALLON'!$O$45</f>
        <v>0</v>
      </c>
      <c r="X19" s="478">
        <f>'[15]LT-WFALLON'!$Q$9+'[15]LT-WFALLON'!$Q$45</f>
        <v>0</v>
      </c>
      <c r="Y19" s="478">
        <f>'[15]LT-WFALLON'!$F$9+'[15]LT-WFALLON'!$F$45</f>
        <v>0</v>
      </c>
      <c r="Z19" s="478">
        <f>'[15]LT-WFALLON'!$G$9+'[15]LT-WFALLON'!$G$45</f>
        <v>0</v>
      </c>
      <c r="AA19" s="478">
        <f>[16]Liq!$E$3</f>
        <v>0</v>
      </c>
      <c r="AB19" s="478">
        <f>[16]Prudency!$C$319</f>
        <v>0</v>
      </c>
      <c r="AC19" s="478">
        <f>[16]Prudency!$B$319</f>
        <v>0</v>
      </c>
      <c r="AD19" s="478">
        <f>[16]Sheet5!$D$3</f>
        <v>0</v>
      </c>
      <c r="AE19" s="478">
        <f>[16]Liq!$D$3</f>
        <v>0</v>
      </c>
      <c r="AF19" s="478">
        <f>'[16]Daily Change'!$C$593</f>
        <v>0</v>
      </c>
      <c r="AG19" s="478">
        <f>'[16]Daily Change'!$D$593</f>
        <v>0</v>
      </c>
      <c r="AH19" s="478">
        <f>'[16]Daily Change'!$C$594</f>
        <v>0</v>
      </c>
      <c r="AI19" s="478">
        <f>'[16]Daily Change'!$D$594</f>
        <v>0</v>
      </c>
      <c r="AJ19" s="478">
        <f>[16]Sheet5!$L$6</f>
        <v>0</v>
      </c>
    </row>
    <row r="20" spans="1:37" ht="12.75" customHeight="1" x14ac:dyDescent="0.2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/>
      <c r="Q20" s="1"/>
      <c r="R20" s="1"/>
      <c r="S20" s="62">
        <f t="shared" si="0"/>
        <v>37603</v>
      </c>
      <c r="T20" s="478">
        <f>'[17]LT-WFALLON'!$I$9</f>
        <v>0</v>
      </c>
      <c r="U20" s="478">
        <f>'[17]LT-WFALLON'!$I$45</f>
        <v>0</v>
      </c>
      <c r="V20" s="478">
        <f>'[17]LT-WFALLON'!$N$9+'[17]LT-WFALLON'!$N$45</f>
        <v>0</v>
      </c>
      <c r="W20" s="478">
        <f>'[17]LT-WFALLON'!$O$9+'[17]LT-WFALLON'!$O$45</f>
        <v>0</v>
      </c>
      <c r="X20" s="478">
        <f>'[17]LT-WFALLON'!$Q$9+'[17]LT-WFALLON'!$Q$45</f>
        <v>0</v>
      </c>
      <c r="Y20" s="478">
        <f>'[17]LT-WFALLON'!$F$9+'[17]LT-WFALLON'!$F$45</f>
        <v>0</v>
      </c>
      <c r="Z20" s="478">
        <f>'[17]LT-WFALLON'!$G$9+'[17]LT-WFALLON'!$G$45</f>
        <v>0</v>
      </c>
      <c r="AA20" s="478">
        <f>[18]Liq!$E$3</f>
        <v>0</v>
      </c>
      <c r="AB20" s="478">
        <f>[18]Prudency!$C$319</f>
        <v>0</v>
      </c>
      <c r="AC20" s="478">
        <f>[18]Prudency!$B$319</f>
        <v>0</v>
      </c>
      <c r="AD20" s="478">
        <f>[18]Sheet5!$D$3</f>
        <v>0</v>
      </c>
      <c r="AE20" s="478">
        <f>[18]Liq!$D$3</f>
        <v>0</v>
      </c>
      <c r="AF20" s="478">
        <f>'[18]Daily Change'!$C$593</f>
        <v>0</v>
      </c>
      <c r="AG20" s="478">
        <f>'[18]Daily Change'!$D$593</f>
        <v>0</v>
      </c>
      <c r="AH20" s="478">
        <f>'[18]Daily Change'!$C$594</f>
        <v>0</v>
      </c>
      <c r="AI20" s="478">
        <f>'[18]Daily Change'!$D$594</f>
        <v>0</v>
      </c>
      <c r="AJ20" s="478">
        <f>[18]Sheet5!$L$6</f>
        <v>0</v>
      </c>
    </row>
    <row r="21" spans="1:37" ht="12.75" customHeight="1" x14ac:dyDescent="0.2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37604</v>
      </c>
      <c r="T21" s="478">
        <f>'[19]LT-WFALLON'!$I$9</f>
        <v>0</v>
      </c>
      <c r="U21" s="478">
        <f>'[19]LT-WFALLON'!$I$45</f>
        <v>0</v>
      </c>
      <c r="V21" s="478">
        <f>'[19]LT-WFALLON'!$N$9+'[19]LT-WFALLON'!$N$45</f>
        <v>0</v>
      </c>
      <c r="W21" s="478">
        <f>'[19]LT-WFALLON'!$O$9+'[19]LT-WFALLON'!$O$45</f>
        <v>0</v>
      </c>
      <c r="X21" s="478">
        <f>'[19]LT-WFALLON'!$Q$9+'[19]LT-WFALLON'!$Q$45</f>
        <v>0</v>
      </c>
      <c r="Y21" s="478">
        <f>'[19]LT-WFALLON'!$F$9+'[19]LT-WFALLON'!$F$45</f>
        <v>0</v>
      </c>
      <c r="Z21" s="478">
        <f>'[19]LT-WFALLON'!$G$9+'[19]LT-WFALLON'!$G$45</f>
        <v>0</v>
      </c>
      <c r="AA21" s="478">
        <f>[20]Liq!$E$3</f>
        <v>0</v>
      </c>
      <c r="AB21" s="478">
        <f>[20]Prudency!$C$319</f>
        <v>0</v>
      </c>
      <c r="AC21" s="478">
        <f>[20]Prudency!$B$319</f>
        <v>0</v>
      </c>
      <c r="AD21" s="478">
        <f>[20]Sheet5!$D$3</f>
        <v>0</v>
      </c>
      <c r="AE21" s="478">
        <f>[20]Liq!$D$3</f>
        <v>0</v>
      </c>
      <c r="AF21" s="478">
        <f>'[20]Daily Change'!$C$593</f>
        <v>0</v>
      </c>
      <c r="AG21" s="478">
        <f>'[20]Daily Change'!$D$593</f>
        <v>0</v>
      </c>
      <c r="AH21" s="478">
        <f>'[20]Daily Change'!$C$594</f>
        <v>0</v>
      </c>
      <c r="AI21" s="478">
        <f>'[20]Daily Change'!$D$594</f>
        <v>0</v>
      </c>
      <c r="AJ21" s="478">
        <f>[20]Sheet5!$L$6</f>
        <v>0</v>
      </c>
    </row>
    <row r="22" spans="1:37" ht="12.75" customHeight="1" x14ac:dyDescent="0.2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37605</v>
      </c>
      <c r="T22" s="478">
        <f>'[1]LT-WFALLON'!$I$9</f>
        <v>0</v>
      </c>
      <c r="U22" s="478">
        <f>'[1]LT-WFALLON'!$I$45</f>
        <v>0</v>
      </c>
      <c r="V22" s="478">
        <f>'[1]LT-WFALLON'!$N$9+'[1]LT-WFALLON'!$N$45</f>
        <v>0</v>
      </c>
      <c r="W22" s="478">
        <f>'[1]LT-WFALLON'!$O$9+'[1]LT-WFALLON'!$O$45</f>
        <v>0</v>
      </c>
      <c r="X22" s="478">
        <f>'[1]LT-WFALLON'!$Q$9+'[1]LT-WFALLON'!$Q$45</f>
        <v>0</v>
      </c>
      <c r="Y22" s="478">
        <f>'[1]LT-WFALLON'!$F$9+'[1]LT-WFALLON'!$F$45</f>
        <v>0</v>
      </c>
      <c r="Z22" s="478">
        <f>'[1]LT-WFALLON'!$G$9+'[1]LT-WFALLON'!$G$45</f>
        <v>0</v>
      </c>
      <c r="AA22" s="478">
        <f>[2]Liq!$E$3</f>
        <v>0</v>
      </c>
      <c r="AB22" s="478">
        <f>[2]Prudency!$C$319</f>
        <v>0</v>
      </c>
      <c r="AC22" s="478">
        <f>[2]Prudency!$B$319</f>
        <v>0</v>
      </c>
      <c r="AD22" s="478">
        <f>[2]Sheet5!$D$3</f>
        <v>0</v>
      </c>
      <c r="AE22" s="478">
        <f>[2]Liq!$D$3</f>
        <v>0</v>
      </c>
      <c r="AF22" s="478">
        <f>'[2]Daily Change'!$C$593</f>
        <v>0</v>
      </c>
      <c r="AG22" s="478">
        <f>'[2]Daily Change'!$D$593</f>
        <v>0</v>
      </c>
      <c r="AH22" s="478">
        <f>'[2]Daily Change'!$C$594</f>
        <v>0</v>
      </c>
      <c r="AI22" s="478">
        <f>'[2]Daily Change'!$D$594</f>
        <v>0</v>
      </c>
      <c r="AJ22" s="478">
        <f>[2]Sheet5!$L$6</f>
        <v>0</v>
      </c>
    </row>
    <row r="23" spans="1:37" ht="12.75" customHeight="1" x14ac:dyDescent="0.2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37606</v>
      </c>
      <c r="T23" s="478">
        <f>'[3]LT-WFALLON'!$I$9</f>
        <v>0</v>
      </c>
      <c r="U23" s="478">
        <f>'[3]LT-WFALLON'!$I$45</f>
        <v>0</v>
      </c>
      <c r="V23" s="478">
        <f>'[3]LT-WFALLON'!$N$9+'[3]LT-WFALLON'!$N$45</f>
        <v>0</v>
      </c>
      <c r="W23" s="478">
        <f>'[3]LT-WFALLON'!$O$9+'[3]LT-WFALLON'!$O$45</f>
        <v>0</v>
      </c>
      <c r="X23" s="478">
        <f>'[3]LT-WFALLON'!$Q$9+'[3]LT-WFALLON'!$Q$45</f>
        <v>0</v>
      </c>
      <c r="Y23" s="478">
        <f>'[3]LT-WFALLON'!$F$9+'[3]LT-WFALLON'!$F$45</f>
        <v>0</v>
      </c>
      <c r="Z23" s="478">
        <f>'[3]LT-WFALLON'!$G$9+'[3]LT-WFALLON'!$G$45</f>
        <v>0</v>
      </c>
      <c r="AA23" s="478">
        <f>[4]Liq!$E$3</f>
        <v>0</v>
      </c>
      <c r="AB23" s="478">
        <f>[4]Prudency!$C$319</f>
        <v>0</v>
      </c>
      <c r="AC23" s="478">
        <f>[4]Prudency!$B$319</f>
        <v>0</v>
      </c>
      <c r="AD23" s="478">
        <f>[4]Sheet5!$D$3</f>
        <v>0</v>
      </c>
      <c r="AE23" s="478">
        <f>[4]Liq!$D$3</f>
        <v>0</v>
      </c>
      <c r="AF23" s="478">
        <f>'[4]Daily Change'!$C$593</f>
        <v>0</v>
      </c>
      <c r="AG23" s="478">
        <f>'[4]Daily Change'!$D$593</f>
        <v>0</v>
      </c>
      <c r="AH23" s="478">
        <f>'[4]Daily Change'!$C$594</f>
        <v>0</v>
      </c>
      <c r="AI23" s="478">
        <f>'[4]Daily Change'!$D$594</f>
        <v>0</v>
      </c>
      <c r="AJ23" s="478">
        <f>[4]Sheet5!$L$6</f>
        <v>0</v>
      </c>
    </row>
    <row r="24" spans="1:37" ht="12.75" customHeight="1" x14ac:dyDescent="0.2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/>
      <c r="Q24" s="1"/>
      <c r="R24" s="1"/>
      <c r="S24" s="62">
        <f t="shared" si="0"/>
        <v>37607</v>
      </c>
      <c r="T24" s="478">
        <f>'[21]LT-WFALLON'!$I$9</f>
        <v>0</v>
      </c>
      <c r="U24" s="478">
        <f>'[21]LT-WFALLON'!$I$45</f>
        <v>0</v>
      </c>
      <c r="V24" s="478">
        <f>'[21]LT-WFALLON'!$N$9+'[21]LT-WFALLON'!$N$45</f>
        <v>0</v>
      </c>
      <c r="W24" s="478">
        <f>'[21]LT-WFALLON'!$O$9+'[21]LT-WFALLON'!$O$45</f>
        <v>0</v>
      </c>
      <c r="X24" s="478">
        <f>'[21]LT-WFALLON'!$Q$9+'[21]LT-WFALLON'!$Q$45</f>
        <v>0</v>
      </c>
      <c r="Y24" s="478">
        <f>'[21]LT-WFALLON'!$F$9+'[21]LT-WFALLON'!$F$45</f>
        <v>0</v>
      </c>
      <c r="Z24" s="478">
        <f>'[21]LT-WFALLON'!$G$9+'[21]LT-WFALLON'!$G$45</f>
        <v>0</v>
      </c>
      <c r="AA24" s="478">
        <f>[36]Liq!$E$3</f>
        <v>0</v>
      </c>
      <c r="AB24" s="478">
        <f>[36]Prudency!$C$319</f>
        <v>0</v>
      </c>
      <c r="AC24" s="478">
        <f>[36]Prudency!$B$319</f>
        <v>0</v>
      </c>
      <c r="AD24" s="478">
        <f>[36]Sheet5!$D$3</f>
        <v>0</v>
      </c>
      <c r="AE24" s="478">
        <f>[36]Liq!$D$3</f>
        <v>0</v>
      </c>
      <c r="AF24" s="478">
        <f>'[36]Daily Change'!$C$593</f>
        <v>0</v>
      </c>
      <c r="AG24" s="478">
        <f>'[36]Daily Change'!$D$593</f>
        <v>0</v>
      </c>
      <c r="AH24" s="478">
        <f>'[36]Daily Change'!$C$594</f>
        <v>0</v>
      </c>
      <c r="AI24" s="478">
        <f>'[36]Daily Change'!$D$594</f>
        <v>0</v>
      </c>
      <c r="AJ24" s="478">
        <f>[36]Sheet5!$L$6</f>
        <v>0</v>
      </c>
    </row>
    <row r="25" spans="1:37" ht="12.75" customHeight="1" x14ac:dyDescent="0.2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si="0"/>
        <v>37608</v>
      </c>
      <c r="T25" s="478">
        <f>'[22]LT-WFALLON'!$I$9</f>
        <v>0</v>
      </c>
      <c r="U25" s="478">
        <f>'[22]LT-WFALLON'!$I$45</f>
        <v>0</v>
      </c>
      <c r="V25" s="478">
        <f>'[22]LT-WFALLON'!$N$9+'[22]LT-WFALLON'!$N$45</f>
        <v>0</v>
      </c>
      <c r="W25" s="478">
        <f>'[22]LT-WFALLON'!$O$9+'[22]LT-WFALLON'!$O$45</f>
        <v>0</v>
      </c>
      <c r="X25" s="478">
        <f>'[22]LT-WFALLON'!$Q$9+'[22]LT-WFALLON'!$Q$45</f>
        <v>0</v>
      </c>
      <c r="Y25" s="478">
        <f>'[22]LT-WFALLON'!$F$9+'[22]LT-WFALLON'!$F$45</f>
        <v>0</v>
      </c>
      <c r="Z25" s="478">
        <f>'[22]LT-WFALLON'!$G$9+'[22]LT-WFALLON'!$G$45</f>
        <v>0</v>
      </c>
      <c r="AA25" s="478">
        <f>[37]Liq!$E$3</f>
        <v>0</v>
      </c>
      <c r="AB25" s="478">
        <f>[37]Prudency!$C$319</f>
        <v>0</v>
      </c>
      <c r="AC25" s="478">
        <f>[37]Prudency!$B$319</f>
        <v>0</v>
      </c>
      <c r="AD25" s="478">
        <f>[37]Sheet5!$D$3</f>
        <v>0</v>
      </c>
      <c r="AE25" s="478">
        <f>[37]Liq!$D$3</f>
        <v>0</v>
      </c>
      <c r="AF25" s="478">
        <f>'[37]Daily Change'!$C$593</f>
        <v>0</v>
      </c>
      <c r="AG25" s="478">
        <f>'[37]Daily Change'!$D$593</f>
        <v>0</v>
      </c>
      <c r="AH25" s="478">
        <f>'[37]Daily Change'!$C$594</f>
        <v>0</v>
      </c>
      <c r="AI25" s="478">
        <f>'[37]Daily Change'!$D$594</f>
        <v>0</v>
      </c>
      <c r="AJ25" s="478">
        <f>[37]Sheet5!$L$6</f>
        <v>0</v>
      </c>
      <c r="AK25" s="18"/>
    </row>
    <row r="26" spans="1:37" ht="12.75" customHeight="1" x14ac:dyDescent="0.2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0"/>
        <v>37609</v>
      </c>
      <c r="T26" s="478">
        <f>'[23]LT-WFALLON'!$I$9</f>
        <v>0</v>
      </c>
      <c r="U26" s="478">
        <f>'[23]LT-WFALLON'!$I$45</f>
        <v>0</v>
      </c>
      <c r="V26" s="478">
        <f>'[23]LT-WFALLON'!$N$9+'[23]LT-WFALLON'!$N$45</f>
        <v>0</v>
      </c>
      <c r="W26" s="478">
        <f>'[23]LT-WFALLON'!$O$9+'[23]LT-WFALLON'!$O$45</f>
        <v>0</v>
      </c>
      <c r="X26" s="478">
        <f>'[23]LT-WFALLON'!$Q$9+'[23]LT-WFALLON'!$Q$45</f>
        <v>0</v>
      </c>
      <c r="Y26" s="478">
        <f>'[23]LT-WFALLON'!$F$9+'[23]LT-WFALLON'!$F$45</f>
        <v>0</v>
      </c>
      <c r="Z26" s="478">
        <f>'[23]LT-WFALLON'!$G$9+'[23]LT-WFALLON'!$G$45</f>
        <v>0</v>
      </c>
      <c r="AA26" s="478">
        <f>[38]Liq!$E$3</f>
        <v>0</v>
      </c>
      <c r="AB26" s="478">
        <f>[38]Prudency!$C$319</f>
        <v>0</v>
      </c>
      <c r="AC26" s="478">
        <f>[38]Prudency!$B$319</f>
        <v>0</v>
      </c>
      <c r="AD26" s="478">
        <f>[38]Sheet5!$D$3</f>
        <v>0</v>
      </c>
      <c r="AE26" s="478">
        <f>[38]Liq!$D$3</f>
        <v>0</v>
      </c>
      <c r="AF26" s="478">
        <f>'[38]Daily Change'!$C$593</f>
        <v>0</v>
      </c>
      <c r="AG26" s="478">
        <f>'[38]Daily Change'!$D$593</f>
        <v>0</v>
      </c>
      <c r="AH26" s="478">
        <f>'[38]Daily Change'!$C$594</f>
        <v>0</v>
      </c>
      <c r="AI26" s="478">
        <f>'[38]Daily Change'!$D$594</f>
        <v>0</v>
      </c>
      <c r="AJ26" s="478">
        <f>[38]Sheet5!$L$6</f>
        <v>0</v>
      </c>
      <c r="AK26" s="18"/>
    </row>
    <row r="27" spans="1:37" ht="12.75" customHeight="1" x14ac:dyDescent="0.2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0"/>
        <v>37610</v>
      </c>
      <c r="T27" s="478">
        <f>'[24]LT-WFALLON'!$I$9</f>
        <v>0</v>
      </c>
      <c r="U27" s="478">
        <f>'[24]LT-WFALLON'!$I$45</f>
        <v>0</v>
      </c>
      <c r="V27" s="478">
        <f>'[24]LT-WFALLON'!$N$9+'[24]LT-WFALLON'!$N$45</f>
        <v>0</v>
      </c>
      <c r="W27" s="478">
        <f>'[24]LT-WFALLON'!$O$9+'[24]LT-WFALLON'!$O$45</f>
        <v>0</v>
      </c>
      <c r="X27" s="478">
        <f>'[24]LT-WFALLON'!$Q$9+'[24]LT-WFALLON'!$Q$45</f>
        <v>0</v>
      </c>
      <c r="Y27" s="478">
        <f>'[24]LT-WFALLON'!$F$9+'[24]LT-WFALLON'!$F$45</f>
        <v>0</v>
      </c>
      <c r="Z27" s="478">
        <f>'[24]LT-WFALLON'!$G$9+'[24]LT-WFALLON'!$G$45</f>
        <v>0</v>
      </c>
      <c r="AA27" s="478">
        <f>[39]Liq!$E$3</f>
        <v>0</v>
      </c>
      <c r="AB27" s="478">
        <f>[39]Prudency!$C$319</f>
        <v>0</v>
      </c>
      <c r="AC27" s="478">
        <f>[39]Prudency!$B$319</f>
        <v>0</v>
      </c>
      <c r="AD27" s="478">
        <f>[39]Sheet5!$D$3</f>
        <v>0</v>
      </c>
      <c r="AE27" s="478">
        <f>[39]Liq!$D$3</f>
        <v>0</v>
      </c>
      <c r="AF27" s="478">
        <f>'[39]Daily Change'!$C$593</f>
        <v>0</v>
      </c>
      <c r="AG27" s="478">
        <f>'[39]Daily Change'!$D$593</f>
        <v>0</v>
      </c>
      <c r="AH27" s="478">
        <f>'[39]Daily Change'!$C$594</f>
        <v>0</v>
      </c>
      <c r="AI27" s="478">
        <f>'[39]Daily Change'!$D$594</f>
        <v>0</v>
      </c>
      <c r="AJ27" s="478">
        <f>[39]Sheet5!$L$6</f>
        <v>0</v>
      </c>
      <c r="AK27" s="18"/>
    </row>
    <row r="28" spans="1:37" ht="12.75" customHeight="1" x14ac:dyDescent="0.2">
      <c r="A28" s="11" t="s">
        <v>161</v>
      </c>
      <c r="D28" s="232">
        <f>N38</f>
        <v>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0</v>
      </c>
      <c r="O28" s="232">
        <f>D38-P38</f>
        <v>0</v>
      </c>
      <c r="P28" s="232"/>
      <c r="Q28" s="1"/>
      <c r="R28" s="18"/>
      <c r="S28" s="62">
        <f t="shared" si="0"/>
        <v>37611</v>
      </c>
      <c r="T28" s="478">
        <f>'[25]LT-WFALLON'!$I$9</f>
        <v>0</v>
      </c>
      <c r="U28" s="478">
        <f>'[25]LT-WFALLON'!$I$45</f>
        <v>0</v>
      </c>
      <c r="V28" s="478">
        <f>'[25]LT-WFALLON'!$N$9+'[25]LT-WFALLON'!$N$45</f>
        <v>0</v>
      </c>
      <c r="W28" s="478">
        <f>'[25]LT-WFALLON'!$O$9+'[25]LT-WFALLON'!$O$45</f>
        <v>0</v>
      </c>
      <c r="X28" s="478">
        <f>'[25]LT-WFALLON'!$Q$9+'[25]LT-WFALLON'!$Q$45</f>
        <v>0</v>
      </c>
      <c r="Y28" s="478">
        <f>'[25]LT-WFALLON'!$F$9+'[25]LT-WFALLON'!$F$45</f>
        <v>0</v>
      </c>
      <c r="Z28" s="478">
        <f>'[25]LT-WFALLON'!$G$9+'[25]LT-WFALLON'!$G$45</f>
        <v>0</v>
      </c>
      <c r="AA28" s="478">
        <f>[40]Liq!$E$3</f>
        <v>0</v>
      </c>
      <c r="AB28" s="478">
        <f>[40]Prudency!$C$319</f>
        <v>0</v>
      </c>
      <c r="AC28" s="478">
        <f>[40]Prudency!$B$319</f>
        <v>0</v>
      </c>
      <c r="AD28" s="478">
        <f>[40]Sheet5!$D$3</f>
        <v>0</v>
      </c>
      <c r="AE28" s="478">
        <f>[40]Liq!$D$3</f>
        <v>0</v>
      </c>
      <c r="AF28" s="478">
        <f>'[40]Daily Change'!$C$593</f>
        <v>0</v>
      </c>
      <c r="AG28" s="478">
        <f>'[40]Daily Change'!$D$593</f>
        <v>0</v>
      </c>
      <c r="AH28" s="478">
        <f>'[40]Daily Change'!$C$594</f>
        <v>0</v>
      </c>
      <c r="AI28" s="478">
        <f>'[40]Daily Change'!$D$594</f>
        <v>0</v>
      </c>
      <c r="AJ28" s="478">
        <f>[40]Sheet5!$L$6</f>
        <v>0</v>
      </c>
      <c r="AK28" s="18"/>
    </row>
    <row r="29" spans="1:37" ht="12.75" customHeight="1" thickBot="1" x14ac:dyDescent="0.25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/>
      <c r="Q29" s="1"/>
      <c r="R29" s="8"/>
      <c r="S29" s="62">
        <f t="shared" si="0"/>
        <v>37612</v>
      </c>
      <c r="T29" s="478">
        <f>'[26]LT-WFALLON'!$I$9</f>
        <v>0</v>
      </c>
      <c r="U29" s="478">
        <f>'[26]LT-WFALLON'!$I$45</f>
        <v>0</v>
      </c>
      <c r="V29" s="478">
        <f>'[26]LT-WFALLON'!$N$9+'[26]LT-WFALLON'!$N$45</f>
        <v>0</v>
      </c>
      <c r="W29" s="478">
        <f>'[26]LT-WFALLON'!$O$9+'[26]LT-WFALLON'!$O$45</f>
        <v>0</v>
      </c>
      <c r="X29" s="478">
        <f>'[26]LT-WFALLON'!$Q$9+'[26]LT-WFALLON'!$Q$45</f>
        <v>0</v>
      </c>
      <c r="Y29" s="478">
        <f>'[26]LT-WFALLON'!$F$9+'[26]LT-WFALLON'!$F$45</f>
        <v>0</v>
      </c>
      <c r="Z29" s="478">
        <f>'[26]LT-WFALLON'!$G$9+'[26]LT-WFALLON'!$G$45</f>
        <v>0</v>
      </c>
      <c r="AA29" s="478">
        <f>[41]Liq!$E$3</f>
        <v>0</v>
      </c>
      <c r="AB29" s="478">
        <f>[41]Prudency!$C$319</f>
        <v>0</v>
      </c>
      <c r="AC29" s="478">
        <f>[41]Prudency!$B$319</f>
        <v>0</v>
      </c>
      <c r="AD29" s="478">
        <f>[41]Sheet5!$D$3</f>
        <v>0</v>
      </c>
      <c r="AE29" s="478">
        <f>[41]Liq!$D$3</f>
        <v>0</v>
      </c>
      <c r="AF29" s="478">
        <f>'[41]Daily Change'!$C$593</f>
        <v>0</v>
      </c>
      <c r="AG29" s="478">
        <f>'[41]Daily Change'!$D$593</f>
        <v>0</v>
      </c>
      <c r="AH29" s="478">
        <f>'[41]Daily Change'!$C$594</f>
        <v>0</v>
      </c>
      <c r="AI29" s="478">
        <f>'[41]Daily Change'!$D$594</f>
        <v>0</v>
      </c>
      <c r="AJ29" s="478">
        <f>[41]Sheet5!$L$6</f>
        <v>0</v>
      </c>
      <c r="AK29" s="18"/>
    </row>
    <row r="30" spans="1:37" ht="12.75" customHeight="1" x14ac:dyDescent="0.2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/>
      <c r="Q30" s="1"/>
      <c r="R30" s="8"/>
      <c r="S30" s="62">
        <f t="shared" si="0"/>
        <v>37613</v>
      </c>
      <c r="T30" s="478">
        <f>'[27]LT-WFALLON'!$I$9</f>
        <v>0</v>
      </c>
      <c r="U30" s="478">
        <f>'[27]LT-WFALLON'!$I$45</f>
        <v>0</v>
      </c>
      <c r="V30" s="478">
        <f>'[27]LT-WFALLON'!$N$9+'[27]LT-WFALLON'!$N$45</f>
        <v>0</v>
      </c>
      <c r="W30" s="478">
        <f>'[27]LT-WFALLON'!$O$9+'[27]LT-WFALLON'!$O$45</f>
        <v>0</v>
      </c>
      <c r="X30" s="478">
        <f>'[27]LT-WFALLON'!$Q$9+'[27]LT-WFALLON'!$Q$45</f>
        <v>0</v>
      </c>
      <c r="Y30" s="478">
        <f>'[27]LT-WFALLON'!$F$9+'[27]LT-WFALLON'!$F$45</f>
        <v>0</v>
      </c>
      <c r="Z30" s="478">
        <f>'[27]LT-WFALLON'!$G$9+'[27]LT-WFALLON'!$G$45</f>
        <v>0</v>
      </c>
      <c r="AA30" s="478">
        <f>[42]Liq!$E$3</f>
        <v>0</v>
      </c>
      <c r="AB30" s="478">
        <f>[42]Prudency!$C$319</f>
        <v>0</v>
      </c>
      <c r="AC30" s="478">
        <f>[42]Prudency!$B$319</f>
        <v>0</v>
      </c>
      <c r="AD30" s="478">
        <f>[42]Sheet5!$D$3</f>
        <v>0</v>
      </c>
      <c r="AE30" s="478">
        <f>[42]Liq!$D$3</f>
        <v>0</v>
      </c>
      <c r="AF30" s="478">
        <f>'[42]Daily Change'!$C$593</f>
        <v>0</v>
      </c>
      <c r="AG30" s="478">
        <f>'[42]Daily Change'!$D$593</f>
        <v>0</v>
      </c>
      <c r="AH30" s="478">
        <f>'[42]Daily Change'!$C$594</f>
        <v>0</v>
      </c>
      <c r="AI30" s="478">
        <f>'[42]Daily Change'!$D$594</f>
        <v>0</v>
      </c>
      <c r="AJ30" s="478">
        <f>[42]Sheet5!$L$6</f>
        <v>0</v>
      </c>
      <c r="AK30" s="18"/>
    </row>
    <row r="31" spans="1:37" ht="12.75" customHeight="1" thickBot="1" x14ac:dyDescent="0.25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/>
      <c r="Q31" s="1"/>
      <c r="R31" s="18"/>
      <c r="S31" s="62">
        <f t="shared" si="0"/>
        <v>37614</v>
      </c>
      <c r="T31" s="478">
        <f>'[28]LT-WFALLON'!$I$9</f>
        <v>0</v>
      </c>
      <c r="U31" s="478">
        <f>'[28]LT-WFALLON'!$I$45</f>
        <v>0</v>
      </c>
      <c r="V31" s="478">
        <f>'[28]LT-WFALLON'!$N$9+'[28]LT-WFALLON'!$N$45</f>
        <v>0</v>
      </c>
      <c r="W31" s="478">
        <f>'[28]LT-WFALLON'!$O$9+'[28]LT-WFALLON'!$O$45</f>
        <v>0</v>
      </c>
      <c r="X31" s="478">
        <f>'[28]LT-WFALLON'!$Q$9+'[28]LT-WFALLON'!$Q$45</f>
        <v>0</v>
      </c>
      <c r="Y31" s="478">
        <f>'[28]LT-WFALLON'!$F$9+'[28]LT-WFALLON'!$F$45</f>
        <v>0</v>
      </c>
      <c r="Z31" s="478">
        <f>'[28]LT-WFALLON'!$G$9+'[28]LT-WFALLON'!$G$45</f>
        <v>0</v>
      </c>
      <c r="AA31" s="478">
        <f>[43]Liq!$E$3</f>
        <v>0</v>
      </c>
      <c r="AB31" s="478">
        <f>[43]Prudency!$C$319</f>
        <v>0</v>
      </c>
      <c r="AC31" s="478">
        <f>[43]Prudency!$B$319</f>
        <v>0</v>
      </c>
      <c r="AD31" s="478">
        <f>[43]Sheet5!$D$3</f>
        <v>0</v>
      </c>
      <c r="AE31" s="478">
        <f>[43]Liq!$D$3</f>
        <v>0</v>
      </c>
      <c r="AF31" s="478">
        <f>'[43]Daily Change'!$C$593</f>
        <v>0</v>
      </c>
      <c r="AG31" s="478">
        <f>'[43]Daily Change'!$D$593</f>
        <v>0</v>
      </c>
      <c r="AH31" s="478">
        <f>'[43]Daily Change'!$C$594</f>
        <v>0</v>
      </c>
      <c r="AI31" s="478">
        <f>'[43]Daily Change'!$D$594</f>
        <v>0</v>
      </c>
      <c r="AJ31" s="478">
        <f>[43]Sheet5!$L$6</f>
        <v>0</v>
      </c>
      <c r="AK31" s="18"/>
    </row>
    <row r="32" spans="1:37" ht="12.75" customHeight="1" x14ac:dyDescent="0.2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/>
      <c r="Q32" s="1"/>
      <c r="R32" s="18"/>
      <c r="S32" s="62">
        <f t="shared" si="0"/>
        <v>37615</v>
      </c>
      <c r="T32" s="478">
        <f>'[29]LT-WFALLON'!$I$9</f>
        <v>0</v>
      </c>
      <c r="U32" s="478">
        <f>'[29]LT-WFALLON'!$I$45</f>
        <v>0</v>
      </c>
      <c r="V32" s="478">
        <f>'[29]LT-WFALLON'!$N$9+'[29]LT-WFALLON'!$N$45</f>
        <v>0</v>
      </c>
      <c r="W32" s="478">
        <f>'[29]LT-WFALLON'!$O$9+'[29]LT-WFALLON'!$O$45</f>
        <v>0</v>
      </c>
      <c r="X32" s="478">
        <f>'[29]LT-WFALLON'!$Q$9+'[29]LT-WFALLON'!$Q$45</f>
        <v>0</v>
      </c>
      <c r="Y32" s="478">
        <f>'[29]LT-WFALLON'!$F$9+'[29]LT-WFALLON'!$F$45</f>
        <v>0</v>
      </c>
      <c r="Z32" s="478">
        <f>'[29]LT-WFALLON'!$G$9+'[29]LT-WFALLON'!$G$45</f>
        <v>0</v>
      </c>
      <c r="AA32" s="478">
        <f>[44]Liq!$E$3</f>
        <v>0</v>
      </c>
      <c r="AB32" s="478">
        <f>[44]Prudency!$C$319</f>
        <v>0</v>
      </c>
      <c r="AC32" s="478">
        <f>[44]Prudency!$B$319</f>
        <v>0</v>
      </c>
      <c r="AD32" s="478">
        <f>[44]Sheet5!$D$3</f>
        <v>0</v>
      </c>
      <c r="AE32" s="478">
        <f>[44]Liq!$D$3</f>
        <v>0</v>
      </c>
      <c r="AF32" s="478">
        <f>'[44]Daily Change'!$C$593</f>
        <v>0</v>
      </c>
      <c r="AG32" s="478">
        <f>'[44]Daily Change'!$D$593</f>
        <v>0</v>
      </c>
      <c r="AH32" s="478">
        <f>'[44]Daily Change'!$C$594</f>
        <v>0</v>
      </c>
      <c r="AI32" s="478">
        <f>'[44]Daily Change'!$D$594</f>
        <v>0</v>
      </c>
      <c r="AJ32" s="478">
        <f>[44]Sheet5!$L$6</f>
        <v>0</v>
      </c>
      <c r="AK32" s="18"/>
    </row>
    <row r="33" spans="1:45" ht="12.75" customHeight="1" x14ac:dyDescent="0.2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/>
      <c r="Q33" s="1"/>
      <c r="R33" s="18"/>
      <c r="S33" s="62">
        <f t="shared" si="0"/>
        <v>37616</v>
      </c>
      <c r="T33" s="478">
        <f>'[30]LT-WFALLON'!$I$9</f>
        <v>0</v>
      </c>
      <c r="U33" s="478">
        <f>'[30]LT-WFALLON'!$I$45</f>
        <v>0</v>
      </c>
      <c r="V33" s="478">
        <f>'[30]LT-WFALLON'!$N$9+'[30]LT-WFALLON'!$N$45</f>
        <v>0</v>
      </c>
      <c r="W33" s="478">
        <f>'[30]LT-WFALLON'!$O$9+'[30]LT-WFALLON'!$O$45</f>
        <v>0</v>
      </c>
      <c r="X33" s="478">
        <f>'[30]LT-WFALLON'!$Q$9+'[30]LT-WFALLON'!$Q$45</f>
        <v>0</v>
      </c>
      <c r="Y33" s="478">
        <f>'[30]LT-WFALLON'!$F$9+'[30]LT-WFALLON'!$F$45</f>
        <v>0</v>
      </c>
      <c r="Z33" s="478">
        <f>'[30]LT-WFALLON'!$G$9+'[30]LT-WFALLON'!$G$45</f>
        <v>0</v>
      </c>
      <c r="AA33" s="478">
        <f>[45]Liq!$E$3</f>
        <v>0</v>
      </c>
      <c r="AB33" s="478">
        <f>[45]Prudency!$C$319</f>
        <v>0</v>
      </c>
      <c r="AC33" s="478">
        <f>[45]Prudency!$B$319</f>
        <v>0</v>
      </c>
      <c r="AD33" s="478">
        <f>[45]Sheet5!$D$3</f>
        <v>0</v>
      </c>
      <c r="AE33" s="478">
        <f>[45]Liq!$D$3</f>
        <v>0</v>
      </c>
      <c r="AF33" s="478">
        <f>'[45]Daily Change'!$C$593</f>
        <v>0</v>
      </c>
      <c r="AG33" s="478">
        <f>'[45]Daily Change'!$D$593</f>
        <v>0</v>
      </c>
      <c r="AH33" s="478">
        <f>'[45]Daily Change'!$C$594</f>
        <v>0</v>
      </c>
      <c r="AI33" s="478">
        <f>'[45]Daily Change'!$D$594</f>
        <v>0</v>
      </c>
      <c r="AJ33" s="478">
        <f>[45]Sheet5!$L$6</f>
        <v>0</v>
      </c>
      <c r="AK33" s="18"/>
    </row>
    <row r="34" spans="1:45" ht="12.75" customHeight="1" x14ac:dyDescent="0.25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/>
      <c r="Q34" s="1"/>
      <c r="R34" s="18"/>
      <c r="S34" s="62">
        <f t="shared" si="0"/>
        <v>37617</v>
      </c>
      <c r="T34" s="478">
        <f>'[31]LT-WFALLON'!$I$9</f>
        <v>0</v>
      </c>
      <c r="U34" s="478">
        <f>'[31]LT-WFALLON'!$I$45</f>
        <v>0</v>
      </c>
      <c r="V34" s="478">
        <f>'[31]LT-WFALLON'!$N$9+'[31]LT-WFALLON'!$N$45</f>
        <v>0</v>
      </c>
      <c r="W34" s="478">
        <f>'[31]LT-WFALLON'!$O$9+'[31]LT-WFALLON'!$O$45</f>
        <v>0</v>
      </c>
      <c r="X34" s="478">
        <f>'[31]LT-WFALLON'!$Q$9+'[31]LT-WFALLON'!$Q$45</f>
        <v>0</v>
      </c>
      <c r="Y34" s="478">
        <f>'[31]LT-WFALLON'!$F$9+'[31]LT-WFALLON'!$F$45</f>
        <v>0</v>
      </c>
      <c r="Z34" s="478">
        <f>'[31]LT-WFALLON'!$G$9+'[31]LT-WFALLON'!$G$45</f>
        <v>0</v>
      </c>
      <c r="AA34" s="478">
        <f>[46]Liq!$E$3</f>
        <v>0</v>
      </c>
      <c r="AB34" s="478">
        <f>[46]Prudency!$C$319</f>
        <v>0</v>
      </c>
      <c r="AC34" s="478">
        <f>[46]Prudency!$B$319</f>
        <v>0</v>
      </c>
      <c r="AD34" s="478">
        <f>[46]Sheet5!$D$3</f>
        <v>0</v>
      </c>
      <c r="AE34" s="478">
        <f>[46]Liq!$D$3</f>
        <v>0</v>
      </c>
      <c r="AF34" s="478">
        <f>'[46]Daily Change'!$C$593</f>
        <v>0</v>
      </c>
      <c r="AG34" s="478">
        <f>'[46]Daily Change'!$D$593</f>
        <v>0</v>
      </c>
      <c r="AH34" s="478">
        <f>'[46]Daily Change'!$C$594</f>
        <v>0</v>
      </c>
      <c r="AI34" s="478">
        <f>'[46]Daily Change'!$D$594</f>
        <v>0</v>
      </c>
      <c r="AJ34" s="478">
        <f>[46]Sheet5!$L$6</f>
        <v>0</v>
      </c>
    </row>
    <row r="35" spans="1:45" ht="12.75" customHeight="1" x14ac:dyDescent="0.2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/>
      <c r="Q35" s="1"/>
      <c r="R35" s="18"/>
      <c r="S35" s="62">
        <f t="shared" si="0"/>
        <v>37618</v>
      </c>
      <c r="T35" s="478">
        <f>'[32]LT-WFALLON'!$I$9</f>
        <v>0</v>
      </c>
      <c r="U35" s="478">
        <f>'[32]LT-WFALLON'!$I$45</f>
        <v>0</v>
      </c>
      <c r="V35" s="478">
        <f>'[32]LT-WFALLON'!$N$9+'[32]LT-WFALLON'!$N$45</f>
        <v>0</v>
      </c>
      <c r="W35" s="478">
        <f>'[32]LT-WFALLON'!$O$9+'[32]LT-WFALLON'!$O$45</f>
        <v>0</v>
      </c>
      <c r="X35" s="478">
        <f>'[32]LT-WFALLON'!$Q$9+'[32]LT-WFALLON'!$Q$45</f>
        <v>0</v>
      </c>
      <c r="Y35" s="478">
        <f>'[32]LT-WFALLON'!$F$9+'[32]LT-WFALLON'!$F$45</f>
        <v>0</v>
      </c>
      <c r="Z35" s="478">
        <f>'[32]LT-WFALLON'!$G$9+'[32]LT-WFALLON'!$G$45</f>
        <v>0</v>
      </c>
      <c r="AA35" s="478">
        <f>[47]Liq!$E$3</f>
        <v>0</v>
      </c>
      <c r="AB35" s="478">
        <f>[47]Prudency!$C$319</f>
        <v>0</v>
      </c>
      <c r="AC35" s="478">
        <f>[47]Prudency!$B$319</f>
        <v>0</v>
      </c>
      <c r="AD35" s="478">
        <f>[47]Sheet5!$D$3</f>
        <v>0</v>
      </c>
      <c r="AE35" s="478">
        <f>[47]Liq!$D$3</f>
        <v>0</v>
      </c>
      <c r="AF35" s="478">
        <f>'[47]Daily Change'!$C$593</f>
        <v>0</v>
      </c>
      <c r="AG35" s="478">
        <f>'[47]Daily Change'!$D$593</f>
        <v>0</v>
      </c>
      <c r="AH35" s="478">
        <f>'[47]Daily Change'!$C$594</f>
        <v>0</v>
      </c>
      <c r="AI35" s="478">
        <f>'[47]Daily Change'!$D$594</f>
        <v>0</v>
      </c>
      <c r="AJ35" s="478">
        <f>[47]Sheet5!$L$6</f>
        <v>0</v>
      </c>
    </row>
    <row r="36" spans="1:45" ht="12.75" customHeight="1" x14ac:dyDescent="0.2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0</v>
      </c>
      <c r="L36" s="400"/>
      <c r="M36" s="1"/>
      <c r="N36" s="21">
        <v>0</v>
      </c>
      <c r="O36" s="340"/>
      <c r="P36" s="21"/>
      <c r="Q36" s="1"/>
      <c r="R36" s="18"/>
      <c r="S36" s="62">
        <f t="shared" si="0"/>
        <v>37619</v>
      </c>
      <c r="T36" s="478">
        <f>'[33]LT-WFALLON'!$I$9</f>
        <v>0</v>
      </c>
      <c r="U36" s="478">
        <f>'[33]LT-WFALLON'!$I$45</f>
        <v>0</v>
      </c>
      <c r="V36" s="478">
        <f>'[33]LT-WFALLON'!$N$9+'[33]LT-WFALLON'!$N$45</f>
        <v>0</v>
      </c>
      <c r="W36" s="478">
        <f>'[33]LT-WFALLON'!$O$9+'[33]LT-WFALLON'!$O$45</f>
        <v>0</v>
      </c>
      <c r="X36" s="478">
        <f>'[33]LT-WFALLON'!$Q$9+'[33]LT-WFALLON'!$Q$45</f>
        <v>0</v>
      </c>
      <c r="Y36" s="478">
        <f>'[33]LT-WFALLON'!$F$9+'[33]LT-WFALLON'!$F$45</f>
        <v>0</v>
      </c>
      <c r="Z36" s="478">
        <f>'[33]LT-WFALLON'!$G$9+'[33]LT-WFALLON'!$G$45</f>
        <v>0</v>
      </c>
      <c r="AA36" s="478">
        <f>[48]Liq!$E$3</f>
        <v>0</v>
      </c>
      <c r="AB36" s="478">
        <f>[48]Prudency!$C$319</f>
        <v>0</v>
      </c>
      <c r="AC36" s="478">
        <f>[48]Prudency!$B$319</f>
        <v>0</v>
      </c>
      <c r="AD36" s="478">
        <f>[48]Sheet5!$D$3</f>
        <v>0</v>
      </c>
      <c r="AE36" s="478">
        <f>[48]Liq!$D$3</f>
        <v>0</v>
      </c>
      <c r="AF36" s="478">
        <f>'[48]Daily Change'!$C$593</f>
        <v>0</v>
      </c>
      <c r="AG36" s="478">
        <f>'[48]Daily Change'!$D$593</f>
        <v>0</v>
      </c>
      <c r="AH36" s="478">
        <f>'[48]Daily Change'!$C$594</f>
        <v>0</v>
      </c>
      <c r="AI36" s="478">
        <f>'[48]Daily Change'!$D$594</f>
        <v>0</v>
      </c>
      <c r="AJ36" s="478">
        <f>[48]Sheet5!$L$6</f>
        <v>0</v>
      </c>
    </row>
    <row r="37" spans="1:45" ht="12.75" customHeight="1" x14ac:dyDescent="0.2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/>
      <c r="Q37" s="1"/>
      <c r="R37" s="18"/>
      <c r="S37" s="62">
        <f t="shared" si="0"/>
        <v>37620</v>
      </c>
      <c r="T37" s="478">
        <f>'[34]LT-WFALLON'!$I$9</f>
        <v>0</v>
      </c>
      <c r="U37" s="478">
        <f>'[34]LT-WFALLON'!$I$45</f>
        <v>0</v>
      </c>
      <c r="V37" s="478">
        <f>'[34]LT-WFALLON'!$N$9+'[34]LT-WFALLON'!$N$45</f>
        <v>0</v>
      </c>
      <c r="W37" s="478">
        <f>'[34]LT-WFALLON'!$O$9+'[34]LT-WFALLON'!$O$45</f>
        <v>0</v>
      </c>
      <c r="X37" s="478">
        <f>'[34]LT-WFALLON'!$Q$9+'[34]LT-WFALLON'!$Q$45</f>
        <v>0</v>
      </c>
      <c r="Y37" s="478">
        <f>'[34]LT-WFALLON'!$F$9+'[34]LT-WFALLON'!$F$45</f>
        <v>0</v>
      </c>
      <c r="Z37" s="478">
        <f>'[34]LT-WFALLON'!$G$9+'[34]LT-WFALLON'!$G$45</f>
        <v>0</v>
      </c>
      <c r="AA37" s="478">
        <f>[49]Liq!$E$3</f>
        <v>0</v>
      </c>
      <c r="AB37" s="478">
        <f>[49]Prudency!$C$319</f>
        <v>0</v>
      </c>
      <c r="AC37" s="478">
        <f>[49]Prudency!$B$319</f>
        <v>0</v>
      </c>
      <c r="AD37" s="478">
        <f>[49]Sheet5!$D$3</f>
        <v>0</v>
      </c>
      <c r="AE37" s="478">
        <f>[49]Liq!$D$3</f>
        <v>0</v>
      </c>
      <c r="AF37" s="478">
        <f>'[49]Daily Change'!$C$593</f>
        <v>0</v>
      </c>
      <c r="AG37" s="478">
        <f>'[49]Daily Change'!$D$593</f>
        <v>0</v>
      </c>
      <c r="AH37" s="478">
        <f>'[49]Daily Change'!$C$594</f>
        <v>0</v>
      </c>
      <c r="AI37" s="478">
        <f>'[49]Daily Change'!$D$594</f>
        <v>0</v>
      </c>
      <c r="AJ37" s="478">
        <f>[49]Sheet5!$L$6</f>
        <v>0</v>
      </c>
    </row>
    <row r="38" spans="1:45" ht="12.75" customHeight="1" thickBot="1" x14ac:dyDescent="0.25">
      <c r="A38" s="14" t="s">
        <v>177</v>
      </c>
      <c r="D38" s="132">
        <f>SUM(D28:D37)</f>
        <v>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0</v>
      </c>
      <c r="O38" s="132">
        <f>SUM(O28:O36)</f>
        <v>0</v>
      </c>
      <c r="P38" s="132"/>
      <c r="Q38" s="1"/>
      <c r="R38" s="18"/>
      <c r="S38" s="479">
        <f t="shared" si="0"/>
        <v>37621</v>
      </c>
      <c r="T38" s="512">
        <f>'[35]LT-WFALLON'!$I$9</f>
        <v>0</v>
      </c>
      <c r="U38" s="512">
        <f>'[35]LT-WFALLON'!$I$45</f>
        <v>0</v>
      </c>
      <c r="V38" s="512">
        <f>'[35]LT-WFALLON'!$N$9+'[35]LT-WFALLON'!$N$45</f>
        <v>0</v>
      </c>
      <c r="W38" s="512">
        <f>'[35]LT-WFALLON'!$O$9+'[35]LT-WFALLON'!$O$45</f>
        <v>0</v>
      </c>
      <c r="X38" s="512">
        <f>'[35]LT-WFALLON'!$Q$9+'[35]LT-WFALLON'!$Q$45</f>
        <v>0</v>
      </c>
      <c r="Y38" s="512">
        <f>'[35]LT-WFALLON'!$F$9+'[35]LT-WFALLON'!$F$45</f>
        <v>0</v>
      </c>
      <c r="Z38" s="512">
        <f>'[35]LT-WFALLON'!$G$9+'[35]LT-WFALLON'!$G$45</f>
        <v>0</v>
      </c>
      <c r="AA38" s="512">
        <f>[50]Liq!$E$3</f>
        <v>0</v>
      </c>
      <c r="AB38" s="512">
        <f>[50]Prudency!$C$319</f>
        <v>0</v>
      </c>
      <c r="AC38" s="512">
        <f>[50]Prudency!$B$319</f>
        <v>0</v>
      </c>
      <c r="AD38" s="512">
        <f>[50]Sheet5!$D$3</f>
        <v>0</v>
      </c>
      <c r="AE38" s="512">
        <f>[50]Liq!$D$3</f>
        <v>0</v>
      </c>
      <c r="AF38" s="512">
        <f>'[50]Daily Change'!$C$593</f>
        <v>0</v>
      </c>
      <c r="AG38" s="512">
        <f>'[50]Daily Change'!$D$593</f>
        <v>0</v>
      </c>
      <c r="AH38" s="512">
        <f>'[50]Daily Change'!$C$594</f>
        <v>0</v>
      </c>
      <c r="AI38" s="512">
        <f>'[50]Daily Change'!$D$594</f>
        <v>0</v>
      </c>
      <c r="AJ38" s="512">
        <f>[50]Sheet5!$L$6</f>
        <v>0</v>
      </c>
    </row>
    <row r="39" spans="1:45" ht="12.75" customHeight="1" thickTop="1" x14ac:dyDescent="0.2">
      <c r="A39" s="1"/>
      <c r="D39" s="1"/>
      <c r="F39" s="32" t="s">
        <v>179</v>
      </c>
      <c r="G39" s="18"/>
      <c r="H39" s="401">
        <f>D28</f>
        <v>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25">
      <c r="A40" s="236" t="s">
        <v>180</v>
      </c>
      <c r="D40" s="132">
        <f>+D38+D24+D16</f>
        <v>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0</v>
      </c>
      <c r="O40" s="132">
        <f>+O38+O24+O16</f>
        <v>0</v>
      </c>
      <c r="P40" s="132"/>
      <c r="Q40" s="1"/>
      <c r="R40" s="18"/>
      <c r="S40" s="1"/>
      <c r="T40" s="1"/>
      <c r="U40" s="1"/>
    </row>
    <row r="41" spans="1:45" ht="12.75" customHeight="1" thickTop="1" x14ac:dyDescent="0.2">
      <c r="A41" s="1"/>
      <c r="C41" s="15"/>
      <c r="D41" s="1"/>
      <c r="E41" s="1"/>
      <c r="F41" s="32" t="s">
        <v>181</v>
      </c>
      <c r="G41" s="8"/>
      <c r="H41" s="401">
        <f>E117</f>
        <v>0</v>
      </c>
      <c r="I41" s="401">
        <f>E108</f>
        <v>0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0</v>
      </c>
      <c r="I45" s="401">
        <f>SUM(I37:I41)</f>
        <v>0</v>
      </c>
      <c r="J45" s="401">
        <f>SUM(J35:J41)</f>
        <v>0</v>
      </c>
      <c r="K45" s="399">
        <f>K36+K41</f>
        <v>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25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0</v>
      </c>
      <c r="I47" s="391">
        <f>+I45-D24</f>
        <v>0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25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">
      <c r="A53" s="236" t="s">
        <v>191</v>
      </c>
      <c r="C53" s="15"/>
      <c r="D53" s="19">
        <v>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25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25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25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25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25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25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25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25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">
      <c r="A65" s="1"/>
      <c r="H65" s="539">
        <f>H70</f>
        <v>37591</v>
      </c>
      <c r="I65" s="542">
        <f t="shared" ref="I65:R65" si="1">H65+1</f>
        <v>37592</v>
      </c>
      <c r="J65" s="542">
        <f t="shared" si="1"/>
        <v>37593</v>
      </c>
      <c r="K65" s="542">
        <f t="shared" si="1"/>
        <v>37594</v>
      </c>
      <c r="L65" s="542">
        <f t="shared" si="1"/>
        <v>37595</v>
      </c>
      <c r="M65" s="542">
        <f t="shared" si="1"/>
        <v>37596</v>
      </c>
      <c r="N65" s="542">
        <f t="shared" si="1"/>
        <v>37597</v>
      </c>
      <c r="O65" s="542">
        <f t="shared" si="1"/>
        <v>37598</v>
      </c>
      <c r="P65" s="542">
        <f t="shared" si="1"/>
        <v>37599</v>
      </c>
      <c r="Q65" s="542">
        <f t="shared" si="1"/>
        <v>37600</v>
      </c>
      <c r="R65" s="542">
        <f t="shared" si="1"/>
        <v>37601</v>
      </c>
      <c r="S65" s="542">
        <f t="shared" ref="S65:AB65" si="2">R65+1</f>
        <v>37602</v>
      </c>
      <c r="T65" s="542">
        <f t="shared" si="2"/>
        <v>37603</v>
      </c>
      <c r="U65" s="542">
        <f t="shared" si="2"/>
        <v>37604</v>
      </c>
      <c r="V65" s="542">
        <f t="shared" si="2"/>
        <v>37605</v>
      </c>
      <c r="W65" s="542">
        <f t="shared" si="2"/>
        <v>37606</v>
      </c>
      <c r="X65" s="542">
        <f t="shared" si="2"/>
        <v>37607</v>
      </c>
      <c r="Y65" s="542">
        <f t="shared" si="2"/>
        <v>37608</v>
      </c>
      <c r="Z65" s="542">
        <f t="shared" si="2"/>
        <v>37609</v>
      </c>
      <c r="AA65" s="542">
        <f t="shared" si="2"/>
        <v>37610</v>
      </c>
      <c r="AB65" s="542">
        <f t="shared" si="2"/>
        <v>37611</v>
      </c>
      <c r="AC65" s="542">
        <f t="shared" ref="AC65:AL65" si="3">AB65+1</f>
        <v>37612</v>
      </c>
      <c r="AD65" s="542">
        <f t="shared" si="3"/>
        <v>37613</v>
      </c>
      <c r="AE65" s="542">
        <f t="shared" si="3"/>
        <v>37614</v>
      </c>
      <c r="AF65" s="542">
        <f t="shared" si="3"/>
        <v>37615</v>
      </c>
      <c r="AG65" s="542">
        <f t="shared" si="3"/>
        <v>37616</v>
      </c>
      <c r="AH65" s="542">
        <f t="shared" si="3"/>
        <v>37617</v>
      </c>
      <c r="AI65" s="542">
        <f t="shared" si="3"/>
        <v>37618</v>
      </c>
      <c r="AJ65" s="542">
        <f t="shared" si="3"/>
        <v>37619</v>
      </c>
      <c r="AK65" s="542">
        <f t="shared" si="3"/>
        <v>37620</v>
      </c>
      <c r="AL65" s="543">
        <f t="shared" si="3"/>
        <v>37621</v>
      </c>
      <c r="AN65" s="1"/>
      <c r="AO65" s="1"/>
      <c r="AP65" s="1"/>
      <c r="AQ65" s="1"/>
      <c r="AR65" s="1"/>
      <c r="AS65" s="1"/>
    </row>
    <row r="66" spans="1:50" ht="12.75" customHeight="1" x14ac:dyDescent="0.2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>
        <v>0</v>
      </c>
      <c r="I67" s="545">
        <v>0</v>
      </c>
      <c r="J67" s="545">
        <v>0</v>
      </c>
      <c r="K67" s="545">
        <v>0</v>
      </c>
      <c r="L67" s="545">
        <v>0</v>
      </c>
      <c r="M67" s="545">
        <v>0</v>
      </c>
      <c r="N67" s="545"/>
      <c r="O67" s="545"/>
      <c r="P67" s="545">
        <v>0</v>
      </c>
      <c r="Q67" s="545">
        <v>0</v>
      </c>
      <c r="R67" s="545">
        <v>0</v>
      </c>
      <c r="S67" s="545">
        <v>0</v>
      </c>
      <c r="T67" s="545">
        <v>0</v>
      </c>
      <c r="U67" s="545"/>
      <c r="V67" s="545">
        <v>0</v>
      </c>
      <c r="W67" s="545">
        <v>0</v>
      </c>
      <c r="X67" s="545">
        <v>0</v>
      </c>
      <c r="Y67" s="545">
        <v>0</v>
      </c>
      <c r="Z67" s="545">
        <v>0</v>
      </c>
      <c r="AA67" s="545">
        <v>0</v>
      </c>
      <c r="AB67" s="545"/>
      <c r="AC67" s="545"/>
      <c r="AD67" s="545">
        <v>0</v>
      </c>
      <c r="AE67" s="545">
        <v>0</v>
      </c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25">
      <c r="A68" s="470" t="s">
        <v>82</v>
      </c>
      <c r="B68" s="535">
        <f>+H47</f>
        <v>0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Q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ref="R68:AA68" si="5">SUM(R66:R67)</f>
        <v>0</v>
      </c>
      <c r="S68" s="547">
        <f t="shared" si="5"/>
        <v>0</v>
      </c>
      <c r="T68" s="547">
        <f t="shared" si="5"/>
        <v>0</v>
      </c>
      <c r="U68" s="547">
        <f t="shared" si="5"/>
        <v>0</v>
      </c>
      <c r="V68" s="547">
        <f t="shared" si="5"/>
        <v>0</v>
      </c>
      <c r="W68" s="547">
        <f t="shared" si="5"/>
        <v>0</v>
      </c>
      <c r="X68" s="547">
        <f t="shared" si="5"/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ref="AB68:AL68" si="6">SUM(AB66:AB67)</f>
        <v>0</v>
      </c>
      <c r="AC68" s="547">
        <f t="shared" si="6"/>
        <v>0</v>
      </c>
      <c r="AD68" s="547">
        <f t="shared" si="6"/>
        <v>0</v>
      </c>
      <c r="AE68" s="547">
        <f t="shared" si="6"/>
        <v>0</v>
      </c>
      <c r="AF68" s="547">
        <f t="shared" si="6"/>
        <v>0</v>
      </c>
      <c r="AG68" s="547">
        <f t="shared" si="6"/>
        <v>0</v>
      </c>
      <c r="AH68" s="547">
        <f t="shared" si="6"/>
        <v>0</v>
      </c>
      <c r="AI68" s="547">
        <f t="shared" si="6"/>
        <v>0</v>
      </c>
      <c r="AJ68" s="547">
        <f t="shared" si="6"/>
        <v>0</v>
      </c>
      <c r="AK68" s="547">
        <f t="shared" si="6"/>
        <v>0</v>
      </c>
      <c r="AL68" s="548">
        <f t="shared" si="6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25">
      <c r="A69" s="470" t="s">
        <v>80</v>
      </c>
      <c r="B69" s="535">
        <f>+I47</f>
        <v>0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">
      <c r="A70" s="207"/>
      <c r="B70" s="207"/>
      <c r="C70" s="204"/>
      <c r="D70" s="208"/>
      <c r="E70" s="208"/>
      <c r="F70" s="208"/>
      <c r="G70" s="207"/>
      <c r="H70" s="223">
        <f>B4</f>
        <v>37591</v>
      </c>
      <c r="I70" s="223">
        <f t="shared" ref="I70:AL70" si="7">C4</f>
        <v>0</v>
      </c>
      <c r="J70" s="223">
        <f t="shared" si="7"/>
        <v>0</v>
      </c>
      <c r="K70" s="223" t="str">
        <f t="shared" si="7"/>
        <v>Check Figures</v>
      </c>
      <c r="L70" s="223">
        <f t="shared" si="7"/>
        <v>0</v>
      </c>
      <c r="M70" s="223">
        <f t="shared" si="7"/>
        <v>0</v>
      </c>
      <c r="N70" s="223">
        <f t="shared" si="7"/>
        <v>0</v>
      </c>
      <c r="O70" s="223">
        <f t="shared" si="7"/>
        <v>0</v>
      </c>
      <c r="P70" s="223">
        <f t="shared" si="7"/>
        <v>0</v>
      </c>
      <c r="Q70" s="223">
        <f t="shared" si="7"/>
        <v>0</v>
      </c>
      <c r="R70" s="223">
        <f t="shared" si="7"/>
        <v>0</v>
      </c>
      <c r="S70" s="223">
        <f t="shared" si="7"/>
        <v>0</v>
      </c>
      <c r="T70" s="223">
        <f t="shared" si="7"/>
        <v>0</v>
      </c>
      <c r="U70" s="223">
        <f t="shared" si="7"/>
        <v>0</v>
      </c>
      <c r="V70" s="223">
        <f t="shared" si="7"/>
        <v>0</v>
      </c>
      <c r="W70" s="223">
        <f t="shared" si="7"/>
        <v>0</v>
      </c>
      <c r="X70" s="223">
        <f t="shared" si="7"/>
        <v>0</v>
      </c>
      <c r="Y70" s="223">
        <f t="shared" si="7"/>
        <v>0</v>
      </c>
      <c r="Z70" s="223">
        <f t="shared" si="7"/>
        <v>0</v>
      </c>
      <c r="AA70" s="223">
        <f t="shared" si="7"/>
        <v>0</v>
      </c>
      <c r="AB70" s="223">
        <f t="shared" si="7"/>
        <v>0</v>
      </c>
      <c r="AC70" s="223">
        <f t="shared" si="7"/>
        <v>0</v>
      </c>
      <c r="AD70" s="223">
        <f t="shared" si="7"/>
        <v>0</v>
      </c>
      <c r="AE70" s="223">
        <f t="shared" si="7"/>
        <v>0</v>
      </c>
      <c r="AF70" s="223">
        <f t="shared" si="7"/>
        <v>0</v>
      </c>
      <c r="AG70" s="223">
        <f t="shared" si="7"/>
        <v>0</v>
      </c>
      <c r="AH70" s="223">
        <f t="shared" si="7"/>
        <v>0</v>
      </c>
      <c r="AI70" s="223">
        <f t="shared" si="7"/>
        <v>0</v>
      </c>
      <c r="AJ70" s="223">
        <f t="shared" si="7"/>
        <v>0</v>
      </c>
      <c r="AK70" s="223">
        <f t="shared" si="7"/>
        <v>0</v>
      </c>
      <c r="AL70" s="223">
        <f t="shared" si="7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  <c r="AC71" s="217"/>
      <c r="AD71" s="217"/>
      <c r="AE71" s="217"/>
      <c r="AF71" s="217"/>
      <c r="AG71" s="217"/>
      <c r="AH71" s="217"/>
      <c r="AI71" s="217"/>
      <c r="AJ71" s="217"/>
      <c r="AK71" s="217"/>
      <c r="AL71" s="217"/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/>
      <c r="I72" s="523"/>
      <c r="J72" s="523"/>
      <c r="K72" s="523"/>
      <c r="L72" s="523"/>
      <c r="M72" s="523"/>
      <c r="N72" s="523"/>
      <c r="O72" s="523"/>
      <c r="P72" s="523"/>
      <c r="Q72" s="523"/>
      <c r="R72" s="523"/>
      <c r="S72" s="523"/>
      <c r="T72" s="523"/>
      <c r="U72" s="523"/>
      <c r="V72" s="523"/>
      <c r="W72" s="523"/>
      <c r="X72" s="523"/>
      <c r="Y72" s="523"/>
      <c r="Z72" s="523"/>
      <c r="AA72" s="523"/>
      <c r="AB72" s="523"/>
      <c r="AC72" s="523"/>
      <c r="AD72" s="523"/>
      <c r="AE72" s="523"/>
      <c r="AF72" s="523"/>
      <c r="AG72" s="523"/>
      <c r="AH72" s="523"/>
      <c r="AI72" s="523"/>
      <c r="AJ72" s="523"/>
      <c r="AK72" s="523"/>
      <c r="AL72" s="523"/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/>
      <c r="I73" s="523"/>
      <c r="J73" s="523"/>
      <c r="K73" s="523"/>
      <c r="L73" s="523"/>
      <c r="M73" s="523"/>
      <c r="N73" s="523"/>
      <c r="O73" s="523"/>
      <c r="P73" s="523"/>
      <c r="Q73" s="523"/>
      <c r="R73" s="523"/>
      <c r="S73" s="523"/>
      <c r="T73" s="523"/>
      <c r="U73" s="523"/>
      <c r="V73" s="523"/>
      <c r="W73" s="523"/>
      <c r="X73" s="523"/>
      <c r="Y73" s="523"/>
      <c r="Z73" s="523"/>
      <c r="AA73" s="523"/>
      <c r="AB73" s="523"/>
      <c r="AC73" s="523"/>
      <c r="AD73" s="523"/>
      <c r="AE73" s="523"/>
      <c r="AF73" s="523"/>
      <c r="AG73" s="523"/>
      <c r="AH73" s="523"/>
      <c r="AI73" s="523"/>
      <c r="AJ73" s="523"/>
      <c r="AK73" s="523"/>
      <c r="AL73" s="523"/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">
      <c r="A76" s="233" t="s">
        <v>205</v>
      </c>
      <c r="B76" s="437"/>
      <c r="C76" s="211"/>
      <c r="D76" s="217">
        <v>0</v>
      </c>
      <c r="E76" s="218">
        <f t="shared" ref="E76:E106" si="8">AM76</f>
        <v>0</v>
      </c>
      <c r="F76" s="219">
        <f t="shared" ref="F76:F118" si="9">E76-D76</f>
        <v>0</v>
      </c>
      <c r="G76" s="207"/>
      <c r="H76" s="225"/>
      <c r="I76" s="225"/>
      <c r="J76" s="225"/>
      <c r="K76" s="225"/>
      <c r="L76" s="225"/>
      <c r="M76" s="225"/>
      <c r="N76" s="225"/>
      <c r="O76" s="225"/>
      <c r="P76" s="225"/>
      <c r="Q76" s="225"/>
      <c r="R76" s="225"/>
      <c r="S76" s="225"/>
      <c r="T76" s="225"/>
      <c r="U76" s="225"/>
      <c r="V76" s="225"/>
      <c r="W76" s="225"/>
      <c r="X76" s="225"/>
      <c r="Y76" s="225"/>
      <c r="Z76" s="225"/>
      <c r="AA76" s="225"/>
      <c r="AB76" s="225"/>
      <c r="AC76" s="225"/>
      <c r="AD76" s="225"/>
      <c r="AE76" s="225"/>
      <c r="AF76" s="225"/>
      <c r="AG76" s="225"/>
      <c r="AH76" s="225"/>
      <c r="AI76" s="225"/>
      <c r="AJ76" s="225"/>
      <c r="AK76" s="225"/>
      <c r="AL76" s="225"/>
      <c r="AM76" s="226">
        <f t="shared" ref="AM76:AM106" si="10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">
      <c r="A77" s="233" t="s">
        <v>206</v>
      </c>
      <c r="B77" s="437"/>
      <c r="C77" s="211"/>
      <c r="D77" s="217">
        <v>0</v>
      </c>
      <c r="E77" s="218">
        <f t="shared" si="8"/>
        <v>0</v>
      </c>
      <c r="F77" s="219">
        <f t="shared" si="9"/>
        <v>0</v>
      </c>
      <c r="G77" s="207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6">
        <f t="shared" si="10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">
      <c r="A78" s="233" t="s">
        <v>207</v>
      </c>
      <c r="B78" s="437"/>
      <c r="C78" s="211"/>
      <c r="D78" s="217">
        <v>0</v>
      </c>
      <c r="E78" s="218">
        <f t="shared" si="8"/>
        <v>0</v>
      </c>
      <c r="F78" s="219">
        <f t="shared" si="9"/>
        <v>0</v>
      </c>
      <c r="G78" s="207"/>
      <c r="H78" s="225"/>
      <c r="I78" s="225"/>
      <c r="J78" s="225"/>
      <c r="K78" s="225"/>
      <c r="L78" s="225"/>
      <c r="M78" s="225"/>
      <c r="N78" s="225"/>
      <c r="O78" s="225"/>
      <c r="P78" s="225"/>
      <c r="Q78" s="225"/>
      <c r="R78" s="225"/>
      <c r="S78" s="225"/>
      <c r="T78" s="225"/>
      <c r="U78" s="225"/>
      <c r="V78" s="225"/>
      <c r="W78" s="225"/>
      <c r="X78" s="225"/>
      <c r="Y78" s="225"/>
      <c r="Z78" s="225"/>
      <c r="AA78" s="225"/>
      <c r="AB78" s="225"/>
      <c r="AC78" s="225"/>
      <c r="AD78" s="225"/>
      <c r="AE78" s="225"/>
      <c r="AF78" s="225"/>
      <c r="AG78" s="225"/>
      <c r="AH78" s="225"/>
      <c r="AI78" s="225"/>
      <c r="AJ78" s="225"/>
      <c r="AK78" s="225"/>
      <c r="AL78" s="225"/>
      <c r="AM78" s="226">
        <f t="shared" si="10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">
      <c r="A79" s="233" t="s">
        <v>208</v>
      </c>
      <c r="B79" s="437"/>
      <c r="C79" s="211"/>
      <c r="D79" s="217">
        <v>0</v>
      </c>
      <c r="E79" s="218">
        <f t="shared" si="8"/>
        <v>0</v>
      </c>
      <c r="F79" s="219">
        <f t="shared" si="9"/>
        <v>0</v>
      </c>
      <c r="G79" s="207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225"/>
      <c r="T79" s="225"/>
      <c r="U79" s="225"/>
      <c r="V79" s="225"/>
      <c r="W79" s="225"/>
      <c r="X79" s="225"/>
      <c r="Y79" s="225"/>
      <c r="Z79" s="225"/>
      <c r="AA79" s="225"/>
      <c r="AB79" s="225"/>
      <c r="AC79" s="225"/>
      <c r="AD79" s="225"/>
      <c r="AE79" s="225"/>
      <c r="AF79" s="225"/>
      <c r="AG79" s="225"/>
      <c r="AH79" s="225"/>
      <c r="AI79" s="225"/>
      <c r="AJ79" s="225"/>
      <c r="AK79" s="225"/>
      <c r="AL79" s="225"/>
      <c r="AM79" s="226">
        <f t="shared" si="10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">
      <c r="A80" s="233" t="s">
        <v>209</v>
      </c>
      <c r="B80" s="437"/>
      <c r="C80" s="211"/>
      <c r="D80" s="217">
        <v>0</v>
      </c>
      <c r="E80" s="218">
        <f t="shared" si="8"/>
        <v>0</v>
      </c>
      <c r="F80" s="219">
        <f t="shared" si="9"/>
        <v>0</v>
      </c>
      <c r="G80" s="207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  <c r="T80" s="225"/>
      <c r="U80" s="225"/>
      <c r="V80" s="225"/>
      <c r="W80" s="225"/>
      <c r="X80" s="225"/>
      <c r="Y80" s="225"/>
      <c r="Z80" s="225"/>
      <c r="AA80" s="225"/>
      <c r="AB80" s="225"/>
      <c r="AC80" s="225"/>
      <c r="AD80" s="225"/>
      <c r="AE80" s="225"/>
      <c r="AF80" s="225"/>
      <c r="AG80" s="225"/>
      <c r="AH80" s="225"/>
      <c r="AI80" s="225"/>
      <c r="AJ80" s="225"/>
      <c r="AK80" s="225"/>
      <c r="AL80" s="225"/>
      <c r="AM80" s="226">
        <f t="shared" si="10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">
      <c r="A81" s="233" t="s">
        <v>210</v>
      </c>
      <c r="B81" s="437"/>
      <c r="C81" s="211"/>
      <c r="D81" s="217">
        <v>0</v>
      </c>
      <c r="E81" s="218">
        <f t="shared" si="8"/>
        <v>0</v>
      </c>
      <c r="F81" s="219">
        <f t="shared" si="9"/>
        <v>0</v>
      </c>
      <c r="G81" s="207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225"/>
      <c r="T81" s="225"/>
      <c r="U81" s="225"/>
      <c r="V81" s="225"/>
      <c r="W81" s="225"/>
      <c r="X81" s="225"/>
      <c r="Y81" s="225"/>
      <c r="Z81" s="225"/>
      <c r="AA81" s="225"/>
      <c r="AB81" s="225"/>
      <c r="AC81" s="225"/>
      <c r="AD81" s="225"/>
      <c r="AE81" s="225"/>
      <c r="AF81" s="225"/>
      <c r="AG81" s="225"/>
      <c r="AH81" s="225"/>
      <c r="AI81" s="225"/>
      <c r="AJ81" s="225"/>
      <c r="AK81" s="225"/>
      <c r="AL81" s="225"/>
      <c r="AM81" s="226">
        <f t="shared" si="10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">
      <c r="A82" s="233" t="s">
        <v>211</v>
      </c>
      <c r="B82" s="437"/>
      <c r="C82" s="211"/>
      <c r="D82" s="217">
        <v>0</v>
      </c>
      <c r="E82" s="218">
        <f t="shared" si="8"/>
        <v>0</v>
      </c>
      <c r="F82" s="219">
        <f t="shared" si="9"/>
        <v>0</v>
      </c>
      <c r="G82" s="207"/>
      <c r="H82" s="225"/>
      <c r="I82" s="225"/>
      <c r="J82" s="225"/>
      <c r="K82" s="225"/>
      <c r="L82" s="225"/>
      <c r="M82" s="225"/>
      <c r="N82" s="225"/>
      <c r="O82" s="225"/>
      <c r="P82" s="225"/>
      <c r="Q82" s="225"/>
      <c r="R82" s="225"/>
      <c r="S82" s="225"/>
      <c r="T82" s="225"/>
      <c r="U82" s="225"/>
      <c r="V82" s="225"/>
      <c r="W82" s="225"/>
      <c r="X82" s="225"/>
      <c r="Y82" s="225"/>
      <c r="Z82" s="225"/>
      <c r="AA82" s="225"/>
      <c r="AB82" s="225"/>
      <c r="AC82" s="225"/>
      <c r="AD82" s="225"/>
      <c r="AE82" s="225"/>
      <c r="AF82" s="225"/>
      <c r="AG82" s="225"/>
      <c r="AH82" s="225"/>
      <c r="AI82" s="225"/>
      <c r="AJ82" s="225"/>
      <c r="AK82" s="225"/>
      <c r="AL82" s="225"/>
      <c r="AM82" s="226">
        <f t="shared" si="10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">
      <c r="A83" s="233" t="s">
        <v>212</v>
      </c>
      <c r="B83" s="437"/>
      <c r="C83" s="211"/>
      <c r="D83" s="217">
        <v>0</v>
      </c>
      <c r="E83" s="218">
        <f t="shared" si="8"/>
        <v>0</v>
      </c>
      <c r="F83" s="219">
        <f t="shared" si="9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10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">
      <c r="A84" s="254" t="s">
        <v>214</v>
      </c>
      <c r="B84" s="437"/>
      <c r="C84" s="211"/>
      <c r="D84" s="217">
        <v>0</v>
      </c>
      <c r="E84" s="218">
        <f t="shared" si="8"/>
        <v>0</v>
      </c>
      <c r="F84" s="219">
        <f t="shared" si="9"/>
        <v>0</v>
      </c>
      <c r="G84" s="207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225"/>
      <c r="S84" s="225"/>
      <c r="T84" s="225"/>
      <c r="U84" s="225"/>
      <c r="V84" s="225"/>
      <c r="W84" s="225"/>
      <c r="X84" s="225"/>
      <c r="Y84" s="225"/>
      <c r="Z84" s="225"/>
      <c r="AA84" s="225"/>
      <c r="AB84" s="225"/>
      <c r="AC84" s="225"/>
      <c r="AD84" s="225"/>
      <c r="AE84" s="225"/>
      <c r="AF84" s="225"/>
      <c r="AG84" s="225"/>
      <c r="AH84" s="225"/>
      <c r="AI84" s="225"/>
      <c r="AJ84" s="225"/>
      <c r="AK84" s="225"/>
      <c r="AL84" s="225"/>
      <c r="AM84" s="226">
        <f t="shared" si="10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">
      <c r="A85" s="254" t="s">
        <v>214</v>
      </c>
      <c r="B85" s="437"/>
      <c r="C85" s="211"/>
      <c r="D85" s="217">
        <v>0</v>
      </c>
      <c r="E85" s="218">
        <f t="shared" si="8"/>
        <v>0</v>
      </c>
      <c r="F85" s="219">
        <f t="shared" si="9"/>
        <v>0</v>
      </c>
      <c r="G85" s="207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  <c r="Z85" s="225"/>
      <c r="AA85" s="225"/>
      <c r="AB85" s="225"/>
      <c r="AC85" s="225"/>
      <c r="AD85" s="225"/>
      <c r="AE85" s="225"/>
      <c r="AF85" s="225"/>
      <c r="AG85" s="225"/>
      <c r="AH85" s="225"/>
      <c r="AI85" s="225"/>
      <c r="AJ85" s="225"/>
      <c r="AK85" s="225"/>
      <c r="AL85" s="225"/>
      <c r="AM85" s="226">
        <f t="shared" si="10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">
      <c r="A86" s="254" t="s">
        <v>214</v>
      </c>
      <c r="B86" s="437"/>
      <c r="C86" s="211"/>
      <c r="D86" s="217">
        <v>0</v>
      </c>
      <c r="E86" s="218">
        <f t="shared" si="8"/>
        <v>0</v>
      </c>
      <c r="F86" s="219">
        <f t="shared" si="9"/>
        <v>0</v>
      </c>
      <c r="G86" s="207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25"/>
      <c r="U86" s="225"/>
      <c r="V86" s="225"/>
      <c r="W86" s="225"/>
      <c r="X86" s="225"/>
      <c r="Y86" s="225"/>
      <c r="Z86" s="225"/>
      <c r="AA86" s="225"/>
      <c r="AB86" s="225"/>
      <c r="AC86" s="225"/>
      <c r="AD86" s="225"/>
      <c r="AE86" s="225"/>
      <c r="AF86" s="225"/>
      <c r="AG86" s="225"/>
      <c r="AH86" s="225"/>
      <c r="AI86" s="225"/>
      <c r="AJ86" s="225"/>
      <c r="AK86" s="225"/>
      <c r="AL86" s="225"/>
      <c r="AM86" s="226">
        <f t="shared" si="10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">
      <c r="A87" s="233" t="s">
        <v>215</v>
      </c>
      <c r="B87" s="437"/>
      <c r="C87" s="211"/>
      <c r="D87" s="217">
        <v>0</v>
      </c>
      <c r="E87" s="218">
        <f t="shared" si="8"/>
        <v>0</v>
      </c>
      <c r="F87" s="219">
        <f t="shared" si="9"/>
        <v>0</v>
      </c>
      <c r="G87" s="207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  <c r="AD87" s="225"/>
      <c r="AE87" s="225"/>
      <c r="AF87" s="225"/>
      <c r="AG87" s="225"/>
      <c r="AH87" s="225"/>
      <c r="AI87" s="225"/>
      <c r="AJ87" s="225"/>
      <c r="AK87" s="225"/>
      <c r="AL87" s="225"/>
      <c r="AM87" s="226">
        <f t="shared" si="10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">
      <c r="A88" s="210" t="s">
        <v>216</v>
      </c>
      <c r="B88" s="437"/>
      <c r="C88" s="211"/>
      <c r="D88" s="217">
        <v>0</v>
      </c>
      <c r="E88" s="218">
        <f t="shared" si="8"/>
        <v>0</v>
      </c>
      <c r="F88" s="219">
        <f t="shared" si="9"/>
        <v>0</v>
      </c>
      <c r="G88" s="207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5"/>
      <c r="T88" s="225"/>
      <c r="U88" s="225"/>
      <c r="V88" s="225"/>
      <c r="W88" s="225"/>
      <c r="X88" s="225"/>
      <c r="Y88" s="225"/>
      <c r="Z88" s="225"/>
      <c r="AA88" s="225"/>
      <c r="AB88" s="225"/>
      <c r="AC88" s="225"/>
      <c r="AD88" s="225"/>
      <c r="AE88" s="225"/>
      <c r="AF88" s="225"/>
      <c r="AG88" s="225"/>
      <c r="AH88" s="225"/>
      <c r="AI88" s="225"/>
      <c r="AJ88" s="225"/>
      <c r="AK88" s="225"/>
      <c r="AL88" s="225"/>
      <c r="AM88" s="226">
        <f t="shared" si="10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">
      <c r="A89" s="210" t="s">
        <v>217</v>
      </c>
      <c r="B89" s="437"/>
      <c r="C89" s="211"/>
      <c r="D89" s="217">
        <v>0</v>
      </c>
      <c r="E89" s="218">
        <f t="shared" si="8"/>
        <v>0</v>
      </c>
      <c r="F89" s="219">
        <f t="shared" si="9"/>
        <v>0</v>
      </c>
      <c r="G89" s="207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5"/>
      <c r="T89" s="225"/>
      <c r="U89" s="225"/>
      <c r="V89" s="225"/>
      <c r="W89" s="225"/>
      <c r="X89" s="225"/>
      <c r="Y89" s="225"/>
      <c r="Z89" s="225"/>
      <c r="AA89" s="225"/>
      <c r="AB89" s="225"/>
      <c r="AC89" s="225"/>
      <c r="AD89" s="225"/>
      <c r="AE89" s="225"/>
      <c r="AF89" s="225"/>
      <c r="AG89" s="225"/>
      <c r="AH89" s="225"/>
      <c r="AI89" s="225"/>
      <c r="AJ89" s="225"/>
      <c r="AK89" s="225"/>
      <c r="AL89" s="225"/>
      <c r="AM89" s="226">
        <f t="shared" si="10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">
      <c r="A90" s="210" t="s">
        <v>218</v>
      </c>
      <c r="B90" s="437"/>
      <c r="C90" s="211"/>
      <c r="D90" s="217">
        <v>0</v>
      </c>
      <c r="E90" s="218">
        <f t="shared" si="8"/>
        <v>0</v>
      </c>
      <c r="F90" s="219">
        <f t="shared" si="9"/>
        <v>0</v>
      </c>
      <c r="G90" s="207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5"/>
      <c r="T90" s="225"/>
      <c r="U90" s="225"/>
      <c r="V90" s="225"/>
      <c r="W90" s="225"/>
      <c r="X90" s="225"/>
      <c r="Y90" s="225"/>
      <c r="Z90" s="225"/>
      <c r="AA90" s="225"/>
      <c r="AB90" s="225"/>
      <c r="AC90" s="225"/>
      <c r="AD90" s="225"/>
      <c r="AE90" s="225"/>
      <c r="AF90" s="225"/>
      <c r="AG90" s="225"/>
      <c r="AH90" s="225"/>
      <c r="AI90" s="225"/>
      <c r="AJ90" s="225"/>
      <c r="AK90" s="225"/>
      <c r="AL90" s="225"/>
      <c r="AM90" s="226">
        <f t="shared" si="10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">
      <c r="A91" s="525" t="s">
        <v>219</v>
      </c>
      <c r="B91" s="526"/>
      <c r="C91" s="211"/>
      <c r="D91" s="217">
        <v>0</v>
      </c>
      <c r="E91" s="218">
        <f t="shared" si="8"/>
        <v>0</v>
      </c>
      <c r="F91" s="219">
        <f t="shared" si="9"/>
        <v>0</v>
      </c>
      <c r="G91" s="207"/>
      <c r="H91" s="527"/>
      <c r="I91" s="527"/>
      <c r="J91" s="527"/>
      <c r="K91" s="527"/>
      <c r="L91" s="527"/>
      <c r="M91" s="527"/>
      <c r="N91" s="527"/>
      <c r="O91" s="527"/>
      <c r="P91" s="527"/>
      <c r="Q91" s="527"/>
      <c r="R91" s="527"/>
      <c r="S91" s="527"/>
      <c r="T91" s="527"/>
      <c r="U91" s="527"/>
      <c r="V91" s="527"/>
      <c r="W91" s="527"/>
      <c r="X91" s="527"/>
      <c r="Y91" s="527"/>
      <c r="Z91" s="527"/>
      <c r="AA91" s="527"/>
      <c r="AB91" s="527"/>
      <c r="AC91" s="527"/>
      <c r="AD91" s="527"/>
      <c r="AE91" s="527"/>
      <c r="AF91" s="527"/>
      <c r="AG91" s="527"/>
      <c r="AH91" s="527"/>
      <c r="AI91" s="527"/>
      <c r="AJ91" s="527"/>
      <c r="AK91" s="527"/>
      <c r="AL91" s="527"/>
      <c r="AM91" s="226">
        <f t="shared" si="10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">
      <c r="A92" s="210" t="s">
        <v>220</v>
      </c>
      <c r="B92" s="437"/>
      <c r="C92" s="211"/>
      <c r="D92" s="217">
        <v>0</v>
      </c>
      <c r="E92" s="218">
        <f t="shared" si="8"/>
        <v>0</v>
      </c>
      <c r="F92" s="219">
        <f t="shared" si="9"/>
        <v>0</v>
      </c>
      <c r="G92" s="207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25"/>
      <c r="U92" s="225"/>
      <c r="V92" s="225"/>
      <c r="W92" s="225"/>
      <c r="X92" s="225"/>
      <c r="Y92" s="225"/>
      <c r="Z92" s="225"/>
      <c r="AA92" s="225"/>
      <c r="AB92" s="225"/>
      <c r="AC92" s="225"/>
      <c r="AD92" s="225"/>
      <c r="AE92" s="225"/>
      <c r="AF92" s="225"/>
      <c r="AG92" s="225"/>
      <c r="AH92" s="225"/>
      <c r="AI92" s="225"/>
      <c r="AJ92" s="225"/>
      <c r="AK92" s="225"/>
      <c r="AL92" s="225"/>
      <c r="AM92" s="226">
        <f t="shared" si="10"/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">
      <c r="A93" s="210" t="s">
        <v>221</v>
      </c>
      <c r="B93" s="437"/>
      <c r="C93" s="211"/>
      <c r="D93" s="217">
        <v>0</v>
      </c>
      <c r="E93" s="218">
        <f t="shared" si="8"/>
        <v>0</v>
      </c>
      <c r="F93" s="219">
        <f t="shared" si="9"/>
        <v>0</v>
      </c>
      <c r="G93" s="207"/>
      <c r="H93" s="225"/>
      <c r="I93" s="225"/>
      <c r="J93" s="225"/>
      <c r="K93" s="225"/>
      <c r="L93" s="225"/>
      <c r="M93" s="225"/>
      <c r="N93" s="225"/>
      <c r="O93" s="225"/>
      <c r="P93" s="225"/>
      <c r="Q93" s="225"/>
      <c r="R93" s="225"/>
      <c r="S93" s="225"/>
      <c r="T93" s="225"/>
      <c r="U93" s="225"/>
      <c r="V93" s="225"/>
      <c r="W93" s="225"/>
      <c r="X93" s="225"/>
      <c r="Y93" s="225"/>
      <c r="Z93" s="225"/>
      <c r="AA93" s="225"/>
      <c r="AB93" s="225"/>
      <c r="AC93" s="225"/>
      <c r="AD93" s="225"/>
      <c r="AE93" s="225"/>
      <c r="AF93" s="225"/>
      <c r="AG93" s="225"/>
      <c r="AH93" s="225"/>
      <c r="AI93" s="225"/>
      <c r="AJ93" s="225"/>
      <c r="AK93" s="225"/>
      <c r="AL93" s="225"/>
      <c r="AM93" s="226">
        <f t="shared" si="10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">
      <c r="A94" s="210" t="s">
        <v>211</v>
      </c>
      <c r="B94" s="437"/>
      <c r="C94" s="211"/>
      <c r="D94" s="217">
        <v>0</v>
      </c>
      <c r="E94" s="218">
        <f t="shared" si="8"/>
        <v>0</v>
      </c>
      <c r="F94" s="219">
        <f t="shared" si="9"/>
        <v>0</v>
      </c>
      <c r="G94" s="207"/>
      <c r="H94" s="225"/>
      <c r="I94" s="225"/>
      <c r="J94" s="225"/>
      <c r="K94" s="225"/>
      <c r="L94" s="225"/>
      <c r="M94" s="225"/>
      <c r="N94" s="225"/>
      <c r="O94" s="225"/>
      <c r="P94" s="225"/>
      <c r="Q94" s="225"/>
      <c r="R94" s="225"/>
      <c r="S94" s="225"/>
      <c r="T94" s="225"/>
      <c r="U94" s="225"/>
      <c r="V94" s="225"/>
      <c r="W94" s="225"/>
      <c r="X94" s="225"/>
      <c r="Y94" s="225"/>
      <c r="Z94" s="225"/>
      <c r="AA94" s="225"/>
      <c r="AB94" s="225"/>
      <c r="AC94" s="225"/>
      <c r="AD94" s="225"/>
      <c r="AE94" s="225"/>
      <c r="AF94" s="225"/>
      <c r="AG94" s="225"/>
      <c r="AH94" s="225"/>
      <c r="AI94" s="225"/>
      <c r="AJ94" s="225"/>
      <c r="AK94" s="225"/>
      <c r="AL94" s="225"/>
      <c r="AM94" s="226">
        <f t="shared" si="10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">
      <c r="A95" s="210" t="s">
        <v>212</v>
      </c>
      <c r="B95" s="437"/>
      <c r="C95" s="211"/>
      <c r="D95" s="217">
        <v>0</v>
      </c>
      <c r="E95" s="218">
        <f t="shared" si="8"/>
        <v>0</v>
      </c>
      <c r="F95" s="219">
        <f t="shared" si="9"/>
        <v>0</v>
      </c>
      <c r="G95" s="207"/>
      <c r="H95" s="225"/>
      <c r="I95" s="225"/>
      <c r="J95" s="225"/>
      <c r="K95" s="225"/>
      <c r="L95" s="225"/>
      <c r="M95" s="225"/>
      <c r="N95" s="225"/>
      <c r="O95" s="225"/>
      <c r="P95" s="225"/>
      <c r="Q95" s="225"/>
      <c r="R95" s="225"/>
      <c r="S95" s="225"/>
      <c r="T95" s="225"/>
      <c r="U95" s="225"/>
      <c r="V95" s="225"/>
      <c r="W95" s="225"/>
      <c r="X95" s="225"/>
      <c r="Y95" s="225"/>
      <c r="Z95" s="225"/>
      <c r="AA95" s="225"/>
      <c r="AB95" s="225"/>
      <c r="AC95" s="225"/>
      <c r="AD95" s="225"/>
      <c r="AE95" s="225"/>
      <c r="AF95" s="225"/>
      <c r="AG95" s="225"/>
      <c r="AH95" s="225"/>
      <c r="AI95" s="225"/>
      <c r="AJ95" s="225"/>
      <c r="AK95" s="225"/>
      <c r="AL95" s="225"/>
      <c r="AM95" s="226">
        <f t="shared" si="10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">
      <c r="A96" s="210" t="s">
        <v>222</v>
      </c>
      <c r="B96" s="437"/>
      <c r="C96" s="211"/>
      <c r="D96" s="217">
        <v>0</v>
      </c>
      <c r="E96" s="218">
        <f t="shared" si="8"/>
        <v>0</v>
      </c>
      <c r="F96" s="219">
        <f t="shared" si="9"/>
        <v>0</v>
      </c>
      <c r="G96" s="207"/>
      <c r="H96" s="225"/>
      <c r="I96" s="225"/>
      <c r="J96" s="225"/>
      <c r="K96" s="225"/>
      <c r="L96" s="225"/>
      <c r="M96" s="225"/>
      <c r="N96" s="225"/>
      <c r="O96" s="225"/>
      <c r="P96" s="225"/>
      <c r="Q96" s="225"/>
      <c r="R96" s="225"/>
      <c r="S96" s="225"/>
      <c r="T96" s="225"/>
      <c r="U96" s="225"/>
      <c r="V96" s="225"/>
      <c r="W96" s="225"/>
      <c r="X96" s="225"/>
      <c r="Y96" s="225"/>
      <c r="Z96" s="225"/>
      <c r="AA96" s="225"/>
      <c r="AB96" s="225"/>
      <c r="AC96" s="225"/>
      <c r="AD96" s="225"/>
      <c r="AE96" s="225"/>
      <c r="AF96" s="225"/>
      <c r="AG96" s="225"/>
      <c r="AH96" s="225"/>
      <c r="AI96" s="225"/>
      <c r="AJ96" s="225"/>
      <c r="AK96" s="225"/>
      <c r="AL96" s="225"/>
      <c r="AM96" s="226">
        <f t="shared" si="10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">
      <c r="A97" s="210" t="s">
        <v>223</v>
      </c>
      <c r="B97" s="437"/>
      <c r="C97" s="211"/>
      <c r="D97" s="217">
        <v>0</v>
      </c>
      <c r="E97" s="218">
        <f t="shared" si="8"/>
        <v>0</v>
      </c>
      <c r="F97" s="219">
        <f t="shared" si="9"/>
        <v>0</v>
      </c>
      <c r="G97" s="207"/>
      <c r="H97" s="225"/>
      <c r="I97" s="225"/>
      <c r="J97" s="225"/>
      <c r="K97" s="225"/>
      <c r="L97" s="225"/>
      <c r="M97" s="225"/>
      <c r="N97" s="225"/>
      <c r="O97" s="225"/>
      <c r="P97" s="225"/>
      <c r="Q97" s="225"/>
      <c r="R97" s="225"/>
      <c r="S97" s="225"/>
      <c r="T97" s="225"/>
      <c r="U97" s="225"/>
      <c r="V97" s="225"/>
      <c r="W97" s="225"/>
      <c r="X97" s="225"/>
      <c r="Y97" s="225"/>
      <c r="Z97" s="225"/>
      <c r="AA97" s="225"/>
      <c r="AB97" s="225"/>
      <c r="AC97" s="225"/>
      <c r="AD97" s="225"/>
      <c r="AE97" s="225"/>
      <c r="AF97" s="225"/>
      <c r="AG97" s="225"/>
      <c r="AH97" s="225"/>
      <c r="AI97" s="225"/>
      <c r="AJ97" s="225"/>
      <c r="AK97" s="225"/>
      <c r="AL97" s="225"/>
      <c r="AM97" s="226">
        <f t="shared" si="10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">
      <c r="A98" s="210" t="s">
        <v>224</v>
      </c>
      <c r="B98" s="437"/>
      <c r="C98" s="211"/>
      <c r="D98" s="217">
        <v>0</v>
      </c>
      <c r="E98" s="218">
        <f t="shared" si="8"/>
        <v>0</v>
      </c>
      <c r="F98" s="219">
        <f t="shared" si="9"/>
        <v>0</v>
      </c>
      <c r="G98" s="207"/>
      <c r="H98" s="225"/>
      <c r="I98" s="225"/>
      <c r="J98" s="225"/>
      <c r="K98" s="225"/>
      <c r="L98" s="225"/>
      <c r="M98" s="225"/>
      <c r="N98" s="225"/>
      <c r="O98" s="225"/>
      <c r="P98" s="225"/>
      <c r="Q98" s="225"/>
      <c r="R98" s="225"/>
      <c r="S98" s="225"/>
      <c r="T98" s="225"/>
      <c r="U98" s="225"/>
      <c r="V98" s="225"/>
      <c r="W98" s="225"/>
      <c r="X98" s="225"/>
      <c r="Y98" s="225"/>
      <c r="Z98" s="225"/>
      <c r="AA98" s="225"/>
      <c r="AB98" s="225"/>
      <c r="AC98" s="225"/>
      <c r="AD98" s="225"/>
      <c r="AE98" s="225"/>
      <c r="AF98" s="225"/>
      <c r="AG98" s="225"/>
      <c r="AH98" s="225"/>
      <c r="AI98" s="225"/>
      <c r="AJ98" s="225"/>
      <c r="AK98" s="225"/>
      <c r="AL98" s="225"/>
      <c r="AM98" s="226">
        <f t="shared" si="10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">
      <c r="A99" s="210" t="s">
        <v>225</v>
      </c>
      <c r="B99" s="437"/>
      <c r="C99" s="211"/>
      <c r="D99" s="217">
        <v>0</v>
      </c>
      <c r="E99" s="218">
        <f t="shared" si="8"/>
        <v>0</v>
      </c>
      <c r="F99" s="219">
        <f t="shared" si="9"/>
        <v>0</v>
      </c>
      <c r="G99" s="207"/>
      <c r="H99" s="225"/>
      <c r="I99" s="225"/>
      <c r="J99" s="225"/>
      <c r="K99" s="225"/>
      <c r="L99" s="225"/>
      <c r="M99" s="225"/>
      <c r="N99" s="225"/>
      <c r="O99" s="225"/>
      <c r="P99" s="225"/>
      <c r="Q99" s="225"/>
      <c r="R99" s="225"/>
      <c r="S99" s="225"/>
      <c r="T99" s="225"/>
      <c r="U99" s="225"/>
      <c r="V99" s="225"/>
      <c r="W99" s="225"/>
      <c r="X99" s="225"/>
      <c r="Y99" s="225"/>
      <c r="Z99" s="225"/>
      <c r="AA99" s="225"/>
      <c r="AB99" s="225"/>
      <c r="AC99" s="225"/>
      <c r="AD99" s="225"/>
      <c r="AE99" s="225"/>
      <c r="AF99" s="225"/>
      <c r="AG99" s="225"/>
      <c r="AH99" s="225"/>
      <c r="AI99" s="225"/>
      <c r="AJ99" s="225"/>
      <c r="AK99" s="225"/>
      <c r="AL99" s="225"/>
      <c r="AM99" s="226">
        <f t="shared" si="10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">
      <c r="A100" s="253" t="s">
        <v>214</v>
      </c>
      <c r="B100" s="437"/>
      <c r="C100" s="211"/>
      <c r="D100" s="217">
        <v>0</v>
      </c>
      <c r="E100" s="218">
        <f t="shared" si="8"/>
        <v>0</v>
      </c>
      <c r="F100" s="219">
        <f t="shared" si="9"/>
        <v>0</v>
      </c>
      <c r="G100" s="207"/>
      <c r="H100" s="225"/>
      <c r="I100" s="225"/>
      <c r="J100" s="225"/>
      <c r="K100" s="225"/>
      <c r="L100" s="225"/>
      <c r="M100" s="225"/>
      <c r="N100" s="225"/>
      <c r="O100" s="225"/>
      <c r="P100" s="225"/>
      <c r="Q100" s="225"/>
      <c r="R100" s="225"/>
      <c r="S100" s="225"/>
      <c r="T100" s="225"/>
      <c r="U100" s="225"/>
      <c r="V100" s="225"/>
      <c r="W100" s="225"/>
      <c r="X100" s="225"/>
      <c r="Y100" s="225"/>
      <c r="Z100" s="225"/>
      <c r="AA100" s="225"/>
      <c r="AB100" s="225"/>
      <c r="AC100" s="225"/>
      <c r="AD100" s="225"/>
      <c r="AE100" s="225"/>
      <c r="AF100" s="225"/>
      <c r="AG100" s="225"/>
      <c r="AH100" s="225"/>
      <c r="AI100" s="225"/>
      <c r="AJ100" s="225"/>
      <c r="AK100" s="225"/>
      <c r="AL100" s="225"/>
      <c r="AM100" s="226">
        <f t="shared" si="10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">
      <c r="A101" s="253" t="s">
        <v>214</v>
      </c>
      <c r="B101" s="437"/>
      <c r="C101" s="211"/>
      <c r="D101" s="217">
        <v>0</v>
      </c>
      <c r="E101" s="218">
        <f t="shared" si="8"/>
        <v>0</v>
      </c>
      <c r="F101" s="219">
        <f t="shared" si="9"/>
        <v>0</v>
      </c>
      <c r="G101" s="207"/>
      <c r="H101" s="225"/>
      <c r="I101" s="225"/>
      <c r="J101" s="225"/>
      <c r="K101" s="225"/>
      <c r="L101" s="225"/>
      <c r="M101" s="225"/>
      <c r="N101" s="225"/>
      <c r="O101" s="225"/>
      <c r="P101" s="225"/>
      <c r="Q101" s="225"/>
      <c r="R101" s="225"/>
      <c r="S101" s="225"/>
      <c r="T101" s="225"/>
      <c r="U101" s="225"/>
      <c r="V101" s="225"/>
      <c r="W101" s="225"/>
      <c r="X101" s="225"/>
      <c r="Y101" s="225"/>
      <c r="Z101" s="225"/>
      <c r="AA101" s="225"/>
      <c r="AB101" s="225"/>
      <c r="AC101" s="225"/>
      <c r="AD101" s="225"/>
      <c r="AE101" s="225"/>
      <c r="AF101" s="225"/>
      <c r="AG101" s="225"/>
      <c r="AH101" s="225"/>
      <c r="AI101" s="225"/>
      <c r="AJ101" s="225"/>
      <c r="AK101" s="225"/>
      <c r="AL101" s="225"/>
      <c r="AM101" s="226">
        <f t="shared" si="10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">
      <c r="A102" s="209" t="s">
        <v>226</v>
      </c>
      <c r="B102" s="437"/>
      <c r="C102" s="211"/>
      <c r="D102" s="217">
        <v>0</v>
      </c>
      <c r="E102" s="218">
        <f t="shared" si="8"/>
        <v>0</v>
      </c>
      <c r="F102" s="219">
        <f t="shared" si="9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0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">
      <c r="A103" s="209" t="s">
        <v>227</v>
      </c>
      <c r="B103" s="210"/>
      <c r="C103" s="211"/>
      <c r="D103" s="217">
        <v>0</v>
      </c>
      <c r="E103" s="218">
        <f t="shared" si="8"/>
        <v>0</v>
      </c>
      <c r="F103" s="219">
        <f t="shared" si="9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0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">
      <c r="A104" s="209" t="s">
        <v>228</v>
      </c>
      <c r="B104" s="210"/>
      <c r="C104" s="211"/>
      <c r="D104" s="217">
        <v>0</v>
      </c>
      <c r="E104" s="218">
        <f t="shared" si="8"/>
        <v>0</v>
      </c>
      <c r="F104" s="219">
        <f t="shared" si="9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0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">
      <c r="A105" s="349" t="s">
        <v>214</v>
      </c>
      <c r="B105" s="210"/>
      <c r="C105" s="211"/>
      <c r="D105" s="217">
        <v>0</v>
      </c>
      <c r="E105" s="218">
        <f t="shared" si="8"/>
        <v>0</v>
      </c>
      <c r="F105" s="219">
        <f t="shared" si="9"/>
        <v>0</v>
      </c>
      <c r="G105" s="207"/>
      <c r="H105" s="276"/>
      <c r="I105" s="276"/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276"/>
      <c r="Z105" s="276"/>
      <c r="AA105" s="276"/>
      <c r="AB105" s="276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26">
        <f t="shared" si="10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25">
      <c r="A106" s="209" t="s">
        <v>229</v>
      </c>
      <c r="B106" s="210"/>
      <c r="C106" s="211"/>
      <c r="D106" s="217">
        <v>0</v>
      </c>
      <c r="E106" s="218">
        <f t="shared" si="8"/>
        <v>0</v>
      </c>
      <c r="F106" s="219">
        <f t="shared" si="9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0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25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9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">
      <c r="A108" s="438" t="s">
        <v>231</v>
      </c>
      <c r="B108" s="210"/>
      <c r="C108" s="211"/>
      <c r="D108" s="217">
        <v>0</v>
      </c>
      <c r="E108" s="218">
        <f t="shared" ref="E108:E116" si="11">AM108</f>
        <v>0</v>
      </c>
      <c r="F108" s="521">
        <f t="shared" si="9"/>
        <v>0</v>
      </c>
      <c r="G108" s="207"/>
      <c r="H108" s="533"/>
      <c r="I108" s="533"/>
      <c r="J108" s="533"/>
      <c r="K108" s="533"/>
      <c r="L108" s="533"/>
      <c r="M108" s="533"/>
      <c r="N108" s="533"/>
      <c r="O108" s="533"/>
      <c r="P108" s="533"/>
      <c r="Q108" s="533"/>
      <c r="R108" s="533"/>
      <c r="S108" s="533"/>
      <c r="T108" s="533"/>
      <c r="U108" s="533"/>
      <c r="V108" s="533"/>
      <c r="W108" s="533"/>
      <c r="X108" s="533"/>
      <c r="Y108" s="533"/>
      <c r="Z108" s="533"/>
      <c r="AA108" s="533"/>
      <c r="AB108" s="533"/>
      <c r="AC108" s="533"/>
      <c r="AD108" s="533"/>
      <c r="AE108" s="533"/>
      <c r="AF108" s="533"/>
      <c r="AG108" s="533"/>
      <c r="AH108" s="533"/>
      <c r="AI108" s="533"/>
      <c r="AJ108" s="533"/>
      <c r="AK108" s="533"/>
      <c r="AL108" s="533"/>
      <c r="AM108" s="226">
        <f t="shared" ref="AM108:AM116" si="12">SUM(H108:AL108)</f>
        <v>0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">
      <c r="A109" s="252" t="s">
        <v>214</v>
      </c>
      <c r="B109" s="210"/>
      <c r="C109" s="211"/>
      <c r="D109" s="217">
        <v>0</v>
      </c>
      <c r="E109" s="218">
        <f t="shared" si="11"/>
        <v>0</v>
      </c>
      <c r="F109" s="521">
        <f t="shared" si="9"/>
        <v>0</v>
      </c>
      <c r="G109" s="207"/>
      <c r="H109" s="482"/>
      <c r="I109" s="482"/>
      <c r="J109" s="482"/>
      <c r="K109" s="482"/>
      <c r="L109" s="482"/>
      <c r="M109" s="482"/>
      <c r="N109" s="482"/>
      <c r="O109" s="482"/>
      <c r="P109" s="482"/>
      <c r="Q109" s="482"/>
      <c r="R109" s="482"/>
      <c r="S109" s="482"/>
      <c r="T109" s="482"/>
      <c r="U109" s="482"/>
      <c r="V109" s="482"/>
      <c r="W109" s="482"/>
      <c r="X109" s="482"/>
      <c r="Y109" s="482"/>
      <c r="Z109" s="482"/>
      <c r="AA109" s="482"/>
      <c r="AB109" s="482"/>
      <c r="AC109" s="482"/>
      <c r="AD109" s="482"/>
      <c r="AE109" s="482"/>
      <c r="AF109" s="482"/>
      <c r="AG109" s="482"/>
      <c r="AH109" s="482"/>
      <c r="AI109" s="482"/>
      <c r="AJ109" s="482"/>
      <c r="AK109" s="482"/>
      <c r="AL109" s="482"/>
      <c r="AM109" s="226">
        <f t="shared" si="12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">
      <c r="A110" s="252" t="s">
        <v>214</v>
      </c>
      <c r="B110" s="210"/>
      <c r="C110" s="211"/>
      <c r="D110" s="217">
        <v>0</v>
      </c>
      <c r="E110" s="218">
        <f t="shared" si="11"/>
        <v>0</v>
      </c>
      <c r="F110" s="521">
        <f t="shared" si="9"/>
        <v>0</v>
      </c>
      <c r="G110" s="207"/>
      <c r="H110" s="482"/>
      <c r="I110" s="482"/>
      <c r="J110" s="482"/>
      <c r="K110" s="482"/>
      <c r="L110" s="482"/>
      <c r="M110" s="482"/>
      <c r="N110" s="482"/>
      <c r="O110" s="482"/>
      <c r="P110" s="482"/>
      <c r="Q110" s="482"/>
      <c r="R110" s="482"/>
      <c r="S110" s="482"/>
      <c r="T110" s="482"/>
      <c r="U110" s="482"/>
      <c r="V110" s="482"/>
      <c r="W110" s="482"/>
      <c r="X110" s="482"/>
      <c r="Y110" s="482"/>
      <c r="Z110" s="482"/>
      <c r="AA110" s="482"/>
      <c r="AB110" s="482"/>
      <c r="AC110" s="482"/>
      <c r="AD110" s="482"/>
      <c r="AE110" s="482"/>
      <c r="AF110" s="482"/>
      <c r="AG110" s="482"/>
      <c r="AH110" s="482"/>
      <c r="AI110" s="482"/>
      <c r="AJ110" s="482"/>
      <c r="AK110" s="482"/>
      <c r="AL110" s="482"/>
      <c r="AM110" s="226">
        <f t="shared" si="12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">
      <c r="A111" s="252" t="s">
        <v>214</v>
      </c>
      <c r="B111" s="210"/>
      <c r="C111" s="211"/>
      <c r="D111" s="217">
        <v>0</v>
      </c>
      <c r="E111" s="218">
        <f t="shared" si="11"/>
        <v>0</v>
      </c>
      <c r="F111" s="521">
        <f t="shared" si="9"/>
        <v>0</v>
      </c>
      <c r="G111" s="207"/>
      <c r="H111" s="482"/>
      <c r="I111" s="482"/>
      <c r="J111" s="482"/>
      <c r="K111" s="482"/>
      <c r="L111" s="482"/>
      <c r="M111" s="482"/>
      <c r="N111" s="482"/>
      <c r="O111" s="482"/>
      <c r="P111" s="482"/>
      <c r="Q111" s="482"/>
      <c r="R111" s="482"/>
      <c r="S111" s="482"/>
      <c r="T111" s="482"/>
      <c r="U111" s="482"/>
      <c r="V111" s="482"/>
      <c r="W111" s="482"/>
      <c r="X111" s="482"/>
      <c r="Y111" s="482"/>
      <c r="Z111" s="482"/>
      <c r="AA111" s="482"/>
      <c r="AB111" s="482"/>
      <c r="AC111" s="482"/>
      <c r="AD111" s="482"/>
      <c r="AE111" s="482"/>
      <c r="AF111" s="482"/>
      <c r="AG111" s="482"/>
      <c r="AH111" s="482"/>
      <c r="AI111" s="482"/>
      <c r="AJ111" s="482"/>
      <c r="AK111" s="482"/>
      <c r="AL111" s="482"/>
      <c r="AM111" s="226">
        <f t="shared" si="12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">
      <c r="A112" s="439" t="s">
        <v>43</v>
      </c>
      <c r="B112" s="210"/>
      <c r="C112" s="211"/>
      <c r="D112" s="217">
        <v>0</v>
      </c>
      <c r="E112" s="218">
        <f t="shared" si="11"/>
        <v>0</v>
      </c>
      <c r="F112" s="521">
        <f t="shared" si="9"/>
        <v>0</v>
      </c>
      <c r="G112" s="207"/>
      <c r="H112" s="482"/>
      <c r="I112" s="482"/>
      <c r="J112" s="482"/>
      <c r="K112" s="482"/>
      <c r="L112" s="482"/>
      <c r="M112" s="482"/>
      <c r="N112" s="482"/>
      <c r="O112" s="482"/>
      <c r="P112" s="482"/>
      <c r="Q112" s="482"/>
      <c r="R112" s="482"/>
      <c r="S112" s="482"/>
      <c r="T112" s="482"/>
      <c r="U112" s="482"/>
      <c r="V112" s="482"/>
      <c r="W112" s="482"/>
      <c r="X112" s="482"/>
      <c r="Y112" s="482"/>
      <c r="Z112" s="482"/>
      <c r="AA112" s="482"/>
      <c r="AB112" s="482"/>
      <c r="AC112" s="482"/>
      <c r="AD112" s="482"/>
      <c r="AE112" s="482"/>
      <c r="AF112" s="482"/>
      <c r="AG112" s="482"/>
      <c r="AH112" s="482"/>
      <c r="AI112" s="482"/>
      <c r="AJ112" s="482"/>
      <c r="AK112" s="482"/>
      <c r="AL112" s="482"/>
      <c r="AM112" s="226">
        <f t="shared" si="12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25">
      <c r="A113" s="439" t="s">
        <v>45</v>
      </c>
      <c r="B113" s="210"/>
      <c r="C113" s="211"/>
      <c r="D113" s="217">
        <v>0</v>
      </c>
      <c r="E113" s="218">
        <f t="shared" si="11"/>
        <v>0</v>
      </c>
      <c r="F113" s="521">
        <f t="shared" si="9"/>
        <v>0</v>
      </c>
      <c r="G113" s="207"/>
      <c r="H113" s="482"/>
      <c r="I113" s="482"/>
      <c r="J113" s="482"/>
      <c r="K113" s="482"/>
      <c r="L113" s="482"/>
      <c r="M113" s="482"/>
      <c r="N113" s="482"/>
      <c r="O113" s="482"/>
      <c r="P113" s="482"/>
      <c r="Q113" s="482"/>
      <c r="R113" s="482"/>
      <c r="S113" s="482"/>
      <c r="T113" s="482"/>
      <c r="U113" s="482"/>
      <c r="V113" s="482"/>
      <c r="W113" s="482"/>
      <c r="X113" s="482"/>
      <c r="Y113" s="482"/>
      <c r="Z113" s="482"/>
      <c r="AA113" s="482"/>
      <c r="AB113" s="482"/>
      <c r="AC113" s="482"/>
      <c r="AD113" s="482"/>
      <c r="AE113" s="482"/>
      <c r="AF113" s="482"/>
      <c r="AG113" s="482"/>
      <c r="AH113" s="482"/>
      <c r="AI113" s="482"/>
      <c r="AJ113" s="482"/>
      <c r="AK113" s="482"/>
      <c r="AL113" s="482"/>
      <c r="AM113" s="226">
        <f t="shared" si="12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25">
      <c r="A114" s="438" t="s">
        <v>232</v>
      </c>
      <c r="B114" s="210"/>
      <c r="C114" s="211"/>
      <c r="D114" s="485">
        <v>0</v>
      </c>
      <c r="E114" s="486">
        <f t="shared" si="11"/>
        <v>0</v>
      </c>
      <c r="F114" s="522">
        <f t="shared" si="9"/>
        <v>0</v>
      </c>
      <c r="G114" s="207"/>
      <c r="H114" s="488"/>
      <c r="I114" s="488"/>
      <c r="J114" s="488"/>
      <c r="K114" s="488"/>
      <c r="L114" s="488"/>
      <c r="M114" s="488"/>
      <c r="N114" s="488"/>
      <c r="O114" s="488"/>
      <c r="P114" s="488"/>
      <c r="Q114" s="488"/>
      <c r="R114" s="488"/>
      <c r="S114" s="488"/>
      <c r="T114" s="488"/>
      <c r="U114" s="488"/>
      <c r="V114" s="488"/>
      <c r="W114" s="488"/>
      <c r="X114" s="488"/>
      <c r="Y114" s="488"/>
      <c r="Z114" s="488"/>
      <c r="AA114" s="488"/>
      <c r="AB114" s="488"/>
      <c r="AC114" s="488"/>
      <c r="AD114" s="488"/>
      <c r="AE114" s="488"/>
      <c r="AF114" s="488"/>
      <c r="AG114" s="488"/>
      <c r="AH114" s="488"/>
      <c r="AI114" s="488"/>
      <c r="AJ114" s="488"/>
      <c r="AK114" s="488"/>
      <c r="AL114" s="488"/>
      <c r="AM114" s="524">
        <f t="shared" si="12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thickTop="1" x14ac:dyDescent="0.2">
      <c r="A115" s="252" t="s">
        <v>214</v>
      </c>
      <c r="B115" s="210"/>
      <c r="C115" s="211"/>
      <c r="D115" s="212">
        <v>0</v>
      </c>
      <c r="E115" s="231">
        <f t="shared" si="11"/>
        <v>0</v>
      </c>
      <c r="F115" s="228">
        <f t="shared" si="9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2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thickBot="1" x14ac:dyDescent="0.25">
      <c r="A116" s="252" t="s">
        <v>214</v>
      </c>
      <c r="B116" s="210"/>
      <c r="C116" s="211"/>
      <c r="D116" s="221">
        <v>0</v>
      </c>
      <c r="E116" s="333">
        <f t="shared" si="11"/>
        <v>0</v>
      </c>
      <c r="F116" s="228">
        <f t="shared" si="9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2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25">
      <c r="A117" s="434" t="s">
        <v>233</v>
      </c>
      <c r="B117" s="210"/>
      <c r="C117" s="211"/>
      <c r="D117" s="485">
        <v>0</v>
      </c>
      <c r="E117" s="486">
        <f>E114+E113+E112+E108+E107+E73+E72+E71</f>
        <v>0</v>
      </c>
      <c r="F117" s="487">
        <f t="shared" si="9"/>
        <v>0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0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25">
      <c r="A118" s="440" t="s">
        <v>41</v>
      </c>
      <c r="B118" s="234"/>
      <c r="C118" s="234"/>
      <c r="D118" s="250">
        <v>0</v>
      </c>
      <c r="E118" s="251">
        <f>AM118</f>
        <v>0</v>
      </c>
      <c r="F118" s="341">
        <f t="shared" si="9"/>
        <v>0</v>
      </c>
      <c r="H118" s="531"/>
      <c r="I118" s="531"/>
      <c r="J118" s="531"/>
      <c r="K118" s="531"/>
      <c r="L118" s="531"/>
      <c r="M118" s="531"/>
      <c r="N118" s="531"/>
      <c r="O118" s="531"/>
      <c r="P118" s="531"/>
      <c r="Q118" s="531"/>
      <c r="R118" s="531"/>
      <c r="S118" s="531"/>
      <c r="T118" s="531"/>
      <c r="U118" s="531"/>
      <c r="V118" s="531"/>
      <c r="W118" s="531"/>
      <c r="X118" s="531"/>
      <c r="Y118" s="531"/>
      <c r="Z118" s="531"/>
      <c r="AA118" s="531"/>
      <c r="AB118" s="531"/>
      <c r="AC118" s="531"/>
      <c r="AD118" s="531"/>
      <c r="AE118" s="531"/>
      <c r="AF118" s="531"/>
      <c r="AG118" s="531"/>
      <c r="AH118" s="531"/>
      <c r="AI118" s="531"/>
      <c r="AJ118" s="531"/>
      <c r="AK118" s="531"/>
      <c r="AL118" s="531"/>
      <c r="AM118" s="341">
        <f>SUM(H118:AL118)</f>
        <v>0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25">
      <c r="H119" s="484">
        <f>B4</f>
        <v>37591</v>
      </c>
      <c r="I119" s="484">
        <f t="shared" ref="I119:R119" si="13">H119+1</f>
        <v>37592</v>
      </c>
      <c r="J119" s="484">
        <f t="shared" si="13"/>
        <v>37593</v>
      </c>
      <c r="K119" s="484">
        <f t="shared" si="13"/>
        <v>37594</v>
      </c>
      <c r="L119" s="484">
        <f t="shared" si="13"/>
        <v>37595</v>
      </c>
      <c r="M119" s="484">
        <f t="shared" si="13"/>
        <v>37596</v>
      </c>
      <c r="N119" s="484">
        <f t="shared" si="13"/>
        <v>37597</v>
      </c>
      <c r="O119" s="484">
        <f t="shared" si="13"/>
        <v>37598</v>
      </c>
      <c r="P119" s="484">
        <f t="shared" si="13"/>
        <v>37599</v>
      </c>
      <c r="Q119" s="484">
        <f t="shared" si="13"/>
        <v>37600</v>
      </c>
      <c r="R119" s="484">
        <f t="shared" si="13"/>
        <v>37601</v>
      </c>
      <c r="S119" s="484">
        <f t="shared" ref="S119:AB119" si="14">R119+1</f>
        <v>37602</v>
      </c>
      <c r="T119" s="484">
        <f t="shared" si="14"/>
        <v>37603</v>
      </c>
      <c r="U119" s="484">
        <f t="shared" si="14"/>
        <v>37604</v>
      </c>
      <c r="V119" s="484">
        <f t="shared" si="14"/>
        <v>37605</v>
      </c>
      <c r="W119" s="484">
        <f t="shared" si="14"/>
        <v>37606</v>
      </c>
      <c r="X119" s="484">
        <f t="shared" si="14"/>
        <v>37607</v>
      </c>
      <c r="Y119" s="484">
        <f t="shared" si="14"/>
        <v>37608</v>
      </c>
      <c r="Z119" s="484">
        <f t="shared" si="14"/>
        <v>37609</v>
      </c>
      <c r="AA119" s="484">
        <f t="shared" si="14"/>
        <v>37610</v>
      </c>
      <c r="AB119" s="484">
        <f t="shared" si="14"/>
        <v>37611</v>
      </c>
      <c r="AC119" s="484">
        <f t="shared" ref="AC119:AL119" si="15">AB119+1</f>
        <v>37612</v>
      </c>
      <c r="AD119" s="484">
        <f t="shared" si="15"/>
        <v>37613</v>
      </c>
      <c r="AE119" s="484">
        <f t="shared" si="15"/>
        <v>37614</v>
      </c>
      <c r="AF119" s="484">
        <f t="shared" si="15"/>
        <v>37615</v>
      </c>
      <c r="AG119" s="484">
        <f t="shared" si="15"/>
        <v>37616</v>
      </c>
      <c r="AH119" s="484">
        <f t="shared" si="15"/>
        <v>37617</v>
      </c>
      <c r="AI119" s="484">
        <f t="shared" si="15"/>
        <v>37618</v>
      </c>
      <c r="AJ119" s="484">
        <f t="shared" si="15"/>
        <v>37619</v>
      </c>
      <c r="AK119" s="484">
        <f t="shared" si="15"/>
        <v>37620</v>
      </c>
      <c r="AL119" s="484">
        <f t="shared" si="15"/>
        <v>37621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25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25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25" thickTop="1" thickBot="1" x14ac:dyDescent="0.25">
      <c r="A122" s="37" t="s">
        <v>235</v>
      </c>
      <c r="B122" s="38"/>
      <c r="C122" s="39"/>
      <c r="D122" s="40"/>
    </row>
    <row r="123" spans="1:46" ht="12.75" customHeight="1" thickTop="1" x14ac:dyDescent="0.2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25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25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25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25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0</v>
      </c>
      <c r="D136" s="324">
        <v>0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6">SUM(C136:C137)</f>
        <v>0</v>
      </c>
      <c r="D138" s="320">
        <f t="shared" si="16"/>
        <v>0</v>
      </c>
      <c r="E138" s="312">
        <f t="shared" si="16"/>
        <v>0</v>
      </c>
      <c r="F138" s="312">
        <f t="shared" si="16"/>
        <v>0</v>
      </c>
      <c r="G138" s="312">
        <f t="shared" si="16"/>
        <v>0</v>
      </c>
      <c r="H138" s="322">
        <f t="shared" si="16"/>
        <v>0</v>
      </c>
      <c r="I138" s="330">
        <f t="shared" si="16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37591</v>
      </c>
      <c r="C142" s="345"/>
      <c r="D142" s="345"/>
      <c r="E142" s="345"/>
      <c r="F142" s="345"/>
      <c r="G142" s="345"/>
      <c r="H142" s="345"/>
      <c r="I142" s="344">
        <f t="shared" ref="I142:I172" si="17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72" si="18">+B142+1</f>
        <v>37592</v>
      </c>
      <c r="C143" s="310"/>
      <c r="D143" s="310"/>
      <c r="E143" s="310"/>
      <c r="F143" s="310"/>
      <c r="G143" s="310"/>
      <c r="H143" s="310"/>
      <c r="I143" s="311">
        <f t="shared" si="17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8"/>
        <v>37593</v>
      </c>
      <c r="C144" s="310"/>
      <c r="D144" s="310"/>
      <c r="E144" s="310"/>
      <c r="F144" s="310"/>
      <c r="G144" s="310"/>
      <c r="H144" s="310"/>
      <c r="I144" s="311">
        <f t="shared" si="17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8"/>
        <v>37594</v>
      </c>
      <c r="C145" s="310"/>
      <c r="D145" s="310"/>
      <c r="E145" s="310"/>
      <c r="F145" s="310"/>
      <c r="G145" s="310"/>
      <c r="H145" s="310"/>
      <c r="I145" s="311">
        <f t="shared" si="17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8"/>
        <v>37595</v>
      </c>
      <c r="C146" s="310"/>
      <c r="D146" s="310"/>
      <c r="E146" s="310"/>
      <c r="F146" s="310"/>
      <c r="G146" s="310"/>
      <c r="H146" s="310"/>
      <c r="I146" s="311">
        <f t="shared" si="17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8"/>
        <v>37596</v>
      </c>
      <c r="C147" s="310"/>
      <c r="D147" s="310"/>
      <c r="E147" s="310"/>
      <c r="F147" s="310"/>
      <c r="G147" s="310"/>
      <c r="H147" s="310"/>
      <c r="I147" s="311">
        <f t="shared" si="17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8"/>
        <v>37597</v>
      </c>
      <c r="C148" s="310"/>
      <c r="D148" s="310"/>
      <c r="E148" s="310"/>
      <c r="F148" s="310"/>
      <c r="G148" s="310"/>
      <c r="H148" s="310"/>
      <c r="I148" s="311">
        <f t="shared" si="17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8"/>
        <v>37598</v>
      </c>
      <c r="C149" s="310"/>
      <c r="D149" s="310"/>
      <c r="E149" s="310"/>
      <c r="F149" s="310"/>
      <c r="G149" s="310"/>
      <c r="H149" s="310"/>
      <c r="I149" s="311">
        <f t="shared" si="17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8"/>
        <v>37599</v>
      </c>
      <c r="C150" s="310"/>
      <c r="D150" s="310"/>
      <c r="E150" s="310"/>
      <c r="F150" s="310"/>
      <c r="G150" s="310"/>
      <c r="H150" s="310"/>
      <c r="I150" s="311">
        <f t="shared" si="17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8"/>
        <v>37600</v>
      </c>
      <c r="C151" s="310"/>
      <c r="D151" s="310"/>
      <c r="E151" s="310"/>
      <c r="F151" s="310"/>
      <c r="G151" s="310"/>
      <c r="H151" s="310"/>
      <c r="I151" s="311">
        <f t="shared" si="17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8"/>
        <v>37601</v>
      </c>
      <c r="C152" s="310"/>
      <c r="D152" s="310"/>
      <c r="E152" s="310"/>
      <c r="F152" s="310"/>
      <c r="G152" s="310"/>
      <c r="H152" s="310"/>
      <c r="I152" s="311">
        <f t="shared" si="17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8"/>
        <v>37602</v>
      </c>
      <c r="C153" s="310"/>
      <c r="D153" s="310"/>
      <c r="E153" s="310"/>
      <c r="F153" s="310"/>
      <c r="G153" s="310"/>
      <c r="H153" s="310"/>
      <c r="I153" s="311">
        <f t="shared" si="17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8"/>
        <v>37603</v>
      </c>
      <c r="C154" s="310"/>
      <c r="D154" s="310"/>
      <c r="E154" s="310"/>
      <c r="F154" s="310"/>
      <c r="G154" s="310"/>
      <c r="H154" s="310"/>
      <c r="I154" s="311">
        <f t="shared" si="17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8"/>
        <v>37604</v>
      </c>
      <c r="C155" s="310"/>
      <c r="D155" s="310"/>
      <c r="E155" s="310"/>
      <c r="F155" s="310"/>
      <c r="G155" s="310"/>
      <c r="H155" s="310"/>
      <c r="I155" s="311">
        <f t="shared" si="17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8"/>
        <v>37605</v>
      </c>
      <c r="C156" s="310"/>
      <c r="D156" s="310"/>
      <c r="E156" s="310"/>
      <c r="F156" s="310"/>
      <c r="G156" s="310"/>
      <c r="H156" s="310"/>
      <c r="I156" s="311">
        <f t="shared" si="17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8"/>
        <v>37606</v>
      </c>
      <c r="C157" s="310"/>
      <c r="D157" s="310"/>
      <c r="E157" s="310"/>
      <c r="F157" s="310"/>
      <c r="G157" s="310"/>
      <c r="H157" s="310"/>
      <c r="I157" s="311">
        <f t="shared" si="17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8"/>
        <v>37607</v>
      </c>
      <c r="C158" s="323"/>
      <c r="D158" s="324"/>
      <c r="E158" s="323"/>
      <c r="F158" s="325"/>
      <c r="G158" s="310"/>
      <c r="H158" s="310"/>
      <c r="I158" s="311">
        <f t="shared" si="17"/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si="18"/>
        <v>37608</v>
      </c>
      <c r="C159" s="310"/>
      <c r="D159" s="310"/>
      <c r="E159" s="310"/>
      <c r="F159" s="310"/>
      <c r="G159" s="310"/>
      <c r="H159" s="310"/>
      <c r="I159" s="311">
        <f t="shared" si="17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18"/>
        <v>37609</v>
      </c>
      <c r="C160" s="323"/>
      <c r="D160" s="324"/>
      <c r="E160" s="323"/>
      <c r="F160" s="325"/>
      <c r="G160" s="503"/>
      <c r="H160" s="500"/>
      <c r="I160" s="311">
        <f t="shared" si="17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18"/>
        <v>37610</v>
      </c>
      <c r="C161" s="310"/>
      <c r="D161" s="310"/>
      <c r="E161" s="310"/>
      <c r="F161" s="310"/>
      <c r="G161" s="310"/>
      <c r="H161" s="310"/>
      <c r="I161" s="311">
        <f t="shared" si="17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18"/>
        <v>37611</v>
      </c>
      <c r="C162" s="310"/>
      <c r="D162" s="310"/>
      <c r="E162" s="310"/>
      <c r="F162" s="310"/>
      <c r="G162" s="310"/>
      <c r="H162" s="310"/>
      <c r="I162" s="311">
        <f t="shared" si="17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18"/>
        <v>37612</v>
      </c>
      <c r="C163" s="310"/>
      <c r="D163" s="310"/>
      <c r="E163" s="310"/>
      <c r="F163" s="310"/>
      <c r="G163" s="310"/>
      <c r="H163" s="310"/>
      <c r="I163" s="311">
        <f t="shared" si="17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18"/>
        <v>37613</v>
      </c>
      <c r="C164" s="310"/>
      <c r="D164" s="310"/>
      <c r="E164" s="310"/>
      <c r="F164" s="310"/>
      <c r="G164" s="310"/>
      <c r="H164" s="310"/>
      <c r="I164" s="311">
        <f t="shared" si="17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18"/>
        <v>37614</v>
      </c>
      <c r="C165" s="310"/>
      <c r="D165" s="310"/>
      <c r="E165" s="310"/>
      <c r="F165" s="310"/>
      <c r="G165" s="310"/>
      <c r="H165" s="310"/>
      <c r="I165" s="311">
        <f t="shared" si="17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18"/>
        <v>37615</v>
      </c>
      <c r="C166" s="310"/>
      <c r="D166" s="310"/>
      <c r="E166" s="310"/>
      <c r="F166" s="310"/>
      <c r="G166" s="310"/>
      <c r="H166" s="310"/>
      <c r="I166" s="311">
        <f t="shared" si="17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18"/>
        <v>37616</v>
      </c>
      <c r="C167" s="310"/>
      <c r="D167" s="310"/>
      <c r="E167" s="310"/>
      <c r="F167" s="310"/>
      <c r="G167" s="310"/>
      <c r="H167" s="310"/>
      <c r="I167" s="311">
        <f t="shared" si="17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18"/>
        <v>37617</v>
      </c>
      <c r="C168" s="310"/>
      <c r="D168" s="310"/>
      <c r="E168" s="310"/>
      <c r="F168" s="310"/>
      <c r="G168" s="310"/>
      <c r="H168" s="310"/>
      <c r="I168" s="311">
        <f t="shared" si="17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18"/>
        <v>37618</v>
      </c>
      <c r="C169" s="310"/>
      <c r="D169" s="310"/>
      <c r="E169" s="310"/>
      <c r="F169" s="310"/>
      <c r="G169" s="310"/>
      <c r="H169" s="310"/>
      <c r="I169" s="311">
        <f t="shared" si="17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18"/>
        <v>37619</v>
      </c>
      <c r="C170" s="310"/>
      <c r="D170" s="310"/>
      <c r="E170" s="310"/>
      <c r="F170" s="310"/>
      <c r="G170" s="310"/>
      <c r="H170" s="437"/>
      <c r="I170" s="311">
        <f t="shared" si="17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18"/>
        <v>37620</v>
      </c>
      <c r="C171" s="310"/>
      <c r="D171" s="310"/>
      <c r="E171" s="310"/>
      <c r="F171" s="310"/>
      <c r="G171" s="310"/>
      <c r="H171" s="437"/>
      <c r="I171" s="311">
        <f t="shared" si="17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18"/>
        <v>37621</v>
      </c>
      <c r="C172" s="313"/>
      <c r="D172" s="314"/>
      <c r="E172" s="314"/>
      <c r="F172" s="314"/>
      <c r="G172" s="313"/>
      <c r="H172" s="459"/>
      <c r="I172" s="315">
        <f t="shared" si="17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19">SUM(C142:C172)</f>
        <v>0</v>
      </c>
      <c r="D173" s="312">
        <f t="shared" si="19"/>
        <v>0</v>
      </c>
      <c r="E173" s="312">
        <f t="shared" si="19"/>
        <v>0</v>
      </c>
      <c r="F173" s="312">
        <f t="shared" si="19"/>
        <v>0</v>
      </c>
      <c r="G173" s="312">
        <f t="shared" si="19"/>
        <v>0</v>
      </c>
      <c r="H173" s="312">
        <f t="shared" si="19"/>
        <v>0</v>
      </c>
      <c r="I173" s="311">
        <f t="shared" si="19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25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25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25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25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25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25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25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25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25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"/>
    <row r="253" spans="1:15" ht="12.75" customHeight="1" x14ac:dyDescent="0.2"/>
    <row r="254" spans="1:15" ht="12.75" customHeight="1" thickBot="1" x14ac:dyDescent="0.25">
      <c r="D254" s="1"/>
      <c r="E254" s="1"/>
      <c r="F254" s="1"/>
      <c r="G254" s="49"/>
      <c r="H254" s="49"/>
    </row>
    <row r="255" spans="1:15" ht="12.75" customHeight="1" thickTop="1" thickBot="1" x14ac:dyDescent="0.25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25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25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25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"/>
  </sheetData>
  <customSheetViews>
    <customSheetView guid="{82BDC427-8BA8-11D2-B258-00A024620E62}" scale="75" fitToPage="1" showRuler="0" topLeftCell="O18">
      <selection activeCell="A6" sqref="A6:R40"/>
      <pageMargins left="0.25" right="0.25" top="0.25" bottom="0.25" header="0.23" footer="0.25"/>
      <printOptions horizontalCentered="1"/>
      <pageSetup paperSize="5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2BDC430-8BA8-11D2-B258-00A024620E62}" scale="75" fitToPage="1" showRuler="0" topLeftCell="A40">
      <selection activeCell="A41" sqref="A41:AG118"/>
      <pageMargins left="0.25" right="0.25" top="0.25" bottom="0.25" header="0.23" footer="0.25"/>
      <printOptions horizontalCentered="1"/>
      <pageSetup paperSize="5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2BDC439-8BA8-11D2-B258-00A024620E62}" scale="75" fitToPage="1" showRuler="0" topLeftCell="A120">
      <selection activeCell="A121" sqref="A121:M239"/>
      <pageMargins left="0.25" right="0.25" top="0.25" bottom="0.25" header="0.23" footer="0.25"/>
      <printOptions horizontalCentered="1"/>
      <pageSetup paperSize="5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verticalCentered="1"/>
  <pageMargins left="0.75" right="0.25" top="0.25" bottom="0.4" header="0.23" footer="0.25"/>
  <pageSetup orientation="landscape" horizontalDpi="4294967292" verticalDpi="4294967292" r:id="rId4"/>
  <headerFooter alignWithMargins="0">
    <oddFooter>&amp;LECT&amp;CPage &amp;P&amp;R&amp;D</oddFooter>
  </headerFooter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X277"/>
  <sheetViews>
    <sheetView showGridLines="0" topLeftCell="A3" zoomScale="80" workbookViewId="0">
      <pane xSplit="2" topLeftCell="Q1" activePane="topRight" state="frozen"/>
      <selection activeCell="C174" sqref="C174:I174"/>
      <selection pane="topRight" activeCell="C174" sqref="C174:I174"/>
    </sheetView>
  </sheetViews>
  <sheetFormatPr defaultRowHeight="12.75" x14ac:dyDescent="0.2"/>
  <cols>
    <col min="1" max="1" width="25.42578125" style="11" customWidth="1"/>
    <col min="2" max="2" width="17.28515625" style="11" customWidth="1"/>
    <col min="3" max="3" width="14.42578125" style="11" customWidth="1"/>
    <col min="4" max="4" width="14.85546875" style="11" customWidth="1"/>
    <col min="5" max="5" width="17.28515625" style="11" customWidth="1"/>
    <col min="6" max="6" width="19.85546875" style="11" customWidth="1"/>
    <col min="7" max="7" width="17" style="11" customWidth="1"/>
    <col min="8" max="8" width="16.7109375" style="11" customWidth="1"/>
    <col min="9" max="9" width="19.85546875" style="11" customWidth="1"/>
    <col min="10" max="10" width="14.85546875" style="11" customWidth="1"/>
    <col min="11" max="11" width="16.85546875" style="11" customWidth="1"/>
    <col min="12" max="12" width="14.85546875" style="11" customWidth="1"/>
    <col min="13" max="13" width="15.28515625" style="11" customWidth="1"/>
    <col min="14" max="18" width="14.85546875" style="11" customWidth="1"/>
    <col min="19" max="19" width="20.85546875" style="11" customWidth="1"/>
    <col min="20" max="24" width="14.85546875" style="11" customWidth="1"/>
    <col min="25" max="25" width="15.42578125" style="11" customWidth="1"/>
    <col min="26" max="34" width="14.85546875" style="11" customWidth="1"/>
    <col min="35" max="35" width="13.85546875" style="11" customWidth="1"/>
    <col min="36" max="36" width="15.140625" style="11" customWidth="1"/>
    <col min="37" max="37" width="16.140625" style="11" customWidth="1"/>
    <col min="38" max="38" width="14.5703125" style="11" customWidth="1"/>
    <col min="39" max="39" width="12" style="11" customWidth="1"/>
    <col min="40" max="40" width="13.28515625" style="11" customWidth="1"/>
    <col min="41" max="41" width="11.5703125" style="11" customWidth="1"/>
    <col min="42" max="42" width="14.5703125" style="11" customWidth="1"/>
    <col min="43" max="16384" width="9.14062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25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25">
      <c r="A3" s="407" t="s">
        <v>104</v>
      </c>
      <c r="B3" s="13" t="s">
        <v>89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25">
      <c r="A4" s="407" t="s">
        <v>106</v>
      </c>
      <c r="B4" s="166">
        <f>'WSCC-N'!B4</f>
        <v>37165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">
      <c r="A5" s="407" t="s">
        <v>108</v>
      </c>
      <c r="B5" s="483">
        <f>'WSCC-N'!B5</f>
        <v>37195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25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/>
      <c r="Q8" s="1"/>
      <c r="R8" s="1"/>
      <c r="S8" s="62">
        <f>B4</f>
        <v>37165</v>
      </c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</row>
    <row r="9" spans="1:36" ht="12.75" customHeight="1" x14ac:dyDescent="0.2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/>
      <c r="Q9" s="1"/>
      <c r="R9" s="1"/>
      <c r="S9" s="62">
        <f t="shared" ref="S9:S38" si="0">+S8+1</f>
        <v>37166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/>
      <c r="Q10" s="1"/>
      <c r="R10" s="1"/>
      <c r="S10" s="62">
        <f t="shared" si="0"/>
        <v>37167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25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/>
      <c r="Q11" s="1"/>
      <c r="R11" s="1"/>
      <c r="S11" s="62">
        <f t="shared" si="0"/>
        <v>37168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/>
      <c r="Q12" s="1"/>
      <c r="R12" s="1"/>
      <c r="S12" s="62">
        <f t="shared" si="0"/>
        <v>37169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25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/>
      <c r="Q13" s="1"/>
      <c r="R13" s="1"/>
      <c r="S13" s="62">
        <f t="shared" si="0"/>
        <v>37170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25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/>
      <c r="Q14" s="1"/>
      <c r="R14" s="1"/>
      <c r="S14" s="62">
        <f t="shared" si="0"/>
        <v>37171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37172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25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/>
      <c r="Q16" s="1"/>
      <c r="R16" s="1"/>
      <c r="S16" s="62">
        <f t="shared" si="0"/>
        <v>37173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37174</v>
      </c>
      <c r="T17" s="478"/>
      <c r="U17" s="478"/>
      <c r="V17" s="478"/>
      <c r="W17" s="478"/>
      <c r="X17" s="478"/>
      <c r="Y17" s="478"/>
      <c r="Z17" s="478"/>
      <c r="AA17" s="478"/>
      <c r="AB17" s="478"/>
      <c r="AC17" s="478"/>
      <c r="AD17" s="478"/>
      <c r="AE17" s="478"/>
      <c r="AF17" s="478"/>
      <c r="AG17" s="478"/>
      <c r="AH17" s="478"/>
      <c r="AI17" s="478"/>
      <c r="AJ17" s="478"/>
    </row>
    <row r="18" spans="1:37" ht="12.75" customHeight="1" x14ac:dyDescent="0.2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37175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/>
      <c r="Q19" s="1"/>
      <c r="R19" s="1"/>
      <c r="S19" s="62">
        <f t="shared" si="0"/>
        <v>37176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/>
      <c r="Q20" s="1"/>
      <c r="R20" s="1"/>
      <c r="S20" s="62">
        <f t="shared" si="0"/>
        <v>37177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37178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37179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37180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/>
      <c r="Q24" s="1"/>
      <c r="R24" s="1"/>
      <c r="S24" s="62">
        <f t="shared" si="0"/>
        <v>37181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si="0"/>
        <v>37182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0"/>
        <v>37183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0"/>
        <v>37184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">
      <c r="A28" s="11" t="s">
        <v>161</v>
      </c>
      <c r="D28" s="232">
        <f>N38</f>
        <v>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0</v>
      </c>
      <c r="O28" s="232">
        <f>D38-P38</f>
        <v>0</v>
      </c>
      <c r="P28" s="232"/>
      <c r="Q28" s="1"/>
      <c r="R28" s="18"/>
      <c r="S28" s="62">
        <f t="shared" si="0"/>
        <v>37185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25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/>
      <c r="Q29" s="1"/>
      <c r="R29" s="8"/>
      <c r="S29" s="62">
        <f t="shared" si="0"/>
        <v>37186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/>
      <c r="Q30" s="1"/>
      <c r="R30" s="8"/>
      <c r="S30" s="62">
        <f t="shared" si="0"/>
        <v>37187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25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/>
      <c r="Q31" s="1"/>
      <c r="R31" s="18"/>
      <c r="S31" s="62">
        <f t="shared" si="0"/>
        <v>37188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/>
      <c r="Q32" s="1"/>
      <c r="R32" s="18"/>
      <c r="S32" s="62">
        <f t="shared" si="0"/>
        <v>37189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/>
      <c r="Q33" s="1"/>
      <c r="R33" s="18"/>
      <c r="S33" s="62">
        <f t="shared" si="0"/>
        <v>37190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25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/>
      <c r="Q34" s="1"/>
      <c r="R34" s="18"/>
      <c r="S34" s="62">
        <f t="shared" si="0"/>
        <v>37191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/>
      <c r="Q35" s="1"/>
      <c r="R35" s="18"/>
      <c r="S35" s="62">
        <f t="shared" si="0"/>
        <v>37192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0</v>
      </c>
      <c r="L36" s="400"/>
      <c r="M36" s="1"/>
      <c r="N36" s="21">
        <v>0</v>
      </c>
      <c r="O36" s="340"/>
      <c r="P36" s="21"/>
      <c r="Q36" s="1"/>
      <c r="R36" s="18"/>
      <c r="S36" s="62">
        <f t="shared" si="0"/>
        <v>37193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/>
      <c r="Q37" s="1"/>
      <c r="R37" s="18"/>
      <c r="S37" s="62">
        <f t="shared" si="0"/>
        <v>37194</v>
      </c>
      <c r="T37" s="478"/>
      <c r="U37" s="478"/>
      <c r="V37" s="478"/>
      <c r="W37" s="478"/>
      <c r="X37" s="478"/>
      <c r="Y37" s="478"/>
      <c r="Z37" s="478"/>
      <c r="AA37" s="478"/>
      <c r="AB37" s="478"/>
      <c r="AC37" s="478"/>
      <c r="AD37" s="478"/>
      <c r="AE37" s="478"/>
      <c r="AF37" s="478"/>
      <c r="AG37" s="478"/>
      <c r="AH37" s="478"/>
      <c r="AI37" s="478"/>
      <c r="AJ37" s="478"/>
    </row>
    <row r="38" spans="1:45" ht="12.75" customHeight="1" thickBot="1" x14ac:dyDescent="0.25">
      <c r="A38" s="14" t="s">
        <v>177</v>
      </c>
      <c r="D38" s="132">
        <f>SUM(D28:D37)</f>
        <v>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0</v>
      </c>
      <c r="O38" s="132">
        <f>SUM(O28:O36)</f>
        <v>0</v>
      </c>
      <c r="P38" s="132"/>
      <c r="Q38" s="1"/>
      <c r="R38" s="18"/>
      <c r="S38" s="479">
        <f t="shared" si="0"/>
        <v>37195</v>
      </c>
      <c r="T38" s="512"/>
      <c r="U38" s="512"/>
      <c r="V38" s="512"/>
      <c r="W38" s="512"/>
      <c r="X38" s="512"/>
      <c r="Y38" s="512"/>
      <c r="Z38" s="512"/>
      <c r="AA38" s="512"/>
      <c r="AB38" s="512"/>
      <c r="AC38" s="512"/>
      <c r="AD38" s="512"/>
      <c r="AE38" s="512"/>
      <c r="AF38" s="512"/>
      <c r="AG38" s="512"/>
      <c r="AH38" s="512"/>
      <c r="AI38" s="512"/>
      <c r="AJ38" s="512"/>
    </row>
    <row r="39" spans="1:45" ht="12.75" customHeight="1" thickTop="1" x14ac:dyDescent="0.2">
      <c r="A39" s="1"/>
      <c r="D39" s="1"/>
      <c r="F39" s="32" t="s">
        <v>179</v>
      </c>
      <c r="G39" s="18"/>
      <c r="H39" s="401">
        <f>D28</f>
        <v>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25">
      <c r="A40" s="236" t="s">
        <v>180</v>
      </c>
      <c r="D40" s="132">
        <f>+D38+D24+D16</f>
        <v>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0</v>
      </c>
      <c r="O40" s="132">
        <f>+O38+O24+O16</f>
        <v>0</v>
      </c>
      <c r="P40" s="132"/>
      <c r="Q40" s="1"/>
      <c r="R40" s="18"/>
      <c r="S40" s="1"/>
      <c r="T40" s="1"/>
      <c r="U40" s="1"/>
    </row>
    <row r="41" spans="1:45" ht="12.75" customHeight="1" thickTop="1" x14ac:dyDescent="0.2">
      <c r="A41" s="1"/>
      <c r="C41" s="15"/>
      <c r="D41" s="1"/>
      <c r="E41" s="1"/>
      <c r="F41" s="32" t="s">
        <v>181</v>
      </c>
      <c r="G41" s="8"/>
      <c r="H41" s="401">
        <f>E117</f>
        <v>0</v>
      </c>
      <c r="I41" s="401">
        <f>E108</f>
        <v>0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0</v>
      </c>
      <c r="I45" s="401">
        <f>SUM(I37:I41)</f>
        <v>0</v>
      </c>
      <c r="J45" s="401">
        <f>SUM(J35:J41)</f>
        <v>0</v>
      </c>
      <c r="K45" s="399">
        <f>K36+K41</f>
        <v>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25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0</v>
      </c>
      <c r="I47" s="391">
        <f>+I45-D24</f>
        <v>0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25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">
      <c r="A53" s="236" t="s">
        <v>191</v>
      </c>
      <c r="C53" s="15"/>
      <c r="D53" s="19">
        <v>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25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25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25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25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25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25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25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25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">
      <c r="A65" s="1"/>
      <c r="H65" s="539">
        <f>H70</f>
        <v>37165</v>
      </c>
      <c r="I65" s="542">
        <f t="shared" ref="I65:R65" si="1">H65+1</f>
        <v>37166</v>
      </c>
      <c r="J65" s="542">
        <f t="shared" si="1"/>
        <v>37167</v>
      </c>
      <c r="K65" s="542">
        <f t="shared" si="1"/>
        <v>37168</v>
      </c>
      <c r="L65" s="542">
        <f t="shared" si="1"/>
        <v>37169</v>
      </c>
      <c r="M65" s="542">
        <f t="shared" si="1"/>
        <v>37170</v>
      </c>
      <c r="N65" s="542">
        <f t="shared" si="1"/>
        <v>37171</v>
      </c>
      <c r="O65" s="542">
        <f t="shared" si="1"/>
        <v>37172</v>
      </c>
      <c r="P65" s="542">
        <f t="shared" si="1"/>
        <v>37173</v>
      </c>
      <c r="Q65" s="542">
        <f t="shared" si="1"/>
        <v>37174</v>
      </c>
      <c r="R65" s="542">
        <f t="shared" si="1"/>
        <v>37175</v>
      </c>
      <c r="S65" s="542">
        <f t="shared" ref="S65:AB65" si="2">R65+1</f>
        <v>37176</v>
      </c>
      <c r="T65" s="542">
        <f t="shared" si="2"/>
        <v>37177</v>
      </c>
      <c r="U65" s="542">
        <f t="shared" si="2"/>
        <v>37178</v>
      </c>
      <c r="V65" s="542">
        <f t="shared" si="2"/>
        <v>37179</v>
      </c>
      <c r="W65" s="542">
        <f t="shared" si="2"/>
        <v>37180</v>
      </c>
      <c r="X65" s="542">
        <f t="shared" si="2"/>
        <v>37181</v>
      </c>
      <c r="Y65" s="542">
        <f t="shared" si="2"/>
        <v>37182</v>
      </c>
      <c r="Z65" s="542">
        <f t="shared" si="2"/>
        <v>37183</v>
      </c>
      <c r="AA65" s="542">
        <f t="shared" si="2"/>
        <v>37184</v>
      </c>
      <c r="AB65" s="542">
        <f t="shared" si="2"/>
        <v>37185</v>
      </c>
      <c r="AC65" s="542">
        <f t="shared" ref="AC65:AL65" si="3">AB65+1</f>
        <v>37186</v>
      </c>
      <c r="AD65" s="542">
        <f t="shared" si="3"/>
        <v>37187</v>
      </c>
      <c r="AE65" s="542">
        <f t="shared" si="3"/>
        <v>37188</v>
      </c>
      <c r="AF65" s="542">
        <f t="shared" si="3"/>
        <v>37189</v>
      </c>
      <c r="AG65" s="542">
        <f t="shared" si="3"/>
        <v>37190</v>
      </c>
      <c r="AH65" s="542">
        <f t="shared" si="3"/>
        <v>37191</v>
      </c>
      <c r="AI65" s="542">
        <f t="shared" si="3"/>
        <v>37192</v>
      </c>
      <c r="AJ65" s="542">
        <f t="shared" si="3"/>
        <v>37193</v>
      </c>
      <c r="AK65" s="542">
        <f t="shared" si="3"/>
        <v>37194</v>
      </c>
      <c r="AL65" s="543">
        <f t="shared" si="3"/>
        <v>37195</v>
      </c>
      <c r="AN65" s="1"/>
      <c r="AO65" s="1"/>
      <c r="AP65" s="1"/>
      <c r="AQ65" s="1"/>
      <c r="AR65" s="1"/>
      <c r="AS65" s="1"/>
    </row>
    <row r="66" spans="1:50" ht="12.75" customHeight="1" x14ac:dyDescent="0.2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/>
      <c r="I67" s="545"/>
      <c r="J67" s="545"/>
      <c r="K67" s="545"/>
      <c r="L67" s="545"/>
      <c r="M67" s="545"/>
      <c r="N67" s="545"/>
      <c r="O67" s="545"/>
      <c r="P67" s="545"/>
      <c r="Q67" s="545"/>
      <c r="R67" s="545"/>
      <c r="S67" s="545"/>
      <c r="T67" s="545"/>
      <c r="U67" s="545"/>
      <c r="V67" s="545"/>
      <c r="W67" s="545"/>
      <c r="X67" s="545"/>
      <c r="Y67" s="545"/>
      <c r="Z67" s="545"/>
      <c r="AA67" s="545"/>
      <c r="AB67" s="545"/>
      <c r="AC67" s="545"/>
      <c r="AD67" s="545"/>
      <c r="AE67" s="545"/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25">
      <c r="A68" s="470" t="s">
        <v>82</v>
      </c>
      <c r="B68" s="535">
        <f>+H47</f>
        <v>0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Q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ref="R68:AA68" si="5">SUM(R66:R67)</f>
        <v>0</v>
      </c>
      <c r="S68" s="547">
        <f t="shared" si="5"/>
        <v>0</v>
      </c>
      <c r="T68" s="547">
        <f t="shared" si="5"/>
        <v>0</v>
      </c>
      <c r="U68" s="547">
        <f t="shared" si="5"/>
        <v>0</v>
      </c>
      <c r="V68" s="547">
        <f t="shared" si="5"/>
        <v>0</v>
      </c>
      <c r="W68" s="547">
        <f t="shared" si="5"/>
        <v>0</v>
      </c>
      <c r="X68" s="547">
        <f t="shared" si="5"/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ref="AB68:AL68" si="6">SUM(AB66:AB67)</f>
        <v>0</v>
      </c>
      <c r="AC68" s="547">
        <f t="shared" si="6"/>
        <v>0</v>
      </c>
      <c r="AD68" s="547">
        <f t="shared" si="6"/>
        <v>0</v>
      </c>
      <c r="AE68" s="547">
        <f t="shared" si="6"/>
        <v>0</v>
      </c>
      <c r="AF68" s="547">
        <f t="shared" si="6"/>
        <v>0</v>
      </c>
      <c r="AG68" s="547">
        <f t="shared" si="6"/>
        <v>0</v>
      </c>
      <c r="AH68" s="547">
        <f t="shared" si="6"/>
        <v>0</v>
      </c>
      <c r="AI68" s="547">
        <f t="shared" si="6"/>
        <v>0</v>
      </c>
      <c r="AJ68" s="547">
        <f t="shared" si="6"/>
        <v>0</v>
      </c>
      <c r="AK68" s="547">
        <f t="shared" si="6"/>
        <v>0</v>
      </c>
      <c r="AL68" s="548">
        <f t="shared" si="6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25">
      <c r="A69" s="470" t="s">
        <v>80</v>
      </c>
      <c r="B69" s="535">
        <f>+I47</f>
        <v>0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">
      <c r="A70" s="207"/>
      <c r="B70" s="207"/>
      <c r="C70" s="204"/>
      <c r="D70" s="208"/>
      <c r="E70" s="208"/>
      <c r="F70" s="208"/>
      <c r="G70" s="207"/>
      <c r="H70" s="223">
        <f>B4</f>
        <v>37165</v>
      </c>
      <c r="I70" s="223">
        <f t="shared" ref="I70:AL70" si="7">C4</f>
        <v>0</v>
      </c>
      <c r="J70" s="223">
        <f t="shared" si="7"/>
        <v>0</v>
      </c>
      <c r="K70" s="223" t="str">
        <f t="shared" si="7"/>
        <v>Check Figures</v>
      </c>
      <c r="L70" s="223">
        <f t="shared" si="7"/>
        <v>0</v>
      </c>
      <c r="M70" s="223">
        <f t="shared" si="7"/>
        <v>0</v>
      </c>
      <c r="N70" s="223">
        <f t="shared" si="7"/>
        <v>0</v>
      </c>
      <c r="O70" s="223">
        <f t="shared" si="7"/>
        <v>0</v>
      </c>
      <c r="P70" s="223">
        <f t="shared" si="7"/>
        <v>0</v>
      </c>
      <c r="Q70" s="223">
        <f t="shared" si="7"/>
        <v>0</v>
      </c>
      <c r="R70" s="223">
        <f t="shared" si="7"/>
        <v>0</v>
      </c>
      <c r="S70" s="223">
        <f t="shared" si="7"/>
        <v>0</v>
      </c>
      <c r="T70" s="223">
        <f t="shared" si="7"/>
        <v>0</v>
      </c>
      <c r="U70" s="223">
        <f t="shared" si="7"/>
        <v>0</v>
      </c>
      <c r="V70" s="223">
        <f t="shared" si="7"/>
        <v>0</v>
      </c>
      <c r="W70" s="223">
        <f t="shared" si="7"/>
        <v>0</v>
      </c>
      <c r="X70" s="223">
        <f t="shared" si="7"/>
        <v>0</v>
      </c>
      <c r="Y70" s="223">
        <f t="shared" si="7"/>
        <v>0</v>
      </c>
      <c r="Z70" s="223">
        <f t="shared" si="7"/>
        <v>0</v>
      </c>
      <c r="AA70" s="223">
        <f t="shared" si="7"/>
        <v>0</v>
      </c>
      <c r="AB70" s="223">
        <f t="shared" si="7"/>
        <v>0</v>
      </c>
      <c r="AC70" s="223">
        <f t="shared" si="7"/>
        <v>0</v>
      </c>
      <c r="AD70" s="223">
        <f t="shared" si="7"/>
        <v>0</v>
      </c>
      <c r="AE70" s="223">
        <f t="shared" si="7"/>
        <v>0</v>
      </c>
      <c r="AF70" s="223">
        <f t="shared" si="7"/>
        <v>0</v>
      </c>
      <c r="AG70" s="223">
        <f t="shared" si="7"/>
        <v>0</v>
      </c>
      <c r="AH70" s="223">
        <f t="shared" si="7"/>
        <v>0</v>
      </c>
      <c r="AI70" s="223">
        <f t="shared" si="7"/>
        <v>0</v>
      </c>
      <c r="AJ70" s="223">
        <f t="shared" si="7"/>
        <v>0</v>
      </c>
      <c r="AK70" s="223">
        <f t="shared" si="7"/>
        <v>0</v>
      </c>
      <c r="AL70" s="223">
        <f t="shared" si="7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/>
      <c r="I71" s="217"/>
      <c r="J71" s="217"/>
      <c r="K71" s="217"/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  <c r="AC71" s="217"/>
      <c r="AD71" s="217"/>
      <c r="AE71" s="217"/>
      <c r="AF71" s="217"/>
      <c r="AG71" s="217"/>
      <c r="AH71" s="217"/>
      <c r="AI71" s="217"/>
      <c r="AJ71" s="217"/>
      <c r="AK71" s="217"/>
      <c r="AL71" s="217"/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/>
      <c r="I72" s="523"/>
      <c r="J72" s="523"/>
      <c r="K72" s="523"/>
      <c r="L72" s="523"/>
      <c r="M72" s="523"/>
      <c r="N72" s="523"/>
      <c r="O72" s="523"/>
      <c r="P72" s="523"/>
      <c r="Q72" s="523"/>
      <c r="R72" s="523"/>
      <c r="S72" s="523"/>
      <c r="T72" s="523"/>
      <c r="U72" s="523"/>
      <c r="V72" s="523"/>
      <c r="W72" s="523"/>
      <c r="X72" s="523"/>
      <c r="Y72" s="523"/>
      <c r="Z72" s="523"/>
      <c r="AA72" s="523"/>
      <c r="AB72" s="523"/>
      <c r="AC72" s="523"/>
      <c r="AD72" s="523"/>
      <c r="AE72" s="523"/>
      <c r="AF72" s="523"/>
      <c r="AG72" s="523"/>
      <c r="AH72" s="523"/>
      <c r="AI72" s="523"/>
      <c r="AJ72" s="523"/>
      <c r="AK72" s="523"/>
      <c r="AL72" s="523"/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/>
      <c r="I73" s="523"/>
      <c r="J73" s="523"/>
      <c r="K73" s="523"/>
      <c r="L73" s="523"/>
      <c r="M73" s="523"/>
      <c r="N73" s="523"/>
      <c r="O73" s="523"/>
      <c r="P73" s="523"/>
      <c r="Q73" s="523"/>
      <c r="R73" s="523"/>
      <c r="S73" s="523"/>
      <c r="T73" s="523"/>
      <c r="U73" s="523"/>
      <c r="V73" s="523"/>
      <c r="W73" s="523"/>
      <c r="X73" s="523"/>
      <c r="Y73" s="523"/>
      <c r="Z73" s="523"/>
      <c r="AA73" s="523"/>
      <c r="AB73" s="523"/>
      <c r="AC73" s="523"/>
      <c r="AD73" s="523"/>
      <c r="AE73" s="523"/>
      <c r="AF73" s="523"/>
      <c r="AG73" s="523"/>
      <c r="AH73" s="523"/>
      <c r="AI73" s="523"/>
      <c r="AJ73" s="523"/>
      <c r="AK73" s="523"/>
      <c r="AL73" s="523"/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">
      <c r="A76" s="233" t="s">
        <v>205</v>
      </c>
      <c r="B76" s="437"/>
      <c r="C76" s="211"/>
      <c r="D76" s="217">
        <v>0</v>
      </c>
      <c r="E76" s="218">
        <f t="shared" ref="E76:E106" si="8">AM76</f>
        <v>0</v>
      </c>
      <c r="F76" s="219">
        <f t="shared" ref="F76:F118" si="9">E76-D76</f>
        <v>0</v>
      </c>
      <c r="G76" s="207"/>
      <c r="H76" s="225"/>
      <c r="I76" s="225"/>
      <c r="J76" s="225"/>
      <c r="K76" s="225"/>
      <c r="L76" s="225"/>
      <c r="M76" s="225"/>
      <c r="N76" s="225"/>
      <c r="O76" s="225"/>
      <c r="P76" s="225"/>
      <c r="Q76" s="225"/>
      <c r="R76" s="225"/>
      <c r="S76" s="225"/>
      <c r="T76" s="225"/>
      <c r="U76" s="225"/>
      <c r="V76" s="225"/>
      <c r="W76" s="225"/>
      <c r="X76" s="225"/>
      <c r="Y76" s="225"/>
      <c r="Z76" s="225"/>
      <c r="AA76" s="225"/>
      <c r="AB76" s="225"/>
      <c r="AC76" s="225"/>
      <c r="AD76" s="225"/>
      <c r="AE76" s="225"/>
      <c r="AF76" s="225"/>
      <c r="AG76" s="225"/>
      <c r="AH76" s="225"/>
      <c r="AI76" s="225"/>
      <c r="AJ76" s="225"/>
      <c r="AK76" s="225"/>
      <c r="AL76" s="225"/>
      <c r="AM76" s="226">
        <f t="shared" ref="AM76:AM106" si="10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">
      <c r="A77" s="233" t="s">
        <v>206</v>
      </c>
      <c r="B77" s="437"/>
      <c r="C77" s="211"/>
      <c r="D77" s="217">
        <v>0</v>
      </c>
      <c r="E77" s="218">
        <f t="shared" si="8"/>
        <v>0</v>
      </c>
      <c r="F77" s="219">
        <f t="shared" si="9"/>
        <v>0</v>
      </c>
      <c r="G77" s="207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6">
        <f t="shared" si="10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">
      <c r="A78" s="233" t="s">
        <v>207</v>
      </c>
      <c r="B78" s="437"/>
      <c r="C78" s="211"/>
      <c r="D78" s="217">
        <v>0</v>
      </c>
      <c r="E78" s="218">
        <f t="shared" si="8"/>
        <v>0</v>
      </c>
      <c r="F78" s="219">
        <f t="shared" si="9"/>
        <v>0</v>
      </c>
      <c r="G78" s="207"/>
      <c r="H78" s="225"/>
      <c r="I78" s="225"/>
      <c r="J78" s="225"/>
      <c r="K78" s="225"/>
      <c r="L78" s="225"/>
      <c r="M78" s="225"/>
      <c r="N78" s="225"/>
      <c r="O78" s="225"/>
      <c r="P78" s="225"/>
      <c r="Q78" s="225"/>
      <c r="R78" s="225"/>
      <c r="S78" s="225"/>
      <c r="T78" s="225"/>
      <c r="U78" s="225"/>
      <c r="V78" s="225"/>
      <c r="W78" s="225"/>
      <c r="X78" s="225"/>
      <c r="Y78" s="225"/>
      <c r="Z78" s="225"/>
      <c r="AA78" s="225"/>
      <c r="AB78" s="225"/>
      <c r="AC78" s="225"/>
      <c r="AD78" s="225"/>
      <c r="AE78" s="225"/>
      <c r="AF78" s="225"/>
      <c r="AG78" s="225"/>
      <c r="AH78" s="225"/>
      <c r="AI78" s="225"/>
      <c r="AJ78" s="225"/>
      <c r="AK78" s="225"/>
      <c r="AL78" s="225"/>
      <c r="AM78" s="226">
        <f t="shared" si="10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">
      <c r="A79" s="233" t="s">
        <v>208</v>
      </c>
      <c r="B79" s="437"/>
      <c r="C79" s="211"/>
      <c r="D79" s="217">
        <v>0</v>
      </c>
      <c r="E79" s="218">
        <f t="shared" si="8"/>
        <v>0</v>
      </c>
      <c r="F79" s="219">
        <f t="shared" si="9"/>
        <v>0</v>
      </c>
      <c r="G79" s="207"/>
      <c r="H79" s="225"/>
      <c r="I79" s="225"/>
      <c r="J79" s="225"/>
      <c r="K79" s="225"/>
      <c r="L79" s="225"/>
      <c r="M79" s="225"/>
      <c r="N79" s="225"/>
      <c r="O79" s="225"/>
      <c r="P79" s="225"/>
      <c r="Q79" s="225"/>
      <c r="R79" s="225"/>
      <c r="S79" s="225"/>
      <c r="T79" s="225"/>
      <c r="U79" s="225"/>
      <c r="V79" s="225"/>
      <c r="W79" s="225"/>
      <c r="X79" s="225"/>
      <c r="Y79" s="225"/>
      <c r="Z79" s="225"/>
      <c r="AA79" s="225"/>
      <c r="AB79" s="225"/>
      <c r="AC79" s="225"/>
      <c r="AD79" s="225"/>
      <c r="AE79" s="225"/>
      <c r="AF79" s="225"/>
      <c r="AG79" s="225"/>
      <c r="AH79" s="225"/>
      <c r="AI79" s="225"/>
      <c r="AJ79" s="225"/>
      <c r="AK79" s="225"/>
      <c r="AL79" s="225"/>
      <c r="AM79" s="226">
        <f t="shared" si="10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">
      <c r="A80" s="233" t="s">
        <v>209</v>
      </c>
      <c r="B80" s="437"/>
      <c r="C80" s="211"/>
      <c r="D80" s="217">
        <v>0</v>
      </c>
      <c r="E80" s="218">
        <f t="shared" si="8"/>
        <v>0</v>
      </c>
      <c r="F80" s="219">
        <f t="shared" si="9"/>
        <v>0</v>
      </c>
      <c r="G80" s="207"/>
      <c r="H80" s="225"/>
      <c r="I80" s="225"/>
      <c r="J80" s="225"/>
      <c r="K80" s="225"/>
      <c r="L80" s="225"/>
      <c r="M80" s="225"/>
      <c r="N80" s="225"/>
      <c r="O80" s="225"/>
      <c r="P80" s="225"/>
      <c r="Q80" s="225"/>
      <c r="R80" s="225"/>
      <c r="S80" s="225"/>
      <c r="T80" s="225"/>
      <c r="U80" s="225"/>
      <c r="V80" s="225"/>
      <c r="W80" s="225"/>
      <c r="X80" s="225"/>
      <c r="Y80" s="225"/>
      <c r="Z80" s="225"/>
      <c r="AA80" s="225"/>
      <c r="AB80" s="225"/>
      <c r="AC80" s="225"/>
      <c r="AD80" s="225"/>
      <c r="AE80" s="225"/>
      <c r="AF80" s="225"/>
      <c r="AG80" s="225"/>
      <c r="AH80" s="225"/>
      <c r="AI80" s="225"/>
      <c r="AJ80" s="225"/>
      <c r="AK80" s="225"/>
      <c r="AL80" s="225"/>
      <c r="AM80" s="226">
        <f t="shared" si="10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">
      <c r="A81" s="233" t="s">
        <v>210</v>
      </c>
      <c r="B81" s="437"/>
      <c r="C81" s="211"/>
      <c r="D81" s="217">
        <v>0</v>
      </c>
      <c r="E81" s="218">
        <f t="shared" si="8"/>
        <v>0</v>
      </c>
      <c r="F81" s="219">
        <f t="shared" si="9"/>
        <v>0</v>
      </c>
      <c r="G81" s="207"/>
      <c r="H81" s="225"/>
      <c r="I81" s="225"/>
      <c r="J81" s="225"/>
      <c r="K81" s="225"/>
      <c r="L81" s="225"/>
      <c r="M81" s="225"/>
      <c r="N81" s="225"/>
      <c r="O81" s="225"/>
      <c r="P81" s="225"/>
      <c r="Q81" s="225"/>
      <c r="R81" s="225"/>
      <c r="S81" s="225"/>
      <c r="T81" s="225"/>
      <c r="U81" s="225"/>
      <c r="V81" s="225"/>
      <c r="W81" s="225"/>
      <c r="X81" s="225"/>
      <c r="Y81" s="225"/>
      <c r="Z81" s="225"/>
      <c r="AA81" s="225"/>
      <c r="AB81" s="225"/>
      <c r="AC81" s="225"/>
      <c r="AD81" s="225"/>
      <c r="AE81" s="225"/>
      <c r="AF81" s="225"/>
      <c r="AG81" s="225"/>
      <c r="AH81" s="225"/>
      <c r="AI81" s="225"/>
      <c r="AJ81" s="225"/>
      <c r="AK81" s="225"/>
      <c r="AL81" s="225"/>
      <c r="AM81" s="226">
        <f t="shared" si="10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">
      <c r="A82" s="233" t="s">
        <v>211</v>
      </c>
      <c r="B82" s="437"/>
      <c r="C82" s="211"/>
      <c r="D82" s="217">
        <v>0</v>
      </c>
      <c r="E82" s="218">
        <f t="shared" si="8"/>
        <v>0</v>
      </c>
      <c r="F82" s="219">
        <f t="shared" si="9"/>
        <v>0</v>
      </c>
      <c r="G82" s="207"/>
      <c r="H82" s="225"/>
      <c r="I82" s="225"/>
      <c r="J82" s="225"/>
      <c r="K82" s="225"/>
      <c r="L82" s="225"/>
      <c r="M82" s="225"/>
      <c r="N82" s="225"/>
      <c r="O82" s="225"/>
      <c r="P82" s="225"/>
      <c r="Q82" s="225"/>
      <c r="R82" s="225"/>
      <c r="S82" s="225"/>
      <c r="T82" s="225"/>
      <c r="U82" s="225"/>
      <c r="V82" s="225"/>
      <c r="W82" s="225"/>
      <c r="X82" s="225"/>
      <c r="Y82" s="225"/>
      <c r="Z82" s="225"/>
      <c r="AA82" s="225"/>
      <c r="AB82" s="225"/>
      <c r="AC82" s="225"/>
      <c r="AD82" s="225"/>
      <c r="AE82" s="225"/>
      <c r="AF82" s="225"/>
      <c r="AG82" s="225"/>
      <c r="AH82" s="225"/>
      <c r="AI82" s="225"/>
      <c r="AJ82" s="225"/>
      <c r="AK82" s="225"/>
      <c r="AL82" s="225"/>
      <c r="AM82" s="226">
        <f t="shared" si="10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">
      <c r="A83" s="233" t="s">
        <v>212</v>
      </c>
      <c r="B83" s="437"/>
      <c r="C83" s="211"/>
      <c r="D83" s="217">
        <v>0</v>
      </c>
      <c r="E83" s="218">
        <f t="shared" si="8"/>
        <v>0</v>
      </c>
      <c r="F83" s="219">
        <f t="shared" si="9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10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">
      <c r="A84" s="254" t="s">
        <v>214</v>
      </c>
      <c r="B84" s="437"/>
      <c r="C84" s="211"/>
      <c r="D84" s="217">
        <v>0</v>
      </c>
      <c r="E84" s="218">
        <f t="shared" si="8"/>
        <v>0</v>
      </c>
      <c r="F84" s="219">
        <f t="shared" si="9"/>
        <v>0</v>
      </c>
      <c r="G84" s="207"/>
      <c r="H84" s="225"/>
      <c r="I84" s="225"/>
      <c r="J84" s="225"/>
      <c r="K84" s="225"/>
      <c r="L84" s="225"/>
      <c r="M84" s="225"/>
      <c r="N84" s="225"/>
      <c r="O84" s="225"/>
      <c r="P84" s="225"/>
      <c r="Q84" s="225"/>
      <c r="R84" s="225"/>
      <c r="S84" s="225"/>
      <c r="T84" s="225"/>
      <c r="U84" s="225"/>
      <c r="V84" s="225"/>
      <c r="W84" s="225"/>
      <c r="X84" s="225"/>
      <c r="Y84" s="225"/>
      <c r="Z84" s="225"/>
      <c r="AA84" s="225"/>
      <c r="AB84" s="225"/>
      <c r="AC84" s="225"/>
      <c r="AD84" s="225"/>
      <c r="AE84" s="225"/>
      <c r="AF84" s="225"/>
      <c r="AG84" s="225"/>
      <c r="AH84" s="225"/>
      <c r="AI84" s="225"/>
      <c r="AJ84" s="225"/>
      <c r="AK84" s="225"/>
      <c r="AL84" s="225"/>
      <c r="AM84" s="226">
        <f t="shared" si="10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">
      <c r="A85" s="254" t="s">
        <v>214</v>
      </c>
      <c r="B85" s="437"/>
      <c r="C85" s="211"/>
      <c r="D85" s="217">
        <v>0</v>
      </c>
      <c r="E85" s="218">
        <f t="shared" si="8"/>
        <v>0</v>
      </c>
      <c r="F85" s="219">
        <f t="shared" si="9"/>
        <v>0</v>
      </c>
      <c r="G85" s="207"/>
      <c r="H85" s="225"/>
      <c r="I85" s="225"/>
      <c r="J85" s="225"/>
      <c r="K85" s="225"/>
      <c r="L85" s="225"/>
      <c r="M85" s="225"/>
      <c r="N85" s="225"/>
      <c r="O85" s="225"/>
      <c r="P85" s="225"/>
      <c r="Q85" s="225"/>
      <c r="R85" s="225"/>
      <c r="S85" s="225"/>
      <c r="T85" s="225"/>
      <c r="U85" s="225"/>
      <c r="V85" s="225"/>
      <c r="W85" s="225"/>
      <c r="X85" s="225"/>
      <c r="Y85" s="225"/>
      <c r="Z85" s="225"/>
      <c r="AA85" s="225"/>
      <c r="AB85" s="225"/>
      <c r="AC85" s="225"/>
      <c r="AD85" s="225"/>
      <c r="AE85" s="225"/>
      <c r="AF85" s="225"/>
      <c r="AG85" s="225"/>
      <c r="AH85" s="225"/>
      <c r="AI85" s="225"/>
      <c r="AJ85" s="225"/>
      <c r="AK85" s="225"/>
      <c r="AL85" s="225"/>
      <c r="AM85" s="226">
        <f t="shared" si="10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">
      <c r="A86" s="254" t="s">
        <v>214</v>
      </c>
      <c r="B86" s="437"/>
      <c r="C86" s="211"/>
      <c r="D86" s="217">
        <v>0</v>
      </c>
      <c r="E86" s="218">
        <f t="shared" si="8"/>
        <v>0</v>
      </c>
      <c r="F86" s="219">
        <f t="shared" si="9"/>
        <v>0</v>
      </c>
      <c r="G86" s="207"/>
      <c r="H86" s="225"/>
      <c r="I86" s="225"/>
      <c r="J86" s="225"/>
      <c r="K86" s="225"/>
      <c r="L86" s="225"/>
      <c r="M86" s="225"/>
      <c r="N86" s="225"/>
      <c r="O86" s="225"/>
      <c r="P86" s="225"/>
      <c r="Q86" s="225"/>
      <c r="R86" s="225"/>
      <c r="S86" s="225"/>
      <c r="T86" s="225"/>
      <c r="U86" s="225"/>
      <c r="V86" s="225"/>
      <c r="W86" s="225"/>
      <c r="X86" s="225"/>
      <c r="Y86" s="225"/>
      <c r="Z86" s="225"/>
      <c r="AA86" s="225"/>
      <c r="AB86" s="225"/>
      <c r="AC86" s="225"/>
      <c r="AD86" s="225"/>
      <c r="AE86" s="225"/>
      <c r="AF86" s="225"/>
      <c r="AG86" s="225"/>
      <c r="AH86" s="225"/>
      <c r="AI86" s="225"/>
      <c r="AJ86" s="225"/>
      <c r="AK86" s="225"/>
      <c r="AL86" s="225"/>
      <c r="AM86" s="226">
        <f t="shared" si="10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">
      <c r="A87" s="233" t="s">
        <v>215</v>
      </c>
      <c r="B87" s="437"/>
      <c r="C87" s="211"/>
      <c r="D87" s="217">
        <v>0</v>
      </c>
      <c r="E87" s="218">
        <f t="shared" si="8"/>
        <v>0</v>
      </c>
      <c r="F87" s="219">
        <f t="shared" si="9"/>
        <v>0</v>
      </c>
      <c r="G87" s="207"/>
      <c r="H87" s="225"/>
      <c r="I87" s="225"/>
      <c r="J87" s="225"/>
      <c r="K87" s="225"/>
      <c r="L87" s="225"/>
      <c r="M87" s="225"/>
      <c r="N87" s="225"/>
      <c r="O87" s="225"/>
      <c r="P87" s="225"/>
      <c r="Q87" s="225"/>
      <c r="R87" s="225"/>
      <c r="S87" s="225"/>
      <c r="T87" s="225"/>
      <c r="U87" s="225"/>
      <c r="V87" s="225"/>
      <c r="W87" s="225"/>
      <c r="X87" s="225"/>
      <c r="Y87" s="225"/>
      <c r="Z87" s="225"/>
      <c r="AA87" s="225"/>
      <c r="AB87" s="225"/>
      <c r="AC87" s="225"/>
      <c r="AD87" s="225"/>
      <c r="AE87" s="225"/>
      <c r="AF87" s="225"/>
      <c r="AG87" s="225"/>
      <c r="AH87" s="225"/>
      <c r="AI87" s="225"/>
      <c r="AJ87" s="225"/>
      <c r="AK87" s="225"/>
      <c r="AL87" s="225"/>
      <c r="AM87" s="226">
        <f t="shared" si="10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">
      <c r="A88" s="210" t="s">
        <v>216</v>
      </c>
      <c r="B88" s="437"/>
      <c r="C88" s="211"/>
      <c r="D88" s="217">
        <v>0</v>
      </c>
      <c r="E88" s="218">
        <f t="shared" si="8"/>
        <v>0</v>
      </c>
      <c r="F88" s="219">
        <f t="shared" si="9"/>
        <v>0</v>
      </c>
      <c r="G88" s="207"/>
      <c r="H88" s="225"/>
      <c r="I88" s="225"/>
      <c r="J88" s="225"/>
      <c r="K88" s="225"/>
      <c r="L88" s="225"/>
      <c r="M88" s="225"/>
      <c r="N88" s="225"/>
      <c r="O88" s="225"/>
      <c r="P88" s="225"/>
      <c r="Q88" s="225"/>
      <c r="R88" s="225"/>
      <c r="S88" s="225"/>
      <c r="T88" s="225"/>
      <c r="U88" s="225"/>
      <c r="V88" s="225"/>
      <c r="W88" s="225"/>
      <c r="X88" s="225"/>
      <c r="Y88" s="225"/>
      <c r="Z88" s="225"/>
      <c r="AA88" s="225"/>
      <c r="AB88" s="225"/>
      <c r="AC88" s="225"/>
      <c r="AD88" s="225"/>
      <c r="AE88" s="225"/>
      <c r="AF88" s="225"/>
      <c r="AG88" s="225"/>
      <c r="AH88" s="225"/>
      <c r="AI88" s="225"/>
      <c r="AJ88" s="225"/>
      <c r="AK88" s="225"/>
      <c r="AL88" s="225"/>
      <c r="AM88" s="226">
        <f t="shared" si="10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">
      <c r="A89" s="210" t="s">
        <v>217</v>
      </c>
      <c r="B89" s="437"/>
      <c r="C89" s="211"/>
      <c r="D89" s="217">
        <v>0</v>
      </c>
      <c r="E89" s="218">
        <f t="shared" si="8"/>
        <v>0</v>
      </c>
      <c r="F89" s="219">
        <f t="shared" si="9"/>
        <v>0</v>
      </c>
      <c r="G89" s="207"/>
      <c r="H89" s="225"/>
      <c r="I89" s="225"/>
      <c r="J89" s="225"/>
      <c r="K89" s="225"/>
      <c r="L89" s="225"/>
      <c r="M89" s="225"/>
      <c r="N89" s="225"/>
      <c r="O89" s="225"/>
      <c r="P89" s="225"/>
      <c r="Q89" s="225"/>
      <c r="R89" s="225"/>
      <c r="S89" s="225"/>
      <c r="T89" s="225"/>
      <c r="U89" s="225"/>
      <c r="V89" s="225"/>
      <c r="W89" s="225"/>
      <c r="X89" s="225"/>
      <c r="Y89" s="225"/>
      <c r="Z89" s="225"/>
      <c r="AA89" s="225"/>
      <c r="AB89" s="225"/>
      <c r="AC89" s="225"/>
      <c r="AD89" s="225"/>
      <c r="AE89" s="225"/>
      <c r="AF89" s="225"/>
      <c r="AG89" s="225"/>
      <c r="AH89" s="225"/>
      <c r="AI89" s="225"/>
      <c r="AJ89" s="225"/>
      <c r="AK89" s="225"/>
      <c r="AL89" s="225"/>
      <c r="AM89" s="226">
        <f t="shared" si="10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">
      <c r="A90" s="210" t="s">
        <v>218</v>
      </c>
      <c r="B90" s="437"/>
      <c r="C90" s="211"/>
      <c r="D90" s="217">
        <v>0</v>
      </c>
      <c r="E90" s="218">
        <f t="shared" si="8"/>
        <v>0</v>
      </c>
      <c r="F90" s="219">
        <f t="shared" si="9"/>
        <v>0</v>
      </c>
      <c r="G90" s="207"/>
      <c r="H90" s="225"/>
      <c r="I90" s="225"/>
      <c r="J90" s="225"/>
      <c r="K90" s="225"/>
      <c r="L90" s="225"/>
      <c r="M90" s="225"/>
      <c r="N90" s="225"/>
      <c r="O90" s="225"/>
      <c r="P90" s="225"/>
      <c r="Q90" s="225"/>
      <c r="R90" s="225"/>
      <c r="S90" s="225"/>
      <c r="T90" s="225"/>
      <c r="U90" s="225"/>
      <c r="V90" s="225"/>
      <c r="W90" s="225"/>
      <c r="X90" s="225"/>
      <c r="Y90" s="225"/>
      <c r="Z90" s="225"/>
      <c r="AA90" s="225"/>
      <c r="AB90" s="225"/>
      <c r="AC90" s="225"/>
      <c r="AD90" s="225"/>
      <c r="AE90" s="225"/>
      <c r="AF90" s="225"/>
      <c r="AG90" s="225"/>
      <c r="AH90" s="225"/>
      <c r="AI90" s="225"/>
      <c r="AJ90" s="225"/>
      <c r="AK90" s="225"/>
      <c r="AL90" s="225"/>
      <c r="AM90" s="226">
        <f t="shared" si="10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">
      <c r="A91" s="525" t="s">
        <v>219</v>
      </c>
      <c r="B91" s="526"/>
      <c r="C91" s="211"/>
      <c r="D91" s="217">
        <v>0</v>
      </c>
      <c r="E91" s="218">
        <f t="shared" si="8"/>
        <v>0</v>
      </c>
      <c r="F91" s="219">
        <f t="shared" si="9"/>
        <v>0</v>
      </c>
      <c r="G91" s="207"/>
      <c r="H91" s="527"/>
      <c r="I91" s="527"/>
      <c r="J91" s="527"/>
      <c r="K91" s="527"/>
      <c r="L91" s="527"/>
      <c r="M91" s="527"/>
      <c r="N91" s="527"/>
      <c r="O91" s="527"/>
      <c r="P91" s="527"/>
      <c r="Q91" s="527"/>
      <c r="R91" s="527"/>
      <c r="S91" s="527"/>
      <c r="T91" s="527"/>
      <c r="U91" s="527"/>
      <c r="V91" s="527"/>
      <c r="W91" s="527"/>
      <c r="X91" s="527"/>
      <c r="Y91" s="527"/>
      <c r="Z91" s="527"/>
      <c r="AA91" s="527"/>
      <c r="AB91" s="527"/>
      <c r="AC91" s="527"/>
      <c r="AD91" s="527"/>
      <c r="AE91" s="527"/>
      <c r="AF91" s="527"/>
      <c r="AG91" s="527"/>
      <c r="AH91" s="527"/>
      <c r="AI91" s="527"/>
      <c r="AJ91" s="527"/>
      <c r="AK91" s="527"/>
      <c r="AL91" s="527"/>
      <c r="AM91" s="226">
        <f t="shared" si="10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">
      <c r="A92" s="210" t="s">
        <v>220</v>
      </c>
      <c r="B92" s="437"/>
      <c r="C92" s="211"/>
      <c r="D92" s="217">
        <v>0</v>
      </c>
      <c r="E92" s="218">
        <f t="shared" si="8"/>
        <v>0</v>
      </c>
      <c r="F92" s="219">
        <f t="shared" si="9"/>
        <v>0</v>
      </c>
      <c r="G92" s="207"/>
      <c r="H92" s="225"/>
      <c r="I92" s="225"/>
      <c r="J92" s="225"/>
      <c r="K92" s="225"/>
      <c r="L92" s="225"/>
      <c r="M92" s="225"/>
      <c r="N92" s="225"/>
      <c r="O92" s="225"/>
      <c r="P92" s="225"/>
      <c r="Q92" s="225"/>
      <c r="R92" s="225"/>
      <c r="S92" s="225"/>
      <c r="T92" s="225"/>
      <c r="U92" s="225"/>
      <c r="V92" s="225"/>
      <c r="W92" s="225"/>
      <c r="X92" s="225"/>
      <c r="Y92" s="225"/>
      <c r="Z92" s="225"/>
      <c r="AA92" s="225"/>
      <c r="AB92" s="225"/>
      <c r="AC92" s="225"/>
      <c r="AD92" s="225"/>
      <c r="AE92" s="225"/>
      <c r="AF92" s="225"/>
      <c r="AG92" s="225"/>
      <c r="AH92" s="225"/>
      <c r="AI92" s="225"/>
      <c r="AJ92" s="225"/>
      <c r="AK92" s="225"/>
      <c r="AL92" s="225"/>
      <c r="AM92" s="226">
        <f t="shared" si="10"/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">
      <c r="A93" s="210" t="s">
        <v>221</v>
      </c>
      <c r="B93" s="437"/>
      <c r="C93" s="211"/>
      <c r="D93" s="217">
        <v>0</v>
      </c>
      <c r="E93" s="218">
        <f t="shared" si="8"/>
        <v>0</v>
      </c>
      <c r="F93" s="219">
        <f t="shared" si="9"/>
        <v>0</v>
      </c>
      <c r="G93" s="207"/>
      <c r="H93" s="225"/>
      <c r="I93" s="225"/>
      <c r="J93" s="225"/>
      <c r="K93" s="225"/>
      <c r="L93" s="225"/>
      <c r="M93" s="225"/>
      <c r="N93" s="225"/>
      <c r="O93" s="225"/>
      <c r="P93" s="225"/>
      <c r="Q93" s="225"/>
      <c r="R93" s="225"/>
      <c r="S93" s="225"/>
      <c r="T93" s="225"/>
      <c r="U93" s="225"/>
      <c r="V93" s="225"/>
      <c r="W93" s="225"/>
      <c r="X93" s="225"/>
      <c r="Y93" s="225"/>
      <c r="Z93" s="225"/>
      <c r="AA93" s="225"/>
      <c r="AB93" s="225"/>
      <c r="AC93" s="225"/>
      <c r="AD93" s="225"/>
      <c r="AE93" s="225"/>
      <c r="AF93" s="225"/>
      <c r="AG93" s="225"/>
      <c r="AH93" s="225"/>
      <c r="AI93" s="225"/>
      <c r="AJ93" s="225"/>
      <c r="AK93" s="225"/>
      <c r="AL93" s="225"/>
      <c r="AM93" s="226">
        <f t="shared" si="10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">
      <c r="A94" s="210" t="s">
        <v>211</v>
      </c>
      <c r="B94" s="437"/>
      <c r="C94" s="211"/>
      <c r="D94" s="217">
        <v>0</v>
      </c>
      <c r="E94" s="218">
        <f t="shared" si="8"/>
        <v>0</v>
      </c>
      <c r="F94" s="219">
        <f t="shared" si="9"/>
        <v>0</v>
      </c>
      <c r="G94" s="207"/>
      <c r="H94" s="225"/>
      <c r="I94" s="225"/>
      <c r="J94" s="225"/>
      <c r="K94" s="225"/>
      <c r="L94" s="225"/>
      <c r="M94" s="225"/>
      <c r="N94" s="225"/>
      <c r="O94" s="225"/>
      <c r="P94" s="225"/>
      <c r="Q94" s="225"/>
      <c r="R94" s="225"/>
      <c r="S94" s="225"/>
      <c r="T94" s="225"/>
      <c r="U94" s="225"/>
      <c r="V94" s="225"/>
      <c r="W94" s="225"/>
      <c r="X94" s="225"/>
      <c r="Y94" s="225"/>
      <c r="Z94" s="225"/>
      <c r="AA94" s="225"/>
      <c r="AB94" s="225"/>
      <c r="AC94" s="225"/>
      <c r="AD94" s="225"/>
      <c r="AE94" s="225"/>
      <c r="AF94" s="225"/>
      <c r="AG94" s="225"/>
      <c r="AH94" s="225"/>
      <c r="AI94" s="225"/>
      <c r="AJ94" s="225"/>
      <c r="AK94" s="225"/>
      <c r="AL94" s="225"/>
      <c r="AM94" s="226">
        <f t="shared" si="10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">
      <c r="A95" s="210" t="s">
        <v>212</v>
      </c>
      <c r="B95" s="437"/>
      <c r="C95" s="211"/>
      <c r="D95" s="217">
        <v>0</v>
      </c>
      <c r="E95" s="218">
        <f t="shared" si="8"/>
        <v>0</v>
      </c>
      <c r="F95" s="219">
        <f t="shared" si="9"/>
        <v>0</v>
      </c>
      <c r="G95" s="207"/>
      <c r="H95" s="225"/>
      <c r="I95" s="225"/>
      <c r="J95" s="225"/>
      <c r="K95" s="225"/>
      <c r="L95" s="225"/>
      <c r="M95" s="225"/>
      <c r="N95" s="225"/>
      <c r="O95" s="225"/>
      <c r="P95" s="225"/>
      <c r="Q95" s="225"/>
      <c r="R95" s="225"/>
      <c r="S95" s="225"/>
      <c r="T95" s="225"/>
      <c r="U95" s="225"/>
      <c r="V95" s="225"/>
      <c r="W95" s="225"/>
      <c r="X95" s="225"/>
      <c r="Y95" s="225"/>
      <c r="Z95" s="225"/>
      <c r="AA95" s="225"/>
      <c r="AB95" s="225"/>
      <c r="AC95" s="225"/>
      <c r="AD95" s="225"/>
      <c r="AE95" s="225"/>
      <c r="AF95" s="225"/>
      <c r="AG95" s="225"/>
      <c r="AH95" s="225"/>
      <c r="AI95" s="225"/>
      <c r="AJ95" s="225"/>
      <c r="AK95" s="225"/>
      <c r="AL95" s="225"/>
      <c r="AM95" s="226">
        <f t="shared" si="10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">
      <c r="A96" s="210" t="s">
        <v>222</v>
      </c>
      <c r="B96" s="437"/>
      <c r="C96" s="211"/>
      <c r="D96" s="217">
        <v>0</v>
      </c>
      <c r="E96" s="218">
        <f t="shared" si="8"/>
        <v>0</v>
      </c>
      <c r="F96" s="219">
        <f t="shared" si="9"/>
        <v>0</v>
      </c>
      <c r="G96" s="207"/>
      <c r="H96" s="225"/>
      <c r="I96" s="225"/>
      <c r="J96" s="225"/>
      <c r="K96" s="225"/>
      <c r="L96" s="225"/>
      <c r="M96" s="225"/>
      <c r="N96" s="225"/>
      <c r="O96" s="225"/>
      <c r="P96" s="225"/>
      <c r="Q96" s="225"/>
      <c r="R96" s="225"/>
      <c r="S96" s="225"/>
      <c r="T96" s="225"/>
      <c r="U96" s="225"/>
      <c r="V96" s="225"/>
      <c r="W96" s="225"/>
      <c r="X96" s="225"/>
      <c r="Y96" s="225"/>
      <c r="Z96" s="225"/>
      <c r="AA96" s="225"/>
      <c r="AB96" s="225"/>
      <c r="AC96" s="225"/>
      <c r="AD96" s="225"/>
      <c r="AE96" s="225"/>
      <c r="AF96" s="225"/>
      <c r="AG96" s="225"/>
      <c r="AH96" s="225"/>
      <c r="AI96" s="225"/>
      <c r="AJ96" s="225"/>
      <c r="AK96" s="225"/>
      <c r="AL96" s="225"/>
      <c r="AM96" s="226">
        <f t="shared" si="10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">
      <c r="A97" s="210" t="s">
        <v>223</v>
      </c>
      <c r="B97" s="437"/>
      <c r="C97" s="211"/>
      <c r="D97" s="217">
        <v>0</v>
      </c>
      <c r="E97" s="218">
        <f t="shared" si="8"/>
        <v>0</v>
      </c>
      <c r="F97" s="219">
        <f t="shared" si="9"/>
        <v>0</v>
      </c>
      <c r="G97" s="207"/>
      <c r="H97" s="225"/>
      <c r="I97" s="225"/>
      <c r="J97" s="225"/>
      <c r="K97" s="225"/>
      <c r="L97" s="225"/>
      <c r="M97" s="225"/>
      <c r="N97" s="225"/>
      <c r="O97" s="225"/>
      <c r="P97" s="225"/>
      <c r="Q97" s="225"/>
      <c r="R97" s="225"/>
      <c r="S97" s="225"/>
      <c r="T97" s="225"/>
      <c r="U97" s="225"/>
      <c r="V97" s="225"/>
      <c r="W97" s="225"/>
      <c r="X97" s="225"/>
      <c r="Y97" s="225"/>
      <c r="Z97" s="225"/>
      <c r="AA97" s="225"/>
      <c r="AB97" s="225"/>
      <c r="AC97" s="225"/>
      <c r="AD97" s="225"/>
      <c r="AE97" s="225"/>
      <c r="AF97" s="225"/>
      <c r="AG97" s="225"/>
      <c r="AH97" s="225"/>
      <c r="AI97" s="225"/>
      <c r="AJ97" s="225"/>
      <c r="AK97" s="225"/>
      <c r="AL97" s="225"/>
      <c r="AM97" s="226">
        <f t="shared" si="10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">
      <c r="A98" s="210" t="s">
        <v>224</v>
      </c>
      <c r="B98" s="437"/>
      <c r="C98" s="211"/>
      <c r="D98" s="217">
        <v>0</v>
      </c>
      <c r="E98" s="218">
        <f t="shared" si="8"/>
        <v>0</v>
      </c>
      <c r="F98" s="219">
        <f t="shared" si="9"/>
        <v>0</v>
      </c>
      <c r="G98" s="207"/>
      <c r="H98" s="225"/>
      <c r="I98" s="225"/>
      <c r="J98" s="225"/>
      <c r="K98" s="225"/>
      <c r="L98" s="225"/>
      <c r="M98" s="225"/>
      <c r="N98" s="225"/>
      <c r="O98" s="225"/>
      <c r="P98" s="225"/>
      <c r="Q98" s="225"/>
      <c r="R98" s="225"/>
      <c r="S98" s="225"/>
      <c r="T98" s="225"/>
      <c r="U98" s="225"/>
      <c r="V98" s="225"/>
      <c r="W98" s="225"/>
      <c r="X98" s="225"/>
      <c r="Y98" s="225"/>
      <c r="Z98" s="225"/>
      <c r="AA98" s="225"/>
      <c r="AB98" s="225"/>
      <c r="AC98" s="225"/>
      <c r="AD98" s="225"/>
      <c r="AE98" s="225"/>
      <c r="AF98" s="225"/>
      <c r="AG98" s="225"/>
      <c r="AH98" s="225"/>
      <c r="AI98" s="225"/>
      <c r="AJ98" s="225"/>
      <c r="AK98" s="225"/>
      <c r="AL98" s="225"/>
      <c r="AM98" s="226">
        <f t="shared" si="10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">
      <c r="A99" s="210" t="s">
        <v>225</v>
      </c>
      <c r="B99" s="437"/>
      <c r="C99" s="211"/>
      <c r="D99" s="217">
        <v>0</v>
      </c>
      <c r="E99" s="218">
        <f t="shared" si="8"/>
        <v>0</v>
      </c>
      <c r="F99" s="219">
        <f t="shared" si="9"/>
        <v>0</v>
      </c>
      <c r="G99" s="207"/>
      <c r="H99" s="225"/>
      <c r="I99" s="225"/>
      <c r="J99" s="225"/>
      <c r="K99" s="225"/>
      <c r="L99" s="225"/>
      <c r="M99" s="225"/>
      <c r="N99" s="225"/>
      <c r="O99" s="225"/>
      <c r="P99" s="225"/>
      <c r="Q99" s="225"/>
      <c r="R99" s="225"/>
      <c r="S99" s="225"/>
      <c r="T99" s="225"/>
      <c r="U99" s="225"/>
      <c r="V99" s="225"/>
      <c r="W99" s="225"/>
      <c r="X99" s="225"/>
      <c r="Y99" s="225"/>
      <c r="Z99" s="225"/>
      <c r="AA99" s="225"/>
      <c r="AB99" s="225"/>
      <c r="AC99" s="225"/>
      <c r="AD99" s="225"/>
      <c r="AE99" s="225"/>
      <c r="AF99" s="225"/>
      <c r="AG99" s="225"/>
      <c r="AH99" s="225"/>
      <c r="AI99" s="225"/>
      <c r="AJ99" s="225"/>
      <c r="AK99" s="225"/>
      <c r="AL99" s="225"/>
      <c r="AM99" s="226">
        <f t="shared" si="10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">
      <c r="A100" s="253" t="s">
        <v>214</v>
      </c>
      <c r="B100" s="437"/>
      <c r="C100" s="211"/>
      <c r="D100" s="217">
        <v>0</v>
      </c>
      <c r="E100" s="218">
        <f t="shared" si="8"/>
        <v>0</v>
      </c>
      <c r="F100" s="219">
        <f t="shared" si="9"/>
        <v>0</v>
      </c>
      <c r="G100" s="207"/>
      <c r="H100" s="225"/>
      <c r="I100" s="225"/>
      <c r="J100" s="225"/>
      <c r="K100" s="225"/>
      <c r="L100" s="225"/>
      <c r="M100" s="225"/>
      <c r="N100" s="225"/>
      <c r="O100" s="225"/>
      <c r="P100" s="225"/>
      <c r="Q100" s="225"/>
      <c r="R100" s="225"/>
      <c r="S100" s="225"/>
      <c r="T100" s="225"/>
      <c r="U100" s="225"/>
      <c r="V100" s="225"/>
      <c r="W100" s="225"/>
      <c r="X100" s="225"/>
      <c r="Y100" s="225"/>
      <c r="Z100" s="225"/>
      <c r="AA100" s="225"/>
      <c r="AB100" s="225"/>
      <c r="AC100" s="225"/>
      <c r="AD100" s="225"/>
      <c r="AE100" s="225"/>
      <c r="AF100" s="225"/>
      <c r="AG100" s="225"/>
      <c r="AH100" s="225"/>
      <c r="AI100" s="225"/>
      <c r="AJ100" s="225"/>
      <c r="AK100" s="225"/>
      <c r="AL100" s="225"/>
      <c r="AM100" s="226">
        <f t="shared" si="10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">
      <c r="A101" s="253" t="s">
        <v>214</v>
      </c>
      <c r="B101" s="437"/>
      <c r="C101" s="211"/>
      <c r="D101" s="217">
        <v>0</v>
      </c>
      <c r="E101" s="218">
        <f t="shared" si="8"/>
        <v>0</v>
      </c>
      <c r="F101" s="219">
        <f t="shared" si="9"/>
        <v>0</v>
      </c>
      <c r="G101" s="207"/>
      <c r="H101" s="225"/>
      <c r="I101" s="225"/>
      <c r="J101" s="225"/>
      <c r="K101" s="225"/>
      <c r="L101" s="225"/>
      <c r="M101" s="225"/>
      <c r="N101" s="225"/>
      <c r="O101" s="225"/>
      <c r="P101" s="225"/>
      <c r="Q101" s="225"/>
      <c r="R101" s="225"/>
      <c r="S101" s="225"/>
      <c r="T101" s="225"/>
      <c r="U101" s="225"/>
      <c r="V101" s="225"/>
      <c r="W101" s="225"/>
      <c r="X101" s="225"/>
      <c r="Y101" s="225"/>
      <c r="Z101" s="225"/>
      <c r="AA101" s="225"/>
      <c r="AB101" s="225"/>
      <c r="AC101" s="225"/>
      <c r="AD101" s="225"/>
      <c r="AE101" s="225"/>
      <c r="AF101" s="225"/>
      <c r="AG101" s="225"/>
      <c r="AH101" s="225"/>
      <c r="AI101" s="225"/>
      <c r="AJ101" s="225"/>
      <c r="AK101" s="225"/>
      <c r="AL101" s="225"/>
      <c r="AM101" s="226">
        <f t="shared" si="10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">
      <c r="A102" s="209" t="s">
        <v>226</v>
      </c>
      <c r="B102" s="437"/>
      <c r="C102" s="211"/>
      <c r="D102" s="217">
        <v>0</v>
      </c>
      <c r="E102" s="218">
        <f t="shared" si="8"/>
        <v>0</v>
      </c>
      <c r="F102" s="219">
        <f t="shared" si="9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0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">
      <c r="A103" s="209" t="s">
        <v>227</v>
      </c>
      <c r="B103" s="210"/>
      <c r="C103" s="211"/>
      <c r="D103" s="217">
        <v>0</v>
      </c>
      <c r="E103" s="218">
        <f t="shared" si="8"/>
        <v>0</v>
      </c>
      <c r="F103" s="219">
        <f t="shared" si="9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0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">
      <c r="A104" s="209" t="s">
        <v>228</v>
      </c>
      <c r="B104" s="210"/>
      <c r="C104" s="211"/>
      <c r="D104" s="217">
        <v>0</v>
      </c>
      <c r="E104" s="218">
        <f t="shared" si="8"/>
        <v>0</v>
      </c>
      <c r="F104" s="219">
        <f t="shared" si="9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0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">
      <c r="A105" s="349" t="s">
        <v>214</v>
      </c>
      <c r="B105" s="210"/>
      <c r="C105" s="211"/>
      <c r="D105" s="217">
        <v>0</v>
      </c>
      <c r="E105" s="218">
        <f t="shared" si="8"/>
        <v>0</v>
      </c>
      <c r="F105" s="219">
        <f t="shared" si="9"/>
        <v>0</v>
      </c>
      <c r="G105" s="207"/>
      <c r="H105" s="276"/>
      <c r="I105" s="276"/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276"/>
      <c r="Z105" s="276"/>
      <c r="AA105" s="276"/>
      <c r="AB105" s="276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26">
        <f t="shared" si="10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25">
      <c r="A106" s="209" t="s">
        <v>229</v>
      </c>
      <c r="B106" s="210"/>
      <c r="C106" s="211"/>
      <c r="D106" s="217">
        <v>0</v>
      </c>
      <c r="E106" s="218">
        <f t="shared" si="8"/>
        <v>0</v>
      </c>
      <c r="F106" s="219">
        <f t="shared" si="9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0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25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9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">
      <c r="A108" s="438" t="s">
        <v>231</v>
      </c>
      <c r="B108" s="210"/>
      <c r="C108" s="211"/>
      <c r="D108" s="217">
        <v>0</v>
      </c>
      <c r="E108" s="218">
        <f t="shared" ref="E108:E116" si="11">AM108</f>
        <v>0</v>
      </c>
      <c r="F108" s="521">
        <f t="shared" si="9"/>
        <v>0</v>
      </c>
      <c r="G108" s="207"/>
      <c r="H108" s="533"/>
      <c r="I108" s="533"/>
      <c r="J108" s="533"/>
      <c r="K108" s="533"/>
      <c r="L108" s="533"/>
      <c r="M108" s="533"/>
      <c r="N108" s="533"/>
      <c r="O108" s="533"/>
      <c r="P108" s="533"/>
      <c r="Q108" s="533"/>
      <c r="R108" s="533"/>
      <c r="S108" s="533"/>
      <c r="T108" s="533"/>
      <c r="U108" s="533"/>
      <c r="V108" s="533"/>
      <c r="W108" s="533"/>
      <c r="X108" s="533"/>
      <c r="Y108" s="533"/>
      <c r="Z108" s="533"/>
      <c r="AA108" s="533"/>
      <c r="AB108" s="533"/>
      <c r="AC108" s="533"/>
      <c r="AD108" s="533"/>
      <c r="AE108" s="533"/>
      <c r="AF108" s="533"/>
      <c r="AG108" s="533"/>
      <c r="AH108" s="533"/>
      <c r="AI108" s="533"/>
      <c r="AJ108" s="533"/>
      <c r="AK108" s="533"/>
      <c r="AL108" s="533"/>
      <c r="AM108" s="226">
        <f t="shared" ref="AM108:AM116" si="12">SUM(H108:AL108)</f>
        <v>0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">
      <c r="A109" s="252" t="s">
        <v>214</v>
      </c>
      <c r="B109" s="210"/>
      <c r="C109" s="211"/>
      <c r="D109" s="217">
        <v>0</v>
      </c>
      <c r="E109" s="218">
        <f t="shared" si="11"/>
        <v>0</v>
      </c>
      <c r="F109" s="521">
        <f t="shared" si="9"/>
        <v>0</v>
      </c>
      <c r="G109" s="207"/>
      <c r="H109" s="482"/>
      <c r="I109" s="482"/>
      <c r="J109" s="482"/>
      <c r="K109" s="482"/>
      <c r="L109" s="482"/>
      <c r="M109" s="482"/>
      <c r="N109" s="482"/>
      <c r="O109" s="482"/>
      <c r="P109" s="482"/>
      <c r="Q109" s="482"/>
      <c r="R109" s="482"/>
      <c r="S109" s="482"/>
      <c r="T109" s="482"/>
      <c r="U109" s="482"/>
      <c r="V109" s="482"/>
      <c r="W109" s="482"/>
      <c r="X109" s="482"/>
      <c r="Y109" s="482"/>
      <c r="Z109" s="482"/>
      <c r="AA109" s="482"/>
      <c r="AB109" s="482"/>
      <c r="AC109" s="482"/>
      <c r="AD109" s="482"/>
      <c r="AE109" s="482"/>
      <c r="AF109" s="482"/>
      <c r="AG109" s="482"/>
      <c r="AH109" s="482"/>
      <c r="AI109" s="482"/>
      <c r="AJ109" s="482"/>
      <c r="AK109" s="482"/>
      <c r="AL109" s="482"/>
      <c r="AM109" s="226">
        <f t="shared" si="12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">
      <c r="A110" s="252" t="s">
        <v>214</v>
      </c>
      <c r="B110" s="210"/>
      <c r="C110" s="211"/>
      <c r="D110" s="217">
        <v>0</v>
      </c>
      <c r="E110" s="218">
        <f t="shared" si="11"/>
        <v>0</v>
      </c>
      <c r="F110" s="521">
        <f t="shared" si="9"/>
        <v>0</v>
      </c>
      <c r="G110" s="207"/>
      <c r="H110" s="482"/>
      <c r="I110" s="482"/>
      <c r="J110" s="482"/>
      <c r="K110" s="482"/>
      <c r="L110" s="482"/>
      <c r="M110" s="482"/>
      <c r="N110" s="482"/>
      <c r="O110" s="482"/>
      <c r="P110" s="482"/>
      <c r="Q110" s="482"/>
      <c r="R110" s="482"/>
      <c r="S110" s="482"/>
      <c r="T110" s="482"/>
      <c r="U110" s="482"/>
      <c r="V110" s="482"/>
      <c r="W110" s="482"/>
      <c r="X110" s="482"/>
      <c r="Y110" s="482"/>
      <c r="Z110" s="482"/>
      <c r="AA110" s="482"/>
      <c r="AB110" s="482"/>
      <c r="AC110" s="482"/>
      <c r="AD110" s="482"/>
      <c r="AE110" s="482"/>
      <c r="AF110" s="482"/>
      <c r="AG110" s="482"/>
      <c r="AH110" s="482"/>
      <c r="AI110" s="482"/>
      <c r="AJ110" s="482"/>
      <c r="AK110" s="482"/>
      <c r="AL110" s="482"/>
      <c r="AM110" s="226">
        <f t="shared" si="12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">
      <c r="A111" s="252" t="s">
        <v>214</v>
      </c>
      <c r="B111" s="210"/>
      <c r="C111" s="211"/>
      <c r="D111" s="217">
        <v>0</v>
      </c>
      <c r="E111" s="218">
        <f t="shared" si="11"/>
        <v>0</v>
      </c>
      <c r="F111" s="521">
        <f t="shared" si="9"/>
        <v>0</v>
      </c>
      <c r="G111" s="207"/>
      <c r="H111" s="482"/>
      <c r="I111" s="482"/>
      <c r="J111" s="482"/>
      <c r="K111" s="482"/>
      <c r="L111" s="482"/>
      <c r="M111" s="482"/>
      <c r="N111" s="482"/>
      <c r="O111" s="482"/>
      <c r="P111" s="482"/>
      <c r="Q111" s="482"/>
      <c r="R111" s="482"/>
      <c r="S111" s="482"/>
      <c r="T111" s="482"/>
      <c r="U111" s="482"/>
      <c r="V111" s="482"/>
      <c r="W111" s="482"/>
      <c r="X111" s="482"/>
      <c r="Y111" s="482"/>
      <c r="Z111" s="482"/>
      <c r="AA111" s="482"/>
      <c r="AB111" s="482"/>
      <c r="AC111" s="482"/>
      <c r="AD111" s="482"/>
      <c r="AE111" s="482"/>
      <c r="AF111" s="482"/>
      <c r="AG111" s="482"/>
      <c r="AH111" s="482"/>
      <c r="AI111" s="482"/>
      <c r="AJ111" s="482"/>
      <c r="AK111" s="482"/>
      <c r="AL111" s="482"/>
      <c r="AM111" s="226">
        <f t="shared" si="12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">
      <c r="A112" s="439" t="s">
        <v>43</v>
      </c>
      <c r="B112" s="210"/>
      <c r="C112" s="211"/>
      <c r="D112" s="217">
        <v>0</v>
      </c>
      <c r="E112" s="218">
        <f t="shared" si="11"/>
        <v>0</v>
      </c>
      <c r="F112" s="521">
        <f t="shared" si="9"/>
        <v>0</v>
      </c>
      <c r="G112" s="207"/>
      <c r="H112" s="482"/>
      <c r="I112" s="482"/>
      <c r="J112" s="482"/>
      <c r="K112" s="482"/>
      <c r="L112" s="482"/>
      <c r="M112" s="482"/>
      <c r="N112" s="482"/>
      <c r="O112" s="482"/>
      <c r="P112" s="482"/>
      <c r="Q112" s="482"/>
      <c r="R112" s="482"/>
      <c r="S112" s="482"/>
      <c r="T112" s="482"/>
      <c r="U112" s="482"/>
      <c r="V112" s="482"/>
      <c r="W112" s="482"/>
      <c r="X112" s="482"/>
      <c r="Y112" s="482"/>
      <c r="Z112" s="482"/>
      <c r="AA112" s="482"/>
      <c r="AB112" s="482"/>
      <c r="AC112" s="482"/>
      <c r="AD112" s="482"/>
      <c r="AE112" s="482"/>
      <c r="AF112" s="482"/>
      <c r="AG112" s="482"/>
      <c r="AH112" s="482"/>
      <c r="AI112" s="482"/>
      <c r="AJ112" s="482"/>
      <c r="AK112" s="482"/>
      <c r="AL112" s="482"/>
      <c r="AM112" s="226">
        <f t="shared" si="12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25">
      <c r="A113" s="439" t="s">
        <v>45</v>
      </c>
      <c r="B113" s="210"/>
      <c r="C113" s="211"/>
      <c r="D113" s="217">
        <v>0</v>
      </c>
      <c r="E113" s="218">
        <f t="shared" si="11"/>
        <v>0</v>
      </c>
      <c r="F113" s="521">
        <f t="shared" si="9"/>
        <v>0</v>
      </c>
      <c r="G113" s="207"/>
      <c r="H113" s="482"/>
      <c r="I113" s="482"/>
      <c r="J113" s="482"/>
      <c r="K113" s="482"/>
      <c r="L113" s="482"/>
      <c r="M113" s="482"/>
      <c r="N113" s="482"/>
      <c r="O113" s="482"/>
      <c r="P113" s="482"/>
      <c r="Q113" s="482"/>
      <c r="R113" s="482"/>
      <c r="S113" s="482"/>
      <c r="T113" s="482"/>
      <c r="U113" s="482"/>
      <c r="V113" s="482"/>
      <c r="W113" s="482"/>
      <c r="X113" s="482"/>
      <c r="Y113" s="482"/>
      <c r="Z113" s="482"/>
      <c r="AA113" s="482"/>
      <c r="AB113" s="482"/>
      <c r="AC113" s="482"/>
      <c r="AD113" s="482"/>
      <c r="AE113" s="482"/>
      <c r="AF113" s="482"/>
      <c r="AG113" s="482"/>
      <c r="AH113" s="482"/>
      <c r="AI113" s="482"/>
      <c r="AJ113" s="482"/>
      <c r="AK113" s="482"/>
      <c r="AL113" s="482"/>
      <c r="AM113" s="226">
        <f t="shared" si="12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25">
      <c r="A114" s="438" t="s">
        <v>232</v>
      </c>
      <c r="B114" s="210"/>
      <c r="C114" s="211"/>
      <c r="D114" s="485">
        <v>0</v>
      </c>
      <c r="E114" s="486">
        <f t="shared" si="11"/>
        <v>0</v>
      </c>
      <c r="F114" s="522">
        <f t="shared" si="9"/>
        <v>0</v>
      </c>
      <c r="G114" s="207"/>
      <c r="H114" s="488"/>
      <c r="I114" s="488"/>
      <c r="J114" s="488"/>
      <c r="K114" s="488"/>
      <c r="L114" s="488"/>
      <c r="M114" s="488"/>
      <c r="N114" s="488"/>
      <c r="O114" s="488"/>
      <c r="P114" s="488"/>
      <c r="Q114" s="488"/>
      <c r="R114" s="488"/>
      <c r="S114" s="488"/>
      <c r="T114" s="488"/>
      <c r="U114" s="488"/>
      <c r="V114" s="488"/>
      <c r="W114" s="488"/>
      <c r="X114" s="488"/>
      <c r="Y114" s="488"/>
      <c r="Z114" s="488"/>
      <c r="AA114" s="488"/>
      <c r="AB114" s="488"/>
      <c r="AC114" s="488"/>
      <c r="AD114" s="488"/>
      <c r="AE114" s="488"/>
      <c r="AF114" s="488"/>
      <c r="AG114" s="488"/>
      <c r="AH114" s="488"/>
      <c r="AI114" s="488"/>
      <c r="AJ114" s="488"/>
      <c r="AK114" s="488"/>
      <c r="AL114" s="488"/>
      <c r="AM114" s="524">
        <f t="shared" si="12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thickTop="1" x14ac:dyDescent="0.2">
      <c r="A115" s="252" t="s">
        <v>214</v>
      </c>
      <c r="B115" s="210"/>
      <c r="C115" s="211"/>
      <c r="D115" s="212">
        <v>0</v>
      </c>
      <c r="E115" s="231">
        <f t="shared" si="11"/>
        <v>0</v>
      </c>
      <c r="F115" s="228">
        <f t="shared" si="9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2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thickBot="1" x14ac:dyDescent="0.25">
      <c r="A116" s="252" t="s">
        <v>214</v>
      </c>
      <c r="B116" s="210"/>
      <c r="C116" s="211"/>
      <c r="D116" s="221">
        <v>0</v>
      </c>
      <c r="E116" s="333">
        <f t="shared" si="11"/>
        <v>0</v>
      </c>
      <c r="F116" s="228">
        <f t="shared" si="9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2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25">
      <c r="A117" s="434" t="s">
        <v>233</v>
      </c>
      <c r="B117" s="210"/>
      <c r="C117" s="211"/>
      <c r="D117" s="485">
        <v>0</v>
      </c>
      <c r="E117" s="486">
        <f>E114+E113+E112+E108+E107+E73+E72+E71</f>
        <v>0</v>
      </c>
      <c r="F117" s="487">
        <f t="shared" si="9"/>
        <v>0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0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25">
      <c r="A118" s="440" t="s">
        <v>41</v>
      </c>
      <c r="B118" s="234"/>
      <c r="C118" s="234"/>
      <c r="D118" s="250">
        <v>0</v>
      </c>
      <c r="E118" s="251">
        <f>AM118</f>
        <v>0</v>
      </c>
      <c r="F118" s="341">
        <f t="shared" si="9"/>
        <v>0</v>
      </c>
      <c r="H118" s="531"/>
      <c r="I118" s="531"/>
      <c r="J118" s="531"/>
      <c r="K118" s="531"/>
      <c r="L118" s="531"/>
      <c r="M118" s="531"/>
      <c r="N118" s="531"/>
      <c r="O118" s="531"/>
      <c r="P118" s="531"/>
      <c r="Q118" s="531"/>
      <c r="R118" s="531"/>
      <c r="S118" s="531"/>
      <c r="T118" s="531"/>
      <c r="U118" s="531"/>
      <c r="V118" s="531"/>
      <c r="W118" s="531"/>
      <c r="X118" s="531"/>
      <c r="Y118" s="531"/>
      <c r="Z118" s="531"/>
      <c r="AA118" s="531"/>
      <c r="AB118" s="531"/>
      <c r="AC118" s="531"/>
      <c r="AD118" s="531"/>
      <c r="AE118" s="531"/>
      <c r="AF118" s="531"/>
      <c r="AG118" s="531"/>
      <c r="AH118" s="531"/>
      <c r="AI118" s="531"/>
      <c r="AJ118" s="531"/>
      <c r="AK118" s="531"/>
      <c r="AL118" s="531"/>
      <c r="AM118" s="341">
        <f>SUM(H118:AL118)</f>
        <v>0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25">
      <c r="H119" s="484">
        <f>B4</f>
        <v>37165</v>
      </c>
      <c r="I119" s="484">
        <f t="shared" ref="I119:R119" si="13">H119+1</f>
        <v>37166</v>
      </c>
      <c r="J119" s="484">
        <f t="shared" si="13"/>
        <v>37167</v>
      </c>
      <c r="K119" s="484">
        <f t="shared" si="13"/>
        <v>37168</v>
      </c>
      <c r="L119" s="484">
        <f t="shared" si="13"/>
        <v>37169</v>
      </c>
      <c r="M119" s="484">
        <f t="shared" si="13"/>
        <v>37170</v>
      </c>
      <c r="N119" s="484">
        <f t="shared" si="13"/>
        <v>37171</v>
      </c>
      <c r="O119" s="484">
        <f t="shared" si="13"/>
        <v>37172</v>
      </c>
      <c r="P119" s="484">
        <f t="shared" si="13"/>
        <v>37173</v>
      </c>
      <c r="Q119" s="484">
        <f t="shared" si="13"/>
        <v>37174</v>
      </c>
      <c r="R119" s="484">
        <f t="shared" si="13"/>
        <v>37175</v>
      </c>
      <c r="S119" s="484">
        <f t="shared" ref="S119:AB119" si="14">R119+1</f>
        <v>37176</v>
      </c>
      <c r="T119" s="484">
        <f t="shared" si="14"/>
        <v>37177</v>
      </c>
      <c r="U119" s="484">
        <f t="shared" si="14"/>
        <v>37178</v>
      </c>
      <c r="V119" s="484">
        <f t="shared" si="14"/>
        <v>37179</v>
      </c>
      <c r="W119" s="484">
        <f t="shared" si="14"/>
        <v>37180</v>
      </c>
      <c r="X119" s="484">
        <f t="shared" si="14"/>
        <v>37181</v>
      </c>
      <c r="Y119" s="484">
        <f t="shared" si="14"/>
        <v>37182</v>
      </c>
      <c r="Z119" s="484">
        <f t="shared" si="14"/>
        <v>37183</v>
      </c>
      <c r="AA119" s="484">
        <f t="shared" si="14"/>
        <v>37184</v>
      </c>
      <c r="AB119" s="484">
        <f t="shared" si="14"/>
        <v>37185</v>
      </c>
      <c r="AC119" s="484">
        <f t="shared" ref="AC119:AL119" si="15">AB119+1</f>
        <v>37186</v>
      </c>
      <c r="AD119" s="484">
        <f t="shared" si="15"/>
        <v>37187</v>
      </c>
      <c r="AE119" s="484">
        <f t="shared" si="15"/>
        <v>37188</v>
      </c>
      <c r="AF119" s="484">
        <f t="shared" si="15"/>
        <v>37189</v>
      </c>
      <c r="AG119" s="484">
        <f t="shared" si="15"/>
        <v>37190</v>
      </c>
      <c r="AH119" s="484">
        <f t="shared" si="15"/>
        <v>37191</v>
      </c>
      <c r="AI119" s="484">
        <f t="shared" si="15"/>
        <v>37192</v>
      </c>
      <c r="AJ119" s="484">
        <f t="shared" si="15"/>
        <v>37193</v>
      </c>
      <c r="AK119" s="484">
        <f t="shared" si="15"/>
        <v>37194</v>
      </c>
      <c r="AL119" s="484">
        <f t="shared" si="15"/>
        <v>37195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25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25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25" thickTop="1" thickBot="1" x14ac:dyDescent="0.25">
      <c r="A122" s="37" t="s">
        <v>235</v>
      </c>
      <c r="B122" s="38"/>
      <c r="C122" s="39"/>
      <c r="D122" s="40"/>
    </row>
    <row r="123" spans="1:46" ht="12.75" customHeight="1" thickTop="1" x14ac:dyDescent="0.2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25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25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25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25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0</v>
      </c>
      <c r="D136" s="324">
        <v>0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6">SUM(C136:C137)</f>
        <v>0</v>
      </c>
      <c r="D138" s="320">
        <f t="shared" si="16"/>
        <v>0</v>
      </c>
      <c r="E138" s="312">
        <f t="shared" si="16"/>
        <v>0</v>
      </c>
      <c r="F138" s="312">
        <f t="shared" si="16"/>
        <v>0</v>
      </c>
      <c r="G138" s="312">
        <f t="shared" si="16"/>
        <v>0</v>
      </c>
      <c r="H138" s="322">
        <f t="shared" si="16"/>
        <v>0</v>
      </c>
      <c r="I138" s="330">
        <f t="shared" si="16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37165</v>
      </c>
      <c r="C142" s="345"/>
      <c r="D142" s="345"/>
      <c r="E142" s="345"/>
      <c r="F142" s="345"/>
      <c r="G142" s="345"/>
      <c r="H142" s="345"/>
      <c r="I142" s="344">
        <f t="shared" ref="I142:I172" si="17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72" si="18">+B142+1</f>
        <v>37166</v>
      </c>
      <c r="C143" s="310"/>
      <c r="D143" s="310"/>
      <c r="E143" s="310"/>
      <c r="F143" s="310"/>
      <c r="G143" s="310"/>
      <c r="H143" s="310"/>
      <c r="I143" s="311">
        <f t="shared" si="17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8"/>
        <v>37167</v>
      </c>
      <c r="C144" s="310"/>
      <c r="D144" s="310"/>
      <c r="E144" s="310"/>
      <c r="F144" s="310"/>
      <c r="G144" s="310"/>
      <c r="H144" s="310"/>
      <c r="I144" s="311">
        <f t="shared" si="17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8"/>
        <v>37168</v>
      </c>
      <c r="C145" s="310"/>
      <c r="D145" s="310"/>
      <c r="E145" s="310"/>
      <c r="F145" s="310"/>
      <c r="G145" s="310"/>
      <c r="H145" s="310"/>
      <c r="I145" s="311">
        <f t="shared" si="17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8"/>
        <v>37169</v>
      </c>
      <c r="C146" s="310"/>
      <c r="D146" s="310"/>
      <c r="E146" s="310"/>
      <c r="F146" s="310"/>
      <c r="G146" s="310"/>
      <c r="H146" s="310"/>
      <c r="I146" s="311">
        <f t="shared" si="17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8"/>
        <v>37170</v>
      </c>
      <c r="C147" s="310"/>
      <c r="D147" s="310"/>
      <c r="E147" s="310"/>
      <c r="F147" s="310"/>
      <c r="G147" s="310"/>
      <c r="H147" s="310"/>
      <c r="I147" s="311">
        <f t="shared" si="17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8"/>
        <v>37171</v>
      </c>
      <c r="C148" s="310"/>
      <c r="D148" s="310"/>
      <c r="E148" s="310"/>
      <c r="F148" s="310"/>
      <c r="G148" s="310"/>
      <c r="H148" s="310"/>
      <c r="I148" s="311">
        <f t="shared" si="17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8"/>
        <v>37172</v>
      </c>
      <c r="C149" s="310"/>
      <c r="D149" s="310"/>
      <c r="E149" s="310"/>
      <c r="F149" s="310"/>
      <c r="G149" s="310"/>
      <c r="H149" s="310"/>
      <c r="I149" s="311">
        <f t="shared" si="17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8"/>
        <v>37173</v>
      </c>
      <c r="C150" s="310"/>
      <c r="D150" s="310"/>
      <c r="E150" s="310"/>
      <c r="F150" s="310"/>
      <c r="G150" s="310"/>
      <c r="H150" s="310"/>
      <c r="I150" s="311">
        <f t="shared" si="17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8"/>
        <v>37174</v>
      </c>
      <c r="C151" s="310"/>
      <c r="D151" s="310"/>
      <c r="E151" s="310"/>
      <c r="F151" s="310"/>
      <c r="G151" s="310"/>
      <c r="H151" s="310"/>
      <c r="I151" s="311">
        <f t="shared" si="17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8"/>
        <v>37175</v>
      </c>
      <c r="C152" s="310"/>
      <c r="D152" s="310"/>
      <c r="E152" s="310"/>
      <c r="F152" s="310"/>
      <c r="G152" s="310"/>
      <c r="H152" s="310"/>
      <c r="I152" s="311">
        <f t="shared" si="17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8"/>
        <v>37176</v>
      </c>
      <c r="C153" s="310"/>
      <c r="D153" s="310"/>
      <c r="E153" s="310"/>
      <c r="F153" s="310"/>
      <c r="G153" s="310"/>
      <c r="H153" s="310"/>
      <c r="I153" s="311">
        <f t="shared" si="17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8"/>
        <v>37177</v>
      </c>
      <c r="C154" s="310"/>
      <c r="D154" s="310"/>
      <c r="E154" s="310"/>
      <c r="F154" s="310"/>
      <c r="G154" s="310"/>
      <c r="H154" s="310"/>
      <c r="I154" s="311">
        <f t="shared" si="17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8"/>
        <v>37178</v>
      </c>
      <c r="C155" s="310"/>
      <c r="D155" s="310"/>
      <c r="E155" s="310"/>
      <c r="F155" s="310"/>
      <c r="G155" s="310"/>
      <c r="H155" s="310"/>
      <c r="I155" s="311">
        <f t="shared" si="17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8"/>
        <v>37179</v>
      </c>
      <c r="C156" s="310"/>
      <c r="D156" s="310"/>
      <c r="E156" s="310"/>
      <c r="F156" s="310"/>
      <c r="G156" s="310"/>
      <c r="H156" s="310"/>
      <c r="I156" s="311">
        <f t="shared" si="17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8"/>
        <v>37180</v>
      </c>
      <c r="C157" s="310"/>
      <c r="D157" s="310"/>
      <c r="E157" s="310"/>
      <c r="F157" s="310"/>
      <c r="G157" s="310"/>
      <c r="H157" s="310"/>
      <c r="I157" s="311">
        <f t="shared" si="17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8"/>
        <v>37181</v>
      </c>
      <c r="C158" s="323"/>
      <c r="D158" s="324"/>
      <c r="E158" s="323"/>
      <c r="F158" s="325"/>
      <c r="G158" s="310"/>
      <c r="H158" s="310"/>
      <c r="I158" s="311">
        <f t="shared" si="17"/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si="18"/>
        <v>37182</v>
      </c>
      <c r="C159" s="310"/>
      <c r="D159" s="310"/>
      <c r="E159" s="310"/>
      <c r="F159" s="310"/>
      <c r="G159" s="310"/>
      <c r="H159" s="310"/>
      <c r="I159" s="311">
        <f t="shared" si="17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18"/>
        <v>37183</v>
      </c>
      <c r="C160" s="323"/>
      <c r="D160" s="324"/>
      <c r="E160" s="323"/>
      <c r="F160" s="325"/>
      <c r="G160" s="503"/>
      <c r="H160" s="500"/>
      <c r="I160" s="311">
        <f t="shared" si="17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18"/>
        <v>37184</v>
      </c>
      <c r="C161" s="310"/>
      <c r="D161" s="310"/>
      <c r="E161" s="310"/>
      <c r="F161" s="310"/>
      <c r="G161" s="310"/>
      <c r="H161" s="310"/>
      <c r="I161" s="311">
        <f t="shared" si="17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18"/>
        <v>37185</v>
      </c>
      <c r="C162" s="310"/>
      <c r="D162" s="310"/>
      <c r="E162" s="310"/>
      <c r="F162" s="310"/>
      <c r="G162" s="310"/>
      <c r="H162" s="310"/>
      <c r="I162" s="311">
        <f t="shared" si="17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18"/>
        <v>37186</v>
      </c>
      <c r="C163" s="310"/>
      <c r="D163" s="310"/>
      <c r="E163" s="310"/>
      <c r="F163" s="310"/>
      <c r="G163" s="310"/>
      <c r="H163" s="310"/>
      <c r="I163" s="311">
        <f t="shared" si="17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18"/>
        <v>37187</v>
      </c>
      <c r="C164" s="310"/>
      <c r="D164" s="310"/>
      <c r="E164" s="310"/>
      <c r="F164" s="310"/>
      <c r="G164" s="310"/>
      <c r="H164" s="310"/>
      <c r="I164" s="311">
        <f t="shared" si="17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18"/>
        <v>37188</v>
      </c>
      <c r="C165" s="310"/>
      <c r="D165" s="310"/>
      <c r="E165" s="310"/>
      <c r="F165" s="310"/>
      <c r="G165" s="310"/>
      <c r="H165" s="310"/>
      <c r="I165" s="311">
        <f t="shared" si="17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18"/>
        <v>37189</v>
      </c>
      <c r="C166" s="310"/>
      <c r="D166" s="310"/>
      <c r="E166" s="310"/>
      <c r="F166" s="310"/>
      <c r="G166" s="310"/>
      <c r="H166" s="310"/>
      <c r="I166" s="311">
        <f t="shared" si="17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18"/>
        <v>37190</v>
      </c>
      <c r="C167" s="310"/>
      <c r="D167" s="310"/>
      <c r="E167" s="310"/>
      <c r="F167" s="310"/>
      <c r="G167" s="310"/>
      <c r="H167" s="310"/>
      <c r="I167" s="311">
        <f t="shared" si="17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18"/>
        <v>37191</v>
      </c>
      <c r="C168" s="310"/>
      <c r="D168" s="310"/>
      <c r="E168" s="310"/>
      <c r="F168" s="310"/>
      <c r="G168" s="310"/>
      <c r="H168" s="310"/>
      <c r="I168" s="311">
        <f t="shared" si="17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18"/>
        <v>37192</v>
      </c>
      <c r="C169" s="310"/>
      <c r="D169" s="310"/>
      <c r="E169" s="310"/>
      <c r="F169" s="310"/>
      <c r="G169" s="310"/>
      <c r="H169" s="310"/>
      <c r="I169" s="311">
        <f t="shared" si="17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18"/>
        <v>37193</v>
      </c>
      <c r="C170" s="310"/>
      <c r="D170" s="310"/>
      <c r="E170" s="310"/>
      <c r="F170" s="310"/>
      <c r="G170" s="310"/>
      <c r="H170" s="437"/>
      <c r="I170" s="311">
        <f t="shared" si="17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18"/>
        <v>37194</v>
      </c>
      <c r="C171" s="310"/>
      <c r="D171" s="310"/>
      <c r="E171" s="310"/>
      <c r="F171" s="310"/>
      <c r="G171" s="310"/>
      <c r="H171" s="437"/>
      <c r="I171" s="311">
        <f t="shared" si="17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18"/>
        <v>37195</v>
      </c>
      <c r="C172" s="313"/>
      <c r="D172" s="314"/>
      <c r="E172" s="314"/>
      <c r="F172" s="314"/>
      <c r="G172" s="313"/>
      <c r="H172" s="459"/>
      <c r="I172" s="315">
        <f t="shared" si="17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19">SUM(C142:C172)</f>
        <v>0</v>
      </c>
      <c r="D173" s="312">
        <f t="shared" si="19"/>
        <v>0</v>
      </c>
      <c r="E173" s="312">
        <f t="shared" si="19"/>
        <v>0</v>
      </c>
      <c r="F173" s="312">
        <f t="shared" si="19"/>
        <v>0</v>
      </c>
      <c r="G173" s="312">
        <f t="shared" si="19"/>
        <v>0</v>
      </c>
      <c r="H173" s="312">
        <f t="shared" si="19"/>
        <v>0</v>
      </c>
      <c r="I173" s="311">
        <f t="shared" si="19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25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25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25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25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25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25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25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25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25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"/>
    <row r="253" spans="1:15" ht="12.75" customHeight="1" x14ac:dyDescent="0.2"/>
    <row r="254" spans="1:15" ht="12.75" customHeight="1" thickBot="1" x14ac:dyDescent="0.25">
      <c r="D254" s="1"/>
      <c r="E254" s="1"/>
      <c r="F254" s="1"/>
      <c r="G254" s="49"/>
      <c r="H254" s="49"/>
    </row>
    <row r="255" spans="1:15" ht="12.75" customHeight="1" thickTop="1" thickBot="1" x14ac:dyDescent="0.25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25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25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25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"/>
  </sheetData>
  <customSheetViews>
    <customSheetView guid="{82BDC42C-8BA8-11D2-B258-00A024620E62}" scale="75" fitToPage="1" showRuler="0" topLeftCell="O18">
      <selection activeCell="A6" sqref="A6:R40"/>
      <pageMargins left="0.25" right="0.25" top="0.25" bottom="0.25" header="0.23" footer="0.25"/>
      <printOptions horizontalCentered="1"/>
      <pageSetup paperSize="5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2BDC435-8BA8-11D2-B258-00A024620E62}" scale="75" fitToPage="1" showRuler="0" topLeftCell="A40">
      <selection activeCell="A41" sqref="A41:AG118"/>
      <pageMargins left="0.25" right="0.25" top="0.25" bottom="0.25" header="0.23" footer="0.25"/>
      <printOptions horizontalCentered="1"/>
      <pageSetup paperSize="5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2BDC43E-8BA8-11D2-B258-00A024620E62}" scale="75" fitToPage="1" showRuler="0" topLeftCell="A120">
      <selection activeCell="A121" sqref="A121:M239"/>
      <pageMargins left="0.25" right="0.25" top="0.25" bottom="0.25" header="0.23" footer="0.25"/>
      <printOptions horizontalCentered="1"/>
      <pageSetup paperSize="5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verticalCentered="1"/>
  <pageMargins left="0.75" right="0.25" top="0.25" bottom="0.4" header="0.23" footer="0.25"/>
  <pageSetup orientation="landscape" horizontalDpi="4294967292" verticalDpi="4294967292" r:id="rId4"/>
  <headerFooter alignWithMargins="0">
    <oddFooter>&amp;LECT&amp;CPage &amp;P&amp;R&amp;D</oddFooter>
  </headerFooter>
  <drawing r:id="rId5"/>
  <legacyDrawing r:id="rId6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AX277"/>
  <sheetViews>
    <sheetView showGridLines="0" zoomScale="80" workbookViewId="0">
      <pane xSplit="2" topLeftCell="C1" activePane="topRight" state="frozen"/>
      <selection activeCell="C174" sqref="C174:I174"/>
      <selection pane="topRight" activeCell="C174" sqref="C174:I174"/>
    </sheetView>
  </sheetViews>
  <sheetFormatPr defaultRowHeight="12.75" x14ac:dyDescent="0.2"/>
  <cols>
    <col min="1" max="1" width="25.42578125" style="11" customWidth="1"/>
    <col min="2" max="2" width="17.28515625" style="11" customWidth="1"/>
    <col min="3" max="3" width="14.42578125" style="11" customWidth="1"/>
    <col min="4" max="4" width="14.85546875" style="11" customWidth="1"/>
    <col min="5" max="5" width="17.28515625" style="11" customWidth="1"/>
    <col min="6" max="6" width="19.85546875" style="11" customWidth="1"/>
    <col min="7" max="7" width="17" style="11" customWidth="1"/>
    <col min="8" max="8" width="16.7109375" style="11" customWidth="1"/>
    <col min="9" max="9" width="19.85546875" style="11" customWidth="1"/>
    <col min="10" max="10" width="14.85546875" style="11" customWidth="1"/>
    <col min="11" max="11" width="16.85546875" style="11" customWidth="1"/>
    <col min="12" max="12" width="14.85546875" style="11" customWidth="1"/>
    <col min="13" max="13" width="15.28515625" style="11" customWidth="1"/>
    <col min="14" max="18" width="14.85546875" style="11" customWidth="1"/>
    <col min="19" max="19" width="20.85546875" style="11" customWidth="1"/>
    <col min="20" max="24" width="14.85546875" style="11" customWidth="1"/>
    <col min="25" max="25" width="15.42578125" style="11" customWidth="1"/>
    <col min="26" max="34" width="14.85546875" style="11" customWidth="1"/>
    <col min="35" max="35" width="13.85546875" style="11" customWidth="1"/>
    <col min="36" max="36" width="15.140625" style="11" customWidth="1"/>
    <col min="37" max="37" width="16.140625" style="11" customWidth="1"/>
    <col min="38" max="38" width="14.5703125" style="11" customWidth="1"/>
    <col min="39" max="39" width="12" style="11" customWidth="1"/>
    <col min="40" max="40" width="13.28515625" style="11" customWidth="1"/>
    <col min="41" max="41" width="11.5703125" style="11" customWidth="1"/>
    <col min="42" max="42" width="14.5703125" style="11" customWidth="1"/>
    <col min="43" max="16384" width="9.14062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25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25">
      <c r="A3" s="407" t="s">
        <v>104</v>
      </c>
      <c r="B3" s="13" t="s">
        <v>90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25">
      <c r="A4" s="407" t="s">
        <v>106</v>
      </c>
      <c r="B4" s="166">
        <f>'WSCC-N'!B4</f>
        <v>37165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">
      <c r="A5" s="407" t="s">
        <v>108</v>
      </c>
      <c r="B5" s="483">
        <f>'WSCC-N'!B5</f>
        <v>37195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25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>
        <v>0</v>
      </c>
      <c r="Q8" s="1"/>
      <c r="R8" s="1"/>
      <c r="S8" s="62">
        <f>B4</f>
        <v>37165</v>
      </c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</row>
    <row r="9" spans="1:36" ht="12.75" customHeight="1" x14ac:dyDescent="0.2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>
        <v>0</v>
      </c>
      <c r="Q9" s="1"/>
      <c r="R9" s="1"/>
      <c r="S9" s="62">
        <f t="shared" ref="S9:S38" si="0">+S8+1</f>
        <v>37166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>
        <v>0</v>
      </c>
      <c r="Q10" s="1"/>
      <c r="R10" s="1"/>
      <c r="S10" s="62">
        <f t="shared" si="0"/>
        <v>37167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25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>
        <v>0</v>
      </c>
      <c r="Q11" s="1"/>
      <c r="R11" s="1"/>
      <c r="S11" s="62">
        <f t="shared" si="0"/>
        <v>37168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>
        <v>0</v>
      </c>
      <c r="Q12" s="1"/>
      <c r="R12" s="1"/>
      <c r="S12" s="62">
        <f t="shared" si="0"/>
        <v>37169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25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>
        <v>0</v>
      </c>
      <c r="Q13" s="1"/>
      <c r="R13" s="1"/>
      <c r="S13" s="62">
        <f t="shared" si="0"/>
        <v>37170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25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>
        <v>0</v>
      </c>
      <c r="Q14" s="1"/>
      <c r="R14" s="1"/>
      <c r="S14" s="62">
        <f t="shared" si="0"/>
        <v>37171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37172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25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>
        <v>0</v>
      </c>
      <c r="Q16" s="1"/>
      <c r="R16" s="1"/>
      <c r="S16" s="62">
        <f t="shared" si="0"/>
        <v>37173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37174</v>
      </c>
      <c r="T17" s="478"/>
      <c r="U17" s="478"/>
      <c r="V17" s="478"/>
      <c r="W17" s="478"/>
      <c r="X17" s="478"/>
      <c r="Y17" s="478"/>
      <c r="Z17" s="478"/>
      <c r="AA17" s="478"/>
      <c r="AB17" s="478"/>
      <c r="AC17" s="478"/>
      <c r="AD17" s="478"/>
      <c r="AE17" s="478"/>
      <c r="AF17" s="478"/>
      <c r="AG17" s="478"/>
      <c r="AH17" s="478"/>
      <c r="AI17" s="478"/>
      <c r="AJ17" s="478"/>
    </row>
    <row r="18" spans="1:37" ht="12.75" customHeight="1" x14ac:dyDescent="0.2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37175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>
        <v>0</v>
      </c>
      <c r="Q19" s="1"/>
      <c r="R19" s="1"/>
      <c r="S19" s="62">
        <f t="shared" si="0"/>
        <v>37176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>
        <v>0</v>
      </c>
      <c r="Q20" s="1"/>
      <c r="R20" s="1"/>
      <c r="S20" s="62">
        <f t="shared" si="0"/>
        <v>37177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37178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37179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37180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>
        <v>0</v>
      </c>
      <c r="Q24" s="1"/>
      <c r="R24" s="1"/>
      <c r="S24" s="62">
        <f t="shared" si="0"/>
        <v>37181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si="0"/>
        <v>37182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0"/>
        <v>37183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0"/>
        <v>37184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">
      <c r="A28" s="11" t="s">
        <v>161</v>
      </c>
      <c r="D28" s="232">
        <f>N38</f>
        <v>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0</v>
      </c>
      <c r="O28" s="232">
        <f>D38-P38</f>
        <v>0</v>
      </c>
      <c r="P28" s="232">
        <v>0</v>
      </c>
      <c r="Q28" s="1"/>
      <c r="R28" s="18"/>
      <c r="S28" s="62">
        <f t="shared" si="0"/>
        <v>37185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25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>
        <v>0</v>
      </c>
      <c r="Q29" s="1"/>
      <c r="R29" s="8"/>
      <c r="S29" s="62">
        <f t="shared" si="0"/>
        <v>37186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>
        <v>0</v>
      </c>
      <c r="Q30" s="1"/>
      <c r="R30" s="8"/>
      <c r="S30" s="62">
        <f t="shared" si="0"/>
        <v>37187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25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>
        <v>0</v>
      </c>
      <c r="Q31" s="1"/>
      <c r="R31" s="18"/>
      <c r="S31" s="62">
        <f t="shared" si="0"/>
        <v>37188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>
        <v>0</v>
      </c>
      <c r="Q32" s="1"/>
      <c r="R32" s="18"/>
      <c r="S32" s="62">
        <f t="shared" si="0"/>
        <v>37189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>
        <v>0</v>
      </c>
      <c r="Q33" s="1"/>
      <c r="R33" s="18"/>
      <c r="S33" s="62">
        <f t="shared" si="0"/>
        <v>37190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25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>
        <v>0</v>
      </c>
      <c r="Q34" s="1"/>
      <c r="R34" s="18"/>
      <c r="S34" s="62">
        <f t="shared" si="0"/>
        <v>37191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>
        <v>0</v>
      </c>
      <c r="Q35" s="1"/>
      <c r="R35" s="18"/>
      <c r="S35" s="62">
        <f t="shared" si="0"/>
        <v>37192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0</v>
      </c>
      <c r="L36" s="400"/>
      <c r="M36" s="1"/>
      <c r="N36" s="21">
        <v>0</v>
      </c>
      <c r="O36" s="340"/>
      <c r="P36" s="21">
        <v>0</v>
      </c>
      <c r="Q36" s="1"/>
      <c r="R36" s="18"/>
      <c r="S36" s="62">
        <f t="shared" si="0"/>
        <v>37193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>
        <v>0</v>
      </c>
      <c r="Q37" s="1"/>
      <c r="R37" s="18"/>
      <c r="S37" s="62">
        <f t="shared" si="0"/>
        <v>37194</v>
      </c>
      <c r="T37" s="478"/>
      <c r="U37" s="478"/>
      <c r="V37" s="478"/>
      <c r="W37" s="478"/>
      <c r="X37" s="478"/>
      <c r="Y37" s="478"/>
      <c r="Z37" s="478"/>
      <c r="AA37" s="478"/>
      <c r="AB37" s="478"/>
      <c r="AC37" s="478"/>
      <c r="AD37" s="478"/>
      <c r="AE37" s="478"/>
      <c r="AF37" s="478"/>
      <c r="AG37" s="478"/>
      <c r="AH37" s="478"/>
      <c r="AI37" s="478"/>
      <c r="AJ37" s="478"/>
    </row>
    <row r="38" spans="1:45" ht="12.75" customHeight="1" thickBot="1" x14ac:dyDescent="0.25">
      <c r="A38" s="14" t="s">
        <v>177</v>
      </c>
      <c r="D38" s="132">
        <f>SUM(D28:D37)</f>
        <v>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0</v>
      </c>
      <c r="O38" s="132">
        <f>SUM(O28:O36)</f>
        <v>0</v>
      </c>
      <c r="P38" s="132">
        <v>0</v>
      </c>
      <c r="Q38" s="1"/>
      <c r="R38" s="18"/>
      <c r="S38" s="479">
        <f t="shared" si="0"/>
        <v>37195</v>
      </c>
      <c r="T38" s="512"/>
      <c r="U38" s="512"/>
      <c r="V38" s="512"/>
      <c r="W38" s="512"/>
      <c r="X38" s="512"/>
      <c r="Y38" s="512"/>
      <c r="Z38" s="512"/>
      <c r="AA38" s="512"/>
      <c r="AB38" s="512"/>
      <c r="AC38" s="512"/>
      <c r="AD38" s="512"/>
      <c r="AE38" s="512"/>
      <c r="AF38" s="512"/>
      <c r="AG38" s="512"/>
      <c r="AH38" s="512"/>
      <c r="AI38" s="512"/>
      <c r="AJ38" s="512"/>
    </row>
    <row r="39" spans="1:45" ht="12.75" customHeight="1" thickTop="1" x14ac:dyDescent="0.2">
      <c r="A39" s="1"/>
      <c r="D39" s="1"/>
      <c r="F39" s="32" t="s">
        <v>179</v>
      </c>
      <c r="G39" s="18"/>
      <c r="H39" s="401">
        <f>D28</f>
        <v>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25">
      <c r="A40" s="236" t="s">
        <v>180</v>
      </c>
      <c r="D40" s="132">
        <f>+D38+D24+D16</f>
        <v>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0</v>
      </c>
      <c r="O40" s="132">
        <f>+O38+O24+O16</f>
        <v>0</v>
      </c>
      <c r="P40" s="132">
        <v>0</v>
      </c>
      <c r="Q40" s="1"/>
      <c r="R40" s="18"/>
      <c r="S40" s="1"/>
      <c r="T40" s="1"/>
      <c r="U40" s="1"/>
    </row>
    <row r="41" spans="1:45" ht="12.75" customHeight="1" thickTop="1" x14ac:dyDescent="0.2">
      <c r="A41" s="1"/>
      <c r="C41" s="15"/>
      <c r="D41" s="1"/>
      <c r="E41" s="1"/>
      <c r="F41" s="32" t="s">
        <v>181</v>
      </c>
      <c r="G41" s="8"/>
      <c r="H41" s="401">
        <f>E117</f>
        <v>0</v>
      </c>
      <c r="I41" s="401">
        <f>E108</f>
        <v>0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0</v>
      </c>
      <c r="I45" s="401">
        <f>SUM(I37:I41)</f>
        <v>0</v>
      </c>
      <c r="J45" s="401">
        <f>SUM(J35:J41)</f>
        <v>0</v>
      </c>
      <c r="K45" s="399">
        <f>K36+K41</f>
        <v>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25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0</v>
      </c>
      <c r="I47" s="391">
        <f>+I45-D24</f>
        <v>0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25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">
      <c r="A53" s="236" t="s">
        <v>191</v>
      </c>
      <c r="C53" s="15"/>
      <c r="D53" s="19">
        <v>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25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25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25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25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25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25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25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25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">
      <c r="A65" s="1"/>
      <c r="H65" s="539">
        <f>H70</f>
        <v>37165</v>
      </c>
      <c r="I65" s="542">
        <f t="shared" ref="I65:R65" si="1">H65+1</f>
        <v>37166</v>
      </c>
      <c r="J65" s="542">
        <f t="shared" si="1"/>
        <v>37167</v>
      </c>
      <c r="K65" s="542">
        <f t="shared" si="1"/>
        <v>37168</v>
      </c>
      <c r="L65" s="542">
        <f t="shared" si="1"/>
        <v>37169</v>
      </c>
      <c r="M65" s="542">
        <f t="shared" si="1"/>
        <v>37170</v>
      </c>
      <c r="N65" s="542">
        <f t="shared" si="1"/>
        <v>37171</v>
      </c>
      <c r="O65" s="542">
        <f t="shared" si="1"/>
        <v>37172</v>
      </c>
      <c r="P65" s="542">
        <f t="shared" si="1"/>
        <v>37173</v>
      </c>
      <c r="Q65" s="542">
        <f t="shared" si="1"/>
        <v>37174</v>
      </c>
      <c r="R65" s="542">
        <f t="shared" si="1"/>
        <v>37175</v>
      </c>
      <c r="S65" s="542">
        <f t="shared" ref="S65:AB65" si="2">R65+1</f>
        <v>37176</v>
      </c>
      <c r="T65" s="542">
        <f t="shared" si="2"/>
        <v>37177</v>
      </c>
      <c r="U65" s="542">
        <f t="shared" si="2"/>
        <v>37178</v>
      </c>
      <c r="V65" s="542">
        <f t="shared" si="2"/>
        <v>37179</v>
      </c>
      <c r="W65" s="542">
        <f t="shared" si="2"/>
        <v>37180</v>
      </c>
      <c r="X65" s="542">
        <f t="shared" si="2"/>
        <v>37181</v>
      </c>
      <c r="Y65" s="542">
        <f t="shared" si="2"/>
        <v>37182</v>
      </c>
      <c r="Z65" s="542">
        <f t="shared" si="2"/>
        <v>37183</v>
      </c>
      <c r="AA65" s="542">
        <f t="shared" si="2"/>
        <v>37184</v>
      </c>
      <c r="AB65" s="542">
        <f t="shared" si="2"/>
        <v>37185</v>
      </c>
      <c r="AC65" s="542">
        <f t="shared" ref="AC65:AL65" si="3">AB65+1</f>
        <v>37186</v>
      </c>
      <c r="AD65" s="542">
        <f t="shared" si="3"/>
        <v>37187</v>
      </c>
      <c r="AE65" s="542">
        <f t="shared" si="3"/>
        <v>37188</v>
      </c>
      <c r="AF65" s="542">
        <f t="shared" si="3"/>
        <v>37189</v>
      </c>
      <c r="AG65" s="542">
        <f t="shared" si="3"/>
        <v>37190</v>
      </c>
      <c r="AH65" s="542">
        <f t="shared" si="3"/>
        <v>37191</v>
      </c>
      <c r="AI65" s="542">
        <f t="shared" si="3"/>
        <v>37192</v>
      </c>
      <c r="AJ65" s="542">
        <f t="shared" si="3"/>
        <v>37193</v>
      </c>
      <c r="AK65" s="542">
        <f t="shared" si="3"/>
        <v>37194</v>
      </c>
      <c r="AL65" s="543">
        <f t="shared" si="3"/>
        <v>37195</v>
      </c>
      <c r="AN65" s="1"/>
      <c r="AO65" s="1"/>
      <c r="AP65" s="1"/>
      <c r="AQ65" s="1"/>
      <c r="AR65" s="1"/>
      <c r="AS65" s="1"/>
    </row>
    <row r="66" spans="1:50" ht="12.75" customHeight="1" x14ac:dyDescent="0.2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/>
      <c r="I67" s="545"/>
      <c r="J67" s="545"/>
      <c r="K67" s="545"/>
      <c r="L67" s="545"/>
      <c r="M67" s="545"/>
      <c r="N67" s="545"/>
      <c r="O67" s="545"/>
      <c r="P67" s="545"/>
      <c r="Q67" s="545"/>
      <c r="R67" s="545"/>
      <c r="S67" s="545"/>
      <c r="T67" s="545"/>
      <c r="U67" s="545"/>
      <c r="V67" s="545"/>
      <c r="W67" s="545"/>
      <c r="X67" s="545"/>
      <c r="Y67" s="545"/>
      <c r="Z67" s="545"/>
      <c r="AA67" s="545"/>
      <c r="AB67" s="545"/>
      <c r="AC67" s="545"/>
      <c r="AD67" s="545"/>
      <c r="AE67" s="545"/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25">
      <c r="A68" s="470" t="s">
        <v>82</v>
      </c>
      <c r="B68" s="535">
        <f>+H47</f>
        <v>0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Q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ref="R68:AA68" si="5">SUM(R66:R67)</f>
        <v>0</v>
      </c>
      <c r="S68" s="547">
        <f t="shared" si="5"/>
        <v>0</v>
      </c>
      <c r="T68" s="547">
        <f t="shared" si="5"/>
        <v>0</v>
      </c>
      <c r="U68" s="547">
        <f t="shared" si="5"/>
        <v>0</v>
      </c>
      <c r="V68" s="547">
        <f t="shared" si="5"/>
        <v>0</v>
      </c>
      <c r="W68" s="547">
        <f t="shared" si="5"/>
        <v>0</v>
      </c>
      <c r="X68" s="547">
        <f t="shared" si="5"/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ref="AB68:AL68" si="6">SUM(AB66:AB67)</f>
        <v>0</v>
      </c>
      <c r="AC68" s="547">
        <f t="shared" si="6"/>
        <v>0</v>
      </c>
      <c r="AD68" s="547">
        <f t="shared" si="6"/>
        <v>0</v>
      </c>
      <c r="AE68" s="547">
        <f t="shared" si="6"/>
        <v>0</v>
      </c>
      <c r="AF68" s="547">
        <f t="shared" si="6"/>
        <v>0</v>
      </c>
      <c r="AG68" s="547">
        <f t="shared" si="6"/>
        <v>0</v>
      </c>
      <c r="AH68" s="547">
        <f t="shared" si="6"/>
        <v>0</v>
      </c>
      <c r="AI68" s="547">
        <f t="shared" si="6"/>
        <v>0</v>
      </c>
      <c r="AJ68" s="547">
        <f t="shared" si="6"/>
        <v>0</v>
      </c>
      <c r="AK68" s="547">
        <f t="shared" si="6"/>
        <v>0</v>
      </c>
      <c r="AL68" s="548">
        <f t="shared" si="6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25">
      <c r="A69" s="470" t="s">
        <v>80</v>
      </c>
      <c r="B69" s="535">
        <f>+I47</f>
        <v>0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">
      <c r="A70" s="207"/>
      <c r="B70" s="207"/>
      <c r="C70" s="204"/>
      <c r="D70" s="208"/>
      <c r="E70" s="208"/>
      <c r="F70" s="208"/>
      <c r="G70" s="207"/>
      <c r="H70" s="223">
        <f>B4</f>
        <v>37165</v>
      </c>
      <c r="I70" s="223">
        <f t="shared" ref="I70:AL70" si="7">C4</f>
        <v>0</v>
      </c>
      <c r="J70" s="223">
        <f t="shared" si="7"/>
        <v>0</v>
      </c>
      <c r="K70" s="223" t="str">
        <f t="shared" si="7"/>
        <v>Check Figures</v>
      </c>
      <c r="L70" s="223">
        <f t="shared" si="7"/>
        <v>0</v>
      </c>
      <c r="M70" s="223">
        <f t="shared" si="7"/>
        <v>0</v>
      </c>
      <c r="N70" s="223">
        <f t="shared" si="7"/>
        <v>0</v>
      </c>
      <c r="O70" s="223">
        <f t="shared" si="7"/>
        <v>0</v>
      </c>
      <c r="P70" s="223">
        <f t="shared" si="7"/>
        <v>0</v>
      </c>
      <c r="Q70" s="223">
        <f t="shared" si="7"/>
        <v>0</v>
      </c>
      <c r="R70" s="223">
        <f t="shared" si="7"/>
        <v>0</v>
      </c>
      <c r="S70" s="223">
        <f t="shared" si="7"/>
        <v>0</v>
      </c>
      <c r="T70" s="223">
        <f t="shared" si="7"/>
        <v>0</v>
      </c>
      <c r="U70" s="223">
        <f t="shared" si="7"/>
        <v>0</v>
      </c>
      <c r="V70" s="223">
        <f t="shared" si="7"/>
        <v>0</v>
      </c>
      <c r="W70" s="223">
        <f t="shared" si="7"/>
        <v>0</v>
      </c>
      <c r="X70" s="223">
        <f t="shared" si="7"/>
        <v>0</v>
      </c>
      <c r="Y70" s="223">
        <f t="shared" si="7"/>
        <v>0</v>
      </c>
      <c r="Z70" s="223">
        <f t="shared" si="7"/>
        <v>0</v>
      </c>
      <c r="AA70" s="223">
        <f t="shared" si="7"/>
        <v>0</v>
      </c>
      <c r="AB70" s="223">
        <f t="shared" si="7"/>
        <v>0</v>
      </c>
      <c r="AC70" s="223">
        <f t="shared" si="7"/>
        <v>0</v>
      </c>
      <c r="AD70" s="223">
        <f t="shared" si="7"/>
        <v>0</v>
      </c>
      <c r="AE70" s="223">
        <f t="shared" si="7"/>
        <v>0</v>
      </c>
      <c r="AF70" s="223">
        <f t="shared" si="7"/>
        <v>0</v>
      </c>
      <c r="AG70" s="223">
        <f t="shared" si="7"/>
        <v>0</v>
      </c>
      <c r="AH70" s="223">
        <f t="shared" si="7"/>
        <v>0</v>
      </c>
      <c r="AI70" s="223">
        <f t="shared" si="7"/>
        <v>0</v>
      </c>
      <c r="AJ70" s="223">
        <f t="shared" si="7"/>
        <v>0</v>
      </c>
      <c r="AK70" s="223">
        <f t="shared" si="7"/>
        <v>0</v>
      </c>
      <c r="AL70" s="223">
        <f t="shared" si="7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>
        <v>0</v>
      </c>
      <c r="I71" s="217">
        <v>0</v>
      </c>
      <c r="J71" s="217">
        <v>0</v>
      </c>
      <c r="K71" s="217">
        <v>0</v>
      </c>
      <c r="L71" s="217">
        <v>0</v>
      </c>
      <c r="M71" s="217">
        <v>0</v>
      </c>
      <c r="N71" s="217">
        <v>0</v>
      </c>
      <c r="O71" s="217">
        <v>0</v>
      </c>
      <c r="P71" s="217">
        <v>0</v>
      </c>
      <c r="Q71" s="217">
        <v>0</v>
      </c>
      <c r="R71" s="217">
        <v>0</v>
      </c>
      <c r="S71" s="217">
        <v>0</v>
      </c>
      <c r="T71" s="217">
        <v>0</v>
      </c>
      <c r="U71" s="217">
        <v>0</v>
      </c>
      <c r="V71" s="217">
        <v>0</v>
      </c>
      <c r="W71" s="217">
        <v>0</v>
      </c>
      <c r="X71" s="217">
        <v>0</v>
      </c>
      <c r="Y71" s="217">
        <v>0</v>
      </c>
      <c r="Z71" s="217">
        <v>0</v>
      </c>
      <c r="AA71" s="217">
        <v>0</v>
      </c>
      <c r="AB71" s="217">
        <v>0</v>
      </c>
      <c r="AC71" s="217">
        <v>0</v>
      </c>
      <c r="AD71" s="217">
        <v>0</v>
      </c>
      <c r="AE71" s="217">
        <v>0</v>
      </c>
      <c r="AF71" s="217">
        <v>0</v>
      </c>
      <c r="AG71" s="217">
        <v>0</v>
      </c>
      <c r="AH71" s="217">
        <v>0</v>
      </c>
      <c r="AI71" s="217">
        <v>0</v>
      </c>
      <c r="AJ71" s="217">
        <v>0</v>
      </c>
      <c r="AK71" s="217">
        <v>0</v>
      </c>
      <c r="AL71" s="217">
        <v>0</v>
      </c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>
        <v>0</v>
      </c>
      <c r="I72" s="523">
        <v>0</v>
      </c>
      <c r="J72" s="523">
        <v>0</v>
      </c>
      <c r="K72" s="523">
        <v>0</v>
      </c>
      <c r="L72" s="523">
        <v>0</v>
      </c>
      <c r="M72" s="523">
        <v>0</v>
      </c>
      <c r="N72" s="523">
        <v>0</v>
      </c>
      <c r="O72" s="523">
        <v>0</v>
      </c>
      <c r="P72" s="523">
        <v>0</v>
      </c>
      <c r="Q72" s="523">
        <v>0</v>
      </c>
      <c r="R72" s="523">
        <v>0</v>
      </c>
      <c r="S72" s="523">
        <v>0</v>
      </c>
      <c r="T72" s="523">
        <v>0</v>
      </c>
      <c r="U72" s="523">
        <v>0</v>
      </c>
      <c r="V72" s="523">
        <v>0</v>
      </c>
      <c r="W72" s="523">
        <v>0</v>
      </c>
      <c r="X72" s="523">
        <v>0</v>
      </c>
      <c r="Y72" s="523">
        <v>0</v>
      </c>
      <c r="Z72" s="523">
        <v>0</v>
      </c>
      <c r="AA72" s="523">
        <v>0</v>
      </c>
      <c r="AB72" s="523">
        <v>0</v>
      </c>
      <c r="AC72" s="523">
        <v>0</v>
      </c>
      <c r="AD72" s="523">
        <v>0</v>
      </c>
      <c r="AE72" s="523">
        <v>0</v>
      </c>
      <c r="AF72" s="523">
        <v>0</v>
      </c>
      <c r="AG72" s="523">
        <v>0</v>
      </c>
      <c r="AH72" s="523">
        <v>0</v>
      </c>
      <c r="AI72" s="523">
        <v>0</v>
      </c>
      <c r="AJ72" s="523">
        <v>0</v>
      </c>
      <c r="AK72" s="523">
        <v>0</v>
      </c>
      <c r="AL72" s="523">
        <v>0</v>
      </c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>
        <v>0</v>
      </c>
      <c r="I73" s="523">
        <v>0</v>
      </c>
      <c r="J73" s="523">
        <v>0</v>
      </c>
      <c r="K73" s="523">
        <v>0</v>
      </c>
      <c r="L73" s="523">
        <v>0</v>
      </c>
      <c r="M73" s="523">
        <v>0</v>
      </c>
      <c r="N73" s="523">
        <v>0</v>
      </c>
      <c r="O73" s="523">
        <v>0</v>
      </c>
      <c r="P73" s="523">
        <v>0</v>
      </c>
      <c r="Q73" s="523">
        <v>0</v>
      </c>
      <c r="R73" s="523">
        <v>0</v>
      </c>
      <c r="S73" s="523">
        <v>0</v>
      </c>
      <c r="T73" s="523">
        <v>0</v>
      </c>
      <c r="U73" s="523">
        <v>0</v>
      </c>
      <c r="V73" s="523">
        <v>0</v>
      </c>
      <c r="W73" s="523">
        <v>0</v>
      </c>
      <c r="X73" s="523">
        <v>0</v>
      </c>
      <c r="Y73" s="523">
        <v>0</v>
      </c>
      <c r="Z73" s="523">
        <v>0</v>
      </c>
      <c r="AA73" s="523">
        <v>0</v>
      </c>
      <c r="AB73" s="523">
        <v>0</v>
      </c>
      <c r="AC73" s="523">
        <v>0</v>
      </c>
      <c r="AD73" s="523">
        <v>0</v>
      </c>
      <c r="AE73" s="523">
        <v>0</v>
      </c>
      <c r="AF73" s="523">
        <v>0</v>
      </c>
      <c r="AG73" s="523">
        <v>0</v>
      </c>
      <c r="AH73" s="523">
        <v>0</v>
      </c>
      <c r="AI73" s="523">
        <v>0</v>
      </c>
      <c r="AJ73" s="523">
        <v>0</v>
      </c>
      <c r="AK73" s="523">
        <v>0</v>
      </c>
      <c r="AL73" s="523">
        <v>0</v>
      </c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">
      <c r="A76" s="233" t="s">
        <v>205</v>
      </c>
      <c r="B76" s="437"/>
      <c r="C76" s="211"/>
      <c r="D76" s="217">
        <v>0</v>
      </c>
      <c r="E76" s="218">
        <f t="shared" ref="E76:E106" si="8">AM76</f>
        <v>0</v>
      </c>
      <c r="F76" s="219">
        <f t="shared" ref="F76:F118" si="9">E76-D76</f>
        <v>0</v>
      </c>
      <c r="G76" s="207"/>
      <c r="H76" s="225">
        <v>0</v>
      </c>
      <c r="I76" s="225">
        <v>0</v>
      </c>
      <c r="J76" s="225">
        <v>0</v>
      </c>
      <c r="K76" s="225">
        <v>0</v>
      </c>
      <c r="L76" s="225">
        <v>0</v>
      </c>
      <c r="M76" s="225">
        <v>0</v>
      </c>
      <c r="N76" s="225">
        <v>0</v>
      </c>
      <c r="O76" s="225">
        <v>0</v>
      </c>
      <c r="P76" s="225">
        <v>0</v>
      </c>
      <c r="Q76" s="225">
        <v>0</v>
      </c>
      <c r="R76" s="225">
        <v>0</v>
      </c>
      <c r="S76" s="225">
        <v>0</v>
      </c>
      <c r="T76" s="225">
        <v>0</v>
      </c>
      <c r="U76" s="225">
        <v>0</v>
      </c>
      <c r="V76" s="225">
        <v>0</v>
      </c>
      <c r="W76" s="225">
        <v>0</v>
      </c>
      <c r="X76" s="225">
        <v>0</v>
      </c>
      <c r="Y76" s="225">
        <v>0</v>
      </c>
      <c r="Z76" s="225">
        <v>0</v>
      </c>
      <c r="AA76" s="225">
        <v>0</v>
      </c>
      <c r="AB76" s="225">
        <v>0</v>
      </c>
      <c r="AC76" s="225">
        <v>0</v>
      </c>
      <c r="AD76" s="225">
        <v>0</v>
      </c>
      <c r="AE76" s="225">
        <v>0</v>
      </c>
      <c r="AF76" s="225">
        <v>0</v>
      </c>
      <c r="AG76" s="225">
        <v>0</v>
      </c>
      <c r="AH76" s="225">
        <v>0</v>
      </c>
      <c r="AI76" s="225">
        <v>0</v>
      </c>
      <c r="AJ76" s="225">
        <v>0</v>
      </c>
      <c r="AK76" s="225">
        <v>0</v>
      </c>
      <c r="AL76" s="225">
        <v>0</v>
      </c>
      <c r="AM76" s="226">
        <f t="shared" ref="AM76:AM106" si="10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">
      <c r="A77" s="233" t="s">
        <v>206</v>
      </c>
      <c r="B77" s="437"/>
      <c r="C77" s="211"/>
      <c r="D77" s="217">
        <v>0</v>
      </c>
      <c r="E77" s="218">
        <f t="shared" si="8"/>
        <v>0</v>
      </c>
      <c r="F77" s="219">
        <f t="shared" si="9"/>
        <v>0</v>
      </c>
      <c r="G77" s="207"/>
      <c r="H77" s="225">
        <v>0</v>
      </c>
      <c r="I77" s="225">
        <v>0</v>
      </c>
      <c r="J77" s="225">
        <v>0</v>
      </c>
      <c r="K77" s="225">
        <v>0</v>
      </c>
      <c r="L77" s="225">
        <v>0</v>
      </c>
      <c r="M77" s="225">
        <v>0</v>
      </c>
      <c r="N77" s="225">
        <v>0</v>
      </c>
      <c r="O77" s="225">
        <v>0</v>
      </c>
      <c r="P77" s="225">
        <v>0</v>
      </c>
      <c r="Q77" s="225">
        <v>0</v>
      </c>
      <c r="R77" s="225">
        <v>0</v>
      </c>
      <c r="S77" s="225">
        <v>0</v>
      </c>
      <c r="T77" s="225">
        <v>0</v>
      </c>
      <c r="U77" s="225">
        <v>0</v>
      </c>
      <c r="V77" s="225">
        <v>0</v>
      </c>
      <c r="W77" s="225">
        <v>0</v>
      </c>
      <c r="X77" s="225">
        <v>0</v>
      </c>
      <c r="Y77" s="225">
        <v>0</v>
      </c>
      <c r="Z77" s="225">
        <v>0</v>
      </c>
      <c r="AA77" s="225">
        <v>0</v>
      </c>
      <c r="AB77" s="225">
        <v>0</v>
      </c>
      <c r="AC77" s="225">
        <v>0</v>
      </c>
      <c r="AD77" s="225">
        <v>0</v>
      </c>
      <c r="AE77" s="225">
        <v>0</v>
      </c>
      <c r="AF77" s="225">
        <v>0</v>
      </c>
      <c r="AG77" s="225">
        <v>0</v>
      </c>
      <c r="AH77" s="225">
        <v>0</v>
      </c>
      <c r="AI77" s="225">
        <v>0</v>
      </c>
      <c r="AJ77" s="225">
        <v>0</v>
      </c>
      <c r="AK77" s="225">
        <v>0</v>
      </c>
      <c r="AL77" s="225">
        <v>0</v>
      </c>
      <c r="AM77" s="226">
        <f t="shared" si="10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">
      <c r="A78" s="233" t="s">
        <v>207</v>
      </c>
      <c r="B78" s="437"/>
      <c r="C78" s="211"/>
      <c r="D78" s="217">
        <v>0</v>
      </c>
      <c r="E78" s="218">
        <f t="shared" si="8"/>
        <v>0</v>
      </c>
      <c r="F78" s="219">
        <f t="shared" si="9"/>
        <v>0</v>
      </c>
      <c r="G78" s="207"/>
      <c r="H78" s="225">
        <v>0</v>
      </c>
      <c r="I78" s="225">
        <v>0</v>
      </c>
      <c r="J78" s="225">
        <v>0</v>
      </c>
      <c r="K78" s="225">
        <v>0</v>
      </c>
      <c r="L78" s="225">
        <v>0</v>
      </c>
      <c r="M78" s="225">
        <v>0</v>
      </c>
      <c r="N78" s="225">
        <v>0</v>
      </c>
      <c r="O78" s="225">
        <v>0</v>
      </c>
      <c r="P78" s="225">
        <v>0</v>
      </c>
      <c r="Q78" s="225">
        <v>0</v>
      </c>
      <c r="R78" s="225">
        <v>0</v>
      </c>
      <c r="S78" s="225">
        <v>0</v>
      </c>
      <c r="T78" s="225">
        <v>0</v>
      </c>
      <c r="U78" s="225">
        <v>0</v>
      </c>
      <c r="V78" s="225">
        <v>0</v>
      </c>
      <c r="W78" s="225">
        <v>0</v>
      </c>
      <c r="X78" s="225">
        <v>0</v>
      </c>
      <c r="Y78" s="225">
        <v>0</v>
      </c>
      <c r="Z78" s="225">
        <v>0</v>
      </c>
      <c r="AA78" s="225">
        <v>0</v>
      </c>
      <c r="AB78" s="225">
        <v>0</v>
      </c>
      <c r="AC78" s="225">
        <v>0</v>
      </c>
      <c r="AD78" s="225">
        <v>0</v>
      </c>
      <c r="AE78" s="225">
        <v>0</v>
      </c>
      <c r="AF78" s="225">
        <v>0</v>
      </c>
      <c r="AG78" s="225">
        <v>0</v>
      </c>
      <c r="AH78" s="225">
        <v>0</v>
      </c>
      <c r="AI78" s="225">
        <v>0</v>
      </c>
      <c r="AJ78" s="225">
        <v>0</v>
      </c>
      <c r="AK78" s="225">
        <v>0</v>
      </c>
      <c r="AL78" s="225">
        <v>0</v>
      </c>
      <c r="AM78" s="226">
        <f t="shared" si="10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">
      <c r="A79" s="233" t="s">
        <v>208</v>
      </c>
      <c r="B79" s="437"/>
      <c r="C79" s="211"/>
      <c r="D79" s="217">
        <v>0</v>
      </c>
      <c r="E79" s="218">
        <f t="shared" si="8"/>
        <v>0</v>
      </c>
      <c r="F79" s="219">
        <f t="shared" si="9"/>
        <v>0</v>
      </c>
      <c r="G79" s="207"/>
      <c r="H79" s="225">
        <v>0</v>
      </c>
      <c r="I79" s="225">
        <v>0</v>
      </c>
      <c r="J79" s="225">
        <v>0</v>
      </c>
      <c r="K79" s="225">
        <v>0</v>
      </c>
      <c r="L79" s="225">
        <v>0</v>
      </c>
      <c r="M79" s="225">
        <v>0</v>
      </c>
      <c r="N79" s="225">
        <v>0</v>
      </c>
      <c r="O79" s="225">
        <v>0</v>
      </c>
      <c r="P79" s="225">
        <v>0</v>
      </c>
      <c r="Q79" s="225">
        <v>0</v>
      </c>
      <c r="R79" s="225">
        <v>0</v>
      </c>
      <c r="S79" s="225">
        <v>0</v>
      </c>
      <c r="T79" s="225">
        <v>0</v>
      </c>
      <c r="U79" s="225">
        <v>0</v>
      </c>
      <c r="V79" s="225">
        <v>0</v>
      </c>
      <c r="W79" s="225">
        <v>0</v>
      </c>
      <c r="X79" s="225">
        <v>0</v>
      </c>
      <c r="Y79" s="225">
        <v>0</v>
      </c>
      <c r="Z79" s="225">
        <v>0</v>
      </c>
      <c r="AA79" s="225">
        <v>0</v>
      </c>
      <c r="AB79" s="225">
        <v>0</v>
      </c>
      <c r="AC79" s="225">
        <v>0</v>
      </c>
      <c r="AD79" s="225">
        <v>0</v>
      </c>
      <c r="AE79" s="225">
        <v>0</v>
      </c>
      <c r="AF79" s="225">
        <v>0</v>
      </c>
      <c r="AG79" s="225">
        <v>0</v>
      </c>
      <c r="AH79" s="225">
        <v>0</v>
      </c>
      <c r="AI79" s="225">
        <v>0</v>
      </c>
      <c r="AJ79" s="225">
        <v>0</v>
      </c>
      <c r="AK79" s="225">
        <v>0</v>
      </c>
      <c r="AL79" s="225">
        <v>0</v>
      </c>
      <c r="AM79" s="226">
        <f t="shared" si="10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">
      <c r="A80" s="233" t="s">
        <v>209</v>
      </c>
      <c r="B80" s="437"/>
      <c r="C80" s="211"/>
      <c r="D80" s="217">
        <v>0</v>
      </c>
      <c r="E80" s="218">
        <f t="shared" si="8"/>
        <v>0</v>
      </c>
      <c r="F80" s="219">
        <f t="shared" si="9"/>
        <v>0</v>
      </c>
      <c r="G80" s="207"/>
      <c r="H80" s="225">
        <v>0</v>
      </c>
      <c r="I80" s="225">
        <v>0</v>
      </c>
      <c r="J80" s="225">
        <v>0</v>
      </c>
      <c r="K80" s="225">
        <v>0</v>
      </c>
      <c r="L80" s="225">
        <v>0</v>
      </c>
      <c r="M80" s="225">
        <v>0</v>
      </c>
      <c r="N80" s="225">
        <v>0</v>
      </c>
      <c r="O80" s="225">
        <v>0</v>
      </c>
      <c r="P80" s="225">
        <v>0</v>
      </c>
      <c r="Q80" s="225">
        <v>0</v>
      </c>
      <c r="R80" s="225">
        <v>0</v>
      </c>
      <c r="S80" s="225">
        <v>0</v>
      </c>
      <c r="T80" s="225">
        <v>0</v>
      </c>
      <c r="U80" s="225">
        <v>0</v>
      </c>
      <c r="V80" s="225">
        <v>0</v>
      </c>
      <c r="W80" s="225">
        <v>0</v>
      </c>
      <c r="X80" s="225">
        <v>0</v>
      </c>
      <c r="Y80" s="225">
        <v>0</v>
      </c>
      <c r="Z80" s="225">
        <v>0</v>
      </c>
      <c r="AA80" s="225">
        <v>0</v>
      </c>
      <c r="AB80" s="225">
        <v>0</v>
      </c>
      <c r="AC80" s="225">
        <v>0</v>
      </c>
      <c r="AD80" s="225">
        <v>0</v>
      </c>
      <c r="AE80" s="225">
        <v>0</v>
      </c>
      <c r="AF80" s="225">
        <v>0</v>
      </c>
      <c r="AG80" s="225">
        <v>0</v>
      </c>
      <c r="AH80" s="225">
        <v>0</v>
      </c>
      <c r="AI80" s="225">
        <v>0</v>
      </c>
      <c r="AJ80" s="225">
        <v>0</v>
      </c>
      <c r="AK80" s="225">
        <v>0</v>
      </c>
      <c r="AL80" s="225">
        <v>0</v>
      </c>
      <c r="AM80" s="226">
        <f t="shared" si="10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">
      <c r="A81" s="233" t="s">
        <v>210</v>
      </c>
      <c r="B81" s="437"/>
      <c r="C81" s="211"/>
      <c r="D81" s="217">
        <v>0</v>
      </c>
      <c r="E81" s="218">
        <f t="shared" si="8"/>
        <v>0</v>
      </c>
      <c r="F81" s="219">
        <f t="shared" si="9"/>
        <v>0</v>
      </c>
      <c r="G81" s="207"/>
      <c r="H81" s="225">
        <v>0</v>
      </c>
      <c r="I81" s="225">
        <v>0</v>
      </c>
      <c r="J81" s="225">
        <v>0</v>
      </c>
      <c r="K81" s="225">
        <v>0</v>
      </c>
      <c r="L81" s="225">
        <v>0</v>
      </c>
      <c r="M81" s="225">
        <v>0</v>
      </c>
      <c r="N81" s="225">
        <v>0</v>
      </c>
      <c r="O81" s="225">
        <v>0</v>
      </c>
      <c r="P81" s="225">
        <v>0</v>
      </c>
      <c r="Q81" s="225">
        <v>0</v>
      </c>
      <c r="R81" s="225">
        <v>0</v>
      </c>
      <c r="S81" s="225">
        <v>0</v>
      </c>
      <c r="T81" s="225">
        <v>0</v>
      </c>
      <c r="U81" s="225">
        <v>0</v>
      </c>
      <c r="V81" s="225">
        <v>0</v>
      </c>
      <c r="W81" s="225">
        <v>0</v>
      </c>
      <c r="X81" s="225">
        <v>0</v>
      </c>
      <c r="Y81" s="225">
        <v>0</v>
      </c>
      <c r="Z81" s="225">
        <v>0</v>
      </c>
      <c r="AA81" s="225">
        <v>0</v>
      </c>
      <c r="AB81" s="225">
        <v>0</v>
      </c>
      <c r="AC81" s="225">
        <v>0</v>
      </c>
      <c r="AD81" s="225">
        <v>0</v>
      </c>
      <c r="AE81" s="225">
        <v>0</v>
      </c>
      <c r="AF81" s="225">
        <v>0</v>
      </c>
      <c r="AG81" s="225">
        <v>0</v>
      </c>
      <c r="AH81" s="225">
        <v>0</v>
      </c>
      <c r="AI81" s="225">
        <v>0</v>
      </c>
      <c r="AJ81" s="225">
        <v>0</v>
      </c>
      <c r="AK81" s="225">
        <v>0</v>
      </c>
      <c r="AL81" s="225">
        <v>0</v>
      </c>
      <c r="AM81" s="226">
        <f t="shared" si="10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">
      <c r="A82" s="233" t="s">
        <v>211</v>
      </c>
      <c r="B82" s="437"/>
      <c r="C82" s="211"/>
      <c r="D82" s="217">
        <v>0</v>
      </c>
      <c r="E82" s="218">
        <f t="shared" si="8"/>
        <v>0</v>
      </c>
      <c r="F82" s="219">
        <f t="shared" si="9"/>
        <v>0</v>
      </c>
      <c r="G82" s="207"/>
      <c r="H82" s="225">
        <v>0</v>
      </c>
      <c r="I82" s="225">
        <v>0</v>
      </c>
      <c r="J82" s="225">
        <v>0</v>
      </c>
      <c r="K82" s="225">
        <v>0</v>
      </c>
      <c r="L82" s="225">
        <v>0</v>
      </c>
      <c r="M82" s="225">
        <v>0</v>
      </c>
      <c r="N82" s="225">
        <v>0</v>
      </c>
      <c r="O82" s="225">
        <v>0</v>
      </c>
      <c r="P82" s="225">
        <v>0</v>
      </c>
      <c r="Q82" s="225">
        <v>0</v>
      </c>
      <c r="R82" s="225">
        <v>0</v>
      </c>
      <c r="S82" s="225">
        <v>0</v>
      </c>
      <c r="T82" s="225">
        <v>0</v>
      </c>
      <c r="U82" s="225">
        <v>0</v>
      </c>
      <c r="V82" s="225">
        <v>0</v>
      </c>
      <c r="W82" s="225">
        <v>0</v>
      </c>
      <c r="X82" s="225">
        <v>0</v>
      </c>
      <c r="Y82" s="225">
        <v>0</v>
      </c>
      <c r="Z82" s="225">
        <v>0</v>
      </c>
      <c r="AA82" s="225">
        <v>0</v>
      </c>
      <c r="AB82" s="225">
        <v>0</v>
      </c>
      <c r="AC82" s="225">
        <v>0</v>
      </c>
      <c r="AD82" s="225">
        <v>0</v>
      </c>
      <c r="AE82" s="225">
        <v>0</v>
      </c>
      <c r="AF82" s="225">
        <v>0</v>
      </c>
      <c r="AG82" s="225">
        <v>0</v>
      </c>
      <c r="AH82" s="225">
        <v>0</v>
      </c>
      <c r="AI82" s="225">
        <v>0</v>
      </c>
      <c r="AJ82" s="225">
        <v>0</v>
      </c>
      <c r="AK82" s="225">
        <v>0</v>
      </c>
      <c r="AL82" s="225">
        <v>0</v>
      </c>
      <c r="AM82" s="226">
        <f t="shared" si="10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">
      <c r="A83" s="233" t="s">
        <v>212</v>
      </c>
      <c r="B83" s="437"/>
      <c r="C83" s="211"/>
      <c r="D83" s="217">
        <v>0</v>
      </c>
      <c r="E83" s="218">
        <f t="shared" si="8"/>
        <v>0</v>
      </c>
      <c r="F83" s="219">
        <f t="shared" si="9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10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">
      <c r="A84" s="254" t="s">
        <v>214</v>
      </c>
      <c r="B84" s="437"/>
      <c r="C84" s="211"/>
      <c r="D84" s="217">
        <v>0</v>
      </c>
      <c r="E84" s="218">
        <f t="shared" si="8"/>
        <v>0</v>
      </c>
      <c r="F84" s="219">
        <f t="shared" si="9"/>
        <v>0</v>
      </c>
      <c r="G84" s="207"/>
      <c r="H84" s="225">
        <v>0</v>
      </c>
      <c r="I84" s="225">
        <v>0</v>
      </c>
      <c r="J84" s="225">
        <v>0</v>
      </c>
      <c r="K84" s="225">
        <v>0</v>
      </c>
      <c r="L84" s="225">
        <v>0</v>
      </c>
      <c r="M84" s="225">
        <v>0</v>
      </c>
      <c r="N84" s="225">
        <v>0</v>
      </c>
      <c r="O84" s="225">
        <v>0</v>
      </c>
      <c r="P84" s="225">
        <v>0</v>
      </c>
      <c r="Q84" s="225">
        <v>0</v>
      </c>
      <c r="R84" s="225">
        <v>0</v>
      </c>
      <c r="S84" s="225">
        <v>0</v>
      </c>
      <c r="T84" s="225">
        <v>0</v>
      </c>
      <c r="U84" s="225">
        <v>0</v>
      </c>
      <c r="V84" s="225">
        <v>0</v>
      </c>
      <c r="W84" s="225">
        <v>0</v>
      </c>
      <c r="X84" s="225">
        <v>0</v>
      </c>
      <c r="Y84" s="225">
        <v>0</v>
      </c>
      <c r="Z84" s="225">
        <v>0</v>
      </c>
      <c r="AA84" s="225">
        <v>0</v>
      </c>
      <c r="AB84" s="225">
        <v>0</v>
      </c>
      <c r="AC84" s="225">
        <v>0</v>
      </c>
      <c r="AD84" s="225">
        <v>0</v>
      </c>
      <c r="AE84" s="225">
        <v>0</v>
      </c>
      <c r="AF84" s="225">
        <v>0</v>
      </c>
      <c r="AG84" s="225">
        <v>0</v>
      </c>
      <c r="AH84" s="225">
        <v>0</v>
      </c>
      <c r="AI84" s="225">
        <v>0</v>
      </c>
      <c r="AJ84" s="225">
        <v>0</v>
      </c>
      <c r="AK84" s="225">
        <v>0</v>
      </c>
      <c r="AL84" s="225">
        <v>0</v>
      </c>
      <c r="AM84" s="226">
        <f t="shared" si="10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">
      <c r="A85" s="254" t="s">
        <v>214</v>
      </c>
      <c r="B85" s="437"/>
      <c r="C85" s="211"/>
      <c r="D85" s="217">
        <v>0</v>
      </c>
      <c r="E85" s="218">
        <f t="shared" si="8"/>
        <v>0</v>
      </c>
      <c r="F85" s="219">
        <f t="shared" si="9"/>
        <v>0</v>
      </c>
      <c r="G85" s="207"/>
      <c r="H85" s="225">
        <v>0</v>
      </c>
      <c r="I85" s="225">
        <v>0</v>
      </c>
      <c r="J85" s="225">
        <v>0</v>
      </c>
      <c r="K85" s="225">
        <v>0</v>
      </c>
      <c r="L85" s="225">
        <v>0</v>
      </c>
      <c r="M85" s="225">
        <v>0</v>
      </c>
      <c r="N85" s="225">
        <v>0</v>
      </c>
      <c r="O85" s="225">
        <v>0</v>
      </c>
      <c r="P85" s="225">
        <v>0</v>
      </c>
      <c r="Q85" s="225">
        <v>0</v>
      </c>
      <c r="R85" s="225">
        <v>0</v>
      </c>
      <c r="S85" s="225">
        <v>0</v>
      </c>
      <c r="T85" s="225">
        <v>0</v>
      </c>
      <c r="U85" s="225">
        <v>0</v>
      </c>
      <c r="V85" s="225">
        <v>0</v>
      </c>
      <c r="W85" s="225">
        <v>0</v>
      </c>
      <c r="X85" s="225">
        <v>0</v>
      </c>
      <c r="Y85" s="225">
        <v>0</v>
      </c>
      <c r="Z85" s="225">
        <v>0</v>
      </c>
      <c r="AA85" s="225">
        <v>0</v>
      </c>
      <c r="AB85" s="225">
        <v>0</v>
      </c>
      <c r="AC85" s="225">
        <v>0</v>
      </c>
      <c r="AD85" s="225">
        <v>0</v>
      </c>
      <c r="AE85" s="225">
        <v>0</v>
      </c>
      <c r="AF85" s="225">
        <v>0</v>
      </c>
      <c r="AG85" s="225">
        <v>0</v>
      </c>
      <c r="AH85" s="225">
        <v>0</v>
      </c>
      <c r="AI85" s="225">
        <v>0</v>
      </c>
      <c r="AJ85" s="225">
        <v>0</v>
      </c>
      <c r="AK85" s="225">
        <v>0</v>
      </c>
      <c r="AL85" s="225">
        <v>0</v>
      </c>
      <c r="AM85" s="226">
        <f t="shared" si="10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">
      <c r="A86" s="254" t="s">
        <v>214</v>
      </c>
      <c r="B86" s="437"/>
      <c r="C86" s="211"/>
      <c r="D86" s="217">
        <v>0</v>
      </c>
      <c r="E86" s="218">
        <f t="shared" si="8"/>
        <v>0</v>
      </c>
      <c r="F86" s="219">
        <f t="shared" si="9"/>
        <v>0</v>
      </c>
      <c r="G86" s="207"/>
      <c r="H86" s="225">
        <v>0</v>
      </c>
      <c r="I86" s="225">
        <v>0</v>
      </c>
      <c r="J86" s="225">
        <v>0</v>
      </c>
      <c r="K86" s="225">
        <v>0</v>
      </c>
      <c r="L86" s="225">
        <v>0</v>
      </c>
      <c r="M86" s="225">
        <v>0</v>
      </c>
      <c r="N86" s="225">
        <v>0</v>
      </c>
      <c r="O86" s="225">
        <v>0</v>
      </c>
      <c r="P86" s="225">
        <v>0</v>
      </c>
      <c r="Q86" s="225">
        <v>0</v>
      </c>
      <c r="R86" s="225">
        <v>0</v>
      </c>
      <c r="S86" s="225">
        <v>0</v>
      </c>
      <c r="T86" s="225">
        <v>0</v>
      </c>
      <c r="U86" s="225">
        <v>0</v>
      </c>
      <c r="V86" s="225">
        <v>0</v>
      </c>
      <c r="W86" s="225">
        <v>0</v>
      </c>
      <c r="X86" s="225">
        <v>0</v>
      </c>
      <c r="Y86" s="225">
        <v>0</v>
      </c>
      <c r="Z86" s="225">
        <v>0</v>
      </c>
      <c r="AA86" s="225">
        <v>0</v>
      </c>
      <c r="AB86" s="225">
        <v>0</v>
      </c>
      <c r="AC86" s="225">
        <v>0</v>
      </c>
      <c r="AD86" s="225">
        <v>0</v>
      </c>
      <c r="AE86" s="225">
        <v>0</v>
      </c>
      <c r="AF86" s="225">
        <v>0</v>
      </c>
      <c r="AG86" s="225">
        <v>0</v>
      </c>
      <c r="AH86" s="225">
        <v>0</v>
      </c>
      <c r="AI86" s="225">
        <v>0</v>
      </c>
      <c r="AJ86" s="225">
        <v>0</v>
      </c>
      <c r="AK86" s="225">
        <v>0</v>
      </c>
      <c r="AL86" s="225">
        <v>0</v>
      </c>
      <c r="AM86" s="226">
        <f t="shared" si="10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">
      <c r="A87" s="233" t="s">
        <v>215</v>
      </c>
      <c r="B87" s="437"/>
      <c r="C87" s="211"/>
      <c r="D87" s="217">
        <v>0</v>
      </c>
      <c r="E87" s="218">
        <f t="shared" si="8"/>
        <v>0</v>
      </c>
      <c r="F87" s="219">
        <f t="shared" si="9"/>
        <v>0</v>
      </c>
      <c r="G87" s="207"/>
      <c r="H87" s="225">
        <v>0</v>
      </c>
      <c r="I87" s="225">
        <v>0</v>
      </c>
      <c r="J87" s="225">
        <v>0</v>
      </c>
      <c r="K87" s="225">
        <v>0</v>
      </c>
      <c r="L87" s="225">
        <v>0</v>
      </c>
      <c r="M87" s="225">
        <v>0</v>
      </c>
      <c r="N87" s="225">
        <v>0</v>
      </c>
      <c r="O87" s="225">
        <v>0</v>
      </c>
      <c r="P87" s="225">
        <v>0</v>
      </c>
      <c r="Q87" s="225">
        <v>0</v>
      </c>
      <c r="R87" s="225">
        <v>0</v>
      </c>
      <c r="S87" s="225">
        <v>0</v>
      </c>
      <c r="T87" s="225">
        <v>0</v>
      </c>
      <c r="U87" s="225">
        <v>0</v>
      </c>
      <c r="V87" s="225">
        <v>0</v>
      </c>
      <c r="W87" s="225">
        <v>0</v>
      </c>
      <c r="X87" s="225">
        <v>0</v>
      </c>
      <c r="Y87" s="225">
        <v>0</v>
      </c>
      <c r="Z87" s="225">
        <v>0</v>
      </c>
      <c r="AA87" s="225">
        <v>0</v>
      </c>
      <c r="AB87" s="225">
        <v>0</v>
      </c>
      <c r="AC87" s="225">
        <v>0</v>
      </c>
      <c r="AD87" s="225">
        <v>0</v>
      </c>
      <c r="AE87" s="225">
        <v>0</v>
      </c>
      <c r="AF87" s="225">
        <v>0</v>
      </c>
      <c r="AG87" s="225">
        <v>0</v>
      </c>
      <c r="AH87" s="225">
        <v>0</v>
      </c>
      <c r="AI87" s="225">
        <v>0</v>
      </c>
      <c r="AJ87" s="225">
        <v>0</v>
      </c>
      <c r="AK87" s="225">
        <v>0</v>
      </c>
      <c r="AL87" s="225">
        <v>0</v>
      </c>
      <c r="AM87" s="226">
        <f t="shared" si="10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">
      <c r="A88" s="210" t="s">
        <v>216</v>
      </c>
      <c r="B88" s="437"/>
      <c r="C88" s="211"/>
      <c r="D88" s="217">
        <v>0</v>
      </c>
      <c r="E88" s="218">
        <f t="shared" si="8"/>
        <v>0</v>
      </c>
      <c r="F88" s="219">
        <f t="shared" si="9"/>
        <v>0</v>
      </c>
      <c r="G88" s="207"/>
      <c r="H88" s="225">
        <v>0</v>
      </c>
      <c r="I88" s="225">
        <v>0</v>
      </c>
      <c r="J88" s="225">
        <v>0</v>
      </c>
      <c r="K88" s="225">
        <v>0</v>
      </c>
      <c r="L88" s="225">
        <v>0</v>
      </c>
      <c r="M88" s="225">
        <v>0</v>
      </c>
      <c r="N88" s="225">
        <v>0</v>
      </c>
      <c r="O88" s="225">
        <v>0</v>
      </c>
      <c r="P88" s="225">
        <v>0</v>
      </c>
      <c r="Q88" s="225">
        <v>0</v>
      </c>
      <c r="R88" s="225">
        <v>0</v>
      </c>
      <c r="S88" s="225">
        <v>0</v>
      </c>
      <c r="T88" s="225">
        <v>0</v>
      </c>
      <c r="U88" s="225">
        <v>0</v>
      </c>
      <c r="V88" s="225">
        <v>0</v>
      </c>
      <c r="W88" s="225">
        <v>0</v>
      </c>
      <c r="X88" s="225">
        <v>0</v>
      </c>
      <c r="Y88" s="225">
        <v>0</v>
      </c>
      <c r="Z88" s="225">
        <v>0</v>
      </c>
      <c r="AA88" s="225">
        <v>0</v>
      </c>
      <c r="AB88" s="225">
        <v>0</v>
      </c>
      <c r="AC88" s="225">
        <v>0</v>
      </c>
      <c r="AD88" s="225">
        <v>0</v>
      </c>
      <c r="AE88" s="225">
        <v>0</v>
      </c>
      <c r="AF88" s="225">
        <v>0</v>
      </c>
      <c r="AG88" s="225">
        <v>0</v>
      </c>
      <c r="AH88" s="225">
        <v>0</v>
      </c>
      <c r="AI88" s="225">
        <v>0</v>
      </c>
      <c r="AJ88" s="225">
        <v>0</v>
      </c>
      <c r="AK88" s="225">
        <v>0</v>
      </c>
      <c r="AL88" s="225">
        <v>0</v>
      </c>
      <c r="AM88" s="226">
        <f t="shared" si="10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">
      <c r="A89" s="210" t="s">
        <v>217</v>
      </c>
      <c r="B89" s="437"/>
      <c r="C89" s="211"/>
      <c r="D89" s="217">
        <v>0</v>
      </c>
      <c r="E89" s="218">
        <f t="shared" si="8"/>
        <v>0</v>
      </c>
      <c r="F89" s="219">
        <f t="shared" si="9"/>
        <v>0</v>
      </c>
      <c r="G89" s="207"/>
      <c r="H89" s="225">
        <v>0</v>
      </c>
      <c r="I89" s="225">
        <v>0</v>
      </c>
      <c r="J89" s="225">
        <v>0</v>
      </c>
      <c r="K89" s="225">
        <v>0</v>
      </c>
      <c r="L89" s="225">
        <v>0</v>
      </c>
      <c r="M89" s="225">
        <v>0</v>
      </c>
      <c r="N89" s="225">
        <v>0</v>
      </c>
      <c r="O89" s="225">
        <v>0</v>
      </c>
      <c r="P89" s="225">
        <v>0</v>
      </c>
      <c r="Q89" s="225">
        <v>0</v>
      </c>
      <c r="R89" s="225">
        <v>0</v>
      </c>
      <c r="S89" s="225">
        <v>0</v>
      </c>
      <c r="T89" s="225">
        <v>0</v>
      </c>
      <c r="U89" s="225">
        <v>0</v>
      </c>
      <c r="V89" s="225">
        <v>0</v>
      </c>
      <c r="W89" s="225">
        <v>0</v>
      </c>
      <c r="X89" s="225">
        <v>0</v>
      </c>
      <c r="Y89" s="225">
        <v>0</v>
      </c>
      <c r="Z89" s="225">
        <v>0</v>
      </c>
      <c r="AA89" s="225">
        <v>0</v>
      </c>
      <c r="AB89" s="225">
        <v>0</v>
      </c>
      <c r="AC89" s="225">
        <v>0</v>
      </c>
      <c r="AD89" s="225">
        <v>0</v>
      </c>
      <c r="AE89" s="225">
        <v>0</v>
      </c>
      <c r="AF89" s="225">
        <v>0</v>
      </c>
      <c r="AG89" s="225">
        <v>0</v>
      </c>
      <c r="AH89" s="225">
        <v>0</v>
      </c>
      <c r="AI89" s="225">
        <v>0</v>
      </c>
      <c r="AJ89" s="225">
        <v>0</v>
      </c>
      <c r="AK89" s="225">
        <v>0</v>
      </c>
      <c r="AL89" s="225">
        <v>0</v>
      </c>
      <c r="AM89" s="226">
        <f t="shared" si="10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">
      <c r="A90" s="210" t="s">
        <v>218</v>
      </c>
      <c r="B90" s="437"/>
      <c r="C90" s="211"/>
      <c r="D90" s="217">
        <v>0</v>
      </c>
      <c r="E90" s="218">
        <f t="shared" si="8"/>
        <v>0</v>
      </c>
      <c r="F90" s="219">
        <f t="shared" si="9"/>
        <v>0</v>
      </c>
      <c r="G90" s="207"/>
      <c r="H90" s="225">
        <v>0</v>
      </c>
      <c r="I90" s="225">
        <v>0</v>
      </c>
      <c r="J90" s="225">
        <v>0</v>
      </c>
      <c r="K90" s="225">
        <v>0</v>
      </c>
      <c r="L90" s="225">
        <v>0</v>
      </c>
      <c r="M90" s="225">
        <v>0</v>
      </c>
      <c r="N90" s="225">
        <v>0</v>
      </c>
      <c r="O90" s="225">
        <v>0</v>
      </c>
      <c r="P90" s="225">
        <v>0</v>
      </c>
      <c r="Q90" s="225">
        <v>0</v>
      </c>
      <c r="R90" s="225">
        <v>0</v>
      </c>
      <c r="S90" s="225">
        <v>0</v>
      </c>
      <c r="T90" s="225">
        <v>0</v>
      </c>
      <c r="U90" s="225">
        <v>0</v>
      </c>
      <c r="V90" s="225">
        <v>0</v>
      </c>
      <c r="W90" s="225">
        <v>0</v>
      </c>
      <c r="X90" s="225">
        <v>0</v>
      </c>
      <c r="Y90" s="225">
        <v>0</v>
      </c>
      <c r="Z90" s="225">
        <v>0</v>
      </c>
      <c r="AA90" s="225">
        <v>0</v>
      </c>
      <c r="AB90" s="225">
        <v>0</v>
      </c>
      <c r="AC90" s="225">
        <v>0</v>
      </c>
      <c r="AD90" s="225">
        <v>0</v>
      </c>
      <c r="AE90" s="225">
        <v>0</v>
      </c>
      <c r="AF90" s="225">
        <v>0</v>
      </c>
      <c r="AG90" s="225">
        <v>0</v>
      </c>
      <c r="AH90" s="225">
        <v>0</v>
      </c>
      <c r="AI90" s="225">
        <v>0</v>
      </c>
      <c r="AJ90" s="225">
        <v>0</v>
      </c>
      <c r="AK90" s="225">
        <v>0</v>
      </c>
      <c r="AL90" s="225">
        <v>0</v>
      </c>
      <c r="AM90" s="226">
        <f t="shared" si="10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">
      <c r="A91" s="525" t="s">
        <v>219</v>
      </c>
      <c r="B91" s="526"/>
      <c r="C91" s="211"/>
      <c r="D91" s="217">
        <v>0</v>
      </c>
      <c r="E91" s="218">
        <f t="shared" si="8"/>
        <v>0</v>
      </c>
      <c r="F91" s="219">
        <f t="shared" si="9"/>
        <v>0</v>
      </c>
      <c r="G91" s="207"/>
      <c r="H91" s="527">
        <v>0</v>
      </c>
      <c r="I91" s="527">
        <v>0</v>
      </c>
      <c r="J91" s="527">
        <v>0</v>
      </c>
      <c r="K91" s="527">
        <v>0</v>
      </c>
      <c r="L91" s="527">
        <v>0</v>
      </c>
      <c r="M91" s="527">
        <v>0</v>
      </c>
      <c r="N91" s="527">
        <v>0</v>
      </c>
      <c r="O91" s="527">
        <v>0</v>
      </c>
      <c r="P91" s="527">
        <v>0</v>
      </c>
      <c r="Q91" s="527">
        <v>0</v>
      </c>
      <c r="R91" s="527">
        <v>0</v>
      </c>
      <c r="S91" s="527">
        <v>0</v>
      </c>
      <c r="T91" s="527">
        <v>0</v>
      </c>
      <c r="U91" s="527">
        <v>0</v>
      </c>
      <c r="V91" s="527">
        <v>0</v>
      </c>
      <c r="W91" s="527">
        <v>0</v>
      </c>
      <c r="X91" s="527">
        <v>0</v>
      </c>
      <c r="Y91" s="527">
        <v>0</v>
      </c>
      <c r="Z91" s="527">
        <v>0</v>
      </c>
      <c r="AA91" s="527">
        <v>0</v>
      </c>
      <c r="AB91" s="527">
        <v>0</v>
      </c>
      <c r="AC91" s="527">
        <v>0</v>
      </c>
      <c r="AD91" s="527">
        <v>0</v>
      </c>
      <c r="AE91" s="527">
        <v>0</v>
      </c>
      <c r="AF91" s="527">
        <v>0</v>
      </c>
      <c r="AG91" s="527">
        <v>0</v>
      </c>
      <c r="AH91" s="527">
        <v>0</v>
      </c>
      <c r="AI91" s="527">
        <v>0</v>
      </c>
      <c r="AJ91" s="527">
        <v>0</v>
      </c>
      <c r="AK91" s="527">
        <v>0</v>
      </c>
      <c r="AL91" s="527">
        <v>0</v>
      </c>
      <c r="AM91" s="226">
        <f t="shared" si="10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">
      <c r="A92" s="210" t="s">
        <v>220</v>
      </c>
      <c r="B92" s="437"/>
      <c r="C92" s="211"/>
      <c r="D92" s="217">
        <v>0</v>
      </c>
      <c r="E92" s="218">
        <f t="shared" si="8"/>
        <v>0</v>
      </c>
      <c r="F92" s="219">
        <f t="shared" si="9"/>
        <v>0</v>
      </c>
      <c r="G92" s="207"/>
      <c r="H92" s="225">
        <v>0</v>
      </c>
      <c r="I92" s="225">
        <v>0</v>
      </c>
      <c r="J92" s="225">
        <v>0</v>
      </c>
      <c r="K92" s="225">
        <v>0</v>
      </c>
      <c r="L92" s="225">
        <v>0</v>
      </c>
      <c r="M92" s="225">
        <v>0</v>
      </c>
      <c r="N92" s="225">
        <v>0</v>
      </c>
      <c r="O92" s="225">
        <v>0</v>
      </c>
      <c r="P92" s="225">
        <v>0</v>
      </c>
      <c r="Q92" s="225">
        <v>0</v>
      </c>
      <c r="R92" s="225">
        <v>0</v>
      </c>
      <c r="S92" s="225">
        <v>0</v>
      </c>
      <c r="T92" s="225">
        <v>0</v>
      </c>
      <c r="U92" s="225">
        <v>0</v>
      </c>
      <c r="V92" s="225">
        <v>0</v>
      </c>
      <c r="W92" s="225">
        <v>0</v>
      </c>
      <c r="X92" s="225">
        <v>0</v>
      </c>
      <c r="Y92" s="225">
        <v>0</v>
      </c>
      <c r="Z92" s="225">
        <v>0</v>
      </c>
      <c r="AA92" s="225">
        <v>0</v>
      </c>
      <c r="AB92" s="225">
        <v>0</v>
      </c>
      <c r="AC92" s="225">
        <v>0</v>
      </c>
      <c r="AD92" s="225">
        <v>0</v>
      </c>
      <c r="AE92" s="225">
        <v>0</v>
      </c>
      <c r="AF92" s="225">
        <v>0</v>
      </c>
      <c r="AG92" s="225">
        <v>0</v>
      </c>
      <c r="AH92" s="225">
        <v>0</v>
      </c>
      <c r="AI92" s="225">
        <v>0</v>
      </c>
      <c r="AJ92" s="225">
        <v>0</v>
      </c>
      <c r="AK92" s="225">
        <v>0</v>
      </c>
      <c r="AL92" s="225">
        <v>0</v>
      </c>
      <c r="AM92" s="226">
        <f t="shared" si="10"/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">
      <c r="A93" s="210" t="s">
        <v>221</v>
      </c>
      <c r="B93" s="437"/>
      <c r="C93" s="211"/>
      <c r="D93" s="217">
        <v>0</v>
      </c>
      <c r="E93" s="218">
        <f t="shared" si="8"/>
        <v>0</v>
      </c>
      <c r="F93" s="219">
        <f t="shared" si="9"/>
        <v>0</v>
      </c>
      <c r="G93" s="207"/>
      <c r="H93" s="225">
        <v>0</v>
      </c>
      <c r="I93" s="225">
        <v>0</v>
      </c>
      <c r="J93" s="225">
        <v>0</v>
      </c>
      <c r="K93" s="225">
        <v>0</v>
      </c>
      <c r="L93" s="225">
        <v>0</v>
      </c>
      <c r="M93" s="225">
        <v>0</v>
      </c>
      <c r="N93" s="225">
        <v>0</v>
      </c>
      <c r="O93" s="225">
        <v>0</v>
      </c>
      <c r="P93" s="225">
        <v>0</v>
      </c>
      <c r="Q93" s="225">
        <v>0</v>
      </c>
      <c r="R93" s="225">
        <v>0</v>
      </c>
      <c r="S93" s="225">
        <v>0</v>
      </c>
      <c r="T93" s="225">
        <v>0</v>
      </c>
      <c r="U93" s="225">
        <v>0</v>
      </c>
      <c r="V93" s="225">
        <v>0</v>
      </c>
      <c r="W93" s="225">
        <v>0</v>
      </c>
      <c r="X93" s="225">
        <v>0</v>
      </c>
      <c r="Y93" s="225">
        <v>0</v>
      </c>
      <c r="Z93" s="225">
        <v>0</v>
      </c>
      <c r="AA93" s="225">
        <v>0</v>
      </c>
      <c r="AB93" s="225">
        <v>0</v>
      </c>
      <c r="AC93" s="225">
        <v>0</v>
      </c>
      <c r="AD93" s="225">
        <v>0</v>
      </c>
      <c r="AE93" s="225">
        <v>0</v>
      </c>
      <c r="AF93" s="225">
        <v>0</v>
      </c>
      <c r="AG93" s="225">
        <v>0</v>
      </c>
      <c r="AH93" s="225">
        <v>0</v>
      </c>
      <c r="AI93" s="225">
        <v>0</v>
      </c>
      <c r="AJ93" s="225">
        <v>0</v>
      </c>
      <c r="AK93" s="225">
        <v>0</v>
      </c>
      <c r="AL93" s="225">
        <v>0</v>
      </c>
      <c r="AM93" s="226">
        <f t="shared" si="10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">
      <c r="A94" s="210" t="s">
        <v>211</v>
      </c>
      <c r="B94" s="437"/>
      <c r="C94" s="211"/>
      <c r="D94" s="217">
        <v>0</v>
      </c>
      <c r="E94" s="218">
        <f t="shared" si="8"/>
        <v>0</v>
      </c>
      <c r="F94" s="219">
        <f t="shared" si="9"/>
        <v>0</v>
      </c>
      <c r="G94" s="207"/>
      <c r="H94" s="225">
        <v>0</v>
      </c>
      <c r="I94" s="225">
        <v>0</v>
      </c>
      <c r="J94" s="225">
        <v>0</v>
      </c>
      <c r="K94" s="225">
        <v>0</v>
      </c>
      <c r="L94" s="225">
        <v>0</v>
      </c>
      <c r="M94" s="225">
        <v>0</v>
      </c>
      <c r="N94" s="225">
        <v>0</v>
      </c>
      <c r="O94" s="225">
        <v>0</v>
      </c>
      <c r="P94" s="225">
        <v>0</v>
      </c>
      <c r="Q94" s="225">
        <v>0</v>
      </c>
      <c r="R94" s="225">
        <v>0</v>
      </c>
      <c r="S94" s="225">
        <v>0</v>
      </c>
      <c r="T94" s="225">
        <v>0</v>
      </c>
      <c r="U94" s="225">
        <v>0</v>
      </c>
      <c r="V94" s="225">
        <v>0</v>
      </c>
      <c r="W94" s="225">
        <v>0</v>
      </c>
      <c r="X94" s="225">
        <v>0</v>
      </c>
      <c r="Y94" s="225">
        <v>0</v>
      </c>
      <c r="Z94" s="225">
        <v>0</v>
      </c>
      <c r="AA94" s="225">
        <v>0</v>
      </c>
      <c r="AB94" s="225">
        <v>0</v>
      </c>
      <c r="AC94" s="225">
        <v>0</v>
      </c>
      <c r="AD94" s="225">
        <v>0</v>
      </c>
      <c r="AE94" s="225">
        <v>0</v>
      </c>
      <c r="AF94" s="225">
        <v>0</v>
      </c>
      <c r="AG94" s="225">
        <v>0</v>
      </c>
      <c r="AH94" s="225">
        <v>0</v>
      </c>
      <c r="AI94" s="225">
        <v>0</v>
      </c>
      <c r="AJ94" s="225">
        <v>0</v>
      </c>
      <c r="AK94" s="225">
        <v>0</v>
      </c>
      <c r="AL94" s="225">
        <v>0</v>
      </c>
      <c r="AM94" s="226">
        <f t="shared" si="10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">
      <c r="A95" s="210" t="s">
        <v>212</v>
      </c>
      <c r="B95" s="437"/>
      <c r="C95" s="211"/>
      <c r="D95" s="217">
        <v>0</v>
      </c>
      <c r="E95" s="218">
        <f t="shared" si="8"/>
        <v>0</v>
      </c>
      <c r="F95" s="219">
        <f t="shared" si="9"/>
        <v>0</v>
      </c>
      <c r="G95" s="207"/>
      <c r="H95" s="225">
        <v>0</v>
      </c>
      <c r="I95" s="225">
        <v>0</v>
      </c>
      <c r="J95" s="225">
        <v>0</v>
      </c>
      <c r="K95" s="225">
        <v>0</v>
      </c>
      <c r="L95" s="225">
        <v>0</v>
      </c>
      <c r="M95" s="225">
        <v>0</v>
      </c>
      <c r="N95" s="225">
        <v>0</v>
      </c>
      <c r="O95" s="225">
        <v>0</v>
      </c>
      <c r="P95" s="225">
        <v>0</v>
      </c>
      <c r="Q95" s="225">
        <v>0</v>
      </c>
      <c r="R95" s="225">
        <v>0</v>
      </c>
      <c r="S95" s="225">
        <v>0</v>
      </c>
      <c r="T95" s="225">
        <v>0</v>
      </c>
      <c r="U95" s="225">
        <v>0</v>
      </c>
      <c r="V95" s="225">
        <v>0</v>
      </c>
      <c r="W95" s="225">
        <v>0</v>
      </c>
      <c r="X95" s="225">
        <v>0</v>
      </c>
      <c r="Y95" s="225">
        <v>0</v>
      </c>
      <c r="Z95" s="225">
        <v>0</v>
      </c>
      <c r="AA95" s="225">
        <v>0</v>
      </c>
      <c r="AB95" s="225">
        <v>0</v>
      </c>
      <c r="AC95" s="225">
        <v>0</v>
      </c>
      <c r="AD95" s="225">
        <v>0</v>
      </c>
      <c r="AE95" s="225">
        <v>0</v>
      </c>
      <c r="AF95" s="225">
        <v>0</v>
      </c>
      <c r="AG95" s="225">
        <v>0</v>
      </c>
      <c r="AH95" s="225">
        <v>0</v>
      </c>
      <c r="AI95" s="225">
        <v>0</v>
      </c>
      <c r="AJ95" s="225">
        <v>0</v>
      </c>
      <c r="AK95" s="225">
        <v>0</v>
      </c>
      <c r="AL95" s="225">
        <v>0</v>
      </c>
      <c r="AM95" s="226">
        <f t="shared" si="10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">
      <c r="A96" s="210" t="s">
        <v>222</v>
      </c>
      <c r="B96" s="437"/>
      <c r="C96" s="211"/>
      <c r="D96" s="217">
        <v>0</v>
      </c>
      <c r="E96" s="218">
        <f t="shared" si="8"/>
        <v>0</v>
      </c>
      <c r="F96" s="219">
        <f t="shared" si="9"/>
        <v>0</v>
      </c>
      <c r="G96" s="207"/>
      <c r="H96" s="225">
        <v>0</v>
      </c>
      <c r="I96" s="225">
        <v>0</v>
      </c>
      <c r="J96" s="225">
        <v>0</v>
      </c>
      <c r="K96" s="225">
        <v>0</v>
      </c>
      <c r="L96" s="225">
        <v>0</v>
      </c>
      <c r="M96" s="225">
        <v>0</v>
      </c>
      <c r="N96" s="225">
        <v>0</v>
      </c>
      <c r="O96" s="225">
        <v>0</v>
      </c>
      <c r="P96" s="225">
        <v>0</v>
      </c>
      <c r="Q96" s="225">
        <v>0</v>
      </c>
      <c r="R96" s="225">
        <v>0</v>
      </c>
      <c r="S96" s="225">
        <v>0</v>
      </c>
      <c r="T96" s="225">
        <v>0</v>
      </c>
      <c r="U96" s="225">
        <v>0</v>
      </c>
      <c r="V96" s="225">
        <v>0</v>
      </c>
      <c r="W96" s="225">
        <v>0</v>
      </c>
      <c r="X96" s="225">
        <v>0</v>
      </c>
      <c r="Y96" s="225">
        <v>0</v>
      </c>
      <c r="Z96" s="225">
        <v>0</v>
      </c>
      <c r="AA96" s="225">
        <v>0</v>
      </c>
      <c r="AB96" s="225">
        <v>0</v>
      </c>
      <c r="AC96" s="225">
        <v>0</v>
      </c>
      <c r="AD96" s="225">
        <v>0</v>
      </c>
      <c r="AE96" s="225">
        <v>0</v>
      </c>
      <c r="AF96" s="225">
        <v>0</v>
      </c>
      <c r="AG96" s="225">
        <v>0</v>
      </c>
      <c r="AH96" s="225">
        <v>0</v>
      </c>
      <c r="AI96" s="225">
        <v>0</v>
      </c>
      <c r="AJ96" s="225">
        <v>0</v>
      </c>
      <c r="AK96" s="225">
        <v>0</v>
      </c>
      <c r="AL96" s="225">
        <v>0</v>
      </c>
      <c r="AM96" s="226">
        <f t="shared" si="10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">
      <c r="A97" s="210" t="s">
        <v>223</v>
      </c>
      <c r="B97" s="437"/>
      <c r="C97" s="211"/>
      <c r="D97" s="217">
        <v>0</v>
      </c>
      <c r="E97" s="218">
        <f t="shared" si="8"/>
        <v>0</v>
      </c>
      <c r="F97" s="219">
        <f t="shared" si="9"/>
        <v>0</v>
      </c>
      <c r="G97" s="207"/>
      <c r="H97" s="225">
        <v>0</v>
      </c>
      <c r="I97" s="225">
        <v>0</v>
      </c>
      <c r="J97" s="225">
        <v>0</v>
      </c>
      <c r="K97" s="225">
        <v>0</v>
      </c>
      <c r="L97" s="225">
        <v>0</v>
      </c>
      <c r="M97" s="225">
        <v>0</v>
      </c>
      <c r="N97" s="225">
        <v>0</v>
      </c>
      <c r="O97" s="225">
        <v>0</v>
      </c>
      <c r="P97" s="225">
        <v>0</v>
      </c>
      <c r="Q97" s="225">
        <v>0</v>
      </c>
      <c r="R97" s="225">
        <v>0</v>
      </c>
      <c r="S97" s="225">
        <v>0</v>
      </c>
      <c r="T97" s="225">
        <v>0</v>
      </c>
      <c r="U97" s="225">
        <v>0</v>
      </c>
      <c r="V97" s="225">
        <v>0</v>
      </c>
      <c r="W97" s="225">
        <v>0</v>
      </c>
      <c r="X97" s="225">
        <v>0</v>
      </c>
      <c r="Y97" s="225">
        <v>0</v>
      </c>
      <c r="Z97" s="225">
        <v>0</v>
      </c>
      <c r="AA97" s="225">
        <v>0</v>
      </c>
      <c r="AB97" s="225">
        <v>0</v>
      </c>
      <c r="AC97" s="225">
        <v>0</v>
      </c>
      <c r="AD97" s="225">
        <v>0</v>
      </c>
      <c r="AE97" s="225">
        <v>0</v>
      </c>
      <c r="AF97" s="225">
        <v>0</v>
      </c>
      <c r="AG97" s="225">
        <v>0</v>
      </c>
      <c r="AH97" s="225">
        <v>0</v>
      </c>
      <c r="AI97" s="225">
        <v>0</v>
      </c>
      <c r="AJ97" s="225">
        <v>0</v>
      </c>
      <c r="AK97" s="225">
        <v>0</v>
      </c>
      <c r="AL97" s="225">
        <v>0</v>
      </c>
      <c r="AM97" s="226">
        <f t="shared" si="10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">
      <c r="A98" s="210" t="s">
        <v>224</v>
      </c>
      <c r="B98" s="437"/>
      <c r="C98" s="211"/>
      <c r="D98" s="217">
        <v>0</v>
      </c>
      <c r="E98" s="218">
        <f t="shared" si="8"/>
        <v>0</v>
      </c>
      <c r="F98" s="219">
        <f t="shared" si="9"/>
        <v>0</v>
      </c>
      <c r="G98" s="207"/>
      <c r="H98" s="225">
        <v>0</v>
      </c>
      <c r="I98" s="225">
        <v>0</v>
      </c>
      <c r="J98" s="225">
        <v>0</v>
      </c>
      <c r="K98" s="225">
        <v>0</v>
      </c>
      <c r="L98" s="225">
        <v>0</v>
      </c>
      <c r="M98" s="225">
        <v>0</v>
      </c>
      <c r="N98" s="225">
        <v>0</v>
      </c>
      <c r="O98" s="225">
        <v>0</v>
      </c>
      <c r="P98" s="225">
        <v>0</v>
      </c>
      <c r="Q98" s="225">
        <v>0</v>
      </c>
      <c r="R98" s="225">
        <v>0</v>
      </c>
      <c r="S98" s="225">
        <v>0</v>
      </c>
      <c r="T98" s="225">
        <v>0</v>
      </c>
      <c r="U98" s="225">
        <v>0</v>
      </c>
      <c r="V98" s="225">
        <v>0</v>
      </c>
      <c r="W98" s="225">
        <v>0</v>
      </c>
      <c r="X98" s="225">
        <v>0</v>
      </c>
      <c r="Y98" s="225">
        <v>0</v>
      </c>
      <c r="Z98" s="225">
        <v>0</v>
      </c>
      <c r="AA98" s="225">
        <v>0</v>
      </c>
      <c r="AB98" s="225">
        <v>0</v>
      </c>
      <c r="AC98" s="225">
        <v>0</v>
      </c>
      <c r="AD98" s="225">
        <v>0</v>
      </c>
      <c r="AE98" s="225">
        <v>0</v>
      </c>
      <c r="AF98" s="225">
        <v>0</v>
      </c>
      <c r="AG98" s="225">
        <v>0</v>
      </c>
      <c r="AH98" s="225">
        <v>0</v>
      </c>
      <c r="AI98" s="225">
        <v>0</v>
      </c>
      <c r="AJ98" s="225">
        <v>0</v>
      </c>
      <c r="AK98" s="225">
        <v>0</v>
      </c>
      <c r="AL98" s="225">
        <v>0</v>
      </c>
      <c r="AM98" s="226">
        <f t="shared" si="10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">
      <c r="A99" s="210" t="s">
        <v>225</v>
      </c>
      <c r="B99" s="437"/>
      <c r="C99" s="211"/>
      <c r="D99" s="217">
        <v>0</v>
      </c>
      <c r="E99" s="218">
        <f t="shared" si="8"/>
        <v>0</v>
      </c>
      <c r="F99" s="219">
        <f t="shared" si="9"/>
        <v>0</v>
      </c>
      <c r="G99" s="207"/>
      <c r="H99" s="225">
        <v>0</v>
      </c>
      <c r="I99" s="225">
        <v>0</v>
      </c>
      <c r="J99" s="225">
        <v>0</v>
      </c>
      <c r="K99" s="225">
        <v>0</v>
      </c>
      <c r="L99" s="225">
        <v>0</v>
      </c>
      <c r="M99" s="225">
        <v>0</v>
      </c>
      <c r="N99" s="225">
        <v>0</v>
      </c>
      <c r="O99" s="225">
        <v>0</v>
      </c>
      <c r="P99" s="225">
        <v>0</v>
      </c>
      <c r="Q99" s="225">
        <v>0</v>
      </c>
      <c r="R99" s="225">
        <v>0</v>
      </c>
      <c r="S99" s="225">
        <v>0</v>
      </c>
      <c r="T99" s="225">
        <v>0</v>
      </c>
      <c r="U99" s="225">
        <v>0</v>
      </c>
      <c r="V99" s="225">
        <v>0</v>
      </c>
      <c r="W99" s="225">
        <v>0</v>
      </c>
      <c r="X99" s="225">
        <v>0</v>
      </c>
      <c r="Y99" s="225">
        <v>0</v>
      </c>
      <c r="Z99" s="225">
        <v>0</v>
      </c>
      <c r="AA99" s="225">
        <v>0</v>
      </c>
      <c r="AB99" s="225">
        <v>0</v>
      </c>
      <c r="AC99" s="225">
        <v>0</v>
      </c>
      <c r="AD99" s="225">
        <v>0</v>
      </c>
      <c r="AE99" s="225">
        <v>0</v>
      </c>
      <c r="AF99" s="225">
        <v>0</v>
      </c>
      <c r="AG99" s="225">
        <v>0</v>
      </c>
      <c r="AH99" s="225">
        <v>0</v>
      </c>
      <c r="AI99" s="225">
        <v>0</v>
      </c>
      <c r="AJ99" s="225">
        <v>0</v>
      </c>
      <c r="AK99" s="225">
        <v>0</v>
      </c>
      <c r="AL99" s="225">
        <v>0</v>
      </c>
      <c r="AM99" s="226">
        <f t="shared" si="10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">
      <c r="A100" s="253" t="s">
        <v>214</v>
      </c>
      <c r="B100" s="437"/>
      <c r="C100" s="211"/>
      <c r="D100" s="217">
        <v>0</v>
      </c>
      <c r="E100" s="218">
        <f t="shared" si="8"/>
        <v>0</v>
      </c>
      <c r="F100" s="219">
        <f t="shared" si="9"/>
        <v>0</v>
      </c>
      <c r="G100" s="207"/>
      <c r="H100" s="225">
        <v>0</v>
      </c>
      <c r="I100" s="225">
        <v>0</v>
      </c>
      <c r="J100" s="225">
        <v>0</v>
      </c>
      <c r="K100" s="225">
        <v>0</v>
      </c>
      <c r="L100" s="225">
        <v>0</v>
      </c>
      <c r="M100" s="225">
        <v>0</v>
      </c>
      <c r="N100" s="225">
        <v>0</v>
      </c>
      <c r="O100" s="225">
        <v>0</v>
      </c>
      <c r="P100" s="225">
        <v>0</v>
      </c>
      <c r="Q100" s="225">
        <v>0</v>
      </c>
      <c r="R100" s="225">
        <v>0</v>
      </c>
      <c r="S100" s="225">
        <v>0</v>
      </c>
      <c r="T100" s="225">
        <v>0</v>
      </c>
      <c r="U100" s="225">
        <v>0</v>
      </c>
      <c r="V100" s="225">
        <v>0</v>
      </c>
      <c r="W100" s="225">
        <v>0</v>
      </c>
      <c r="X100" s="225">
        <v>0</v>
      </c>
      <c r="Y100" s="225">
        <v>0</v>
      </c>
      <c r="Z100" s="225">
        <v>0</v>
      </c>
      <c r="AA100" s="225">
        <v>0</v>
      </c>
      <c r="AB100" s="225">
        <v>0</v>
      </c>
      <c r="AC100" s="225">
        <v>0</v>
      </c>
      <c r="AD100" s="225">
        <v>0</v>
      </c>
      <c r="AE100" s="225">
        <v>0</v>
      </c>
      <c r="AF100" s="225">
        <v>0</v>
      </c>
      <c r="AG100" s="225">
        <v>0</v>
      </c>
      <c r="AH100" s="225">
        <v>0</v>
      </c>
      <c r="AI100" s="225">
        <v>0</v>
      </c>
      <c r="AJ100" s="225">
        <v>0</v>
      </c>
      <c r="AK100" s="225">
        <v>0</v>
      </c>
      <c r="AL100" s="225">
        <v>0</v>
      </c>
      <c r="AM100" s="226">
        <f t="shared" si="10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">
      <c r="A101" s="253" t="s">
        <v>214</v>
      </c>
      <c r="B101" s="437"/>
      <c r="C101" s="211"/>
      <c r="D101" s="217">
        <v>0</v>
      </c>
      <c r="E101" s="218">
        <f t="shared" si="8"/>
        <v>0</v>
      </c>
      <c r="F101" s="219">
        <f t="shared" si="9"/>
        <v>0</v>
      </c>
      <c r="G101" s="207"/>
      <c r="H101" s="225">
        <v>0</v>
      </c>
      <c r="I101" s="225">
        <v>0</v>
      </c>
      <c r="J101" s="225">
        <v>0</v>
      </c>
      <c r="K101" s="225">
        <v>0</v>
      </c>
      <c r="L101" s="225">
        <v>0</v>
      </c>
      <c r="M101" s="225">
        <v>0</v>
      </c>
      <c r="N101" s="225">
        <v>0</v>
      </c>
      <c r="O101" s="225">
        <v>0</v>
      </c>
      <c r="P101" s="225">
        <v>0</v>
      </c>
      <c r="Q101" s="225">
        <v>0</v>
      </c>
      <c r="R101" s="225">
        <v>0</v>
      </c>
      <c r="S101" s="225">
        <v>0</v>
      </c>
      <c r="T101" s="225">
        <v>0</v>
      </c>
      <c r="U101" s="225">
        <v>0</v>
      </c>
      <c r="V101" s="225">
        <v>0</v>
      </c>
      <c r="W101" s="225">
        <v>0</v>
      </c>
      <c r="X101" s="225">
        <v>0</v>
      </c>
      <c r="Y101" s="225">
        <v>0</v>
      </c>
      <c r="Z101" s="225">
        <v>0</v>
      </c>
      <c r="AA101" s="225">
        <v>0</v>
      </c>
      <c r="AB101" s="225">
        <v>0</v>
      </c>
      <c r="AC101" s="225">
        <v>0</v>
      </c>
      <c r="AD101" s="225">
        <v>0</v>
      </c>
      <c r="AE101" s="225">
        <v>0</v>
      </c>
      <c r="AF101" s="225">
        <v>0</v>
      </c>
      <c r="AG101" s="225">
        <v>0</v>
      </c>
      <c r="AH101" s="225">
        <v>0</v>
      </c>
      <c r="AI101" s="225">
        <v>0</v>
      </c>
      <c r="AJ101" s="225">
        <v>0</v>
      </c>
      <c r="AK101" s="225">
        <v>0</v>
      </c>
      <c r="AL101" s="225">
        <v>0</v>
      </c>
      <c r="AM101" s="226">
        <f t="shared" si="10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">
      <c r="A102" s="209" t="s">
        <v>226</v>
      </c>
      <c r="B102" s="437"/>
      <c r="C102" s="211"/>
      <c r="D102" s="217">
        <v>0</v>
      </c>
      <c r="E102" s="218">
        <f t="shared" si="8"/>
        <v>0</v>
      </c>
      <c r="F102" s="219">
        <f t="shared" si="9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0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">
      <c r="A103" s="209" t="s">
        <v>227</v>
      </c>
      <c r="B103" s="210"/>
      <c r="C103" s="211"/>
      <c r="D103" s="217">
        <v>0</v>
      </c>
      <c r="E103" s="218">
        <f t="shared" si="8"/>
        <v>0</v>
      </c>
      <c r="F103" s="219">
        <f t="shared" si="9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0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">
      <c r="A104" s="209" t="s">
        <v>228</v>
      </c>
      <c r="B104" s="210"/>
      <c r="C104" s="211"/>
      <c r="D104" s="217">
        <v>0</v>
      </c>
      <c r="E104" s="218">
        <f t="shared" si="8"/>
        <v>0</v>
      </c>
      <c r="F104" s="219">
        <f t="shared" si="9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0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">
      <c r="A105" s="349" t="s">
        <v>214</v>
      </c>
      <c r="B105" s="210"/>
      <c r="C105" s="211"/>
      <c r="D105" s="217">
        <v>0</v>
      </c>
      <c r="E105" s="218">
        <f t="shared" si="8"/>
        <v>0</v>
      </c>
      <c r="F105" s="219">
        <f t="shared" si="9"/>
        <v>0</v>
      </c>
      <c r="G105" s="207"/>
      <c r="H105" s="276">
        <v>0</v>
      </c>
      <c r="I105" s="276">
        <v>0</v>
      </c>
      <c r="J105" s="276">
        <v>0</v>
      </c>
      <c r="K105" s="276">
        <v>0</v>
      </c>
      <c r="L105" s="276">
        <v>0</v>
      </c>
      <c r="M105" s="276">
        <v>0</v>
      </c>
      <c r="N105" s="276">
        <v>0</v>
      </c>
      <c r="O105" s="276">
        <v>0</v>
      </c>
      <c r="P105" s="276">
        <v>0</v>
      </c>
      <c r="Q105" s="276">
        <v>0</v>
      </c>
      <c r="R105" s="276">
        <v>0</v>
      </c>
      <c r="S105" s="276">
        <v>0</v>
      </c>
      <c r="T105" s="276">
        <v>0</v>
      </c>
      <c r="U105" s="276">
        <v>0</v>
      </c>
      <c r="V105" s="276">
        <v>0</v>
      </c>
      <c r="W105" s="276">
        <v>0</v>
      </c>
      <c r="X105" s="276">
        <v>0</v>
      </c>
      <c r="Y105" s="276">
        <v>0</v>
      </c>
      <c r="Z105" s="276">
        <v>0</v>
      </c>
      <c r="AA105" s="276">
        <v>0</v>
      </c>
      <c r="AB105" s="276">
        <v>0</v>
      </c>
      <c r="AC105" s="276">
        <v>0</v>
      </c>
      <c r="AD105" s="276">
        <v>0</v>
      </c>
      <c r="AE105" s="276">
        <v>0</v>
      </c>
      <c r="AF105" s="276">
        <v>0</v>
      </c>
      <c r="AG105" s="276">
        <v>0</v>
      </c>
      <c r="AH105" s="276">
        <v>0</v>
      </c>
      <c r="AI105" s="276">
        <v>0</v>
      </c>
      <c r="AJ105" s="276">
        <v>0</v>
      </c>
      <c r="AK105" s="276">
        <v>0</v>
      </c>
      <c r="AL105" s="276">
        <v>0</v>
      </c>
      <c r="AM105" s="226">
        <f t="shared" si="10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25">
      <c r="A106" s="209" t="s">
        <v>229</v>
      </c>
      <c r="B106" s="210"/>
      <c r="C106" s="211"/>
      <c r="D106" s="217">
        <v>0</v>
      </c>
      <c r="E106" s="218">
        <f t="shared" si="8"/>
        <v>0</v>
      </c>
      <c r="F106" s="219">
        <f t="shared" si="9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0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25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9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">
      <c r="A108" s="438" t="s">
        <v>231</v>
      </c>
      <c r="B108" s="210"/>
      <c r="C108" s="211"/>
      <c r="D108" s="217">
        <v>0</v>
      </c>
      <c r="E108" s="218">
        <f t="shared" ref="E108:E116" si="11">AM108</f>
        <v>0</v>
      </c>
      <c r="F108" s="521">
        <f t="shared" si="9"/>
        <v>0</v>
      </c>
      <c r="G108" s="207"/>
      <c r="H108" s="533"/>
      <c r="I108" s="533"/>
      <c r="J108" s="533"/>
      <c r="K108" s="533"/>
      <c r="L108" s="533"/>
      <c r="M108" s="533"/>
      <c r="N108" s="533"/>
      <c r="O108" s="533"/>
      <c r="P108" s="533"/>
      <c r="Q108" s="533"/>
      <c r="R108" s="533"/>
      <c r="S108" s="533"/>
      <c r="T108" s="533"/>
      <c r="U108" s="533"/>
      <c r="V108" s="533"/>
      <c r="W108" s="533"/>
      <c r="X108" s="533"/>
      <c r="Y108" s="533"/>
      <c r="Z108" s="533"/>
      <c r="AA108" s="533"/>
      <c r="AB108" s="533"/>
      <c r="AC108" s="533"/>
      <c r="AD108" s="533"/>
      <c r="AE108" s="533"/>
      <c r="AF108" s="533"/>
      <c r="AG108" s="533"/>
      <c r="AH108" s="533"/>
      <c r="AI108" s="533"/>
      <c r="AJ108" s="533"/>
      <c r="AK108" s="533"/>
      <c r="AL108" s="533"/>
      <c r="AM108" s="226">
        <f t="shared" ref="AM108:AM116" si="12">SUM(H108:AL108)</f>
        <v>0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">
      <c r="A109" s="252" t="s">
        <v>214</v>
      </c>
      <c r="B109" s="210"/>
      <c r="C109" s="211"/>
      <c r="D109" s="217">
        <v>0</v>
      </c>
      <c r="E109" s="218">
        <f t="shared" si="11"/>
        <v>0</v>
      </c>
      <c r="F109" s="521">
        <f t="shared" si="9"/>
        <v>0</v>
      </c>
      <c r="G109" s="207"/>
      <c r="H109" s="482">
        <v>0</v>
      </c>
      <c r="I109" s="482">
        <v>0</v>
      </c>
      <c r="J109" s="482">
        <v>0</v>
      </c>
      <c r="K109" s="482">
        <v>0</v>
      </c>
      <c r="L109" s="482">
        <v>0</v>
      </c>
      <c r="M109" s="482">
        <v>0</v>
      </c>
      <c r="N109" s="482">
        <v>0</v>
      </c>
      <c r="O109" s="482">
        <v>0</v>
      </c>
      <c r="P109" s="482">
        <v>0</v>
      </c>
      <c r="Q109" s="482">
        <v>0</v>
      </c>
      <c r="R109" s="482">
        <v>0</v>
      </c>
      <c r="S109" s="482">
        <v>0</v>
      </c>
      <c r="T109" s="482">
        <v>0</v>
      </c>
      <c r="U109" s="482">
        <v>0</v>
      </c>
      <c r="V109" s="482">
        <v>0</v>
      </c>
      <c r="W109" s="482">
        <v>0</v>
      </c>
      <c r="X109" s="482">
        <v>0</v>
      </c>
      <c r="Y109" s="482">
        <v>0</v>
      </c>
      <c r="Z109" s="482">
        <v>0</v>
      </c>
      <c r="AA109" s="482">
        <v>0</v>
      </c>
      <c r="AB109" s="482">
        <v>0</v>
      </c>
      <c r="AC109" s="482">
        <v>0</v>
      </c>
      <c r="AD109" s="482">
        <v>0</v>
      </c>
      <c r="AE109" s="482">
        <v>0</v>
      </c>
      <c r="AF109" s="482">
        <v>0</v>
      </c>
      <c r="AG109" s="482">
        <v>0</v>
      </c>
      <c r="AH109" s="482">
        <v>0</v>
      </c>
      <c r="AI109" s="482">
        <v>0</v>
      </c>
      <c r="AJ109" s="482">
        <v>0</v>
      </c>
      <c r="AK109" s="482">
        <v>0</v>
      </c>
      <c r="AL109" s="482">
        <v>0</v>
      </c>
      <c r="AM109" s="226">
        <f t="shared" si="12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">
      <c r="A110" s="252" t="s">
        <v>214</v>
      </c>
      <c r="B110" s="210"/>
      <c r="C110" s="211"/>
      <c r="D110" s="217">
        <v>0</v>
      </c>
      <c r="E110" s="218">
        <f t="shared" si="11"/>
        <v>0</v>
      </c>
      <c r="F110" s="521">
        <f t="shared" si="9"/>
        <v>0</v>
      </c>
      <c r="G110" s="207"/>
      <c r="H110" s="482">
        <v>0</v>
      </c>
      <c r="I110" s="482">
        <v>0</v>
      </c>
      <c r="J110" s="482">
        <v>0</v>
      </c>
      <c r="K110" s="482">
        <v>0</v>
      </c>
      <c r="L110" s="482">
        <v>0</v>
      </c>
      <c r="M110" s="482">
        <v>0</v>
      </c>
      <c r="N110" s="482">
        <v>0</v>
      </c>
      <c r="O110" s="482">
        <v>0</v>
      </c>
      <c r="P110" s="482">
        <v>0</v>
      </c>
      <c r="Q110" s="482">
        <v>0</v>
      </c>
      <c r="R110" s="482">
        <v>0</v>
      </c>
      <c r="S110" s="482">
        <v>0</v>
      </c>
      <c r="T110" s="482">
        <v>0</v>
      </c>
      <c r="U110" s="482">
        <v>0</v>
      </c>
      <c r="V110" s="482">
        <v>0</v>
      </c>
      <c r="W110" s="482">
        <v>0</v>
      </c>
      <c r="X110" s="482">
        <v>0</v>
      </c>
      <c r="Y110" s="482">
        <v>0</v>
      </c>
      <c r="Z110" s="482">
        <v>0</v>
      </c>
      <c r="AA110" s="482">
        <v>0</v>
      </c>
      <c r="AB110" s="482">
        <v>0</v>
      </c>
      <c r="AC110" s="482">
        <v>0</v>
      </c>
      <c r="AD110" s="482">
        <v>0</v>
      </c>
      <c r="AE110" s="482">
        <v>0</v>
      </c>
      <c r="AF110" s="482">
        <v>0</v>
      </c>
      <c r="AG110" s="482">
        <v>0</v>
      </c>
      <c r="AH110" s="482">
        <v>0</v>
      </c>
      <c r="AI110" s="482">
        <v>0</v>
      </c>
      <c r="AJ110" s="482">
        <v>0</v>
      </c>
      <c r="AK110" s="482">
        <v>0</v>
      </c>
      <c r="AL110" s="482">
        <v>0</v>
      </c>
      <c r="AM110" s="226">
        <f t="shared" si="12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">
      <c r="A111" s="252" t="s">
        <v>214</v>
      </c>
      <c r="B111" s="210"/>
      <c r="C111" s="211"/>
      <c r="D111" s="217">
        <v>0</v>
      </c>
      <c r="E111" s="218">
        <f t="shared" si="11"/>
        <v>0</v>
      </c>
      <c r="F111" s="521">
        <f t="shared" si="9"/>
        <v>0</v>
      </c>
      <c r="G111" s="207"/>
      <c r="H111" s="482">
        <v>0</v>
      </c>
      <c r="I111" s="482">
        <v>0</v>
      </c>
      <c r="J111" s="482">
        <v>0</v>
      </c>
      <c r="K111" s="482">
        <v>0</v>
      </c>
      <c r="L111" s="482">
        <v>0</v>
      </c>
      <c r="M111" s="482">
        <v>0</v>
      </c>
      <c r="N111" s="482">
        <v>0</v>
      </c>
      <c r="O111" s="482">
        <v>0</v>
      </c>
      <c r="P111" s="482">
        <v>0</v>
      </c>
      <c r="Q111" s="482">
        <v>0</v>
      </c>
      <c r="R111" s="482">
        <v>0</v>
      </c>
      <c r="S111" s="482">
        <v>0</v>
      </c>
      <c r="T111" s="482">
        <v>0</v>
      </c>
      <c r="U111" s="482">
        <v>0</v>
      </c>
      <c r="V111" s="482">
        <v>0</v>
      </c>
      <c r="W111" s="482">
        <v>0</v>
      </c>
      <c r="X111" s="482">
        <v>0</v>
      </c>
      <c r="Y111" s="482">
        <v>0</v>
      </c>
      <c r="Z111" s="482">
        <v>0</v>
      </c>
      <c r="AA111" s="482">
        <v>0</v>
      </c>
      <c r="AB111" s="482">
        <v>0</v>
      </c>
      <c r="AC111" s="482">
        <v>0</v>
      </c>
      <c r="AD111" s="482">
        <v>0</v>
      </c>
      <c r="AE111" s="482">
        <v>0</v>
      </c>
      <c r="AF111" s="482">
        <v>0</v>
      </c>
      <c r="AG111" s="482">
        <v>0</v>
      </c>
      <c r="AH111" s="482">
        <v>0</v>
      </c>
      <c r="AI111" s="482">
        <v>0</v>
      </c>
      <c r="AJ111" s="482">
        <v>0</v>
      </c>
      <c r="AK111" s="482">
        <v>0</v>
      </c>
      <c r="AL111" s="482">
        <v>0</v>
      </c>
      <c r="AM111" s="226">
        <f t="shared" si="12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">
      <c r="A112" s="439" t="s">
        <v>43</v>
      </c>
      <c r="B112" s="210"/>
      <c r="C112" s="211"/>
      <c r="D112" s="217">
        <v>0</v>
      </c>
      <c r="E112" s="218">
        <f t="shared" si="11"/>
        <v>0</v>
      </c>
      <c r="F112" s="521">
        <f t="shared" si="9"/>
        <v>0</v>
      </c>
      <c r="G112" s="207"/>
      <c r="H112" s="482">
        <v>0</v>
      </c>
      <c r="I112" s="482">
        <v>0</v>
      </c>
      <c r="J112" s="482">
        <v>0</v>
      </c>
      <c r="K112" s="482">
        <v>0</v>
      </c>
      <c r="L112" s="482">
        <v>0</v>
      </c>
      <c r="M112" s="482">
        <v>0</v>
      </c>
      <c r="N112" s="482">
        <v>0</v>
      </c>
      <c r="O112" s="482">
        <v>0</v>
      </c>
      <c r="P112" s="482">
        <v>0</v>
      </c>
      <c r="Q112" s="482">
        <v>0</v>
      </c>
      <c r="R112" s="482">
        <v>0</v>
      </c>
      <c r="S112" s="482">
        <v>0</v>
      </c>
      <c r="T112" s="482">
        <v>0</v>
      </c>
      <c r="U112" s="482">
        <v>0</v>
      </c>
      <c r="V112" s="482">
        <v>0</v>
      </c>
      <c r="W112" s="482">
        <v>0</v>
      </c>
      <c r="X112" s="482">
        <v>0</v>
      </c>
      <c r="Y112" s="482">
        <v>0</v>
      </c>
      <c r="Z112" s="482">
        <v>0</v>
      </c>
      <c r="AA112" s="482">
        <v>0</v>
      </c>
      <c r="AB112" s="482">
        <v>0</v>
      </c>
      <c r="AC112" s="482">
        <v>0</v>
      </c>
      <c r="AD112" s="482">
        <v>0</v>
      </c>
      <c r="AE112" s="482">
        <v>0</v>
      </c>
      <c r="AF112" s="482">
        <v>0</v>
      </c>
      <c r="AG112" s="482">
        <v>0</v>
      </c>
      <c r="AH112" s="482">
        <v>0</v>
      </c>
      <c r="AI112" s="482">
        <v>0</v>
      </c>
      <c r="AJ112" s="482">
        <v>0</v>
      </c>
      <c r="AK112" s="482">
        <v>0</v>
      </c>
      <c r="AL112" s="482">
        <v>0</v>
      </c>
      <c r="AM112" s="226">
        <f t="shared" si="12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25">
      <c r="A113" s="439" t="s">
        <v>45</v>
      </c>
      <c r="B113" s="210"/>
      <c r="C113" s="211"/>
      <c r="D113" s="217">
        <v>0</v>
      </c>
      <c r="E113" s="218">
        <f t="shared" si="11"/>
        <v>0</v>
      </c>
      <c r="F113" s="521">
        <f t="shared" si="9"/>
        <v>0</v>
      </c>
      <c r="G113" s="207"/>
      <c r="H113" s="482">
        <v>0</v>
      </c>
      <c r="I113" s="482">
        <v>0</v>
      </c>
      <c r="J113" s="482">
        <v>0</v>
      </c>
      <c r="K113" s="482">
        <v>0</v>
      </c>
      <c r="L113" s="482">
        <v>0</v>
      </c>
      <c r="M113" s="482">
        <v>0</v>
      </c>
      <c r="N113" s="482">
        <v>0</v>
      </c>
      <c r="O113" s="482">
        <v>0</v>
      </c>
      <c r="P113" s="482">
        <v>0</v>
      </c>
      <c r="Q113" s="482">
        <v>0</v>
      </c>
      <c r="R113" s="482">
        <v>0</v>
      </c>
      <c r="S113" s="482">
        <v>0</v>
      </c>
      <c r="T113" s="482">
        <v>0</v>
      </c>
      <c r="U113" s="482">
        <v>0</v>
      </c>
      <c r="V113" s="482">
        <v>0</v>
      </c>
      <c r="W113" s="482">
        <v>0</v>
      </c>
      <c r="X113" s="482">
        <v>0</v>
      </c>
      <c r="Y113" s="482">
        <v>0</v>
      </c>
      <c r="Z113" s="482">
        <v>0</v>
      </c>
      <c r="AA113" s="482">
        <v>0</v>
      </c>
      <c r="AB113" s="482">
        <v>0</v>
      </c>
      <c r="AC113" s="482">
        <v>0</v>
      </c>
      <c r="AD113" s="482">
        <v>0</v>
      </c>
      <c r="AE113" s="482">
        <v>0</v>
      </c>
      <c r="AF113" s="482">
        <v>0</v>
      </c>
      <c r="AG113" s="482">
        <v>0</v>
      </c>
      <c r="AH113" s="482">
        <v>0</v>
      </c>
      <c r="AI113" s="482">
        <v>0</v>
      </c>
      <c r="AJ113" s="482">
        <v>0</v>
      </c>
      <c r="AK113" s="482">
        <v>0</v>
      </c>
      <c r="AL113" s="482">
        <v>0</v>
      </c>
      <c r="AM113" s="226">
        <f t="shared" si="12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25">
      <c r="A114" s="438" t="s">
        <v>232</v>
      </c>
      <c r="B114" s="210"/>
      <c r="C114" s="211"/>
      <c r="D114" s="485">
        <v>0</v>
      </c>
      <c r="E114" s="486">
        <f t="shared" si="11"/>
        <v>0</v>
      </c>
      <c r="F114" s="522">
        <f t="shared" si="9"/>
        <v>0</v>
      </c>
      <c r="G114" s="207"/>
      <c r="H114" s="488">
        <v>0</v>
      </c>
      <c r="I114" s="488">
        <v>0</v>
      </c>
      <c r="J114" s="488">
        <v>0</v>
      </c>
      <c r="K114" s="488">
        <v>0</v>
      </c>
      <c r="L114" s="488">
        <v>0</v>
      </c>
      <c r="M114" s="488">
        <v>0</v>
      </c>
      <c r="N114" s="488">
        <v>0</v>
      </c>
      <c r="O114" s="488">
        <v>0</v>
      </c>
      <c r="P114" s="488">
        <v>0</v>
      </c>
      <c r="Q114" s="488">
        <v>0</v>
      </c>
      <c r="R114" s="488">
        <v>0</v>
      </c>
      <c r="S114" s="488">
        <v>0</v>
      </c>
      <c r="T114" s="488">
        <v>0</v>
      </c>
      <c r="U114" s="488">
        <v>0</v>
      </c>
      <c r="V114" s="488">
        <v>0</v>
      </c>
      <c r="W114" s="488">
        <v>0</v>
      </c>
      <c r="X114" s="488">
        <v>0</v>
      </c>
      <c r="Y114" s="488">
        <v>0</v>
      </c>
      <c r="Z114" s="488">
        <v>0</v>
      </c>
      <c r="AA114" s="488">
        <v>0</v>
      </c>
      <c r="AB114" s="488">
        <v>0</v>
      </c>
      <c r="AC114" s="488">
        <v>0</v>
      </c>
      <c r="AD114" s="488">
        <v>0</v>
      </c>
      <c r="AE114" s="488">
        <v>0</v>
      </c>
      <c r="AF114" s="488">
        <v>0</v>
      </c>
      <c r="AG114" s="488">
        <v>0</v>
      </c>
      <c r="AH114" s="488">
        <v>0</v>
      </c>
      <c r="AI114" s="488">
        <v>0</v>
      </c>
      <c r="AJ114" s="488">
        <v>0</v>
      </c>
      <c r="AK114" s="488">
        <v>0</v>
      </c>
      <c r="AL114" s="488">
        <v>0</v>
      </c>
      <c r="AM114" s="524">
        <f t="shared" si="12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thickTop="1" x14ac:dyDescent="0.2">
      <c r="A115" s="252" t="s">
        <v>214</v>
      </c>
      <c r="B115" s="210"/>
      <c r="C115" s="211"/>
      <c r="D115" s="212">
        <v>0</v>
      </c>
      <c r="E115" s="231">
        <f t="shared" si="11"/>
        <v>0</v>
      </c>
      <c r="F115" s="228">
        <f t="shared" si="9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2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thickBot="1" x14ac:dyDescent="0.25">
      <c r="A116" s="252" t="s">
        <v>214</v>
      </c>
      <c r="B116" s="210"/>
      <c r="C116" s="211"/>
      <c r="D116" s="221">
        <v>0</v>
      </c>
      <c r="E116" s="333">
        <f t="shared" si="11"/>
        <v>0</v>
      </c>
      <c r="F116" s="228">
        <f t="shared" si="9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2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25">
      <c r="A117" s="434" t="s">
        <v>233</v>
      </c>
      <c r="B117" s="210"/>
      <c r="C117" s="211"/>
      <c r="D117" s="485">
        <v>0</v>
      </c>
      <c r="E117" s="486">
        <f>E114+E113+E112+E108+E107+E73+E72+E71</f>
        <v>0</v>
      </c>
      <c r="F117" s="487">
        <f t="shared" si="9"/>
        <v>0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0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25">
      <c r="A118" s="440" t="s">
        <v>41</v>
      </c>
      <c r="B118" s="234"/>
      <c r="C118" s="234"/>
      <c r="D118" s="250">
        <v>0</v>
      </c>
      <c r="E118" s="251">
        <f>AM118</f>
        <v>0</v>
      </c>
      <c r="F118" s="341">
        <f t="shared" si="9"/>
        <v>0</v>
      </c>
      <c r="H118" s="531"/>
      <c r="I118" s="531"/>
      <c r="J118" s="531"/>
      <c r="K118" s="531"/>
      <c r="L118" s="531"/>
      <c r="M118" s="531"/>
      <c r="N118" s="531"/>
      <c r="O118" s="531"/>
      <c r="P118" s="531"/>
      <c r="Q118" s="531"/>
      <c r="R118" s="531"/>
      <c r="S118" s="531"/>
      <c r="T118" s="531"/>
      <c r="U118" s="531"/>
      <c r="V118" s="531"/>
      <c r="W118" s="531"/>
      <c r="X118" s="531"/>
      <c r="Y118" s="531"/>
      <c r="Z118" s="531"/>
      <c r="AA118" s="531"/>
      <c r="AB118" s="531"/>
      <c r="AC118" s="531"/>
      <c r="AD118" s="531"/>
      <c r="AE118" s="531"/>
      <c r="AF118" s="531"/>
      <c r="AG118" s="531"/>
      <c r="AH118" s="531"/>
      <c r="AI118" s="531"/>
      <c r="AJ118" s="531"/>
      <c r="AK118" s="531"/>
      <c r="AL118" s="531"/>
      <c r="AM118" s="341">
        <f>SUM(H118:AL118)</f>
        <v>0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25">
      <c r="H119" s="484">
        <f>B4</f>
        <v>37165</v>
      </c>
      <c r="I119" s="484">
        <f t="shared" ref="I119:R119" si="13">H119+1</f>
        <v>37166</v>
      </c>
      <c r="J119" s="484">
        <f t="shared" si="13"/>
        <v>37167</v>
      </c>
      <c r="K119" s="484">
        <f t="shared" si="13"/>
        <v>37168</v>
      </c>
      <c r="L119" s="484">
        <f t="shared" si="13"/>
        <v>37169</v>
      </c>
      <c r="M119" s="484">
        <f t="shared" si="13"/>
        <v>37170</v>
      </c>
      <c r="N119" s="484">
        <f t="shared" si="13"/>
        <v>37171</v>
      </c>
      <c r="O119" s="484">
        <f t="shared" si="13"/>
        <v>37172</v>
      </c>
      <c r="P119" s="484">
        <f t="shared" si="13"/>
        <v>37173</v>
      </c>
      <c r="Q119" s="484">
        <f t="shared" si="13"/>
        <v>37174</v>
      </c>
      <c r="R119" s="484">
        <f t="shared" si="13"/>
        <v>37175</v>
      </c>
      <c r="S119" s="484">
        <f t="shared" ref="S119:AB119" si="14">R119+1</f>
        <v>37176</v>
      </c>
      <c r="T119" s="484">
        <f t="shared" si="14"/>
        <v>37177</v>
      </c>
      <c r="U119" s="484">
        <f t="shared" si="14"/>
        <v>37178</v>
      </c>
      <c r="V119" s="484">
        <f t="shared" si="14"/>
        <v>37179</v>
      </c>
      <c r="W119" s="484">
        <f t="shared" si="14"/>
        <v>37180</v>
      </c>
      <c r="X119" s="484">
        <f t="shared" si="14"/>
        <v>37181</v>
      </c>
      <c r="Y119" s="484">
        <f t="shared" si="14"/>
        <v>37182</v>
      </c>
      <c r="Z119" s="484">
        <f t="shared" si="14"/>
        <v>37183</v>
      </c>
      <c r="AA119" s="484">
        <f t="shared" si="14"/>
        <v>37184</v>
      </c>
      <c r="AB119" s="484">
        <f t="shared" si="14"/>
        <v>37185</v>
      </c>
      <c r="AC119" s="484">
        <f t="shared" ref="AC119:AL119" si="15">AB119+1</f>
        <v>37186</v>
      </c>
      <c r="AD119" s="484">
        <f t="shared" si="15"/>
        <v>37187</v>
      </c>
      <c r="AE119" s="484">
        <f t="shared" si="15"/>
        <v>37188</v>
      </c>
      <c r="AF119" s="484">
        <f t="shared" si="15"/>
        <v>37189</v>
      </c>
      <c r="AG119" s="484">
        <f t="shared" si="15"/>
        <v>37190</v>
      </c>
      <c r="AH119" s="484">
        <f t="shared" si="15"/>
        <v>37191</v>
      </c>
      <c r="AI119" s="484">
        <f t="shared" si="15"/>
        <v>37192</v>
      </c>
      <c r="AJ119" s="484">
        <f t="shared" si="15"/>
        <v>37193</v>
      </c>
      <c r="AK119" s="484">
        <f t="shared" si="15"/>
        <v>37194</v>
      </c>
      <c r="AL119" s="484">
        <f t="shared" si="15"/>
        <v>37195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25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25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25" thickTop="1" thickBot="1" x14ac:dyDescent="0.25">
      <c r="A122" s="37" t="s">
        <v>235</v>
      </c>
      <c r="B122" s="38"/>
      <c r="C122" s="39"/>
      <c r="D122" s="40"/>
    </row>
    <row r="123" spans="1:46" ht="12.75" customHeight="1" thickTop="1" x14ac:dyDescent="0.2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25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25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25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25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0</v>
      </c>
      <c r="D136" s="324">
        <v>0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6">SUM(C136:C137)</f>
        <v>0</v>
      </c>
      <c r="D138" s="320">
        <f t="shared" si="16"/>
        <v>0</v>
      </c>
      <c r="E138" s="312">
        <f t="shared" si="16"/>
        <v>0</v>
      </c>
      <c r="F138" s="312">
        <f t="shared" si="16"/>
        <v>0</v>
      </c>
      <c r="G138" s="312">
        <f t="shared" si="16"/>
        <v>0</v>
      </c>
      <c r="H138" s="322">
        <f t="shared" si="16"/>
        <v>0</v>
      </c>
      <c r="I138" s="330">
        <f t="shared" si="16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37165</v>
      </c>
      <c r="C142" s="345"/>
      <c r="D142" s="345"/>
      <c r="E142" s="345"/>
      <c r="F142" s="345"/>
      <c r="G142" s="345"/>
      <c r="H142" s="345"/>
      <c r="I142" s="344">
        <f t="shared" ref="I142:I172" si="17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72" si="18">+B142+1</f>
        <v>37166</v>
      </c>
      <c r="C143" s="310"/>
      <c r="D143" s="310"/>
      <c r="E143" s="310"/>
      <c r="F143" s="310"/>
      <c r="G143" s="310"/>
      <c r="H143" s="310"/>
      <c r="I143" s="311">
        <f t="shared" si="17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8"/>
        <v>37167</v>
      </c>
      <c r="C144" s="310"/>
      <c r="D144" s="310"/>
      <c r="E144" s="310"/>
      <c r="F144" s="310"/>
      <c r="G144" s="310"/>
      <c r="H144" s="310"/>
      <c r="I144" s="311">
        <f t="shared" si="17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8"/>
        <v>37168</v>
      </c>
      <c r="C145" s="310"/>
      <c r="D145" s="310"/>
      <c r="E145" s="310"/>
      <c r="F145" s="310"/>
      <c r="G145" s="310"/>
      <c r="H145" s="310"/>
      <c r="I145" s="311">
        <f t="shared" si="17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8"/>
        <v>37169</v>
      </c>
      <c r="C146" s="310"/>
      <c r="D146" s="310"/>
      <c r="E146" s="310"/>
      <c r="F146" s="310"/>
      <c r="G146" s="310"/>
      <c r="H146" s="310"/>
      <c r="I146" s="311">
        <f t="shared" si="17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8"/>
        <v>37170</v>
      </c>
      <c r="C147" s="310"/>
      <c r="D147" s="310"/>
      <c r="E147" s="310"/>
      <c r="F147" s="310"/>
      <c r="G147" s="310"/>
      <c r="H147" s="310"/>
      <c r="I147" s="311">
        <f t="shared" si="17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8"/>
        <v>37171</v>
      </c>
      <c r="C148" s="310"/>
      <c r="D148" s="310"/>
      <c r="E148" s="310"/>
      <c r="F148" s="310"/>
      <c r="G148" s="310"/>
      <c r="H148" s="310"/>
      <c r="I148" s="311">
        <f t="shared" si="17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8"/>
        <v>37172</v>
      </c>
      <c r="C149" s="310"/>
      <c r="D149" s="310"/>
      <c r="E149" s="310"/>
      <c r="F149" s="310"/>
      <c r="G149" s="310"/>
      <c r="H149" s="310"/>
      <c r="I149" s="311">
        <f t="shared" si="17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8"/>
        <v>37173</v>
      </c>
      <c r="C150" s="310"/>
      <c r="D150" s="310"/>
      <c r="E150" s="310"/>
      <c r="F150" s="310"/>
      <c r="G150" s="310"/>
      <c r="H150" s="310"/>
      <c r="I150" s="311">
        <f t="shared" si="17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8"/>
        <v>37174</v>
      </c>
      <c r="C151" s="310"/>
      <c r="D151" s="310"/>
      <c r="E151" s="310"/>
      <c r="F151" s="310"/>
      <c r="G151" s="310"/>
      <c r="H151" s="310"/>
      <c r="I151" s="311">
        <f t="shared" si="17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8"/>
        <v>37175</v>
      </c>
      <c r="C152" s="310"/>
      <c r="D152" s="310"/>
      <c r="E152" s="310"/>
      <c r="F152" s="310"/>
      <c r="G152" s="310"/>
      <c r="H152" s="310"/>
      <c r="I152" s="311">
        <f t="shared" si="17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8"/>
        <v>37176</v>
      </c>
      <c r="C153" s="310"/>
      <c r="D153" s="310"/>
      <c r="E153" s="310"/>
      <c r="F153" s="310"/>
      <c r="G153" s="310"/>
      <c r="H153" s="310"/>
      <c r="I153" s="311">
        <f t="shared" si="17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8"/>
        <v>37177</v>
      </c>
      <c r="C154" s="310"/>
      <c r="D154" s="310"/>
      <c r="E154" s="310"/>
      <c r="F154" s="310"/>
      <c r="G154" s="310"/>
      <c r="H154" s="310"/>
      <c r="I154" s="311">
        <f t="shared" si="17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8"/>
        <v>37178</v>
      </c>
      <c r="C155" s="310"/>
      <c r="D155" s="310"/>
      <c r="E155" s="310"/>
      <c r="F155" s="310"/>
      <c r="G155" s="310"/>
      <c r="H155" s="310"/>
      <c r="I155" s="311">
        <f t="shared" si="17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8"/>
        <v>37179</v>
      </c>
      <c r="C156" s="310"/>
      <c r="D156" s="310"/>
      <c r="E156" s="310"/>
      <c r="F156" s="310"/>
      <c r="G156" s="310"/>
      <c r="H156" s="310"/>
      <c r="I156" s="311">
        <f t="shared" si="17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8"/>
        <v>37180</v>
      </c>
      <c r="C157" s="310"/>
      <c r="D157" s="310"/>
      <c r="E157" s="310"/>
      <c r="F157" s="310"/>
      <c r="G157" s="310"/>
      <c r="H157" s="310"/>
      <c r="I157" s="311">
        <f t="shared" si="17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8"/>
        <v>37181</v>
      </c>
      <c r="C158" s="323"/>
      <c r="D158" s="324"/>
      <c r="E158" s="323"/>
      <c r="F158" s="325"/>
      <c r="G158" s="310"/>
      <c r="H158" s="310"/>
      <c r="I158" s="311">
        <f t="shared" si="17"/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si="18"/>
        <v>37182</v>
      </c>
      <c r="C159" s="310"/>
      <c r="D159" s="310"/>
      <c r="E159" s="310"/>
      <c r="F159" s="310"/>
      <c r="G159" s="310"/>
      <c r="H159" s="310"/>
      <c r="I159" s="311">
        <f t="shared" si="17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18"/>
        <v>37183</v>
      </c>
      <c r="C160" s="323"/>
      <c r="D160" s="324"/>
      <c r="E160" s="323"/>
      <c r="F160" s="325"/>
      <c r="G160" s="503"/>
      <c r="H160" s="500"/>
      <c r="I160" s="311">
        <f t="shared" si="17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18"/>
        <v>37184</v>
      </c>
      <c r="C161" s="310"/>
      <c r="D161" s="310"/>
      <c r="E161" s="310"/>
      <c r="F161" s="310"/>
      <c r="G161" s="310"/>
      <c r="H161" s="310"/>
      <c r="I161" s="311">
        <f t="shared" si="17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18"/>
        <v>37185</v>
      </c>
      <c r="C162" s="310"/>
      <c r="D162" s="310"/>
      <c r="E162" s="310"/>
      <c r="F162" s="310"/>
      <c r="G162" s="310"/>
      <c r="H162" s="310"/>
      <c r="I162" s="311">
        <f t="shared" si="17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18"/>
        <v>37186</v>
      </c>
      <c r="C163" s="310"/>
      <c r="D163" s="310"/>
      <c r="E163" s="310"/>
      <c r="F163" s="310"/>
      <c r="G163" s="310"/>
      <c r="H163" s="310"/>
      <c r="I163" s="311">
        <f t="shared" si="17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18"/>
        <v>37187</v>
      </c>
      <c r="C164" s="310"/>
      <c r="D164" s="310"/>
      <c r="E164" s="310"/>
      <c r="F164" s="310"/>
      <c r="G164" s="310"/>
      <c r="H164" s="310"/>
      <c r="I164" s="311">
        <f t="shared" si="17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18"/>
        <v>37188</v>
      </c>
      <c r="C165" s="310"/>
      <c r="D165" s="310"/>
      <c r="E165" s="310"/>
      <c r="F165" s="310"/>
      <c r="G165" s="310"/>
      <c r="H165" s="310"/>
      <c r="I165" s="311">
        <f t="shared" si="17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18"/>
        <v>37189</v>
      </c>
      <c r="C166" s="310"/>
      <c r="D166" s="310"/>
      <c r="E166" s="310"/>
      <c r="F166" s="310"/>
      <c r="G166" s="310"/>
      <c r="H166" s="310"/>
      <c r="I166" s="311">
        <f t="shared" si="17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18"/>
        <v>37190</v>
      </c>
      <c r="C167" s="310"/>
      <c r="D167" s="310"/>
      <c r="E167" s="310"/>
      <c r="F167" s="310"/>
      <c r="G167" s="310"/>
      <c r="H167" s="310"/>
      <c r="I167" s="311">
        <f t="shared" si="17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18"/>
        <v>37191</v>
      </c>
      <c r="C168" s="310"/>
      <c r="D168" s="310"/>
      <c r="E168" s="310"/>
      <c r="F168" s="310"/>
      <c r="G168" s="310"/>
      <c r="H168" s="310"/>
      <c r="I168" s="311">
        <f t="shared" si="17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18"/>
        <v>37192</v>
      </c>
      <c r="C169" s="310"/>
      <c r="D169" s="310"/>
      <c r="E169" s="310"/>
      <c r="F169" s="310"/>
      <c r="G169" s="310"/>
      <c r="H169" s="310"/>
      <c r="I169" s="311">
        <f t="shared" si="17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18"/>
        <v>37193</v>
      </c>
      <c r="C170" s="310"/>
      <c r="D170" s="310"/>
      <c r="E170" s="310"/>
      <c r="F170" s="310"/>
      <c r="G170" s="310"/>
      <c r="H170" s="437"/>
      <c r="I170" s="311">
        <f t="shared" si="17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18"/>
        <v>37194</v>
      </c>
      <c r="C171" s="310"/>
      <c r="D171" s="310"/>
      <c r="E171" s="310"/>
      <c r="F171" s="310"/>
      <c r="G171" s="310"/>
      <c r="H171" s="437"/>
      <c r="I171" s="311">
        <f t="shared" si="17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18"/>
        <v>37195</v>
      </c>
      <c r="C172" s="313"/>
      <c r="D172" s="314"/>
      <c r="E172" s="314"/>
      <c r="F172" s="314"/>
      <c r="G172" s="313"/>
      <c r="H172" s="459"/>
      <c r="I172" s="315">
        <f t="shared" si="17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19">SUM(C142:C172)</f>
        <v>0</v>
      </c>
      <c r="D173" s="312">
        <f t="shared" si="19"/>
        <v>0</v>
      </c>
      <c r="E173" s="312">
        <f t="shared" si="19"/>
        <v>0</v>
      </c>
      <c r="F173" s="312">
        <f t="shared" si="19"/>
        <v>0</v>
      </c>
      <c r="G173" s="312">
        <f t="shared" si="19"/>
        <v>0</v>
      </c>
      <c r="H173" s="312">
        <f t="shared" si="19"/>
        <v>0</v>
      </c>
      <c r="I173" s="311">
        <f t="shared" si="19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25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25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25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25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25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25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25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25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25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"/>
    <row r="253" spans="1:15" ht="12.75" customHeight="1" x14ac:dyDescent="0.2"/>
    <row r="254" spans="1:15" ht="12.75" customHeight="1" thickBot="1" x14ac:dyDescent="0.25">
      <c r="D254" s="1"/>
      <c r="E254" s="1"/>
      <c r="F254" s="1"/>
      <c r="G254" s="49"/>
      <c r="H254" s="49"/>
    </row>
    <row r="255" spans="1:15" ht="12.75" customHeight="1" thickTop="1" thickBot="1" x14ac:dyDescent="0.25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25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25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25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"/>
  </sheetData>
  <customSheetViews>
    <customSheetView guid="{82BDC428-8BA8-11D2-B258-00A024620E62}" scale="75" fitToPage="1" showRuler="0" topLeftCell="O18">
      <selection activeCell="A6" sqref="A6:R40"/>
      <pageMargins left="0.25" right="0.25" top="0.25" bottom="0.25" header="0.23" footer="0.25"/>
      <printOptions horizontalCentered="1"/>
      <pageSetup paperSize="5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2BDC431-8BA8-11D2-B258-00A024620E62}" scale="75" fitToPage="1" showRuler="0" topLeftCell="A40">
      <selection activeCell="A41" sqref="A41:AG118"/>
      <pageMargins left="0.25" right="0.25" top="0.25" bottom="0.25" header="0.23" footer="0.25"/>
      <printOptions horizontalCentered="1"/>
      <pageSetup paperSize="5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2BDC43A-8BA8-11D2-B258-00A024620E62}" scale="75" fitToPage="1" showRuler="0" topLeftCell="A120">
      <selection activeCell="A121" sqref="A121:M239"/>
      <pageMargins left="0.25" right="0.25" top="0.25" bottom="0.25" header="0.23" footer="0.25"/>
      <printOptions horizontalCentered="1"/>
      <pageSetup paperSize="5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verticalCentered="1"/>
  <pageMargins left="0.75" right="0.25" top="0.25" bottom="0.4" header="0.23" footer="0.25"/>
  <pageSetup orientation="landscape" horizontalDpi="4294967292" verticalDpi="4294967292" r:id="rId4"/>
  <headerFooter alignWithMargins="0">
    <oddFooter>&amp;LECT&amp;CPage &amp;P&amp;R&amp;D</oddFooter>
  </headerFooter>
  <drawing r:id="rId5"/>
  <legacyDrawing r:id="rId6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AX277"/>
  <sheetViews>
    <sheetView topLeftCell="S1" zoomScale="80" workbookViewId="0">
      <selection activeCell="C174" sqref="C174:I174"/>
    </sheetView>
  </sheetViews>
  <sheetFormatPr defaultRowHeight="12.75" x14ac:dyDescent="0.2"/>
  <cols>
    <col min="1" max="1" width="25.42578125" style="11" customWidth="1"/>
    <col min="2" max="2" width="17.28515625" style="11" customWidth="1"/>
    <col min="3" max="3" width="14.42578125" style="11" customWidth="1"/>
    <col min="4" max="4" width="14.85546875" style="11" customWidth="1"/>
    <col min="5" max="5" width="17.28515625" style="11" customWidth="1"/>
    <col min="6" max="6" width="19.85546875" style="11" customWidth="1"/>
    <col min="7" max="7" width="17" style="11" customWidth="1"/>
    <col min="8" max="8" width="16.7109375" style="11" customWidth="1"/>
    <col min="9" max="9" width="19.85546875" style="11" customWidth="1"/>
    <col min="10" max="10" width="14.85546875" style="11" customWidth="1"/>
    <col min="11" max="11" width="16.85546875" style="11" customWidth="1"/>
    <col min="12" max="12" width="14.85546875" style="11" customWidth="1"/>
    <col min="13" max="13" width="15.28515625" style="11" customWidth="1"/>
    <col min="14" max="18" width="14.85546875" style="11" customWidth="1"/>
    <col min="19" max="19" width="20.85546875" style="11" customWidth="1"/>
    <col min="20" max="24" width="14.85546875" style="11" customWidth="1"/>
    <col min="25" max="25" width="15.42578125" style="11" customWidth="1"/>
    <col min="26" max="34" width="14.85546875" style="11" customWidth="1"/>
    <col min="35" max="35" width="13.85546875" style="11" customWidth="1"/>
    <col min="36" max="36" width="15.140625" style="11" customWidth="1"/>
    <col min="37" max="37" width="16.140625" style="11" customWidth="1"/>
    <col min="38" max="38" width="14.5703125" style="11" customWidth="1"/>
    <col min="39" max="39" width="12" style="11" customWidth="1"/>
    <col min="40" max="40" width="13.28515625" style="11" customWidth="1"/>
    <col min="41" max="41" width="11.5703125" style="11" customWidth="1"/>
    <col min="42" max="42" width="14.5703125" style="11" customWidth="1"/>
    <col min="43" max="16384" width="9.14062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25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25">
      <c r="A3" s="407" t="s">
        <v>104</v>
      </c>
      <c r="B3" s="13" t="s">
        <v>91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25">
      <c r="A4" s="407" t="s">
        <v>106</v>
      </c>
      <c r="B4" s="166">
        <f>'WSCC-N'!B4</f>
        <v>37165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">
      <c r="A5" s="407" t="s">
        <v>108</v>
      </c>
      <c r="B5" s="483">
        <f>'WSCC-N'!B5</f>
        <v>37195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25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>
        <v>0</v>
      </c>
      <c r="Q8" s="1"/>
      <c r="R8" s="1"/>
      <c r="S8" s="62">
        <f>B4</f>
        <v>37165</v>
      </c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</row>
    <row r="9" spans="1:36" ht="12.75" customHeight="1" x14ac:dyDescent="0.2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>
        <v>0</v>
      </c>
      <c r="Q9" s="1"/>
      <c r="R9" s="1"/>
      <c r="S9" s="62">
        <f t="shared" ref="S9:S24" si="0">+S8+1</f>
        <v>37166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>
        <v>0</v>
      </c>
      <c r="Q10" s="1"/>
      <c r="R10" s="1"/>
      <c r="S10" s="62">
        <f t="shared" si="0"/>
        <v>37167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25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>
        <v>0</v>
      </c>
      <c r="Q11" s="1"/>
      <c r="R11" s="1"/>
      <c r="S11" s="62">
        <f t="shared" si="0"/>
        <v>37168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>
        <v>0</v>
      </c>
      <c r="Q12" s="1"/>
      <c r="R12" s="1"/>
      <c r="S12" s="62">
        <f t="shared" si="0"/>
        <v>37169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25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>
        <v>0</v>
      </c>
      <c r="Q13" s="1"/>
      <c r="R13" s="1"/>
      <c r="S13" s="62">
        <f t="shared" si="0"/>
        <v>37170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25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>
        <v>0</v>
      </c>
      <c r="Q14" s="1"/>
      <c r="R14" s="1"/>
      <c r="S14" s="62">
        <f t="shared" si="0"/>
        <v>37171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37172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25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>
        <v>0</v>
      </c>
      <c r="Q16" s="1"/>
      <c r="R16" s="1"/>
      <c r="S16" s="62">
        <f t="shared" si="0"/>
        <v>37173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37174</v>
      </c>
      <c r="T17" s="478"/>
      <c r="U17" s="478"/>
      <c r="V17" s="478"/>
      <c r="W17" s="478"/>
      <c r="X17" s="478"/>
      <c r="Y17" s="478"/>
      <c r="Z17" s="478"/>
      <c r="AA17" s="478"/>
      <c r="AB17" s="478"/>
      <c r="AC17" s="478"/>
      <c r="AD17" s="478"/>
      <c r="AE17" s="478"/>
      <c r="AF17" s="478"/>
      <c r="AG17" s="478"/>
      <c r="AH17" s="478"/>
      <c r="AI17" s="478"/>
      <c r="AJ17" s="478"/>
    </row>
    <row r="18" spans="1:37" ht="12.75" customHeight="1" x14ac:dyDescent="0.2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37175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>
        <v>0</v>
      </c>
      <c r="Q19" s="1"/>
      <c r="R19" s="1"/>
      <c r="S19" s="62">
        <f t="shared" si="0"/>
        <v>37176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>
        <v>0</v>
      </c>
      <c r="Q20" s="1"/>
      <c r="R20" s="1"/>
      <c r="S20" s="62">
        <f t="shared" si="0"/>
        <v>37177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37178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37179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37180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>
        <v>0</v>
      </c>
      <c r="Q24" s="1"/>
      <c r="R24" s="1"/>
      <c r="S24" s="62">
        <f t="shared" si="0"/>
        <v>37181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ref="S25:S38" si="1">+S24+1</f>
        <v>37182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1"/>
        <v>37183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1"/>
        <v>37184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">
      <c r="A28" s="11" t="s">
        <v>161</v>
      </c>
      <c r="D28" s="232">
        <f>N38</f>
        <v>15520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15520</v>
      </c>
      <c r="O28" s="232">
        <f>D38-P38</f>
        <v>0</v>
      </c>
      <c r="P28" s="232">
        <v>15520</v>
      </c>
      <c r="Q28" s="1"/>
      <c r="R28" s="18"/>
      <c r="S28" s="62">
        <f t="shared" si="1"/>
        <v>37185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25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>
        <v>0</v>
      </c>
      <c r="Q29" s="1"/>
      <c r="R29" s="8"/>
      <c r="S29" s="62">
        <f t="shared" si="1"/>
        <v>37186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>
        <v>0</v>
      </c>
      <c r="Q30" s="1"/>
      <c r="R30" s="8"/>
      <c r="S30" s="62">
        <f t="shared" si="1"/>
        <v>37187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25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>
        <v>0</v>
      </c>
      <c r="Q31" s="1"/>
      <c r="R31" s="18"/>
      <c r="S31" s="62">
        <f t="shared" si="1"/>
        <v>37188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>
        <v>0</v>
      </c>
      <c r="Q32" s="1"/>
      <c r="R32" s="18"/>
      <c r="S32" s="62">
        <f t="shared" si="1"/>
        <v>37189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>
        <v>0</v>
      </c>
      <c r="Q33" s="1"/>
      <c r="R33" s="18"/>
      <c r="S33" s="62">
        <f t="shared" si="1"/>
        <v>37190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25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>
        <v>0</v>
      </c>
      <c r="Q34" s="1"/>
      <c r="R34" s="18"/>
      <c r="S34" s="62">
        <f t="shared" si="1"/>
        <v>37191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>
        <v>0</v>
      </c>
      <c r="Q35" s="1"/>
      <c r="R35" s="18"/>
      <c r="S35" s="62">
        <f t="shared" si="1"/>
        <v>37192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15520</v>
      </c>
      <c r="L36" s="400"/>
      <c r="M36" s="1"/>
      <c r="N36" s="21">
        <v>0</v>
      </c>
      <c r="O36" s="340"/>
      <c r="P36" s="21">
        <v>0</v>
      </c>
      <c r="Q36" s="1"/>
      <c r="R36" s="18"/>
      <c r="S36" s="62">
        <f t="shared" si="1"/>
        <v>37193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>
        <v>0</v>
      </c>
      <c r="Q37" s="1"/>
      <c r="R37" s="18"/>
      <c r="S37" s="62">
        <f t="shared" si="1"/>
        <v>37194</v>
      </c>
      <c r="T37" s="478"/>
      <c r="U37" s="478"/>
      <c r="V37" s="478"/>
      <c r="W37" s="478"/>
      <c r="X37" s="478"/>
      <c r="Y37" s="478"/>
      <c r="Z37" s="478"/>
      <c r="AA37" s="478"/>
      <c r="AB37" s="478"/>
      <c r="AC37" s="478"/>
      <c r="AD37" s="478"/>
      <c r="AE37" s="478"/>
      <c r="AF37" s="478"/>
      <c r="AG37" s="478"/>
      <c r="AH37" s="478"/>
      <c r="AI37" s="478"/>
      <c r="AJ37" s="478"/>
    </row>
    <row r="38" spans="1:45" ht="12.75" customHeight="1" thickBot="1" x14ac:dyDescent="0.25">
      <c r="A38" s="14" t="s">
        <v>177</v>
      </c>
      <c r="D38" s="132">
        <f>SUM(D28:D37)</f>
        <v>15520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15520</v>
      </c>
      <c r="O38" s="132">
        <f>SUM(O28:O36)</f>
        <v>0</v>
      </c>
      <c r="P38" s="132">
        <v>15520</v>
      </c>
      <c r="Q38" s="1"/>
      <c r="R38" s="18"/>
      <c r="S38" s="479">
        <f t="shared" si="1"/>
        <v>37195</v>
      </c>
      <c r="T38" s="512"/>
      <c r="U38" s="512"/>
      <c r="V38" s="512"/>
      <c r="W38" s="512"/>
      <c r="X38" s="512"/>
      <c r="Y38" s="512"/>
      <c r="Z38" s="512"/>
      <c r="AA38" s="512"/>
      <c r="AB38" s="512"/>
      <c r="AC38" s="512"/>
      <c r="AD38" s="512"/>
      <c r="AE38" s="512"/>
      <c r="AF38" s="512"/>
      <c r="AG38" s="512"/>
      <c r="AH38" s="512"/>
      <c r="AI38" s="512"/>
      <c r="AJ38" s="512"/>
    </row>
    <row r="39" spans="1:45" ht="12.75" customHeight="1" thickTop="1" x14ac:dyDescent="0.2">
      <c r="A39" s="1"/>
      <c r="D39" s="1"/>
      <c r="F39" s="32" t="s">
        <v>179</v>
      </c>
      <c r="G39" s="18"/>
      <c r="H39" s="401">
        <f>D28</f>
        <v>15520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25">
      <c r="A40" s="236" t="s">
        <v>180</v>
      </c>
      <c r="D40" s="132">
        <f>+D38+D24+D16</f>
        <v>15520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15520</v>
      </c>
      <c r="O40" s="132">
        <f>+O38+O24+O16</f>
        <v>0</v>
      </c>
      <c r="P40" s="132">
        <v>15520</v>
      </c>
      <c r="Q40" s="1"/>
      <c r="R40" s="18"/>
      <c r="S40" s="1"/>
      <c r="T40" s="1"/>
      <c r="U40" s="1"/>
    </row>
    <row r="41" spans="1:45" ht="12.75" customHeight="1" thickTop="1" x14ac:dyDescent="0.2">
      <c r="A41" s="1"/>
      <c r="C41" s="15"/>
      <c r="D41" s="1"/>
      <c r="E41" s="1"/>
      <c r="F41" s="32" t="s">
        <v>181</v>
      </c>
      <c r="G41" s="8"/>
      <c r="H41" s="401">
        <f>E117</f>
        <v>465</v>
      </c>
      <c r="I41" s="401">
        <f>E108</f>
        <v>465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15985</v>
      </c>
      <c r="I45" s="401">
        <f>SUM(I37:I41)</f>
        <v>465</v>
      </c>
      <c r="J45" s="401">
        <f>SUM(J35:J41)</f>
        <v>0</v>
      </c>
      <c r="K45" s="399">
        <f>K36+K41</f>
        <v>15520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25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465</v>
      </c>
      <c r="I47" s="391">
        <f>+I45-D24</f>
        <v>465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25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/>
      <c r="AN50" s="1"/>
      <c r="AO50" s="1"/>
      <c r="AP50" s="1"/>
      <c r="AQ50" s="1"/>
      <c r="AR50" s="1"/>
      <c r="AS50" s="1"/>
    </row>
    <row r="51" spans="1:45" ht="12.75" customHeight="1" thickTop="1" x14ac:dyDescent="0.2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/>
      <c r="AN51" s="1"/>
      <c r="AO51" s="1"/>
      <c r="AP51" s="1"/>
      <c r="AQ51" s="1"/>
      <c r="AR51" s="1"/>
      <c r="AS51" s="1"/>
    </row>
    <row r="52" spans="1:45" ht="12.75" customHeight="1" x14ac:dyDescent="0.2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">
      <c r="A53" s="236" t="s">
        <v>191</v>
      </c>
      <c r="C53" s="15"/>
      <c r="D53" s="19">
        <v>15520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25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25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25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25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25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25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25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25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">
      <c r="A65" s="1"/>
      <c r="H65" s="539">
        <f>H70</f>
        <v>37165</v>
      </c>
      <c r="I65" s="542">
        <f t="shared" ref="I65:X65" si="2">H65+1</f>
        <v>37166</v>
      </c>
      <c r="J65" s="542">
        <f t="shared" si="2"/>
        <v>37167</v>
      </c>
      <c r="K65" s="542">
        <f t="shared" si="2"/>
        <v>37168</v>
      </c>
      <c r="L65" s="542">
        <f t="shared" si="2"/>
        <v>37169</v>
      </c>
      <c r="M65" s="542">
        <f t="shared" si="2"/>
        <v>37170</v>
      </c>
      <c r="N65" s="542">
        <f t="shared" si="2"/>
        <v>37171</v>
      </c>
      <c r="O65" s="542">
        <f t="shared" si="2"/>
        <v>37172</v>
      </c>
      <c r="P65" s="542">
        <f t="shared" si="2"/>
        <v>37173</v>
      </c>
      <c r="Q65" s="542">
        <f t="shared" si="2"/>
        <v>37174</v>
      </c>
      <c r="R65" s="542">
        <f t="shared" si="2"/>
        <v>37175</v>
      </c>
      <c r="S65" s="542">
        <f t="shared" si="2"/>
        <v>37176</v>
      </c>
      <c r="T65" s="542">
        <f t="shared" si="2"/>
        <v>37177</v>
      </c>
      <c r="U65" s="542">
        <f t="shared" si="2"/>
        <v>37178</v>
      </c>
      <c r="V65" s="542">
        <f t="shared" si="2"/>
        <v>37179</v>
      </c>
      <c r="W65" s="542">
        <f t="shared" si="2"/>
        <v>37180</v>
      </c>
      <c r="X65" s="542">
        <f t="shared" si="2"/>
        <v>37181</v>
      </c>
      <c r="Y65" s="542">
        <f t="shared" ref="Y65:AL65" si="3">X65+1</f>
        <v>37182</v>
      </c>
      <c r="Z65" s="542">
        <f t="shared" si="3"/>
        <v>37183</v>
      </c>
      <c r="AA65" s="542">
        <f t="shared" si="3"/>
        <v>37184</v>
      </c>
      <c r="AB65" s="542">
        <f t="shared" si="3"/>
        <v>37185</v>
      </c>
      <c r="AC65" s="542">
        <f t="shared" si="3"/>
        <v>37186</v>
      </c>
      <c r="AD65" s="542">
        <f t="shared" si="3"/>
        <v>37187</v>
      </c>
      <c r="AE65" s="542">
        <f t="shared" si="3"/>
        <v>37188</v>
      </c>
      <c r="AF65" s="542">
        <f t="shared" si="3"/>
        <v>37189</v>
      </c>
      <c r="AG65" s="542">
        <f t="shared" si="3"/>
        <v>37190</v>
      </c>
      <c r="AH65" s="542">
        <f t="shared" si="3"/>
        <v>37191</v>
      </c>
      <c r="AI65" s="542">
        <f t="shared" si="3"/>
        <v>37192</v>
      </c>
      <c r="AJ65" s="542">
        <f t="shared" si="3"/>
        <v>37193</v>
      </c>
      <c r="AK65" s="542">
        <f t="shared" si="3"/>
        <v>37194</v>
      </c>
      <c r="AL65" s="543">
        <f t="shared" si="3"/>
        <v>37195</v>
      </c>
      <c r="AN65" s="1"/>
      <c r="AO65" s="1"/>
      <c r="AP65" s="1"/>
      <c r="AQ65" s="1"/>
      <c r="AR65" s="1"/>
      <c r="AS65" s="1"/>
    </row>
    <row r="66" spans="1:50" ht="12.75" customHeight="1" x14ac:dyDescent="0.2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/>
      <c r="I67" s="545"/>
      <c r="J67" s="545"/>
      <c r="K67" s="545"/>
      <c r="L67" s="545"/>
      <c r="M67" s="545"/>
      <c r="N67" s="545"/>
      <c r="O67" s="545"/>
      <c r="P67" s="545"/>
      <c r="Q67" s="545"/>
      <c r="R67" s="545"/>
      <c r="S67" s="545"/>
      <c r="T67" s="545"/>
      <c r="U67" s="545"/>
      <c r="V67" s="545"/>
      <c r="W67" s="545"/>
      <c r="X67" s="545"/>
      <c r="Y67" s="545"/>
      <c r="Z67" s="545"/>
      <c r="AA67" s="545"/>
      <c r="AB67" s="545"/>
      <c r="AC67" s="545"/>
      <c r="AD67" s="545"/>
      <c r="AE67" s="545"/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25">
      <c r="A68" s="470" t="s">
        <v>82</v>
      </c>
      <c r="B68" s="535">
        <f>+H47</f>
        <v>465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W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si="4"/>
        <v>0</v>
      </c>
      <c r="S68" s="547">
        <f t="shared" si="4"/>
        <v>0</v>
      </c>
      <c r="T68" s="547">
        <f t="shared" si="4"/>
        <v>0</v>
      </c>
      <c r="U68" s="547">
        <f t="shared" si="4"/>
        <v>0</v>
      </c>
      <c r="V68" s="547">
        <f t="shared" si="4"/>
        <v>0</v>
      </c>
      <c r="W68" s="547">
        <f t="shared" si="4"/>
        <v>0</v>
      </c>
      <c r="X68" s="547">
        <f t="shared" ref="X68:AL68" si="5">SUM(X66:X67)</f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si="5"/>
        <v>0</v>
      </c>
      <c r="AC68" s="547">
        <f t="shared" si="5"/>
        <v>0</v>
      </c>
      <c r="AD68" s="547">
        <f t="shared" si="5"/>
        <v>0</v>
      </c>
      <c r="AE68" s="547">
        <f t="shared" si="5"/>
        <v>0</v>
      </c>
      <c r="AF68" s="547">
        <f t="shared" si="5"/>
        <v>0</v>
      </c>
      <c r="AG68" s="547">
        <f t="shared" si="5"/>
        <v>0</v>
      </c>
      <c r="AH68" s="547">
        <f t="shared" si="5"/>
        <v>0</v>
      </c>
      <c r="AI68" s="547">
        <f t="shared" si="5"/>
        <v>0</v>
      </c>
      <c r="AJ68" s="547">
        <f t="shared" si="5"/>
        <v>0</v>
      </c>
      <c r="AK68" s="547">
        <f t="shared" si="5"/>
        <v>0</v>
      </c>
      <c r="AL68" s="548">
        <f t="shared" si="5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25">
      <c r="A69" s="470" t="s">
        <v>80</v>
      </c>
      <c r="B69" s="535">
        <f>+I47</f>
        <v>465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">
      <c r="A70" s="207"/>
      <c r="B70" s="207"/>
      <c r="C70" s="204"/>
      <c r="D70" s="208"/>
      <c r="E70" s="208"/>
      <c r="F70" s="208"/>
      <c r="G70" s="207"/>
      <c r="H70" s="223">
        <f>B4</f>
        <v>37165</v>
      </c>
      <c r="I70" s="223">
        <f t="shared" ref="I70:AL70" si="6">C4</f>
        <v>0</v>
      </c>
      <c r="J70" s="223">
        <f t="shared" si="6"/>
        <v>0</v>
      </c>
      <c r="K70" s="223" t="str">
        <f t="shared" si="6"/>
        <v>Check Figures</v>
      </c>
      <c r="L70" s="223">
        <f t="shared" si="6"/>
        <v>0</v>
      </c>
      <c r="M70" s="223">
        <f t="shared" si="6"/>
        <v>0</v>
      </c>
      <c r="N70" s="223">
        <f t="shared" si="6"/>
        <v>0</v>
      </c>
      <c r="O70" s="223">
        <f t="shared" si="6"/>
        <v>0</v>
      </c>
      <c r="P70" s="223">
        <f t="shared" si="6"/>
        <v>0</v>
      </c>
      <c r="Q70" s="223">
        <f t="shared" si="6"/>
        <v>0</v>
      </c>
      <c r="R70" s="223">
        <f t="shared" si="6"/>
        <v>0</v>
      </c>
      <c r="S70" s="223">
        <f t="shared" si="6"/>
        <v>0</v>
      </c>
      <c r="T70" s="223">
        <f t="shared" si="6"/>
        <v>0</v>
      </c>
      <c r="U70" s="223">
        <f t="shared" si="6"/>
        <v>0</v>
      </c>
      <c r="V70" s="223">
        <f t="shared" si="6"/>
        <v>0</v>
      </c>
      <c r="W70" s="223">
        <f t="shared" si="6"/>
        <v>0</v>
      </c>
      <c r="X70" s="223">
        <f t="shared" si="6"/>
        <v>0</v>
      </c>
      <c r="Y70" s="223">
        <f t="shared" si="6"/>
        <v>0</v>
      </c>
      <c r="Z70" s="223">
        <f t="shared" si="6"/>
        <v>0</v>
      </c>
      <c r="AA70" s="223">
        <f t="shared" si="6"/>
        <v>0</v>
      </c>
      <c r="AB70" s="223">
        <f t="shared" si="6"/>
        <v>0</v>
      </c>
      <c r="AC70" s="223">
        <f t="shared" si="6"/>
        <v>0</v>
      </c>
      <c r="AD70" s="223">
        <f t="shared" si="6"/>
        <v>0</v>
      </c>
      <c r="AE70" s="223">
        <f t="shared" si="6"/>
        <v>0</v>
      </c>
      <c r="AF70" s="223">
        <f t="shared" si="6"/>
        <v>0</v>
      </c>
      <c r="AG70" s="223">
        <f t="shared" si="6"/>
        <v>0</v>
      </c>
      <c r="AH70" s="223">
        <f t="shared" si="6"/>
        <v>0</v>
      </c>
      <c r="AI70" s="223">
        <f t="shared" si="6"/>
        <v>0</v>
      </c>
      <c r="AJ70" s="223">
        <f t="shared" si="6"/>
        <v>0</v>
      </c>
      <c r="AK70" s="223">
        <f t="shared" si="6"/>
        <v>0</v>
      </c>
      <c r="AL70" s="223">
        <f t="shared" si="6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>
        <v>0</v>
      </c>
      <c r="I71" s="217">
        <v>0</v>
      </c>
      <c r="J71" s="217">
        <v>0</v>
      </c>
      <c r="K71" s="217">
        <v>0</v>
      </c>
      <c r="L71" s="217">
        <v>0</v>
      </c>
      <c r="M71" s="217">
        <v>0</v>
      </c>
      <c r="N71" s="217">
        <v>0</v>
      </c>
      <c r="O71" s="217">
        <v>0</v>
      </c>
      <c r="P71" s="217">
        <v>0</v>
      </c>
      <c r="Q71" s="217">
        <v>0</v>
      </c>
      <c r="R71" s="217">
        <v>0</v>
      </c>
      <c r="S71" s="217">
        <v>0</v>
      </c>
      <c r="T71" s="217">
        <v>0</v>
      </c>
      <c r="U71" s="217">
        <v>0</v>
      </c>
      <c r="V71" s="217">
        <v>0</v>
      </c>
      <c r="W71" s="217">
        <v>0</v>
      </c>
      <c r="X71" s="217">
        <v>0</v>
      </c>
      <c r="Y71" s="217">
        <v>0</v>
      </c>
      <c r="Z71" s="217">
        <v>0</v>
      </c>
      <c r="AA71" s="217">
        <v>0</v>
      </c>
      <c r="AB71" s="217">
        <v>0</v>
      </c>
      <c r="AC71" s="217">
        <v>0</v>
      </c>
      <c r="AD71" s="217">
        <v>0</v>
      </c>
      <c r="AE71" s="217">
        <v>0</v>
      </c>
      <c r="AF71" s="217">
        <v>0</v>
      </c>
      <c r="AG71" s="217">
        <v>0</v>
      </c>
      <c r="AH71" s="217">
        <v>0</v>
      </c>
      <c r="AI71" s="217">
        <v>0</v>
      </c>
      <c r="AJ71" s="217">
        <v>0</v>
      </c>
      <c r="AK71" s="217">
        <v>0</v>
      </c>
      <c r="AL71" s="217">
        <v>0</v>
      </c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>
        <v>0</v>
      </c>
      <c r="I72" s="523">
        <v>0</v>
      </c>
      <c r="J72" s="523">
        <v>0</v>
      </c>
      <c r="K72" s="523">
        <v>0</v>
      </c>
      <c r="L72" s="523">
        <v>0</v>
      </c>
      <c r="M72" s="523">
        <v>0</v>
      </c>
      <c r="N72" s="523">
        <v>0</v>
      </c>
      <c r="O72" s="523">
        <v>0</v>
      </c>
      <c r="P72" s="523">
        <v>0</v>
      </c>
      <c r="Q72" s="523">
        <v>0</v>
      </c>
      <c r="R72" s="523">
        <v>0</v>
      </c>
      <c r="S72" s="523">
        <v>0</v>
      </c>
      <c r="T72" s="523">
        <v>0</v>
      </c>
      <c r="U72" s="523">
        <v>0</v>
      </c>
      <c r="V72" s="523">
        <v>0</v>
      </c>
      <c r="W72" s="523">
        <v>0</v>
      </c>
      <c r="X72" s="523">
        <v>0</v>
      </c>
      <c r="Y72" s="523">
        <v>0</v>
      </c>
      <c r="Z72" s="523">
        <v>0</v>
      </c>
      <c r="AA72" s="523">
        <v>0</v>
      </c>
      <c r="AB72" s="523">
        <v>0</v>
      </c>
      <c r="AC72" s="523">
        <v>0</v>
      </c>
      <c r="AD72" s="523">
        <v>0</v>
      </c>
      <c r="AE72" s="523">
        <v>0</v>
      </c>
      <c r="AF72" s="523">
        <v>0</v>
      </c>
      <c r="AG72" s="523">
        <v>0</v>
      </c>
      <c r="AH72" s="523">
        <v>0</v>
      </c>
      <c r="AI72" s="523">
        <v>0</v>
      </c>
      <c r="AJ72" s="523">
        <v>0</v>
      </c>
      <c r="AK72" s="523">
        <v>0</v>
      </c>
      <c r="AL72" s="523">
        <v>0</v>
      </c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>
        <v>0</v>
      </c>
      <c r="I73" s="523">
        <v>0</v>
      </c>
      <c r="J73" s="523">
        <v>0</v>
      </c>
      <c r="K73" s="523">
        <v>0</v>
      </c>
      <c r="L73" s="523">
        <v>0</v>
      </c>
      <c r="M73" s="523">
        <v>0</v>
      </c>
      <c r="N73" s="523">
        <v>0</v>
      </c>
      <c r="O73" s="523">
        <v>0</v>
      </c>
      <c r="P73" s="523">
        <v>0</v>
      </c>
      <c r="Q73" s="523">
        <v>0</v>
      </c>
      <c r="R73" s="523">
        <v>0</v>
      </c>
      <c r="S73" s="523">
        <v>0</v>
      </c>
      <c r="T73" s="523">
        <v>0</v>
      </c>
      <c r="U73" s="523">
        <v>0</v>
      </c>
      <c r="V73" s="523">
        <v>0</v>
      </c>
      <c r="W73" s="523">
        <v>0</v>
      </c>
      <c r="X73" s="523">
        <v>0</v>
      </c>
      <c r="Y73" s="523">
        <v>0</v>
      </c>
      <c r="Z73" s="523">
        <v>0</v>
      </c>
      <c r="AA73" s="523">
        <v>0</v>
      </c>
      <c r="AB73" s="523">
        <v>0</v>
      </c>
      <c r="AC73" s="523">
        <v>0</v>
      </c>
      <c r="AD73" s="523">
        <v>0</v>
      </c>
      <c r="AE73" s="523">
        <v>0</v>
      </c>
      <c r="AF73" s="523">
        <v>0</v>
      </c>
      <c r="AG73" s="523">
        <v>0</v>
      </c>
      <c r="AH73" s="523">
        <v>0</v>
      </c>
      <c r="AI73" s="523">
        <v>0</v>
      </c>
      <c r="AJ73" s="523">
        <v>0</v>
      </c>
      <c r="AK73" s="523">
        <v>0</v>
      </c>
      <c r="AL73" s="523">
        <v>0</v>
      </c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">
      <c r="A76" s="233" t="s">
        <v>205</v>
      </c>
      <c r="B76" s="437"/>
      <c r="C76" s="211"/>
      <c r="D76" s="217">
        <v>0</v>
      </c>
      <c r="E76" s="218">
        <f t="shared" ref="E76:E106" si="7">AM76</f>
        <v>0</v>
      </c>
      <c r="F76" s="219">
        <f t="shared" ref="F76:F91" si="8">E76-D76</f>
        <v>0</v>
      </c>
      <c r="G76" s="207"/>
      <c r="H76" s="225">
        <v>0</v>
      </c>
      <c r="I76" s="225">
        <v>0</v>
      </c>
      <c r="J76" s="225">
        <v>0</v>
      </c>
      <c r="K76" s="225">
        <v>0</v>
      </c>
      <c r="L76" s="225">
        <v>0</v>
      </c>
      <c r="M76" s="225">
        <v>0</v>
      </c>
      <c r="N76" s="225">
        <v>0</v>
      </c>
      <c r="O76" s="225">
        <v>0</v>
      </c>
      <c r="P76" s="225">
        <v>0</v>
      </c>
      <c r="Q76" s="225">
        <v>0</v>
      </c>
      <c r="R76" s="225">
        <v>0</v>
      </c>
      <c r="S76" s="225">
        <v>0</v>
      </c>
      <c r="T76" s="225">
        <v>0</v>
      </c>
      <c r="U76" s="225">
        <v>0</v>
      </c>
      <c r="V76" s="225">
        <v>0</v>
      </c>
      <c r="W76" s="225">
        <v>0</v>
      </c>
      <c r="X76" s="225">
        <v>0</v>
      </c>
      <c r="Y76" s="225">
        <v>0</v>
      </c>
      <c r="Z76" s="225">
        <v>0</v>
      </c>
      <c r="AA76" s="225">
        <v>0</v>
      </c>
      <c r="AB76" s="225">
        <v>0</v>
      </c>
      <c r="AC76" s="225">
        <v>0</v>
      </c>
      <c r="AD76" s="225">
        <v>0</v>
      </c>
      <c r="AE76" s="225">
        <v>0</v>
      </c>
      <c r="AF76" s="225">
        <v>0</v>
      </c>
      <c r="AG76" s="225">
        <v>0</v>
      </c>
      <c r="AH76" s="225">
        <v>0</v>
      </c>
      <c r="AI76" s="225">
        <v>0</v>
      </c>
      <c r="AJ76" s="225">
        <v>0</v>
      </c>
      <c r="AK76" s="225">
        <v>0</v>
      </c>
      <c r="AL76" s="225">
        <v>0</v>
      </c>
      <c r="AM76" s="226">
        <f t="shared" ref="AM76:AM91" si="9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">
      <c r="A77" s="233" t="s">
        <v>206</v>
      </c>
      <c r="B77" s="437"/>
      <c r="C77" s="211"/>
      <c r="D77" s="217">
        <v>0</v>
      </c>
      <c r="E77" s="218">
        <f t="shared" si="7"/>
        <v>0</v>
      </c>
      <c r="F77" s="219">
        <f t="shared" si="8"/>
        <v>0</v>
      </c>
      <c r="G77" s="207"/>
      <c r="H77" s="225">
        <v>0</v>
      </c>
      <c r="I77" s="225">
        <v>0</v>
      </c>
      <c r="J77" s="225">
        <v>0</v>
      </c>
      <c r="K77" s="225">
        <v>0</v>
      </c>
      <c r="L77" s="225">
        <v>0</v>
      </c>
      <c r="M77" s="225">
        <v>0</v>
      </c>
      <c r="N77" s="225">
        <v>0</v>
      </c>
      <c r="O77" s="225">
        <v>0</v>
      </c>
      <c r="P77" s="225">
        <v>0</v>
      </c>
      <c r="Q77" s="225">
        <v>0</v>
      </c>
      <c r="R77" s="225">
        <v>0</v>
      </c>
      <c r="S77" s="225">
        <v>0</v>
      </c>
      <c r="T77" s="225">
        <v>0</v>
      </c>
      <c r="U77" s="225">
        <v>0</v>
      </c>
      <c r="V77" s="225">
        <v>0</v>
      </c>
      <c r="W77" s="225">
        <v>0</v>
      </c>
      <c r="X77" s="225">
        <v>0</v>
      </c>
      <c r="Y77" s="225">
        <v>0</v>
      </c>
      <c r="Z77" s="225">
        <v>0</v>
      </c>
      <c r="AA77" s="225">
        <v>0</v>
      </c>
      <c r="AB77" s="225">
        <v>0</v>
      </c>
      <c r="AC77" s="225">
        <v>0</v>
      </c>
      <c r="AD77" s="225">
        <v>0</v>
      </c>
      <c r="AE77" s="225">
        <v>0</v>
      </c>
      <c r="AF77" s="225">
        <v>0</v>
      </c>
      <c r="AG77" s="225">
        <v>0</v>
      </c>
      <c r="AH77" s="225">
        <v>0</v>
      </c>
      <c r="AI77" s="225">
        <v>0</v>
      </c>
      <c r="AJ77" s="225">
        <v>0</v>
      </c>
      <c r="AK77" s="225">
        <v>0</v>
      </c>
      <c r="AL77" s="225">
        <v>0</v>
      </c>
      <c r="AM77" s="226">
        <f t="shared" si="9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">
      <c r="A78" s="233" t="s">
        <v>207</v>
      </c>
      <c r="B78" s="437"/>
      <c r="C78" s="211"/>
      <c r="D78" s="217">
        <v>0</v>
      </c>
      <c r="E78" s="218">
        <f t="shared" si="7"/>
        <v>0</v>
      </c>
      <c r="F78" s="219">
        <f t="shared" si="8"/>
        <v>0</v>
      </c>
      <c r="G78" s="207"/>
      <c r="H78" s="225">
        <v>0</v>
      </c>
      <c r="I78" s="225">
        <v>0</v>
      </c>
      <c r="J78" s="225">
        <v>0</v>
      </c>
      <c r="K78" s="225">
        <v>0</v>
      </c>
      <c r="L78" s="225">
        <v>0</v>
      </c>
      <c r="M78" s="225">
        <v>0</v>
      </c>
      <c r="N78" s="225">
        <v>0</v>
      </c>
      <c r="O78" s="225">
        <v>0</v>
      </c>
      <c r="P78" s="225">
        <v>0</v>
      </c>
      <c r="Q78" s="225">
        <v>0</v>
      </c>
      <c r="R78" s="225">
        <v>0</v>
      </c>
      <c r="S78" s="225">
        <v>0</v>
      </c>
      <c r="T78" s="225">
        <v>0</v>
      </c>
      <c r="U78" s="225">
        <v>0</v>
      </c>
      <c r="V78" s="225">
        <v>0</v>
      </c>
      <c r="W78" s="225">
        <v>0</v>
      </c>
      <c r="X78" s="225">
        <v>0</v>
      </c>
      <c r="Y78" s="225">
        <v>0</v>
      </c>
      <c r="Z78" s="225">
        <v>0</v>
      </c>
      <c r="AA78" s="225">
        <v>0</v>
      </c>
      <c r="AB78" s="225">
        <v>0</v>
      </c>
      <c r="AC78" s="225">
        <v>0</v>
      </c>
      <c r="AD78" s="225">
        <v>0</v>
      </c>
      <c r="AE78" s="225">
        <v>0</v>
      </c>
      <c r="AF78" s="225">
        <v>0</v>
      </c>
      <c r="AG78" s="225">
        <v>0</v>
      </c>
      <c r="AH78" s="225">
        <v>0</v>
      </c>
      <c r="AI78" s="225">
        <v>0</v>
      </c>
      <c r="AJ78" s="225">
        <v>0</v>
      </c>
      <c r="AK78" s="225">
        <v>0</v>
      </c>
      <c r="AL78" s="225">
        <v>0</v>
      </c>
      <c r="AM78" s="226">
        <f t="shared" si="9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">
      <c r="A79" s="233" t="s">
        <v>208</v>
      </c>
      <c r="B79" s="437"/>
      <c r="C79" s="211"/>
      <c r="D79" s="217">
        <v>0</v>
      </c>
      <c r="E79" s="218">
        <f t="shared" si="7"/>
        <v>0</v>
      </c>
      <c r="F79" s="219">
        <f t="shared" si="8"/>
        <v>0</v>
      </c>
      <c r="G79" s="207"/>
      <c r="H79" s="225">
        <v>0</v>
      </c>
      <c r="I79" s="225">
        <v>0</v>
      </c>
      <c r="J79" s="225">
        <v>0</v>
      </c>
      <c r="K79" s="225">
        <v>0</v>
      </c>
      <c r="L79" s="225">
        <v>0</v>
      </c>
      <c r="M79" s="225">
        <v>0</v>
      </c>
      <c r="N79" s="225">
        <v>0</v>
      </c>
      <c r="O79" s="225">
        <v>0</v>
      </c>
      <c r="P79" s="225">
        <v>0</v>
      </c>
      <c r="Q79" s="225">
        <v>0</v>
      </c>
      <c r="R79" s="225">
        <v>0</v>
      </c>
      <c r="S79" s="225">
        <v>0</v>
      </c>
      <c r="T79" s="225">
        <v>0</v>
      </c>
      <c r="U79" s="225">
        <v>0</v>
      </c>
      <c r="V79" s="225">
        <v>0</v>
      </c>
      <c r="W79" s="225">
        <v>0</v>
      </c>
      <c r="X79" s="225">
        <v>0</v>
      </c>
      <c r="Y79" s="225">
        <v>0</v>
      </c>
      <c r="Z79" s="225">
        <v>0</v>
      </c>
      <c r="AA79" s="225">
        <v>0</v>
      </c>
      <c r="AB79" s="225">
        <v>0</v>
      </c>
      <c r="AC79" s="225">
        <v>0</v>
      </c>
      <c r="AD79" s="225">
        <v>0</v>
      </c>
      <c r="AE79" s="225">
        <v>0</v>
      </c>
      <c r="AF79" s="225">
        <v>0</v>
      </c>
      <c r="AG79" s="225">
        <v>0</v>
      </c>
      <c r="AH79" s="225">
        <v>0</v>
      </c>
      <c r="AI79" s="225">
        <v>0</v>
      </c>
      <c r="AJ79" s="225">
        <v>0</v>
      </c>
      <c r="AK79" s="225">
        <v>0</v>
      </c>
      <c r="AL79" s="225">
        <v>0</v>
      </c>
      <c r="AM79" s="226">
        <f t="shared" si="9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">
      <c r="A80" s="233" t="s">
        <v>209</v>
      </c>
      <c r="B80" s="437"/>
      <c r="C80" s="211"/>
      <c r="D80" s="217">
        <v>0</v>
      </c>
      <c r="E80" s="218">
        <f t="shared" si="7"/>
        <v>0</v>
      </c>
      <c r="F80" s="219">
        <f t="shared" si="8"/>
        <v>0</v>
      </c>
      <c r="G80" s="207"/>
      <c r="H80" s="225">
        <v>0</v>
      </c>
      <c r="I80" s="225">
        <v>0</v>
      </c>
      <c r="J80" s="225">
        <v>0</v>
      </c>
      <c r="K80" s="225">
        <v>0</v>
      </c>
      <c r="L80" s="225">
        <v>0</v>
      </c>
      <c r="M80" s="225">
        <v>0</v>
      </c>
      <c r="N80" s="225">
        <v>0</v>
      </c>
      <c r="O80" s="225">
        <v>0</v>
      </c>
      <c r="P80" s="225">
        <v>0</v>
      </c>
      <c r="Q80" s="225">
        <v>0</v>
      </c>
      <c r="R80" s="225">
        <v>0</v>
      </c>
      <c r="S80" s="225">
        <v>0</v>
      </c>
      <c r="T80" s="225">
        <v>0</v>
      </c>
      <c r="U80" s="225">
        <v>0</v>
      </c>
      <c r="V80" s="225">
        <v>0</v>
      </c>
      <c r="W80" s="225">
        <v>0</v>
      </c>
      <c r="X80" s="225">
        <v>0</v>
      </c>
      <c r="Y80" s="225">
        <v>0</v>
      </c>
      <c r="Z80" s="225">
        <v>0</v>
      </c>
      <c r="AA80" s="225">
        <v>0</v>
      </c>
      <c r="AB80" s="225">
        <v>0</v>
      </c>
      <c r="AC80" s="225">
        <v>0</v>
      </c>
      <c r="AD80" s="225">
        <v>0</v>
      </c>
      <c r="AE80" s="225">
        <v>0</v>
      </c>
      <c r="AF80" s="225">
        <v>0</v>
      </c>
      <c r="AG80" s="225">
        <v>0</v>
      </c>
      <c r="AH80" s="225">
        <v>0</v>
      </c>
      <c r="AI80" s="225">
        <v>0</v>
      </c>
      <c r="AJ80" s="225">
        <v>0</v>
      </c>
      <c r="AK80" s="225">
        <v>0</v>
      </c>
      <c r="AL80" s="225">
        <v>0</v>
      </c>
      <c r="AM80" s="226">
        <f t="shared" si="9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">
      <c r="A81" s="233" t="s">
        <v>210</v>
      </c>
      <c r="B81" s="437"/>
      <c r="C81" s="211"/>
      <c r="D81" s="217">
        <v>0</v>
      </c>
      <c r="E81" s="218">
        <f t="shared" si="7"/>
        <v>0</v>
      </c>
      <c r="F81" s="219">
        <f t="shared" si="8"/>
        <v>0</v>
      </c>
      <c r="G81" s="207"/>
      <c r="H81" s="225">
        <v>0</v>
      </c>
      <c r="I81" s="225">
        <v>0</v>
      </c>
      <c r="J81" s="225">
        <v>0</v>
      </c>
      <c r="K81" s="225">
        <v>0</v>
      </c>
      <c r="L81" s="225">
        <v>0</v>
      </c>
      <c r="M81" s="225">
        <v>0</v>
      </c>
      <c r="N81" s="225">
        <v>0</v>
      </c>
      <c r="O81" s="225">
        <v>0</v>
      </c>
      <c r="P81" s="225">
        <v>0</v>
      </c>
      <c r="Q81" s="225">
        <v>0</v>
      </c>
      <c r="R81" s="225">
        <v>0</v>
      </c>
      <c r="S81" s="225">
        <v>0</v>
      </c>
      <c r="T81" s="225">
        <v>0</v>
      </c>
      <c r="U81" s="225">
        <v>0</v>
      </c>
      <c r="V81" s="225">
        <v>0</v>
      </c>
      <c r="W81" s="225">
        <v>0</v>
      </c>
      <c r="X81" s="225">
        <v>0</v>
      </c>
      <c r="Y81" s="225">
        <v>0</v>
      </c>
      <c r="Z81" s="225">
        <v>0</v>
      </c>
      <c r="AA81" s="225">
        <v>0</v>
      </c>
      <c r="AB81" s="225">
        <v>0</v>
      </c>
      <c r="AC81" s="225">
        <v>0</v>
      </c>
      <c r="AD81" s="225">
        <v>0</v>
      </c>
      <c r="AE81" s="225">
        <v>0</v>
      </c>
      <c r="AF81" s="225">
        <v>0</v>
      </c>
      <c r="AG81" s="225">
        <v>0</v>
      </c>
      <c r="AH81" s="225">
        <v>0</v>
      </c>
      <c r="AI81" s="225">
        <v>0</v>
      </c>
      <c r="AJ81" s="225">
        <v>0</v>
      </c>
      <c r="AK81" s="225">
        <v>0</v>
      </c>
      <c r="AL81" s="225">
        <v>0</v>
      </c>
      <c r="AM81" s="226">
        <f t="shared" si="9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">
      <c r="A82" s="233" t="s">
        <v>211</v>
      </c>
      <c r="B82" s="437"/>
      <c r="C82" s="211"/>
      <c r="D82" s="217">
        <v>0</v>
      </c>
      <c r="E82" s="218">
        <f t="shared" si="7"/>
        <v>0</v>
      </c>
      <c r="F82" s="219">
        <f t="shared" si="8"/>
        <v>0</v>
      </c>
      <c r="G82" s="207"/>
      <c r="H82" s="225">
        <v>0</v>
      </c>
      <c r="I82" s="225">
        <v>0</v>
      </c>
      <c r="J82" s="225">
        <v>0</v>
      </c>
      <c r="K82" s="225">
        <v>0</v>
      </c>
      <c r="L82" s="225">
        <v>0</v>
      </c>
      <c r="M82" s="225">
        <v>0</v>
      </c>
      <c r="N82" s="225">
        <v>0</v>
      </c>
      <c r="O82" s="225">
        <v>0</v>
      </c>
      <c r="P82" s="225">
        <v>0</v>
      </c>
      <c r="Q82" s="225">
        <v>0</v>
      </c>
      <c r="R82" s="225">
        <v>0</v>
      </c>
      <c r="S82" s="225">
        <v>0</v>
      </c>
      <c r="T82" s="225">
        <v>0</v>
      </c>
      <c r="U82" s="225">
        <v>0</v>
      </c>
      <c r="V82" s="225">
        <v>0</v>
      </c>
      <c r="W82" s="225">
        <v>0</v>
      </c>
      <c r="X82" s="225">
        <v>0</v>
      </c>
      <c r="Y82" s="225">
        <v>0</v>
      </c>
      <c r="Z82" s="225">
        <v>0</v>
      </c>
      <c r="AA82" s="225">
        <v>0</v>
      </c>
      <c r="AB82" s="225">
        <v>0</v>
      </c>
      <c r="AC82" s="225">
        <v>0</v>
      </c>
      <c r="AD82" s="225">
        <v>0</v>
      </c>
      <c r="AE82" s="225">
        <v>0</v>
      </c>
      <c r="AF82" s="225">
        <v>0</v>
      </c>
      <c r="AG82" s="225">
        <v>0</v>
      </c>
      <c r="AH82" s="225">
        <v>0</v>
      </c>
      <c r="AI82" s="225">
        <v>0</v>
      </c>
      <c r="AJ82" s="225">
        <v>0</v>
      </c>
      <c r="AK82" s="225">
        <v>0</v>
      </c>
      <c r="AL82" s="225">
        <v>0</v>
      </c>
      <c r="AM82" s="226">
        <f t="shared" si="9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">
      <c r="A83" s="233" t="s">
        <v>212</v>
      </c>
      <c r="B83" s="437"/>
      <c r="C83" s="211"/>
      <c r="D83" s="217">
        <v>0</v>
      </c>
      <c r="E83" s="218">
        <f t="shared" si="7"/>
        <v>0</v>
      </c>
      <c r="F83" s="219">
        <f t="shared" si="8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9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">
      <c r="A84" s="254" t="s">
        <v>214</v>
      </c>
      <c r="B84" s="437"/>
      <c r="C84" s="211"/>
      <c r="D84" s="217">
        <v>0</v>
      </c>
      <c r="E84" s="218">
        <f t="shared" si="7"/>
        <v>0</v>
      </c>
      <c r="F84" s="219">
        <f t="shared" si="8"/>
        <v>0</v>
      </c>
      <c r="G84" s="207"/>
      <c r="H84" s="225">
        <v>0</v>
      </c>
      <c r="I84" s="225">
        <v>0</v>
      </c>
      <c r="J84" s="225">
        <v>0</v>
      </c>
      <c r="K84" s="225">
        <v>0</v>
      </c>
      <c r="L84" s="225">
        <v>0</v>
      </c>
      <c r="M84" s="225">
        <v>0</v>
      </c>
      <c r="N84" s="225">
        <v>0</v>
      </c>
      <c r="O84" s="225">
        <v>0</v>
      </c>
      <c r="P84" s="225">
        <v>0</v>
      </c>
      <c r="Q84" s="225">
        <v>0</v>
      </c>
      <c r="R84" s="225">
        <v>0</v>
      </c>
      <c r="S84" s="225">
        <v>0</v>
      </c>
      <c r="T84" s="225">
        <v>0</v>
      </c>
      <c r="U84" s="225">
        <v>0</v>
      </c>
      <c r="V84" s="225">
        <v>0</v>
      </c>
      <c r="W84" s="225">
        <v>0</v>
      </c>
      <c r="X84" s="225">
        <v>0</v>
      </c>
      <c r="Y84" s="225">
        <v>0</v>
      </c>
      <c r="Z84" s="225">
        <v>0</v>
      </c>
      <c r="AA84" s="225">
        <v>0</v>
      </c>
      <c r="AB84" s="225">
        <v>0</v>
      </c>
      <c r="AC84" s="225">
        <v>0</v>
      </c>
      <c r="AD84" s="225">
        <v>0</v>
      </c>
      <c r="AE84" s="225">
        <v>0</v>
      </c>
      <c r="AF84" s="225">
        <v>0</v>
      </c>
      <c r="AG84" s="225">
        <v>0</v>
      </c>
      <c r="AH84" s="225">
        <v>0</v>
      </c>
      <c r="AI84" s="225">
        <v>0</v>
      </c>
      <c r="AJ84" s="225">
        <v>0</v>
      </c>
      <c r="AK84" s="225">
        <v>0</v>
      </c>
      <c r="AL84" s="225">
        <v>0</v>
      </c>
      <c r="AM84" s="226">
        <f t="shared" si="9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">
      <c r="A85" s="254" t="s">
        <v>214</v>
      </c>
      <c r="B85" s="437"/>
      <c r="C85" s="211"/>
      <c r="D85" s="217">
        <v>0</v>
      </c>
      <c r="E85" s="218">
        <f t="shared" si="7"/>
        <v>0</v>
      </c>
      <c r="F85" s="219">
        <f t="shared" si="8"/>
        <v>0</v>
      </c>
      <c r="G85" s="207"/>
      <c r="H85" s="225">
        <v>0</v>
      </c>
      <c r="I85" s="225">
        <v>0</v>
      </c>
      <c r="J85" s="225">
        <v>0</v>
      </c>
      <c r="K85" s="225">
        <v>0</v>
      </c>
      <c r="L85" s="225">
        <v>0</v>
      </c>
      <c r="M85" s="225">
        <v>0</v>
      </c>
      <c r="N85" s="225">
        <v>0</v>
      </c>
      <c r="O85" s="225">
        <v>0</v>
      </c>
      <c r="P85" s="225">
        <v>0</v>
      </c>
      <c r="Q85" s="225">
        <v>0</v>
      </c>
      <c r="R85" s="225">
        <v>0</v>
      </c>
      <c r="S85" s="225">
        <v>0</v>
      </c>
      <c r="T85" s="225">
        <v>0</v>
      </c>
      <c r="U85" s="225">
        <v>0</v>
      </c>
      <c r="V85" s="225">
        <v>0</v>
      </c>
      <c r="W85" s="225">
        <v>0</v>
      </c>
      <c r="X85" s="225">
        <v>0</v>
      </c>
      <c r="Y85" s="225">
        <v>0</v>
      </c>
      <c r="Z85" s="225">
        <v>0</v>
      </c>
      <c r="AA85" s="225">
        <v>0</v>
      </c>
      <c r="AB85" s="225">
        <v>0</v>
      </c>
      <c r="AC85" s="225">
        <v>0</v>
      </c>
      <c r="AD85" s="225">
        <v>0</v>
      </c>
      <c r="AE85" s="225">
        <v>0</v>
      </c>
      <c r="AF85" s="225">
        <v>0</v>
      </c>
      <c r="AG85" s="225">
        <v>0</v>
      </c>
      <c r="AH85" s="225">
        <v>0</v>
      </c>
      <c r="AI85" s="225">
        <v>0</v>
      </c>
      <c r="AJ85" s="225">
        <v>0</v>
      </c>
      <c r="AK85" s="225">
        <v>0</v>
      </c>
      <c r="AL85" s="225">
        <v>0</v>
      </c>
      <c r="AM85" s="226">
        <f t="shared" si="9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">
      <c r="A86" s="254" t="s">
        <v>214</v>
      </c>
      <c r="B86" s="437"/>
      <c r="C86" s="211"/>
      <c r="D86" s="217">
        <v>0</v>
      </c>
      <c r="E86" s="218">
        <f t="shared" si="7"/>
        <v>0</v>
      </c>
      <c r="F86" s="219">
        <f t="shared" si="8"/>
        <v>0</v>
      </c>
      <c r="G86" s="207"/>
      <c r="H86" s="225">
        <v>0</v>
      </c>
      <c r="I86" s="225">
        <v>0</v>
      </c>
      <c r="J86" s="225">
        <v>0</v>
      </c>
      <c r="K86" s="225">
        <v>0</v>
      </c>
      <c r="L86" s="225">
        <v>0</v>
      </c>
      <c r="M86" s="225">
        <v>0</v>
      </c>
      <c r="N86" s="225">
        <v>0</v>
      </c>
      <c r="O86" s="225">
        <v>0</v>
      </c>
      <c r="P86" s="225">
        <v>0</v>
      </c>
      <c r="Q86" s="225">
        <v>0</v>
      </c>
      <c r="R86" s="225">
        <v>0</v>
      </c>
      <c r="S86" s="225">
        <v>0</v>
      </c>
      <c r="T86" s="225">
        <v>0</v>
      </c>
      <c r="U86" s="225">
        <v>0</v>
      </c>
      <c r="V86" s="225">
        <v>0</v>
      </c>
      <c r="W86" s="225">
        <v>0</v>
      </c>
      <c r="X86" s="225">
        <v>0</v>
      </c>
      <c r="Y86" s="225">
        <v>0</v>
      </c>
      <c r="Z86" s="225">
        <v>0</v>
      </c>
      <c r="AA86" s="225">
        <v>0</v>
      </c>
      <c r="AB86" s="225">
        <v>0</v>
      </c>
      <c r="AC86" s="225">
        <v>0</v>
      </c>
      <c r="AD86" s="225">
        <v>0</v>
      </c>
      <c r="AE86" s="225">
        <v>0</v>
      </c>
      <c r="AF86" s="225">
        <v>0</v>
      </c>
      <c r="AG86" s="225">
        <v>0</v>
      </c>
      <c r="AH86" s="225">
        <v>0</v>
      </c>
      <c r="AI86" s="225">
        <v>0</v>
      </c>
      <c r="AJ86" s="225">
        <v>0</v>
      </c>
      <c r="AK86" s="225">
        <v>0</v>
      </c>
      <c r="AL86" s="225">
        <v>0</v>
      </c>
      <c r="AM86" s="226">
        <f t="shared" si="9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">
      <c r="A87" s="233" t="s">
        <v>215</v>
      </c>
      <c r="B87" s="437"/>
      <c r="C87" s="211"/>
      <c r="D87" s="217">
        <v>0</v>
      </c>
      <c r="E87" s="218">
        <f t="shared" si="7"/>
        <v>0</v>
      </c>
      <c r="F87" s="219">
        <f t="shared" si="8"/>
        <v>0</v>
      </c>
      <c r="G87" s="207"/>
      <c r="H87" s="225">
        <v>0</v>
      </c>
      <c r="I87" s="225">
        <v>0</v>
      </c>
      <c r="J87" s="225">
        <v>0</v>
      </c>
      <c r="K87" s="225">
        <v>0</v>
      </c>
      <c r="L87" s="225">
        <v>0</v>
      </c>
      <c r="M87" s="225">
        <v>0</v>
      </c>
      <c r="N87" s="225">
        <v>0</v>
      </c>
      <c r="O87" s="225">
        <v>0</v>
      </c>
      <c r="P87" s="225">
        <v>0</v>
      </c>
      <c r="Q87" s="225">
        <v>0</v>
      </c>
      <c r="R87" s="225">
        <v>0</v>
      </c>
      <c r="S87" s="225">
        <v>0</v>
      </c>
      <c r="T87" s="225">
        <v>0</v>
      </c>
      <c r="U87" s="225">
        <v>0</v>
      </c>
      <c r="V87" s="225">
        <v>0</v>
      </c>
      <c r="W87" s="225">
        <v>0</v>
      </c>
      <c r="X87" s="225">
        <v>0</v>
      </c>
      <c r="Y87" s="225">
        <v>0</v>
      </c>
      <c r="Z87" s="225">
        <v>0</v>
      </c>
      <c r="AA87" s="225">
        <v>0</v>
      </c>
      <c r="AB87" s="225">
        <v>0</v>
      </c>
      <c r="AC87" s="225">
        <v>0</v>
      </c>
      <c r="AD87" s="225">
        <v>0</v>
      </c>
      <c r="AE87" s="225">
        <v>0</v>
      </c>
      <c r="AF87" s="225">
        <v>0</v>
      </c>
      <c r="AG87" s="225">
        <v>0</v>
      </c>
      <c r="AH87" s="225">
        <v>0</v>
      </c>
      <c r="AI87" s="225">
        <v>0</v>
      </c>
      <c r="AJ87" s="225">
        <v>0</v>
      </c>
      <c r="AK87" s="225">
        <v>0</v>
      </c>
      <c r="AL87" s="225">
        <v>0</v>
      </c>
      <c r="AM87" s="226">
        <f t="shared" si="9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">
      <c r="A88" s="210" t="s">
        <v>216</v>
      </c>
      <c r="B88" s="437"/>
      <c r="C88" s="211"/>
      <c r="D88" s="217">
        <v>0</v>
      </c>
      <c r="E88" s="218">
        <f t="shared" si="7"/>
        <v>0</v>
      </c>
      <c r="F88" s="219">
        <f t="shared" si="8"/>
        <v>0</v>
      </c>
      <c r="G88" s="207"/>
      <c r="H88" s="225">
        <v>0</v>
      </c>
      <c r="I88" s="225">
        <v>0</v>
      </c>
      <c r="J88" s="225">
        <v>0</v>
      </c>
      <c r="K88" s="225">
        <v>0</v>
      </c>
      <c r="L88" s="225">
        <v>0</v>
      </c>
      <c r="M88" s="225">
        <v>0</v>
      </c>
      <c r="N88" s="225">
        <v>0</v>
      </c>
      <c r="O88" s="225">
        <v>0</v>
      </c>
      <c r="P88" s="225">
        <v>0</v>
      </c>
      <c r="Q88" s="225">
        <v>0</v>
      </c>
      <c r="R88" s="225">
        <v>0</v>
      </c>
      <c r="S88" s="225">
        <v>0</v>
      </c>
      <c r="T88" s="225">
        <v>0</v>
      </c>
      <c r="U88" s="225">
        <v>0</v>
      </c>
      <c r="V88" s="225">
        <v>0</v>
      </c>
      <c r="W88" s="225">
        <v>0</v>
      </c>
      <c r="X88" s="225">
        <v>0</v>
      </c>
      <c r="Y88" s="225">
        <v>0</v>
      </c>
      <c r="Z88" s="225">
        <v>0</v>
      </c>
      <c r="AA88" s="225">
        <v>0</v>
      </c>
      <c r="AB88" s="225">
        <v>0</v>
      </c>
      <c r="AC88" s="225">
        <v>0</v>
      </c>
      <c r="AD88" s="225">
        <v>0</v>
      </c>
      <c r="AE88" s="225">
        <v>0</v>
      </c>
      <c r="AF88" s="225">
        <v>0</v>
      </c>
      <c r="AG88" s="225">
        <v>0</v>
      </c>
      <c r="AH88" s="225">
        <v>0</v>
      </c>
      <c r="AI88" s="225">
        <v>0</v>
      </c>
      <c r="AJ88" s="225">
        <v>0</v>
      </c>
      <c r="AK88" s="225">
        <v>0</v>
      </c>
      <c r="AL88" s="225">
        <v>0</v>
      </c>
      <c r="AM88" s="226">
        <f t="shared" si="9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">
      <c r="A89" s="210" t="s">
        <v>217</v>
      </c>
      <c r="B89" s="437"/>
      <c r="C89" s="211"/>
      <c r="D89" s="217">
        <v>0</v>
      </c>
      <c r="E89" s="218">
        <f t="shared" si="7"/>
        <v>0</v>
      </c>
      <c r="F89" s="219">
        <f t="shared" si="8"/>
        <v>0</v>
      </c>
      <c r="G89" s="207"/>
      <c r="H89" s="225">
        <v>0</v>
      </c>
      <c r="I89" s="225">
        <v>0</v>
      </c>
      <c r="J89" s="225">
        <v>0</v>
      </c>
      <c r="K89" s="225">
        <v>0</v>
      </c>
      <c r="L89" s="225">
        <v>0</v>
      </c>
      <c r="M89" s="225">
        <v>0</v>
      </c>
      <c r="N89" s="225">
        <v>0</v>
      </c>
      <c r="O89" s="225">
        <v>0</v>
      </c>
      <c r="P89" s="225">
        <v>0</v>
      </c>
      <c r="Q89" s="225">
        <v>0</v>
      </c>
      <c r="R89" s="225">
        <v>0</v>
      </c>
      <c r="S89" s="225">
        <v>0</v>
      </c>
      <c r="T89" s="225">
        <v>0</v>
      </c>
      <c r="U89" s="225">
        <v>0</v>
      </c>
      <c r="V89" s="225">
        <v>0</v>
      </c>
      <c r="W89" s="225">
        <v>0</v>
      </c>
      <c r="X89" s="225">
        <v>0</v>
      </c>
      <c r="Y89" s="225">
        <v>0</v>
      </c>
      <c r="Z89" s="225">
        <v>0</v>
      </c>
      <c r="AA89" s="225">
        <v>0</v>
      </c>
      <c r="AB89" s="225">
        <v>0</v>
      </c>
      <c r="AC89" s="225">
        <v>0</v>
      </c>
      <c r="AD89" s="225">
        <v>0</v>
      </c>
      <c r="AE89" s="225">
        <v>0</v>
      </c>
      <c r="AF89" s="225">
        <v>0</v>
      </c>
      <c r="AG89" s="225">
        <v>0</v>
      </c>
      <c r="AH89" s="225">
        <v>0</v>
      </c>
      <c r="AI89" s="225">
        <v>0</v>
      </c>
      <c r="AJ89" s="225">
        <v>0</v>
      </c>
      <c r="AK89" s="225">
        <v>0</v>
      </c>
      <c r="AL89" s="225">
        <v>0</v>
      </c>
      <c r="AM89" s="226">
        <f t="shared" si="9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">
      <c r="A90" s="210" t="s">
        <v>218</v>
      </c>
      <c r="B90" s="437"/>
      <c r="C90" s="211"/>
      <c r="D90" s="217">
        <v>0</v>
      </c>
      <c r="E90" s="218">
        <f t="shared" si="7"/>
        <v>0</v>
      </c>
      <c r="F90" s="219">
        <f t="shared" si="8"/>
        <v>0</v>
      </c>
      <c r="G90" s="207"/>
      <c r="H90" s="225">
        <v>0</v>
      </c>
      <c r="I90" s="225">
        <v>0</v>
      </c>
      <c r="J90" s="225">
        <v>0</v>
      </c>
      <c r="K90" s="225">
        <v>0</v>
      </c>
      <c r="L90" s="225">
        <v>0</v>
      </c>
      <c r="M90" s="225">
        <v>0</v>
      </c>
      <c r="N90" s="225">
        <v>0</v>
      </c>
      <c r="O90" s="225">
        <v>0</v>
      </c>
      <c r="P90" s="225">
        <v>0</v>
      </c>
      <c r="Q90" s="225">
        <v>0</v>
      </c>
      <c r="R90" s="225">
        <v>0</v>
      </c>
      <c r="S90" s="225">
        <v>0</v>
      </c>
      <c r="T90" s="225">
        <v>0</v>
      </c>
      <c r="U90" s="225">
        <v>0</v>
      </c>
      <c r="V90" s="225">
        <v>0</v>
      </c>
      <c r="W90" s="225">
        <v>0</v>
      </c>
      <c r="X90" s="225">
        <v>0</v>
      </c>
      <c r="Y90" s="225">
        <v>0</v>
      </c>
      <c r="Z90" s="225">
        <v>0</v>
      </c>
      <c r="AA90" s="225">
        <v>0</v>
      </c>
      <c r="AB90" s="225">
        <v>0</v>
      </c>
      <c r="AC90" s="225">
        <v>0</v>
      </c>
      <c r="AD90" s="225">
        <v>0</v>
      </c>
      <c r="AE90" s="225">
        <v>0</v>
      </c>
      <c r="AF90" s="225">
        <v>0</v>
      </c>
      <c r="AG90" s="225">
        <v>0</v>
      </c>
      <c r="AH90" s="225">
        <v>0</v>
      </c>
      <c r="AI90" s="225">
        <v>0</v>
      </c>
      <c r="AJ90" s="225">
        <v>0</v>
      </c>
      <c r="AK90" s="225">
        <v>0</v>
      </c>
      <c r="AL90" s="225">
        <v>0</v>
      </c>
      <c r="AM90" s="226">
        <f t="shared" si="9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">
      <c r="A91" s="525" t="s">
        <v>219</v>
      </c>
      <c r="B91" s="526"/>
      <c r="C91" s="211"/>
      <c r="D91" s="217">
        <v>0</v>
      </c>
      <c r="E91" s="218">
        <f t="shared" si="7"/>
        <v>0</v>
      </c>
      <c r="F91" s="219">
        <f t="shared" si="8"/>
        <v>0</v>
      </c>
      <c r="G91" s="207"/>
      <c r="H91" s="527">
        <v>0</v>
      </c>
      <c r="I91" s="527">
        <v>0</v>
      </c>
      <c r="J91" s="527">
        <v>0</v>
      </c>
      <c r="K91" s="527">
        <v>0</v>
      </c>
      <c r="L91" s="527">
        <v>0</v>
      </c>
      <c r="M91" s="527">
        <v>0</v>
      </c>
      <c r="N91" s="527">
        <v>0</v>
      </c>
      <c r="O91" s="527">
        <v>0</v>
      </c>
      <c r="P91" s="527">
        <v>0</v>
      </c>
      <c r="Q91" s="527">
        <v>0</v>
      </c>
      <c r="R91" s="527">
        <v>0</v>
      </c>
      <c r="S91" s="527">
        <v>0</v>
      </c>
      <c r="T91" s="527">
        <v>0</v>
      </c>
      <c r="U91" s="527">
        <v>0</v>
      </c>
      <c r="V91" s="527">
        <v>0</v>
      </c>
      <c r="W91" s="527">
        <v>0</v>
      </c>
      <c r="X91" s="527">
        <v>0</v>
      </c>
      <c r="Y91" s="527">
        <v>0</v>
      </c>
      <c r="Z91" s="527">
        <v>0</v>
      </c>
      <c r="AA91" s="527">
        <v>0</v>
      </c>
      <c r="AB91" s="527">
        <v>0</v>
      </c>
      <c r="AC91" s="527">
        <v>0</v>
      </c>
      <c r="AD91" s="527">
        <v>0</v>
      </c>
      <c r="AE91" s="527">
        <v>0</v>
      </c>
      <c r="AF91" s="527">
        <v>0</v>
      </c>
      <c r="AG91" s="527">
        <v>0</v>
      </c>
      <c r="AH91" s="527">
        <v>0</v>
      </c>
      <c r="AI91" s="527">
        <v>0</v>
      </c>
      <c r="AJ91" s="527">
        <v>0</v>
      </c>
      <c r="AK91" s="527">
        <v>0</v>
      </c>
      <c r="AL91" s="527">
        <v>0</v>
      </c>
      <c r="AM91" s="226">
        <f t="shared" si="9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">
      <c r="A92" s="210" t="s">
        <v>220</v>
      </c>
      <c r="B92" s="437"/>
      <c r="C92" s="211"/>
      <c r="D92" s="217">
        <v>0</v>
      </c>
      <c r="E92" s="218">
        <f t="shared" si="7"/>
        <v>0</v>
      </c>
      <c r="F92" s="219">
        <f t="shared" ref="F92:F107" si="10">E92-D92</f>
        <v>0</v>
      </c>
      <c r="G92" s="207"/>
      <c r="H92" s="225">
        <v>0</v>
      </c>
      <c r="I92" s="225">
        <v>0</v>
      </c>
      <c r="J92" s="225">
        <v>0</v>
      </c>
      <c r="K92" s="225">
        <v>0</v>
      </c>
      <c r="L92" s="225">
        <v>0</v>
      </c>
      <c r="M92" s="225">
        <v>0</v>
      </c>
      <c r="N92" s="225">
        <v>0</v>
      </c>
      <c r="O92" s="225">
        <v>0</v>
      </c>
      <c r="P92" s="225">
        <v>0</v>
      </c>
      <c r="Q92" s="225">
        <v>0</v>
      </c>
      <c r="R92" s="225">
        <v>0</v>
      </c>
      <c r="S92" s="225">
        <v>0</v>
      </c>
      <c r="T92" s="225">
        <v>0</v>
      </c>
      <c r="U92" s="225">
        <v>0</v>
      </c>
      <c r="V92" s="225">
        <v>0</v>
      </c>
      <c r="W92" s="225">
        <v>0</v>
      </c>
      <c r="X92" s="225">
        <v>0</v>
      </c>
      <c r="Y92" s="225">
        <v>0</v>
      </c>
      <c r="Z92" s="225">
        <v>0</v>
      </c>
      <c r="AA92" s="225">
        <v>0</v>
      </c>
      <c r="AB92" s="225">
        <v>0</v>
      </c>
      <c r="AC92" s="225">
        <v>0</v>
      </c>
      <c r="AD92" s="225">
        <v>0</v>
      </c>
      <c r="AE92" s="225">
        <v>0</v>
      </c>
      <c r="AF92" s="225">
        <v>0</v>
      </c>
      <c r="AG92" s="225">
        <v>0</v>
      </c>
      <c r="AH92" s="225">
        <v>0</v>
      </c>
      <c r="AI92" s="225">
        <v>0</v>
      </c>
      <c r="AJ92" s="225">
        <v>0</v>
      </c>
      <c r="AK92" s="225">
        <v>0</v>
      </c>
      <c r="AL92" s="225">
        <v>0</v>
      </c>
      <c r="AM92" s="226">
        <f t="shared" ref="AM92:AM106" si="11">SUM(H92:AL92)</f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">
      <c r="A93" s="210" t="s">
        <v>221</v>
      </c>
      <c r="B93" s="437"/>
      <c r="C93" s="211"/>
      <c r="D93" s="217">
        <v>0</v>
      </c>
      <c r="E93" s="218">
        <f t="shared" si="7"/>
        <v>0</v>
      </c>
      <c r="F93" s="219">
        <f t="shared" si="10"/>
        <v>0</v>
      </c>
      <c r="G93" s="207"/>
      <c r="H93" s="225">
        <v>0</v>
      </c>
      <c r="I93" s="225">
        <v>0</v>
      </c>
      <c r="J93" s="225">
        <v>0</v>
      </c>
      <c r="K93" s="225">
        <v>0</v>
      </c>
      <c r="L93" s="225">
        <v>0</v>
      </c>
      <c r="M93" s="225">
        <v>0</v>
      </c>
      <c r="N93" s="225">
        <v>0</v>
      </c>
      <c r="O93" s="225">
        <v>0</v>
      </c>
      <c r="P93" s="225">
        <v>0</v>
      </c>
      <c r="Q93" s="225">
        <v>0</v>
      </c>
      <c r="R93" s="225">
        <v>0</v>
      </c>
      <c r="S93" s="225">
        <v>0</v>
      </c>
      <c r="T93" s="225">
        <v>0</v>
      </c>
      <c r="U93" s="225">
        <v>0</v>
      </c>
      <c r="V93" s="225">
        <v>0</v>
      </c>
      <c r="W93" s="225">
        <v>0</v>
      </c>
      <c r="X93" s="225">
        <v>0</v>
      </c>
      <c r="Y93" s="225">
        <v>0</v>
      </c>
      <c r="Z93" s="225">
        <v>0</v>
      </c>
      <c r="AA93" s="225">
        <v>0</v>
      </c>
      <c r="AB93" s="225">
        <v>0</v>
      </c>
      <c r="AC93" s="225">
        <v>0</v>
      </c>
      <c r="AD93" s="225">
        <v>0</v>
      </c>
      <c r="AE93" s="225">
        <v>0</v>
      </c>
      <c r="AF93" s="225">
        <v>0</v>
      </c>
      <c r="AG93" s="225">
        <v>0</v>
      </c>
      <c r="AH93" s="225">
        <v>0</v>
      </c>
      <c r="AI93" s="225">
        <v>0</v>
      </c>
      <c r="AJ93" s="225">
        <v>0</v>
      </c>
      <c r="AK93" s="225">
        <v>0</v>
      </c>
      <c r="AL93" s="225">
        <v>0</v>
      </c>
      <c r="AM93" s="226">
        <f t="shared" si="11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">
      <c r="A94" s="210" t="s">
        <v>211</v>
      </c>
      <c r="B94" s="437"/>
      <c r="C94" s="211"/>
      <c r="D94" s="217">
        <v>0</v>
      </c>
      <c r="E94" s="218">
        <f t="shared" si="7"/>
        <v>0</v>
      </c>
      <c r="F94" s="219">
        <f t="shared" si="10"/>
        <v>0</v>
      </c>
      <c r="G94" s="207"/>
      <c r="H94" s="225">
        <v>0</v>
      </c>
      <c r="I94" s="225">
        <v>0</v>
      </c>
      <c r="J94" s="225">
        <v>0</v>
      </c>
      <c r="K94" s="225">
        <v>0</v>
      </c>
      <c r="L94" s="225">
        <v>0</v>
      </c>
      <c r="M94" s="225">
        <v>0</v>
      </c>
      <c r="N94" s="225">
        <v>0</v>
      </c>
      <c r="O94" s="225">
        <v>0</v>
      </c>
      <c r="P94" s="225">
        <v>0</v>
      </c>
      <c r="Q94" s="225">
        <v>0</v>
      </c>
      <c r="R94" s="225">
        <v>0</v>
      </c>
      <c r="S94" s="225">
        <v>0</v>
      </c>
      <c r="T94" s="225">
        <v>0</v>
      </c>
      <c r="U94" s="225">
        <v>0</v>
      </c>
      <c r="V94" s="225">
        <v>0</v>
      </c>
      <c r="W94" s="225">
        <v>0</v>
      </c>
      <c r="X94" s="225">
        <v>0</v>
      </c>
      <c r="Y94" s="225">
        <v>0</v>
      </c>
      <c r="Z94" s="225">
        <v>0</v>
      </c>
      <c r="AA94" s="225">
        <v>0</v>
      </c>
      <c r="AB94" s="225">
        <v>0</v>
      </c>
      <c r="AC94" s="225">
        <v>0</v>
      </c>
      <c r="AD94" s="225">
        <v>0</v>
      </c>
      <c r="AE94" s="225">
        <v>0</v>
      </c>
      <c r="AF94" s="225">
        <v>0</v>
      </c>
      <c r="AG94" s="225">
        <v>0</v>
      </c>
      <c r="AH94" s="225">
        <v>0</v>
      </c>
      <c r="AI94" s="225">
        <v>0</v>
      </c>
      <c r="AJ94" s="225">
        <v>0</v>
      </c>
      <c r="AK94" s="225">
        <v>0</v>
      </c>
      <c r="AL94" s="225">
        <v>0</v>
      </c>
      <c r="AM94" s="226">
        <f t="shared" si="11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">
      <c r="A95" s="210" t="s">
        <v>212</v>
      </c>
      <c r="B95" s="437"/>
      <c r="C95" s="211"/>
      <c r="D95" s="217">
        <v>0</v>
      </c>
      <c r="E95" s="218">
        <f t="shared" si="7"/>
        <v>0</v>
      </c>
      <c r="F95" s="219">
        <f t="shared" si="10"/>
        <v>0</v>
      </c>
      <c r="G95" s="207"/>
      <c r="H95" s="225">
        <v>0</v>
      </c>
      <c r="I95" s="225">
        <v>0</v>
      </c>
      <c r="J95" s="225">
        <v>0</v>
      </c>
      <c r="K95" s="225">
        <v>0</v>
      </c>
      <c r="L95" s="225">
        <v>0</v>
      </c>
      <c r="M95" s="225">
        <v>0</v>
      </c>
      <c r="N95" s="225">
        <v>0</v>
      </c>
      <c r="O95" s="225">
        <v>0</v>
      </c>
      <c r="P95" s="225">
        <v>0</v>
      </c>
      <c r="Q95" s="225">
        <v>0</v>
      </c>
      <c r="R95" s="225">
        <v>0</v>
      </c>
      <c r="S95" s="225">
        <v>0</v>
      </c>
      <c r="T95" s="225">
        <v>0</v>
      </c>
      <c r="U95" s="225">
        <v>0</v>
      </c>
      <c r="V95" s="225">
        <v>0</v>
      </c>
      <c r="W95" s="225">
        <v>0</v>
      </c>
      <c r="X95" s="225">
        <v>0</v>
      </c>
      <c r="Y95" s="225">
        <v>0</v>
      </c>
      <c r="Z95" s="225">
        <v>0</v>
      </c>
      <c r="AA95" s="225">
        <v>0</v>
      </c>
      <c r="AB95" s="225">
        <v>0</v>
      </c>
      <c r="AC95" s="225">
        <v>0</v>
      </c>
      <c r="AD95" s="225">
        <v>0</v>
      </c>
      <c r="AE95" s="225">
        <v>0</v>
      </c>
      <c r="AF95" s="225">
        <v>0</v>
      </c>
      <c r="AG95" s="225">
        <v>0</v>
      </c>
      <c r="AH95" s="225">
        <v>0</v>
      </c>
      <c r="AI95" s="225">
        <v>0</v>
      </c>
      <c r="AJ95" s="225">
        <v>0</v>
      </c>
      <c r="AK95" s="225">
        <v>0</v>
      </c>
      <c r="AL95" s="225">
        <v>0</v>
      </c>
      <c r="AM95" s="226">
        <f t="shared" si="11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">
      <c r="A96" s="210" t="s">
        <v>222</v>
      </c>
      <c r="B96" s="437"/>
      <c r="C96" s="211"/>
      <c r="D96" s="217">
        <v>0</v>
      </c>
      <c r="E96" s="218">
        <f t="shared" si="7"/>
        <v>0</v>
      </c>
      <c r="F96" s="219">
        <f t="shared" si="10"/>
        <v>0</v>
      </c>
      <c r="G96" s="207"/>
      <c r="H96" s="225">
        <v>0</v>
      </c>
      <c r="I96" s="225">
        <v>0</v>
      </c>
      <c r="J96" s="225">
        <v>0</v>
      </c>
      <c r="K96" s="225">
        <v>0</v>
      </c>
      <c r="L96" s="225">
        <v>0</v>
      </c>
      <c r="M96" s="225">
        <v>0</v>
      </c>
      <c r="N96" s="225">
        <v>0</v>
      </c>
      <c r="O96" s="225">
        <v>0</v>
      </c>
      <c r="P96" s="225">
        <v>0</v>
      </c>
      <c r="Q96" s="225">
        <v>0</v>
      </c>
      <c r="R96" s="225">
        <v>0</v>
      </c>
      <c r="S96" s="225">
        <v>0</v>
      </c>
      <c r="T96" s="225">
        <v>0</v>
      </c>
      <c r="U96" s="225">
        <v>0</v>
      </c>
      <c r="V96" s="225">
        <v>0</v>
      </c>
      <c r="W96" s="225">
        <v>0</v>
      </c>
      <c r="X96" s="225">
        <v>0</v>
      </c>
      <c r="Y96" s="225">
        <v>0</v>
      </c>
      <c r="Z96" s="225">
        <v>0</v>
      </c>
      <c r="AA96" s="225">
        <v>0</v>
      </c>
      <c r="AB96" s="225">
        <v>0</v>
      </c>
      <c r="AC96" s="225">
        <v>0</v>
      </c>
      <c r="AD96" s="225">
        <v>0</v>
      </c>
      <c r="AE96" s="225">
        <v>0</v>
      </c>
      <c r="AF96" s="225">
        <v>0</v>
      </c>
      <c r="AG96" s="225">
        <v>0</v>
      </c>
      <c r="AH96" s="225">
        <v>0</v>
      </c>
      <c r="AI96" s="225">
        <v>0</v>
      </c>
      <c r="AJ96" s="225">
        <v>0</v>
      </c>
      <c r="AK96" s="225">
        <v>0</v>
      </c>
      <c r="AL96" s="225">
        <v>0</v>
      </c>
      <c r="AM96" s="226">
        <f t="shared" si="11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">
      <c r="A97" s="210" t="s">
        <v>223</v>
      </c>
      <c r="B97" s="437"/>
      <c r="C97" s="211"/>
      <c r="D97" s="217">
        <v>0</v>
      </c>
      <c r="E97" s="218">
        <f t="shared" si="7"/>
        <v>0</v>
      </c>
      <c r="F97" s="219">
        <f t="shared" si="10"/>
        <v>0</v>
      </c>
      <c r="G97" s="207"/>
      <c r="H97" s="225">
        <v>0</v>
      </c>
      <c r="I97" s="225">
        <v>0</v>
      </c>
      <c r="J97" s="225">
        <v>0</v>
      </c>
      <c r="K97" s="225">
        <v>0</v>
      </c>
      <c r="L97" s="225">
        <v>0</v>
      </c>
      <c r="M97" s="225">
        <v>0</v>
      </c>
      <c r="N97" s="225">
        <v>0</v>
      </c>
      <c r="O97" s="225">
        <v>0</v>
      </c>
      <c r="P97" s="225">
        <v>0</v>
      </c>
      <c r="Q97" s="225">
        <v>0</v>
      </c>
      <c r="R97" s="225">
        <v>0</v>
      </c>
      <c r="S97" s="225">
        <v>0</v>
      </c>
      <c r="T97" s="225">
        <v>0</v>
      </c>
      <c r="U97" s="225">
        <v>0</v>
      </c>
      <c r="V97" s="225">
        <v>0</v>
      </c>
      <c r="W97" s="225">
        <v>0</v>
      </c>
      <c r="X97" s="225">
        <v>0</v>
      </c>
      <c r="Y97" s="225">
        <v>0</v>
      </c>
      <c r="Z97" s="225">
        <v>0</v>
      </c>
      <c r="AA97" s="225">
        <v>0</v>
      </c>
      <c r="AB97" s="225">
        <v>0</v>
      </c>
      <c r="AC97" s="225">
        <v>0</v>
      </c>
      <c r="AD97" s="225">
        <v>0</v>
      </c>
      <c r="AE97" s="225">
        <v>0</v>
      </c>
      <c r="AF97" s="225">
        <v>0</v>
      </c>
      <c r="AG97" s="225">
        <v>0</v>
      </c>
      <c r="AH97" s="225">
        <v>0</v>
      </c>
      <c r="AI97" s="225">
        <v>0</v>
      </c>
      <c r="AJ97" s="225">
        <v>0</v>
      </c>
      <c r="AK97" s="225">
        <v>0</v>
      </c>
      <c r="AL97" s="225">
        <v>0</v>
      </c>
      <c r="AM97" s="226">
        <f t="shared" si="11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">
      <c r="A98" s="210" t="s">
        <v>224</v>
      </c>
      <c r="B98" s="437"/>
      <c r="C98" s="211"/>
      <c r="D98" s="217">
        <v>0</v>
      </c>
      <c r="E98" s="218">
        <f t="shared" si="7"/>
        <v>0</v>
      </c>
      <c r="F98" s="219">
        <f t="shared" si="10"/>
        <v>0</v>
      </c>
      <c r="G98" s="207"/>
      <c r="H98" s="225">
        <v>0</v>
      </c>
      <c r="I98" s="225">
        <v>0</v>
      </c>
      <c r="J98" s="225">
        <v>0</v>
      </c>
      <c r="K98" s="225">
        <v>0</v>
      </c>
      <c r="L98" s="225">
        <v>0</v>
      </c>
      <c r="M98" s="225">
        <v>0</v>
      </c>
      <c r="N98" s="225">
        <v>0</v>
      </c>
      <c r="O98" s="225">
        <v>0</v>
      </c>
      <c r="P98" s="225">
        <v>0</v>
      </c>
      <c r="Q98" s="225">
        <v>0</v>
      </c>
      <c r="R98" s="225">
        <v>0</v>
      </c>
      <c r="S98" s="225">
        <v>0</v>
      </c>
      <c r="T98" s="225">
        <v>0</v>
      </c>
      <c r="U98" s="225">
        <v>0</v>
      </c>
      <c r="V98" s="225">
        <v>0</v>
      </c>
      <c r="W98" s="225">
        <v>0</v>
      </c>
      <c r="X98" s="225">
        <v>0</v>
      </c>
      <c r="Y98" s="225">
        <v>0</v>
      </c>
      <c r="Z98" s="225">
        <v>0</v>
      </c>
      <c r="AA98" s="225">
        <v>0</v>
      </c>
      <c r="AB98" s="225">
        <v>0</v>
      </c>
      <c r="AC98" s="225">
        <v>0</v>
      </c>
      <c r="AD98" s="225">
        <v>0</v>
      </c>
      <c r="AE98" s="225">
        <v>0</v>
      </c>
      <c r="AF98" s="225">
        <v>0</v>
      </c>
      <c r="AG98" s="225">
        <v>0</v>
      </c>
      <c r="AH98" s="225">
        <v>0</v>
      </c>
      <c r="AI98" s="225">
        <v>0</v>
      </c>
      <c r="AJ98" s="225">
        <v>0</v>
      </c>
      <c r="AK98" s="225">
        <v>0</v>
      </c>
      <c r="AL98" s="225">
        <v>0</v>
      </c>
      <c r="AM98" s="226">
        <f t="shared" si="11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">
      <c r="A99" s="210" t="s">
        <v>225</v>
      </c>
      <c r="B99" s="437"/>
      <c r="C99" s="211"/>
      <c r="D99" s="217">
        <v>0</v>
      </c>
      <c r="E99" s="218">
        <f t="shared" si="7"/>
        <v>0</v>
      </c>
      <c r="F99" s="219">
        <f t="shared" si="10"/>
        <v>0</v>
      </c>
      <c r="G99" s="207"/>
      <c r="H99" s="225">
        <v>0</v>
      </c>
      <c r="I99" s="225">
        <v>0</v>
      </c>
      <c r="J99" s="225">
        <v>0</v>
      </c>
      <c r="K99" s="225">
        <v>0</v>
      </c>
      <c r="L99" s="225">
        <v>0</v>
      </c>
      <c r="M99" s="225">
        <v>0</v>
      </c>
      <c r="N99" s="225">
        <v>0</v>
      </c>
      <c r="O99" s="225">
        <v>0</v>
      </c>
      <c r="P99" s="225">
        <v>0</v>
      </c>
      <c r="Q99" s="225">
        <v>0</v>
      </c>
      <c r="R99" s="225">
        <v>0</v>
      </c>
      <c r="S99" s="225">
        <v>0</v>
      </c>
      <c r="T99" s="225">
        <v>0</v>
      </c>
      <c r="U99" s="225">
        <v>0</v>
      </c>
      <c r="V99" s="225">
        <v>0</v>
      </c>
      <c r="W99" s="225">
        <v>0</v>
      </c>
      <c r="X99" s="225">
        <v>0</v>
      </c>
      <c r="Y99" s="225">
        <v>0</v>
      </c>
      <c r="Z99" s="225">
        <v>0</v>
      </c>
      <c r="AA99" s="225">
        <v>0</v>
      </c>
      <c r="AB99" s="225">
        <v>0</v>
      </c>
      <c r="AC99" s="225">
        <v>0</v>
      </c>
      <c r="AD99" s="225">
        <v>0</v>
      </c>
      <c r="AE99" s="225">
        <v>0</v>
      </c>
      <c r="AF99" s="225">
        <v>0</v>
      </c>
      <c r="AG99" s="225">
        <v>0</v>
      </c>
      <c r="AH99" s="225">
        <v>0</v>
      </c>
      <c r="AI99" s="225">
        <v>0</v>
      </c>
      <c r="AJ99" s="225">
        <v>0</v>
      </c>
      <c r="AK99" s="225">
        <v>0</v>
      </c>
      <c r="AL99" s="225">
        <v>0</v>
      </c>
      <c r="AM99" s="226">
        <f t="shared" si="11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">
      <c r="A100" s="253" t="s">
        <v>214</v>
      </c>
      <c r="B100" s="437"/>
      <c r="C100" s="211"/>
      <c r="D100" s="217">
        <v>0</v>
      </c>
      <c r="E100" s="218">
        <f t="shared" si="7"/>
        <v>0</v>
      </c>
      <c r="F100" s="219">
        <f t="shared" si="10"/>
        <v>0</v>
      </c>
      <c r="G100" s="207"/>
      <c r="H100" s="225">
        <v>0</v>
      </c>
      <c r="I100" s="225">
        <v>0</v>
      </c>
      <c r="J100" s="225">
        <v>0</v>
      </c>
      <c r="K100" s="225">
        <v>0</v>
      </c>
      <c r="L100" s="225">
        <v>0</v>
      </c>
      <c r="M100" s="225">
        <v>0</v>
      </c>
      <c r="N100" s="225">
        <v>0</v>
      </c>
      <c r="O100" s="225">
        <v>0</v>
      </c>
      <c r="P100" s="225">
        <v>0</v>
      </c>
      <c r="Q100" s="225">
        <v>0</v>
      </c>
      <c r="R100" s="225">
        <v>0</v>
      </c>
      <c r="S100" s="225">
        <v>0</v>
      </c>
      <c r="T100" s="225">
        <v>0</v>
      </c>
      <c r="U100" s="225">
        <v>0</v>
      </c>
      <c r="V100" s="225">
        <v>0</v>
      </c>
      <c r="W100" s="225">
        <v>0</v>
      </c>
      <c r="X100" s="225">
        <v>0</v>
      </c>
      <c r="Y100" s="225">
        <v>0</v>
      </c>
      <c r="Z100" s="225">
        <v>0</v>
      </c>
      <c r="AA100" s="225">
        <v>0</v>
      </c>
      <c r="AB100" s="225">
        <v>0</v>
      </c>
      <c r="AC100" s="225">
        <v>0</v>
      </c>
      <c r="AD100" s="225">
        <v>0</v>
      </c>
      <c r="AE100" s="225">
        <v>0</v>
      </c>
      <c r="AF100" s="225">
        <v>0</v>
      </c>
      <c r="AG100" s="225">
        <v>0</v>
      </c>
      <c r="AH100" s="225">
        <v>0</v>
      </c>
      <c r="AI100" s="225">
        <v>0</v>
      </c>
      <c r="AJ100" s="225">
        <v>0</v>
      </c>
      <c r="AK100" s="225">
        <v>0</v>
      </c>
      <c r="AL100" s="225">
        <v>0</v>
      </c>
      <c r="AM100" s="226">
        <f t="shared" si="11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">
      <c r="A101" s="253" t="s">
        <v>214</v>
      </c>
      <c r="B101" s="437"/>
      <c r="C101" s="211"/>
      <c r="D101" s="217">
        <v>0</v>
      </c>
      <c r="E101" s="218">
        <f t="shared" si="7"/>
        <v>0</v>
      </c>
      <c r="F101" s="219">
        <f t="shared" si="10"/>
        <v>0</v>
      </c>
      <c r="G101" s="207"/>
      <c r="H101" s="225">
        <v>0</v>
      </c>
      <c r="I101" s="225">
        <v>0</v>
      </c>
      <c r="J101" s="225">
        <v>0</v>
      </c>
      <c r="K101" s="225">
        <v>0</v>
      </c>
      <c r="L101" s="225">
        <v>0</v>
      </c>
      <c r="M101" s="225">
        <v>0</v>
      </c>
      <c r="N101" s="225">
        <v>0</v>
      </c>
      <c r="O101" s="225">
        <v>0</v>
      </c>
      <c r="P101" s="225">
        <v>0</v>
      </c>
      <c r="Q101" s="225">
        <v>0</v>
      </c>
      <c r="R101" s="225">
        <v>0</v>
      </c>
      <c r="S101" s="225">
        <v>0</v>
      </c>
      <c r="T101" s="225">
        <v>0</v>
      </c>
      <c r="U101" s="225">
        <v>0</v>
      </c>
      <c r="V101" s="225">
        <v>0</v>
      </c>
      <c r="W101" s="225">
        <v>0</v>
      </c>
      <c r="X101" s="225">
        <v>0</v>
      </c>
      <c r="Y101" s="225">
        <v>0</v>
      </c>
      <c r="Z101" s="225">
        <v>0</v>
      </c>
      <c r="AA101" s="225">
        <v>0</v>
      </c>
      <c r="AB101" s="225">
        <v>0</v>
      </c>
      <c r="AC101" s="225">
        <v>0</v>
      </c>
      <c r="AD101" s="225">
        <v>0</v>
      </c>
      <c r="AE101" s="225">
        <v>0</v>
      </c>
      <c r="AF101" s="225">
        <v>0</v>
      </c>
      <c r="AG101" s="225">
        <v>0</v>
      </c>
      <c r="AH101" s="225">
        <v>0</v>
      </c>
      <c r="AI101" s="225">
        <v>0</v>
      </c>
      <c r="AJ101" s="225">
        <v>0</v>
      </c>
      <c r="AK101" s="225">
        <v>0</v>
      </c>
      <c r="AL101" s="225">
        <v>0</v>
      </c>
      <c r="AM101" s="226">
        <f t="shared" si="11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">
      <c r="A102" s="209" t="s">
        <v>226</v>
      </c>
      <c r="B102" s="437"/>
      <c r="C102" s="211"/>
      <c r="D102" s="217">
        <v>0</v>
      </c>
      <c r="E102" s="218">
        <f t="shared" si="7"/>
        <v>0</v>
      </c>
      <c r="F102" s="219">
        <f t="shared" si="10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1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">
      <c r="A103" s="209" t="s">
        <v>227</v>
      </c>
      <c r="B103" s="210"/>
      <c r="C103" s="211"/>
      <c r="D103" s="217">
        <v>0</v>
      </c>
      <c r="E103" s="218">
        <f t="shared" si="7"/>
        <v>0</v>
      </c>
      <c r="F103" s="219">
        <f t="shared" si="10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1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">
      <c r="A104" s="209" t="s">
        <v>228</v>
      </c>
      <c r="B104" s="210"/>
      <c r="C104" s="211"/>
      <c r="D104" s="217">
        <v>0</v>
      </c>
      <c r="E104" s="218">
        <f t="shared" si="7"/>
        <v>0</v>
      </c>
      <c r="F104" s="219">
        <f t="shared" si="10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1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">
      <c r="A105" s="349" t="s">
        <v>214</v>
      </c>
      <c r="B105" s="210"/>
      <c r="C105" s="211"/>
      <c r="D105" s="217">
        <v>0</v>
      </c>
      <c r="E105" s="218">
        <f t="shared" si="7"/>
        <v>0</v>
      </c>
      <c r="F105" s="219">
        <f t="shared" si="10"/>
        <v>0</v>
      </c>
      <c r="G105" s="207"/>
      <c r="H105" s="276">
        <v>0</v>
      </c>
      <c r="I105" s="276">
        <v>0</v>
      </c>
      <c r="J105" s="276">
        <v>0</v>
      </c>
      <c r="K105" s="276">
        <v>0</v>
      </c>
      <c r="L105" s="276">
        <v>0</v>
      </c>
      <c r="M105" s="276">
        <v>0</v>
      </c>
      <c r="N105" s="276">
        <v>0</v>
      </c>
      <c r="O105" s="276">
        <v>0</v>
      </c>
      <c r="P105" s="276">
        <v>0</v>
      </c>
      <c r="Q105" s="276">
        <v>0</v>
      </c>
      <c r="R105" s="276">
        <v>0</v>
      </c>
      <c r="S105" s="276">
        <v>0</v>
      </c>
      <c r="T105" s="276">
        <v>0</v>
      </c>
      <c r="U105" s="276">
        <v>0</v>
      </c>
      <c r="V105" s="276">
        <v>0</v>
      </c>
      <c r="W105" s="276">
        <v>0</v>
      </c>
      <c r="X105" s="276">
        <v>0</v>
      </c>
      <c r="Y105" s="276">
        <v>0</v>
      </c>
      <c r="Z105" s="276">
        <v>0</v>
      </c>
      <c r="AA105" s="276">
        <v>0</v>
      </c>
      <c r="AB105" s="276">
        <v>0</v>
      </c>
      <c r="AC105" s="276">
        <v>0</v>
      </c>
      <c r="AD105" s="276">
        <v>0</v>
      </c>
      <c r="AE105" s="276">
        <v>0</v>
      </c>
      <c r="AF105" s="276">
        <v>0</v>
      </c>
      <c r="AG105" s="276">
        <v>0</v>
      </c>
      <c r="AH105" s="276">
        <v>0</v>
      </c>
      <c r="AI105" s="276">
        <v>0</v>
      </c>
      <c r="AJ105" s="276">
        <v>0</v>
      </c>
      <c r="AK105" s="276">
        <v>0</v>
      </c>
      <c r="AL105" s="276">
        <v>0</v>
      </c>
      <c r="AM105" s="226">
        <f t="shared" si="11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25">
      <c r="A106" s="209" t="s">
        <v>229</v>
      </c>
      <c r="B106" s="210"/>
      <c r="C106" s="211"/>
      <c r="D106" s="217">
        <v>0</v>
      </c>
      <c r="E106" s="218">
        <f t="shared" si="7"/>
        <v>0</v>
      </c>
      <c r="F106" s="219">
        <f t="shared" si="10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1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25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10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">
      <c r="A108" s="438" t="s">
        <v>231</v>
      </c>
      <c r="B108" s="210"/>
      <c r="C108" s="211"/>
      <c r="D108" s="217">
        <v>0</v>
      </c>
      <c r="E108" s="218">
        <f t="shared" ref="E108:E116" si="12">AM108</f>
        <v>465</v>
      </c>
      <c r="F108" s="521">
        <f t="shared" ref="F108:F118" si="13">E108-D108</f>
        <v>465</v>
      </c>
      <c r="G108" s="207"/>
      <c r="H108" s="533">
        <v>0</v>
      </c>
      <c r="I108" s="533">
        <v>1</v>
      </c>
      <c r="J108" s="533">
        <v>2</v>
      </c>
      <c r="K108" s="533">
        <v>3</v>
      </c>
      <c r="L108" s="533">
        <v>4</v>
      </c>
      <c r="M108" s="533">
        <v>5</v>
      </c>
      <c r="N108" s="533">
        <v>6</v>
      </c>
      <c r="O108" s="533">
        <v>7</v>
      </c>
      <c r="P108" s="533">
        <v>8</v>
      </c>
      <c r="Q108" s="533">
        <v>9</v>
      </c>
      <c r="R108" s="533">
        <v>10</v>
      </c>
      <c r="S108" s="533">
        <v>11</v>
      </c>
      <c r="T108" s="533">
        <v>12</v>
      </c>
      <c r="U108" s="533">
        <v>13</v>
      </c>
      <c r="V108" s="533">
        <v>14</v>
      </c>
      <c r="W108" s="533">
        <v>15</v>
      </c>
      <c r="X108" s="533">
        <v>16</v>
      </c>
      <c r="Y108" s="533">
        <v>17</v>
      </c>
      <c r="Z108" s="533">
        <v>18</v>
      </c>
      <c r="AA108" s="533">
        <v>19</v>
      </c>
      <c r="AB108" s="533">
        <v>20</v>
      </c>
      <c r="AC108" s="533">
        <v>21</v>
      </c>
      <c r="AD108" s="533">
        <v>22</v>
      </c>
      <c r="AE108" s="533">
        <v>23</v>
      </c>
      <c r="AF108" s="533">
        <v>24</v>
      </c>
      <c r="AG108" s="533">
        <v>25</v>
      </c>
      <c r="AH108" s="533">
        <v>26</v>
      </c>
      <c r="AI108" s="533">
        <v>27</v>
      </c>
      <c r="AJ108" s="533">
        <v>28</v>
      </c>
      <c r="AK108" s="533">
        <v>29</v>
      </c>
      <c r="AL108" s="533">
        <v>30</v>
      </c>
      <c r="AM108" s="226">
        <f t="shared" ref="AM108:AM116" si="14">SUM(H108:AL108)</f>
        <v>465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">
      <c r="A109" s="252" t="s">
        <v>214</v>
      </c>
      <c r="B109" s="210"/>
      <c r="C109" s="211"/>
      <c r="D109" s="217">
        <v>0</v>
      </c>
      <c r="E109" s="218">
        <f t="shared" si="12"/>
        <v>0</v>
      </c>
      <c r="F109" s="521">
        <f t="shared" si="13"/>
        <v>0</v>
      </c>
      <c r="G109" s="207"/>
      <c r="H109" s="482">
        <v>0</v>
      </c>
      <c r="I109" s="482">
        <v>0</v>
      </c>
      <c r="J109" s="482">
        <v>0</v>
      </c>
      <c r="K109" s="482">
        <v>0</v>
      </c>
      <c r="L109" s="482">
        <v>0</v>
      </c>
      <c r="M109" s="482">
        <v>0</v>
      </c>
      <c r="N109" s="482">
        <v>0</v>
      </c>
      <c r="O109" s="482">
        <v>0</v>
      </c>
      <c r="P109" s="482">
        <v>0</v>
      </c>
      <c r="Q109" s="482">
        <v>0</v>
      </c>
      <c r="R109" s="482">
        <v>0</v>
      </c>
      <c r="S109" s="482">
        <v>0</v>
      </c>
      <c r="T109" s="482">
        <v>0</v>
      </c>
      <c r="U109" s="482">
        <v>0</v>
      </c>
      <c r="V109" s="482">
        <v>0</v>
      </c>
      <c r="W109" s="482">
        <v>0</v>
      </c>
      <c r="X109" s="482">
        <v>0</v>
      </c>
      <c r="Y109" s="482">
        <v>0</v>
      </c>
      <c r="Z109" s="482">
        <v>0</v>
      </c>
      <c r="AA109" s="482">
        <v>0</v>
      </c>
      <c r="AB109" s="482">
        <v>0</v>
      </c>
      <c r="AC109" s="482">
        <v>0</v>
      </c>
      <c r="AD109" s="482">
        <v>0</v>
      </c>
      <c r="AE109" s="482">
        <v>0</v>
      </c>
      <c r="AF109" s="482">
        <v>0</v>
      </c>
      <c r="AG109" s="482">
        <v>0</v>
      </c>
      <c r="AH109" s="482">
        <v>0</v>
      </c>
      <c r="AI109" s="482">
        <v>0</v>
      </c>
      <c r="AJ109" s="482">
        <v>0</v>
      </c>
      <c r="AK109" s="482">
        <v>0</v>
      </c>
      <c r="AL109" s="482">
        <v>0</v>
      </c>
      <c r="AM109" s="226">
        <f t="shared" si="14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">
      <c r="A110" s="252" t="s">
        <v>214</v>
      </c>
      <c r="B110" s="210"/>
      <c r="C110" s="211"/>
      <c r="D110" s="217">
        <v>0</v>
      </c>
      <c r="E110" s="218">
        <f t="shared" si="12"/>
        <v>0</v>
      </c>
      <c r="F110" s="521">
        <f t="shared" si="13"/>
        <v>0</v>
      </c>
      <c r="G110" s="207"/>
      <c r="H110" s="482">
        <v>0</v>
      </c>
      <c r="I110" s="482">
        <v>0</v>
      </c>
      <c r="J110" s="482">
        <v>0</v>
      </c>
      <c r="K110" s="482">
        <v>0</v>
      </c>
      <c r="L110" s="482">
        <v>0</v>
      </c>
      <c r="M110" s="482">
        <v>0</v>
      </c>
      <c r="N110" s="482">
        <v>0</v>
      </c>
      <c r="O110" s="482">
        <v>0</v>
      </c>
      <c r="P110" s="482">
        <v>0</v>
      </c>
      <c r="Q110" s="482">
        <v>0</v>
      </c>
      <c r="R110" s="482">
        <v>0</v>
      </c>
      <c r="S110" s="482">
        <v>0</v>
      </c>
      <c r="T110" s="482">
        <v>0</v>
      </c>
      <c r="U110" s="482">
        <v>0</v>
      </c>
      <c r="V110" s="482">
        <v>0</v>
      </c>
      <c r="W110" s="482">
        <v>0</v>
      </c>
      <c r="X110" s="482">
        <v>0</v>
      </c>
      <c r="Y110" s="482">
        <v>0</v>
      </c>
      <c r="Z110" s="482">
        <v>0</v>
      </c>
      <c r="AA110" s="482">
        <v>0</v>
      </c>
      <c r="AB110" s="482">
        <v>0</v>
      </c>
      <c r="AC110" s="482">
        <v>0</v>
      </c>
      <c r="AD110" s="482">
        <v>0</v>
      </c>
      <c r="AE110" s="482">
        <v>0</v>
      </c>
      <c r="AF110" s="482">
        <v>0</v>
      </c>
      <c r="AG110" s="482">
        <v>0</v>
      </c>
      <c r="AH110" s="482">
        <v>0</v>
      </c>
      <c r="AI110" s="482">
        <v>0</v>
      </c>
      <c r="AJ110" s="482">
        <v>0</v>
      </c>
      <c r="AK110" s="482">
        <v>0</v>
      </c>
      <c r="AL110" s="482">
        <v>0</v>
      </c>
      <c r="AM110" s="226">
        <f t="shared" si="14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">
      <c r="A111" s="252" t="s">
        <v>214</v>
      </c>
      <c r="B111" s="210"/>
      <c r="C111" s="211"/>
      <c r="D111" s="217">
        <v>0</v>
      </c>
      <c r="E111" s="218">
        <f t="shared" si="12"/>
        <v>0</v>
      </c>
      <c r="F111" s="521">
        <f t="shared" si="13"/>
        <v>0</v>
      </c>
      <c r="G111" s="207"/>
      <c r="H111" s="482">
        <v>0</v>
      </c>
      <c r="I111" s="482">
        <v>0</v>
      </c>
      <c r="J111" s="482">
        <v>0</v>
      </c>
      <c r="K111" s="482">
        <v>0</v>
      </c>
      <c r="L111" s="482">
        <v>0</v>
      </c>
      <c r="M111" s="482">
        <v>0</v>
      </c>
      <c r="N111" s="482">
        <v>0</v>
      </c>
      <c r="O111" s="482">
        <v>0</v>
      </c>
      <c r="P111" s="482">
        <v>0</v>
      </c>
      <c r="Q111" s="482">
        <v>0</v>
      </c>
      <c r="R111" s="482">
        <v>0</v>
      </c>
      <c r="S111" s="482">
        <v>0</v>
      </c>
      <c r="T111" s="482">
        <v>0</v>
      </c>
      <c r="U111" s="482">
        <v>0</v>
      </c>
      <c r="V111" s="482">
        <v>0</v>
      </c>
      <c r="W111" s="482">
        <v>0</v>
      </c>
      <c r="X111" s="482">
        <v>0</v>
      </c>
      <c r="Y111" s="482">
        <v>0</v>
      </c>
      <c r="Z111" s="482">
        <v>0</v>
      </c>
      <c r="AA111" s="482">
        <v>0</v>
      </c>
      <c r="AB111" s="482">
        <v>0</v>
      </c>
      <c r="AC111" s="482">
        <v>0</v>
      </c>
      <c r="AD111" s="482">
        <v>0</v>
      </c>
      <c r="AE111" s="482">
        <v>0</v>
      </c>
      <c r="AF111" s="482">
        <v>0</v>
      </c>
      <c r="AG111" s="482">
        <v>0</v>
      </c>
      <c r="AH111" s="482">
        <v>0</v>
      </c>
      <c r="AI111" s="482">
        <v>0</v>
      </c>
      <c r="AJ111" s="482">
        <v>0</v>
      </c>
      <c r="AK111" s="482">
        <v>0</v>
      </c>
      <c r="AL111" s="482">
        <v>0</v>
      </c>
      <c r="AM111" s="226">
        <f t="shared" si="14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">
      <c r="A112" s="439" t="s">
        <v>43</v>
      </c>
      <c r="B112" s="210"/>
      <c r="C112" s="211"/>
      <c r="D112" s="217">
        <v>0</v>
      </c>
      <c r="E112" s="218">
        <f t="shared" si="12"/>
        <v>0</v>
      </c>
      <c r="F112" s="521">
        <f t="shared" si="13"/>
        <v>0</v>
      </c>
      <c r="G112" s="207"/>
      <c r="H112" s="482">
        <v>0</v>
      </c>
      <c r="I112" s="482">
        <v>0</v>
      </c>
      <c r="J112" s="482">
        <v>0</v>
      </c>
      <c r="K112" s="482">
        <v>0</v>
      </c>
      <c r="L112" s="482">
        <v>0</v>
      </c>
      <c r="M112" s="482">
        <v>0</v>
      </c>
      <c r="N112" s="482">
        <v>0</v>
      </c>
      <c r="O112" s="482">
        <v>0</v>
      </c>
      <c r="P112" s="482">
        <v>0</v>
      </c>
      <c r="Q112" s="482">
        <v>0</v>
      </c>
      <c r="R112" s="482">
        <v>0</v>
      </c>
      <c r="S112" s="482">
        <v>0</v>
      </c>
      <c r="T112" s="482">
        <v>0</v>
      </c>
      <c r="U112" s="482">
        <v>0</v>
      </c>
      <c r="V112" s="482">
        <v>0</v>
      </c>
      <c r="W112" s="482">
        <v>0</v>
      </c>
      <c r="X112" s="482">
        <v>0</v>
      </c>
      <c r="Y112" s="482">
        <v>0</v>
      </c>
      <c r="Z112" s="482">
        <v>0</v>
      </c>
      <c r="AA112" s="482">
        <v>0</v>
      </c>
      <c r="AB112" s="482">
        <v>0</v>
      </c>
      <c r="AC112" s="482">
        <v>0</v>
      </c>
      <c r="AD112" s="482">
        <v>0</v>
      </c>
      <c r="AE112" s="482">
        <v>0</v>
      </c>
      <c r="AF112" s="482">
        <v>0</v>
      </c>
      <c r="AG112" s="482">
        <v>0</v>
      </c>
      <c r="AH112" s="482">
        <v>0</v>
      </c>
      <c r="AI112" s="482">
        <v>0</v>
      </c>
      <c r="AJ112" s="482">
        <v>0</v>
      </c>
      <c r="AK112" s="482">
        <v>0</v>
      </c>
      <c r="AL112" s="482">
        <v>0</v>
      </c>
      <c r="AM112" s="226">
        <f t="shared" si="14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25">
      <c r="A113" s="439" t="s">
        <v>45</v>
      </c>
      <c r="B113" s="210"/>
      <c r="C113" s="211"/>
      <c r="D113" s="217">
        <v>0</v>
      </c>
      <c r="E113" s="218">
        <f t="shared" si="12"/>
        <v>0</v>
      </c>
      <c r="F113" s="521">
        <f t="shared" si="13"/>
        <v>0</v>
      </c>
      <c r="G113" s="207"/>
      <c r="H113" s="482">
        <v>0</v>
      </c>
      <c r="I113" s="482">
        <v>0</v>
      </c>
      <c r="J113" s="482">
        <v>0</v>
      </c>
      <c r="K113" s="482">
        <v>0</v>
      </c>
      <c r="L113" s="482">
        <v>0</v>
      </c>
      <c r="M113" s="482">
        <v>0</v>
      </c>
      <c r="N113" s="482">
        <v>0</v>
      </c>
      <c r="O113" s="482">
        <v>0</v>
      </c>
      <c r="P113" s="482">
        <v>0</v>
      </c>
      <c r="Q113" s="482">
        <v>0</v>
      </c>
      <c r="R113" s="482">
        <v>0</v>
      </c>
      <c r="S113" s="482">
        <v>0</v>
      </c>
      <c r="T113" s="482">
        <v>0</v>
      </c>
      <c r="U113" s="482">
        <v>0</v>
      </c>
      <c r="V113" s="482">
        <v>0</v>
      </c>
      <c r="W113" s="482">
        <v>0</v>
      </c>
      <c r="X113" s="482">
        <v>0</v>
      </c>
      <c r="Y113" s="482">
        <v>0</v>
      </c>
      <c r="Z113" s="482">
        <v>0</v>
      </c>
      <c r="AA113" s="482">
        <v>0</v>
      </c>
      <c r="AB113" s="482">
        <v>0</v>
      </c>
      <c r="AC113" s="482">
        <v>0</v>
      </c>
      <c r="AD113" s="482">
        <v>0</v>
      </c>
      <c r="AE113" s="482">
        <v>0</v>
      </c>
      <c r="AF113" s="482">
        <v>0</v>
      </c>
      <c r="AG113" s="482">
        <v>0</v>
      </c>
      <c r="AH113" s="482">
        <v>0</v>
      </c>
      <c r="AI113" s="482">
        <v>0</v>
      </c>
      <c r="AJ113" s="482">
        <v>0</v>
      </c>
      <c r="AK113" s="482">
        <v>0</v>
      </c>
      <c r="AL113" s="482">
        <v>0</v>
      </c>
      <c r="AM113" s="226">
        <f t="shared" si="14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25">
      <c r="A114" s="438" t="s">
        <v>232</v>
      </c>
      <c r="B114" s="210"/>
      <c r="C114" s="211"/>
      <c r="D114" s="485">
        <v>0</v>
      </c>
      <c r="E114" s="486">
        <f t="shared" si="12"/>
        <v>0</v>
      </c>
      <c r="F114" s="522">
        <f t="shared" si="13"/>
        <v>0</v>
      </c>
      <c r="G114" s="207"/>
      <c r="H114" s="488">
        <v>0</v>
      </c>
      <c r="I114" s="488">
        <v>0</v>
      </c>
      <c r="J114" s="488">
        <v>0</v>
      </c>
      <c r="K114" s="488">
        <v>0</v>
      </c>
      <c r="L114" s="488">
        <v>0</v>
      </c>
      <c r="M114" s="488">
        <v>0</v>
      </c>
      <c r="N114" s="488">
        <v>0</v>
      </c>
      <c r="O114" s="488">
        <v>0</v>
      </c>
      <c r="P114" s="488">
        <v>0</v>
      </c>
      <c r="Q114" s="488">
        <v>0</v>
      </c>
      <c r="R114" s="488">
        <v>0</v>
      </c>
      <c r="S114" s="488">
        <v>0</v>
      </c>
      <c r="T114" s="488">
        <v>0</v>
      </c>
      <c r="U114" s="488">
        <v>0</v>
      </c>
      <c r="V114" s="488">
        <v>0</v>
      </c>
      <c r="W114" s="488">
        <v>0</v>
      </c>
      <c r="X114" s="488">
        <v>0</v>
      </c>
      <c r="Y114" s="488">
        <v>0</v>
      </c>
      <c r="Z114" s="488">
        <v>0</v>
      </c>
      <c r="AA114" s="488">
        <v>0</v>
      </c>
      <c r="AB114" s="488">
        <v>0</v>
      </c>
      <c r="AC114" s="488">
        <v>0</v>
      </c>
      <c r="AD114" s="488">
        <v>0</v>
      </c>
      <c r="AE114" s="488">
        <v>0</v>
      </c>
      <c r="AF114" s="488">
        <v>0</v>
      </c>
      <c r="AG114" s="488">
        <v>0</v>
      </c>
      <c r="AH114" s="488">
        <v>0</v>
      </c>
      <c r="AI114" s="488">
        <v>0</v>
      </c>
      <c r="AJ114" s="488">
        <v>0</v>
      </c>
      <c r="AK114" s="488">
        <v>0</v>
      </c>
      <c r="AL114" s="488">
        <v>0</v>
      </c>
      <c r="AM114" s="524">
        <f t="shared" si="14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x14ac:dyDescent="0.2">
      <c r="A115" s="252" t="s">
        <v>214</v>
      </c>
      <c r="B115" s="210"/>
      <c r="C115" s="211"/>
      <c r="D115" s="212">
        <v>0</v>
      </c>
      <c r="E115" s="231">
        <f t="shared" si="12"/>
        <v>0</v>
      </c>
      <c r="F115" s="228">
        <f t="shared" si="13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4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x14ac:dyDescent="0.2">
      <c r="A116" s="252" t="s">
        <v>214</v>
      </c>
      <c r="B116" s="210"/>
      <c r="C116" s="211"/>
      <c r="D116" s="221">
        <v>0</v>
      </c>
      <c r="E116" s="333">
        <f t="shared" si="12"/>
        <v>0</v>
      </c>
      <c r="F116" s="228">
        <f t="shared" si="13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4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25">
      <c r="A117" s="434" t="s">
        <v>233</v>
      </c>
      <c r="B117" s="210"/>
      <c r="C117" s="211"/>
      <c r="D117" s="485">
        <v>0</v>
      </c>
      <c r="E117" s="486">
        <f>E114+E113+E112+E108+E107+E73+E72+E71</f>
        <v>465</v>
      </c>
      <c r="F117" s="487">
        <f t="shared" si="13"/>
        <v>465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465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25">
      <c r="A118" s="440" t="s">
        <v>41</v>
      </c>
      <c r="B118" s="234"/>
      <c r="C118" s="234"/>
      <c r="D118" s="250">
        <v>0</v>
      </c>
      <c r="E118" s="251">
        <f>AM118</f>
        <v>465</v>
      </c>
      <c r="F118" s="341">
        <f t="shared" si="13"/>
        <v>465</v>
      </c>
      <c r="H118" s="531">
        <v>0</v>
      </c>
      <c r="I118" s="531">
        <v>1</v>
      </c>
      <c r="J118" s="531">
        <v>2</v>
      </c>
      <c r="K118" s="531">
        <v>3</v>
      </c>
      <c r="L118" s="531">
        <v>4</v>
      </c>
      <c r="M118" s="531">
        <v>5</v>
      </c>
      <c r="N118" s="531">
        <v>6</v>
      </c>
      <c r="O118" s="531">
        <v>7</v>
      </c>
      <c r="P118" s="531">
        <v>8</v>
      </c>
      <c r="Q118" s="531">
        <v>9</v>
      </c>
      <c r="R118" s="531">
        <v>10</v>
      </c>
      <c r="S118" s="531">
        <v>11</v>
      </c>
      <c r="T118" s="531">
        <v>12</v>
      </c>
      <c r="U118" s="531">
        <v>13</v>
      </c>
      <c r="V118" s="531">
        <v>14</v>
      </c>
      <c r="W118" s="531">
        <v>15</v>
      </c>
      <c r="X118" s="531">
        <v>16</v>
      </c>
      <c r="Y118" s="531">
        <v>17</v>
      </c>
      <c r="Z118" s="531">
        <v>18</v>
      </c>
      <c r="AA118" s="531">
        <v>19</v>
      </c>
      <c r="AB118" s="531">
        <v>20</v>
      </c>
      <c r="AC118" s="531">
        <v>21</v>
      </c>
      <c r="AD118" s="531">
        <v>22</v>
      </c>
      <c r="AE118" s="531">
        <v>23</v>
      </c>
      <c r="AF118" s="531">
        <v>24</v>
      </c>
      <c r="AG118" s="531">
        <v>25</v>
      </c>
      <c r="AH118" s="531">
        <v>26</v>
      </c>
      <c r="AI118" s="531">
        <v>27</v>
      </c>
      <c r="AJ118" s="531">
        <v>28</v>
      </c>
      <c r="AK118" s="531">
        <v>29</v>
      </c>
      <c r="AL118" s="531">
        <v>30</v>
      </c>
      <c r="AM118" s="341">
        <f>SUM(H118:AL118)</f>
        <v>465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25">
      <c r="H119" s="484">
        <f>B4</f>
        <v>37165</v>
      </c>
      <c r="I119" s="484">
        <f t="shared" ref="I119:X119" si="15">H119+1</f>
        <v>37166</v>
      </c>
      <c r="J119" s="484">
        <f t="shared" si="15"/>
        <v>37167</v>
      </c>
      <c r="K119" s="484">
        <f t="shared" si="15"/>
        <v>37168</v>
      </c>
      <c r="L119" s="484">
        <f t="shared" si="15"/>
        <v>37169</v>
      </c>
      <c r="M119" s="484">
        <f t="shared" si="15"/>
        <v>37170</v>
      </c>
      <c r="N119" s="484">
        <f t="shared" si="15"/>
        <v>37171</v>
      </c>
      <c r="O119" s="484">
        <f t="shared" si="15"/>
        <v>37172</v>
      </c>
      <c r="P119" s="484">
        <f t="shared" si="15"/>
        <v>37173</v>
      </c>
      <c r="Q119" s="484">
        <f t="shared" si="15"/>
        <v>37174</v>
      </c>
      <c r="R119" s="484">
        <f t="shared" si="15"/>
        <v>37175</v>
      </c>
      <c r="S119" s="484">
        <f t="shared" si="15"/>
        <v>37176</v>
      </c>
      <c r="T119" s="484">
        <f t="shared" si="15"/>
        <v>37177</v>
      </c>
      <c r="U119" s="484">
        <f t="shared" si="15"/>
        <v>37178</v>
      </c>
      <c r="V119" s="484">
        <f t="shared" si="15"/>
        <v>37179</v>
      </c>
      <c r="W119" s="484">
        <f t="shared" si="15"/>
        <v>37180</v>
      </c>
      <c r="X119" s="484">
        <f t="shared" si="15"/>
        <v>37181</v>
      </c>
      <c r="Y119" s="484">
        <f t="shared" ref="Y119:AL119" si="16">X119+1</f>
        <v>37182</v>
      </c>
      <c r="Z119" s="484">
        <f t="shared" si="16"/>
        <v>37183</v>
      </c>
      <c r="AA119" s="484">
        <f t="shared" si="16"/>
        <v>37184</v>
      </c>
      <c r="AB119" s="484">
        <f t="shared" si="16"/>
        <v>37185</v>
      </c>
      <c r="AC119" s="484">
        <f t="shared" si="16"/>
        <v>37186</v>
      </c>
      <c r="AD119" s="484">
        <f t="shared" si="16"/>
        <v>37187</v>
      </c>
      <c r="AE119" s="484">
        <f t="shared" si="16"/>
        <v>37188</v>
      </c>
      <c r="AF119" s="484">
        <f t="shared" si="16"/>
        <v>37189</v>
      </c>
      <c r="AG119" s="484">
        <f t="shared" si="16"/>
        <v>37190</v>
      </c>
      <c r="AH119" s="484">
        <f t="shared" si="16"/>
        <v>37191</v>
      </c>
      <c r="AI119" s="484">
        <f t="shared" si="16"/>
        <v>37192</v>
      </c>
      <c r="AJ119" s="484">
        <f t="shared" si="16"/>
        <v>37193</v>
      </c>
      <c r="AK119" s="484">
        <f t="shared" si="16"/>
        <v>37194</v>
      </c>
      <c r="AL119" s="484">
        <f t="shared" si="16"/>
        <v>37195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25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25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25" thickTop="1" thickBot="1" x14ac:dyDescent="0.25">
      <c r="A122" s="37" t="s">
        <v>235</v>
      </c>
      <c r="B122" s="38"/>
      <c r="C122" s="39"/>
      <c r="D122" s="40"/>
    </row>
    <row r="123" spans="1:46" ht="12.75" customHeight="1" thickTop="1" x14ac:dyDescent="0.2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25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25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25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25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-22926</v>
      </c>
      <c r="D136" s="324">
        <v>22926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7">SUM(C136:C137)</f>
        <v>-22926</v>
      </c>
      <c r="D138" s="320">
        <f t="shared" si="17"/>
        <v>22926</v>
      </c>
      <c r="E138" s="312">
        <f t="shared" si="17"/>
        <v>0</v>
      </c>
      <c r="F138" s="312">
        <f t="shared" si="17"/>
        <v>0</v>
      </c>
      <c r="G138" s="312">
        <f t="shared" si="17"/>
        <v>0</v>
      </c>
      <c r="H138" s="322">
        <f t="shared" si="17"/>
        <v>0</v>
      </c>
      <c r="I138" s="330">
        <f t="shared" si="17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37165</v>
      </c>
      <c r="C142" s="345"/>
      <c r="D142" s="345"/>
      <c r="E142" s="345"/>
      <c r="F142" s="345"/>
      <c r="G142" s="345"/>
      <c r="H142" s="345"/>
      <c r="I142" s="344">
        <f t="shared" ref="I142:I157" si="18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58" si="19">+B142+1</f>
        <v>37166</v>
      </c>
      <c r="C143" s="310"/>
      <c r="D143" s="310"/>
      <c r="E143" s="310"/>
      <c r="F143" s="310"/>
      <c r="G143" s="310"/>
      <c r="H143" s="310"/>
      <c r="I143" s="311">
        <f t="shared" si="18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9"/>
        <v>37167</v>
      </c>
      <c r="C144" s="310"/>
      <c r="D144" s="310"/>
      <c r="E144" s="310"/>
      <c r="F144" s="310"/>
      <c r="G144" s="310"/>
      <c r="H144" s="310"/>
      <c r="I144" s="311">
        <f t="shared" si="18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9"/>
        <v>37168</v>
      </c>
      <c r="C145" s="310"/>
      <c r="D145" s="310"/>
      <c r="E145" s="310"/>
      <c r="F145" s="310"/>
      <c r="G145" s="310"/>
      <c r="H145" s="310"/>
      <c r="I145" s="311">
        <f t="shared" si="18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9"/>
        <v>37169</v>
      </c>
      <c r="C146" s="310"/>
      <c r="D146" s="310"/>
      <c r="E146" s="310"/>
      <c r="F146" s="310"/>
      <c r="G146" s="310"/>
      <c r="H146" s="310"/>
      <c r="I146" s="311">
        <f t="shared" si="18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9"/>
        <v>37170</v>
      </c>
      <c r="C147" s="310"/>
      <c r="D147" s="310"/>
      <c r="E147" s="310"/>
      <c r="F147" s="310"/>
      <c r="G147" s="310"/>
      <c r="H147" s="310"/>
      <c r="I147" s="311">
        <f t="shared" si="18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9"/>
        <v>37171</v>
      </c>
      <c r="C148" s="310"/>
      <c r="D148" s="310"/>
      <c r="E148" s="310"/>
      <c r="F148" s="310"/>
      <c r="G148" s="310"/>
      <c r="H148" s="310"/>
      <c r="I148" s="311">
        <f t="shared" si="18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9"/>
        <v>37172</v>
      </c>
      <c r="C149" s="310"/>
      <c r="D149" s="310"/>
      <c r="E149" s="310"/>
      <c r="F149" s="310"/>
      <c r="G149" s="310"/>
      <c r="H149" s="310"/>
      <c r="I149" s="311">
        <f t="shared" si="18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9"/>
        <v>37173</v>
      </c>
      <c r="C150" s="310"/>
      <c r="D150" s="310"/>
      <c r="E150" s="310"/>
      <c r="F150" s="310"/>
      <c r="G150" s="310"/>
      <c r="H150" s="310"/>
      <c r="I150" s="311">
        <f t="shared" si="18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9"/>
        <v>37174</v>
      </c>
      <c r="C151" s="310"/>
      <c r="D151" s="310"/>
      <c r="E151" s="310"/>
      <c r="F151" s="310"/>
      <c r="G151" s="310"/>
      <c r="H151" s="310"/>
      <c r="I151" s="311">
        <f t="shared" si="18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9"/>
        <v>37175</v>
      </c>
      <c r="C152" s="310"/>
      <c r="D152" s="310"/>
      <c r="E152" s="310"/>
      <c r="F152" s="310"/>
      <c r="G152" s="310"/>
      <c r="H152" s="310"/>
      <c r="I152" s="311">
        <f t="shared" si="18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9"/>
        <v>37176</v>
      </c>
      <c r="C153" s="310"/>
      <c r="D153" s="310"/>
      <c r="E153" s="310"/>
      <c r="F153" s="310"/>
      <c r="G153" s="310"/>
      <c r="H153" s="310"/>
      <c r="I153" s="311">
        <f t="shared" si="18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9"/>
        <v>37177</v>
      </c>
      <c r="C154" s="310"/>
      <c r="D154" s="310"/>
      <c r="E154" s="310"/>
      <c r="F154" s="310"/>
      <c r="G154" s="310"/>
      <c r="H154" s="310"/>
      <c r="I154" s="311">
        <f t="shared" si="18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9"/>
        <v>37178</v>
      </c>
      <c r="C155" s="310"/>
      <c r="D155" s="310"/>
      <c r="E155" s="310"/>
      <c r="F155" s="310"/>
      <c r="G155" s="310"/>
      <c r="H155" s="310"/>
      <c r="I155" s="311">
        <f t="shared" si="18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9"/>
        <v>37179</v>
      </c>
      <c r="C156" s="310"/>
      <c r="D156" s="310"/>
      <c r="E156" s="310"/>
      <c r="F156" s="310"/>
      <c r="G156" s="310"/>
      <c r="H156" s="310"/>
      <c r="I156" s="311">
        <f t="shared" si="18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9"/>
        <v>37180</v>
      </c>
      <c r="C157" s="310"/>
      <c r="D157" s="310"/>
      <c r="E157" s="310"/>
      <c r="F157" s="310"/>
      <c r="G157" s="310"/>
      <c r="H157" s="310"/>
      <c r="I157" s="311">
        <f t="shared" si="18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9"/>
        <v>37181</v>
      </c>
      <c r="C158" s="323"/>
      <c r="D158" s="324"/>
      <c r="E158" s="323"/>
      <c r="F158" s="325"/>
      <c r="G158" s="310"/>
      <c r="H158" s="310"/>
      <c r="I158" s="311">
        <f t="shared" ref="I158:I172" si="20">SUM(C158:H158)</f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ref="B159:B172" si="21">+B158+1</f>
        <v>37182</v>
      </c>
      <c r="C159" s="310"/>
      <c r="D159" s="310"/>
      <c r="E159" s="310"/>
      <c r="F159" s="310"/>
      <c r="G159" s="310"/>
      <c r="H159" s="310"/>
      <c r="I159" s="311">
        <f t="shared" si="20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21"/>
        <v>37183</v>
      </c>
      <c r="C160" s="323"/>
      <c r="D160" s="324"/>
      <c r="E160" s="323"/>
      <c r="F160" s="325"/>
      <c r="G160" s="503"/>
      <c r="H160" s="500"/>
      <c r="I160" s="311">
        <f t="shared" si="20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21"/>
        <v>37184</v>
      </c>
      <c r="C161" s="310"/>
      <c r="D161" s="310"/>
      <c r="E161" s="310"/>
      <c r="F161" s="310"/>
      <c r="G161" s="310"/>
      <c r="H161" s="310"/>
      <c r="I161" s="311">
        <f t="shared" si="20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21"/>
        <v>37185</v>
      </c>
      <c r="C162" s="310"/>
      <c r="D162" s="310"/>
      <c r="E162" s="310"/>
      <c r="F162" s="310"/>
      <c r="G162" s="310"/>
      <c r="H162" s="310"/>
      <c r="I162" s="311">
        <f t="shared" si="20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21"/>
        <v>37186</v>
      </c>
      <c r="C163" s="310"/>
      <c r="D163" s="310"/>
      <c r="E163" s="310"/>
      <c r="F163" s="310"/>
      <c r="G163" s="310"/>
      <c r="H163" s="310"/>
      <c r="I163" s="311">
        <f t="shared" si="20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21"/>
        <v>37187</v>
      </c>
      <c r="C164" s="310"/>
      <c r="D164" s="310"/>
      <c r="E164" s="310"/>
      <c r="F164" s="310"/>
      <c r="G164" s="310"/>
      <c r="H164" s="310"/>
      <c r="I164" s="311">
        <f t="shared" si="20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21"/>
        <v>37188</v>
      </c>
      <c r="C165" s="310"/>
      <c r="D165" s="310"/>
      <c r="E165" s="310"/>
      <c r="F165" s="310"/>
      <c r="G165" s="310"/>
      <c r="H165" s="310"/>
      <c r="I165" s="311">
        <f t="shared" si="20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21"/>
        <v>37189</v>
      </c>
      <c r="C166" s="310"/>
      <c r="D166" s="310"/>
      <c r="E166" s="310"/>
      <c r="F166" s="310"/>
      <c r="G166" s="310"/>
      <c r="H166" s="310"/>
      <c r="I166" s="311">
        <f t="shared" si="20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21"/>
        <v>37190</v>
      </c>
      <c r="C167" s="310"/>
      <c r="D167" s="310"/>
      <c r="E167" s="310"/>
      <c r="F167" s="310"/>
      <c r="G167" s="310"/>
      <c r="H167" s="310"/>
      <c r="I167" s="311">
        <f t="shared" si="20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21"/>
        <v>37191</v>
      </c>
      <c r="C168" s="310"/>
      <c r="D168" s="310"/>
      <c r="E168" s="310"/>
      <c r="F168" s="310"/>
      <c r="G168" s="310"/>
      <c r="H168" s="310"/>
      <c r="I168" s="311">
        <f t="shared" si="20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21"/>
        <v>37192</v>
      </c>
      <c r="C169" s="310"/>
      <c r="D169" s="310"/>
      <c r="E169" s="310"/>
      <c r="F169" s="310"/>
      <c r="G169" s="310"/>
      <c r="H169" s="310"/>
      <c r="I169" s="311">
        <f t="shared" si="20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21"/>
        <v>37193</v>
      </c>
      <c r="C170" s="310"/>
      <c r="D170" s="310"/>
      <c r="E170" s="310"/>
      <c r="F170" s="310"/>
      <c r="G170" s="310"/>
      <c r="H170" s="437"/>
      <c r="I170" s="311">
        <f t="shared" si="20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21"/>
        <v>37194</v>
      </c>
      <c r="C171" s="310"/>
      <c r="D171" s="310"/>
      <c r="E171" s="310"/>
      <c r="F171" s="310"/>
      <c r="G171" s="310"/>
      <c r="H171" s="437"/>
      <c r="I171" s="311">
        <f t="shared" si="20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21"/>
        <v>37195</v>
      </c>
      <c r="C172" s="313"/>
      <c r="D172" s="314"/>
      <c r="E172" s="314"/>
      <c r="F172" s="314"/>
      <c r="G172" s="313"/>
      <c r="H172" s="459"/>
      <c r="I172" s="315">
        <f t="shared" si="20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22">SUM(C142:C172)</f>
        <v>0</v>
      </c>
      <c r="D173" s="312">
        <f t="shared" si="22"/>
        <v>0</v>
      </c>
      <c r="E173" s="312">
        <f t="shared" si="22"/>
        <v>0</v>
      </c>
      <c r="F173" s="312">
        <f t="shared" si="22"/>
        <v>0</v>
      </c>
      <c r="G173" s="312">
        <f t="shared" si="22"/>
        <v>0</v>
      </c>
      <c r="H173" s="312">
        <f t="shared" si="22"/>
        <v>0</v>
      </c>
      <c r="I173" s="311">
        <f t="shared" si="22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25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25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25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25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25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25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25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25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25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"/>
    <row r="253" spans="1:15" ht="12.75" customHeight="1" x14ac:dyDescent="0.2"/>
    <row r="254" spans="1:15" ht="12.75" customHeight="1" thickBot="1" x14ac:dyDescent="0.25">
      <c r="D254" s="1"/>
      <c r="E254" s="1"/>
      <c r="F254" s="1"/>
      <c r="G254" s="49"/>
      <c r="H254" s="49"/>
    </row>
    <row r="255" spans="1:15" ht="12.75" customHeight="1" thickTop="1" thickBot="1" x14ac:dyDescent="0.25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25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25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25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"/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X277"/>
  <sheetViews>
    <sheetView topLeftCell="AF6" zoomScale="80" workbookViewId="0">
      <selection activeCell="C174" sqref="C174:I174"/>
    </sheetView>
  </sheetViews>
  <sheetFormatPr defaultRowHeight="12.75" x14ac:dyDescent="0.2"/>
  <cols>
    <col min="1" max="1" width="25.42578125" style="11" customWidth="1"/>
    <col min="2" max="2" width="17.28515625" style="11" customWidth="1"/>
    <col min="3" max="3" width="14.42578125" style="11" customWidth="1"/>
    <col min="4" max="4" width="14.85546875" style="11" customWidth="1"/>
    <col min="5" max="5" width="17.28515625" style="11" customWidth="1"/>
    <col min="6" max="6" width="19.85546875" style="11" customWidth="1"/>
    <col min="7" max="7" width="17" style="11" customWidth="1"/>
    <col min="8" max="8" width="16.7109375" style="11" customWidth="1"/>
    <col min="9" max="9" width="19.85546875" style="11" customWidth="1"/>
    <col min="10" max="10" width="14.85546875" style="11" customWidth="1"/>
    <col min="11" max="11" width="16.85546875" style="11" customWidth="1"/>
    <col min="12" max="12" width="14.85546875" style="11" customWidth="1"/>
    <col min="13" max="13" width="15.28515625" style="11" customWidth="1"/>
    <col min="14" max="18" width="14.85546875" style="11" customWidth="1"/>
    <col min="19" max="19" width="20.85546875" style="11" customWidth="1"/>
    <col min="20" max="24" width="14.85546875" style="11" customWidth="1"/>
    <col min="25" max="25" width="15.42578125" style="11" customWidth="1"/>
    <col min="26" max="34" width="14.85546875" style="11" customWidth="1"/>
    <col min="35" max="35" width="13.85546875" style="11" customWidth="1"/>
    <col min="36" max="36" width="15.140625" style="11" customWidth="1"/>
    <col min="37" max="37" width="16.140625" style="11" customWidth="1"/>
    <col min="38" max="38" width="14.5703125" style="11" customWidth="1"/>
    <col min="39" max="39" width="12" style="11" customWidth="1"/>
    <col min="40" max="40" width="13.28515625" style="11" customWidth="1"/>
    <col min="41" max="41" width="11.5703125" style="11" customWidth="1"/>
    <col min="42" max="42" width="14.5703125" style="11" customWidth="1"/>
    <col min="43" max="16384" width="9.14062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25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25">
      <c r="A3" s="407" t="s">
        <v>104</v>
      </c>
      <c r="B3" s="13" t="s">
        <v>91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25">
      <c r="A4" s="407" t="s">
        <v>106</v>
      </c>
      <c r="B4" s="166">
        <f>'WSCC-N'!B4</f>
        <v>37165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">
      <c r="A5" s="407" t="s">
        <v>108</v>
      </c>
      <c r="B5" s="483">
        <f>'WSCC-N'!B5</f>
        <v>37195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25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>
        <v>0</v>
      </c>
      <c r="Q8" s="1"/>
      <c r="R8" s="1"/>
      <c r="S8" s="62">
        <f>B4</f>
        <v>37165</v>
      </c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</row>
    <row r="9" spans="1:36" ht="12.75" customHeight="1" x14ac:dyDescent="0.2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>
        <v>0</v>
      </c>
      <c r="Q9" s="1"/>
      <c r="R9" s="1"/>
      <c r="S9" s="62">
        <f t="shared" ref="S9:S24" si="0">+S8+1</f>
        <v>37166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>
        <v>0</v>
      </c>
      <c r="Q10" s="1"/>
      <c r="R10" s="1"/>
      <c r="S10" s="62">
        <f t="shared" si="0"/>
        <v>37167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25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>
        <v>0</v>
      </c>
      <c r="Q11" s="1"/>
      <c r="R11" s="1"/>
      <c r="S11" s="62">
        <f t="shared" si="0"/>
        <v>37168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>
        <v>0</v>
      </c>
      <c r="Q12" s="1"/>
      <c r="R12" s="1"/>
      <c r="S12" s="62">
        <f t="shared" si="0"/>
        <v>37169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25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>
        <v>0</v>
      </c>
      <c r="Q13" s="1"/>
      <c r="R13" s="1"/>
      <c r="S13" s="62">
        <f t="shared" si="0"/>
        <v>37170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25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>
        <v>0</v>
      </c>
      <c r="Q14" s="1"/>
      <c r="R14" s="1"/>
      <c r="S14" s="62">
        <f t="shared" si="0"/>
        <v>37171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37172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25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>
        <v>0</v>
      </c>
      <c r="Q16" s="1"/>
      <c r="R16" s="1"/>
      <c r="S16" s="62">
        <f t="shared" si="0"/>
        <v>37173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37174</v>
      </c>
      <c r="T17" s="478"/>
      <c r="U17" s="478"/>
      <c r="V17" s="478"/>
      <c r="W17" s="478"/>
      <c r="X17" s="478"/>
      <c r="Y17" s="478"/>
      <c r="Z17" s="478"/>
      <c r="AA17" s="478"/>
      <c r="AB17" s="478"/>
      <c r="AC17" s="478"/>
      <c r="AD17" s="478"/>
      <c r="AE17" s="478"/>
      <c r="AF17" s="478"/>
      <c r="AG17" s="478"/>
      <c r="AH17" s="478"/>
      <c r="AI17" s="478"/>
      <c r="AJ17" s="478"/>
    </row>
    <row r="18" spans="1:37" ht="12.75" customHeight="1" x14ac:dyDescent="0.2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37175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>
        <v>0</v>
      </c>
      <c r="Q19" s="1"/>
      <c r="R19" s="1"/>
      <c r="S19" s="62">
        <f t="shared" si="0"/>
        <v>37176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>
        <v>0</v>
      </c>
      <c r="Q20" s="1"/>
      <c r="R20" s="1"/>
      <c r="S20" s="62">
        <f t="shared" si="0"/>
        <v>37177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37178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37179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37180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>
        <v>0</v>
      </c>
      <c r="Q24" s="1"/>
      <c r="R24" s="1"/>
      <c r="S24" s="62">
        <f t="shared" si="0"/>
        <v>37181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ref="S25:S38" si="1">+S24+1</f>
        <v>37182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1"/>
        <v>37183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1"/>
        <v>37184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">
      <c r="A28" s="11" t="s">
        <v>161</v>
      </c>
      <c r="D28" s="232">
        <f>N38</f>
        <v>15520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15520</v>
      </c>
      <c r="O28" s="232">
        <f>D38-P38</f>
        <v>0</v>
      </c>
      <c r="P28" s="232">
        <v>15520</v>
      </c>
      <c r="Q28" s="1"/>
      <c r="R28" s="18"/>
      <c r="S28" s="62">
        <f t="shared" si="1"/>
        <v>37185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25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>
        <v>0</v>
      </c>
      <c r="Q29" s="1"/>
      <c r="R29" s="8"/>
      <c r="S29" s="62">
        <f t="shared" si="1"/>
        <v>37186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>
        <v>0</v>
      </c>
      <c r="Q30" s="1"/>
      <c r="R30" s="8"/>
      <c r="S30" s="62">
        <f t="shared" si="1"/>
        <v>37187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25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>
        <v>0</v>
      </c>
      <c r="Q31" s="1"/>
      <c r="R31" s="18"/>
      <c r="S31" s="62">
        <f t="shared" si="1"/>
        <v>37188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>
        <v>0</v>
      </c>
      <c r="Q32" s="1"/>
      <c r="R32" s="18"/>
      <c r="S32" s="62">
        <f t="shared" si="1"/>
        <v>37189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>
        <v>0</v>
      </c>
      <c r="Q33" s="1"/>
      <c r="R33" s="18"/>
      <c r="S33" s="62">
        <f t="shared" si="1"/>
        <v>37190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25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>
        <v>0</v>
      </c>
      <c r="Q34" s="1"/>
      <c r="R34" s="18"/>
      <c r="S34" s="62">
        <f t="shared" si="1"/>
        <v>37191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>
        <v>0</v>
      </c>
      <c r="Q35" s="1"/>
      <c r="R35" s="18"/>
      <c r="S35" s="62">
        <f t="shared" si="1"/>
        <v>37192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15520</v>
      </c>
      <c r="L36" s="400"/>
      <c r="M36" s="1"/>
      <c r="N36" s="21">
        <v>0</v>
      </c>
      <c r="O36" s="340"/>
      <c r="P36" s="21">
        <v>0</v>
      </c>
      <c r="Q36" s="1"/>
      <c r="R36" s="18"/>
      <c r="S36" s="62">
        <f t="shared" si="1"/>
        <v>37193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>
        <v>0</v>
      </c>
      <c r="Q37" s="1"/>
      <c r="R37" s="18"/>
      <c r="S37" s="62">
        <f t="shared" si="1"/>
        <v>37194</v>
      </c>
      <c r="T37" s="478"/>
      <c r="U37" s="478"/>
      <c r="V37" s="478"/>
      <c r="W37" s="478"/>
      <c r="X37" s="478"/>
      <c r="Y37" s="478"/>
      <c r="Z37" s="478"/>
      <c r="AA37" s="478"/>
      <c r="AB37" s="478"/>
      <c r="AC37" s="478"/>
      <c r="AD37" s="478"/>
      <c r="AE37" s="478"/>
      <c r="AF37" s="478"/>
      <c r="AG37" s="478"/>
      <c r="AH37" s="478"/>
      <c r="AI37" s="478"/>
      <c r="AJ37" s="478"/>
    </row>
    <row r="38" spans="1:45" ht="12.75" customHeight="1" thickBot="1" x14ac:dyDescent="0.25">
      <c r="A38" s="14" t="s">
        <v>177</v>
      </c>
      <c r="D38" s="132">
        <f>SUM(D28:D37)</f>
        <v>15520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15520</v>
      </c>
      <c r="O38" s="132">
        <f>SUM(O28:O36)</f>
        <v>0</v>
      </c>
      <c r="P38" s="132">
        <v>15520</v>
      </c>
      <c r="Q38" s="1"/>
      <c r="R38" s="18"/>
      <c r="S38" s="479">
        <f t="shared" si="1"/>
        <v>37195</v>
      </c>
      <c r="T38" s="512"/>
      <c r="U38" s="512"/>
      <c r="V38" s="512"/>
      <c r="W38" s="512"/>
      <c r="X38" s="512"/>
      <c r="Y38" s="512"/>
      <c r="Z38" s="512"/>
      <c r="AA38" s="512"/>
      <c r="AB38" s="512"/>
      <c r="AC38" s="512"/>
      <c r="AD38" s="512"/>
      <c r="AE38" s="512"/>
      <c r="AF38" s="512"/>
      <c r="AG38" s="512"/>
      <c r="AH38" s="512"/>
      <c r="AI38" s="512"/>
      <c r="AJ38" s="512"/>
    </row>
    <row r="39" spans="1:45" ht="12.75" customHeight="1" thickTop="1" x14ac:dyDescent="0.2">
      <c r="A39" s="1"/>
      <c r="D39" s="1"/>
      <c r="F39" s="32" t="s">
        <v>179</v>
      </c>
      <c r="G39" s="18"/>
      <c r="H39" s="401">
        <f>D28</f>
        <v>15520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25">
      <c r="A40" s="236" t="s">
        <v>180</v>
      </c>
      <c r="D40" s="132">
        <f>+D38+D24+D16</f>
        <v>15520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15520</v>
      </c>
      <c r="O40" s="132">
        <f>+O38+O24+O16</f>
        <v>0</v>
      </c>
      <c r="P40" s="132">
        <v>15520</v>
      </c>
      <c r="Q40" s="1"/>
      <c r="R40" s="18"/>
      <c r="S40" s="1"/>
      <c r="T40" s="1"/>
      <c r="U40" s="1"/>
    </row>
    <row r="41" spans="1:45" ht="12.75" customHeight="1" thickTop="1" x14ac:dyDescent="0.2">
      <c r="A41" s="1"/>
      <c r="C41" s="15"/>
      <c r="D41" s="1"/>
      <c r="E41" s="1"/>
      <c r="F41" s="32" t="s">
        <v>181</v>
      </c>
      <c r="G41" s="8"/>
      <c r="H41" s="401">
        <f>E117</f>
        <v>465</v>
      </c>
      <c r="I41" s="401">
        <f>E108</f>
        <v>465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15985</v>
      </c>
      <c r="I45" s="401">
        <f>SUM(I37:I41)</f>
        <v>465</v>
      </c>
      <c r="J45" s="401">
        <f>SUM(J35:J41)</f>
        <v>0</v>
      </c>
      <c r="K45" s="399">
        <f>K36+K41</f>
        <v>15520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25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465</v>
      </c>
      <c r="I47" s="391">
        <f>+I45-D24</f>
        <v>465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25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">
      <c r="A53" s="236" t="s">
        <v>191</v>
      </c>
      <c r="C53" s="15"/>
      <c r="D53" s="19">
        <v>15520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25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25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25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25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25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25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25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25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">
      <c r="A65" s="1"/>
      <c r="H65" s="539">
        <f>H70</f>
        <v>37165</v>
      </c>
      <c r="I65" s="542">
        <f t="shared" ref="I65:X65" si="2">H65+1</f>
        <v>37166</v>
      </c>
      <c r="J65" s="542">
        <f t="shared" si="2"/>
        <v>37167</v>
      </c>
      <c r="K65" s="542">
        <f t="shared" si="2"/>
        <v>37168</v>
      </c>
      <c r="L65" s="542">
        <f t="shared" si="2"/>
        <v>37169</v>
      </c>
      <c r="M65" s="542">
        <f t="shared" si="2"/>
        <v>37170</v>
      </c>
      <c r="N65" s="542">
        <f t="shared" si="2"/>
        <v>37171</v>
      </c>
      <c r="O65" s="542">
        <f t="shared" si="2"/>
        <v>37172</v>
      </c>
      <c r="P65" s="542">
        <f t="shared" si="2"/>
        <v>37173</v>
      </c>
      <c r="Q65" s="542">
        <f t="shared" si="2"/>
        <v>37174</v>
      </c>
      <c r="R65" s="542">
        <f t="shared" si="2"/>
        <v>37175</v>
      </c>
      <c r="S65" s="542">
        <f t="shared" si="2"/>
        <v>37176</v>
      </c>
      <c r="T65" s="542">
        <f t="shared" si="2"/>
        <v>37177</v>
      </c>
      <c r="U65" s="542">
        <f t="shared" si="2"/>
        <v>37178</v>
      </c>
      <c r="V65" s="542">
        <f t="shared" si="2"/>
        <v>37179</v>
      </c>
      <c r="W65" s="542">
        <f t="shared" si="2"/>
        <v>37180</v>
      </c>
      <c r="X65" s="542">
        <f t="shared" si="2"/>
        <v>37181</v>
      </c>
      <c r="Y65" s="542">
        <f t="shared" ref="Y65:AL65" si="3">X65+1</f>
        <v>37182</v>
      </c>
      <c r="Z65" s="542">
        <f t="shared" si="3"/>
        <v>37183</v>
      </c>
      <c r="AA65" s="542">
        <f t="shared" si="3"/>
        <v>37184</v>
      </c>
      <c r="AB65" s="542">
        <f t="shared" si="3"/>
        <v>37185</v>
      </c>
      <c r="AC65" s="542">
        <f t="shared" si="3"/>
        <v>37186</v>
      </c>
      <c r="AD65" s="542">
        <f t="shared" si="3"/>
        <v>37187</v>
      </c>
      <c r="AE65" s="542">
        <f t="shared" si="3"/>
        <v>37188</v>
      </c>
      <c r="AF65" s="542">
        <f t="shared" si="3"/>
        <v>37189</v>
      </c>
      <c r="AG65" s="542">
        <f t="shared" si="3"/>
        <v>37190</v>
      </c>
      <c r="AH65" s="542">
        <f t="shared" si="3"/>
        <v>37191</v>
      </c>
      <c r="AI65" s="542">
        <f t="shared" si="3"/>
        <v>37192</v>
      </c>
      <c r="AJ65" s="542">
        <f t="shared" si="3"/>
        <v>37193</v>
      </c>
      <c r="AK65" s="542">
        <f t="shared" si="3"/>
        <v>37194</v>
      </c>
      <c r="AL65" s="543">
        <f t="shared" si="3"/>
        <v>37195</v>
      </c>
      <c r="AN65" s="1"/>
      <c r="AO65" s="1"/>
      <c r="AP65" s="1"/>
      <c r="AQ65" s="1"/>
      <c r="AR65" s="1"/>
      <c r="AS65" s="1"/>
    </row>
    <row r="66" spans="1:50" ht="12.75" customHeight="1" x14ac:dyDescent="0.2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/>
      <c r="I67" s="545"/>
      <c r="J67" s="545"/>
      <c r="K67" s="545"/>
      <c r="L67" s="545"/>
      <c r="M67" s="545"/>
      <c r="N67" s="545"/>
      <c r="O67" s="545"/>
      <c r="P67" s="545"/>
      <c r="Q67" s="545"/>
      <c r="R67" s="545"/>
      <c r="S67" s="545"/>
      <c r="T67" s="545"/>
      <c r="U67" s="545"/>
      <c r="V67" s="545"/>
      <c r="W67" s="545"/>
      <c r="X67" s="545"/>
      <c r="Y67" s="545"/>
      <c r="Z67" s="545"/>
      <c r="AA67" s="545"/>
      <c r="AB67" s="545"/>
      <c r="AC67" s="545"/>
      <c r="AD67" s="545"/>
      <c r="AE67" s="545"/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25">
      <c r="A68" s="470" t="s">
        <v>82</v>
      </c>
      <c r="B68" s="535">
        <f>+H47</f>
        <v>465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W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si="4"/>
        <v>0</v>
      </c>
      <c r="S68" s="547">
        <f t="shared" si="4"/>
        <v>0</v>
      </c>
      <c r="T68" s="547">
        <f t="shared" si="4"/>
        <v>0</v>
      </c>
      <c r="U68" s="547">
        <f t="shared" si="4"/>
        <v>0</v>
      </c>
      <c r="V68" s="547">
        <f t="shared" si="4"/>
        <v>0</v>
      </c>
      <c r="W68" s="547">
        <f t="shared" si="4"/>
        <v>0</v>
      </c>
      <c r="X68" s="547">
        <f t="shared" ref="X68:AL68" si="5">SUM(X66:X67)</f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si="5"/>
        <v>0</v>
      </c>
      <c r="AC68" s="547">
        <f t="shared" si="5"/>
        <v>0</v>
      </c>
      <c r="AD68" s="547">
        <f t="shared" si="5"/>
        <v>0</v>
      </c>
      <c r="AE68" s="547">
        <f t="shared" si="5"/>
        <v>0</v>
      </c>
      <c r="AF68" s="547">
        <f t="shared" si="5"/>
        <v>0</v>
      </c>
      <c r="AG68" s="547">
        <f t="shared" si="5"/>
        <v>0</v>
      </c>
      <c r="AH68" s="547">
        <f t="shared" si="5"/>
        <v>0</v>
      </c>
      <c r="AI68" s="547">
        <f t="shared" si="5"/>
        <v>0</v>
      </c>
      <c r="AJ68" s="547">
        <f t="shared" si="5"/>
        <v>0</v>
      </c>
      <c r="AK68" s="547">
        <f t="shared" si="5"/>
        <v>0</v>
      </c>
      <c r="AL68" s="548">
        <f t="shared" si="5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25">
      <c r="A69" s="470" t="s">
        <v>80</v>
      </c>
      <c r="B69" s="535">
        <f>+I47</f>
        <v>465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">
      <c r="A70" s="207"/>
      <c r="B70" s="207"/>
      <c r="C70" s="204"/>
      <c r="D70" s="208"/>
      <c r="E70" s="208"/>
      <c r="F70" s="208"/>
      <c r="G70" s="207"/>
      <c r="H70" s="223">
        <f>B4</f>
        <v>37165</v>
      </c>
      <c r="I70" s="223">
        <f t="shared" ref="I70:AL70" si="6">C4</f>
        <v>0</v>
      </c>
      <c r="J70" s="223">
        <f t="shared" si="6"/>
        <v>0</v>
      </c>
      <c r="K70" s="223" t="str">
        <f t="shared" si="6"/>
        <v>Check Figures</v>
      </c>
      <c r="L70" s="223">
        <f t="shared" si="6"/>
        <v>0</v>
      </c>
      <c r="M70" s="223">
        <f t="shared" si="6"/>
        <v>0</v>
      </c>
      <c r="N70" s="223">
        <f t="shared" si="6"/>
        <v>0</v>
      </c>
      <c r="O70" s="223">
        <f t="shared" si="6"/>
        <v>0</v>
      </c>
      <c r="P70" s="223">
        <f t="shared" si="6"/>
        <v>0</v>
      </c>
      <c r="Q70" s="223">
        <f t="shared" si="6"/>
        <v>0</v>
      </c>
      <c r="R70" s="223">
        <f t="shared" si="6"/>
        <v>0</v>
      </c>
      <c r="S70" s="223">
        <f t="shared" si="6"/>
        <v>0</v>
      </c>
      <c r="T70" s="223">
        <f t="shared" si="6"/>
        <v>0</v>
      </c>
      <c r="U70" s="223">
        <f t="shared" si="6"/>
        <v>0</v>
      </c>
      <c r="V70" s="223">
        <f t="shared" si="6"/>
        <v>0</v>
      </c>
      <c r="W70" s="223">
        <f t="shared" si="6"/>
        <v>0</v>
      </c>
      <c r="X70" s="223">
        <f t="shared" si="6"/>
        <v>0</v>
      </c>
      <c r="Y70" s="223">
        <f t="shared" si="6"/>
        <v>0</v>
      </c>
      <c r="Z70" s="223">
        <f t="shared" si="6"/>
        <v>0</v>
      </c>
      <c r="AA70" s="223">
        <f t="shared" si="6"/>
        <v>0</v>
      </c>
      <c r="AB70" s="223">
        <f t="shared" si="6"/>
        <v>0</v>
      </c>
      <c r="AC70" s="223">
        <f t="shared" si="6"/>
        <v>0</v>
      </c>
      <c r="AD70" s="223">
        <f t="shared" si="6"/>
        <v>0</v>
      </c>
      <c r="AE70" s="223">
        <f t="shared" si="6"/>
        <v>0</v>
      </c>
      <c r="AF70" s="223">
        <f t="shared" si="6"/>
        <v>0</v>
      </c>
      <c r="AG70" s="223">
        <f t="shared" si="6"/>
        <v>0</v>
      </c>
      <c r="AH70" s="223">
        <f t="shared" si="6"/>
        <v>0</v>
      </c>
      <c r="AI70" s="223">
        <f t="shared" si="6"/>
        <v>0</v>
      </c>
      <c r="AJ70" s="223">
        <f t="shared" si="6"/>
        <v>0</v>
      </c>
      <c r="AK70" s="223">
        <f t="shared" si="6"/>
        <v>0</v>
      </c>
      <c r="AL70" s="223">
        <f t="shared" si="6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>
        <v>0</v>
      </c>
      <c r="I71" s="217">
        <v>0</v>
      </c>
      <c r="J71" s="217">
        <v>0</v>
      </c>
      <c r="K71" s="217">
        <v>0</v>
      </c>
      <c r="L71" s="217">
        <v>0</v>
      </c>
      <c r="M71" s="217">
        <v>0</v>
      </c>
      <c r="N71" s="217">
        <v>0</v>
      </c>
      <c r="O71" s="217">
        <v>0</v>
      </c>
      <c r="P71" s="217">
        <v>0</v>
      </c>
      <c r="Q71" s="217">
        <v>0</v>
      </c>
      <c r="R71" s="217">
        <v>0</v>
      </c>
      <c r="S71" s="217">
        <v>0</v>
      </c>
      <c r="T71" s="217">
        <v>0</v>
      </c>
      <c r="U71" s="217">
        <v>0</v>
      </c>
      <c r="V71" s="217">
        <v>0</v>
      </c>
      <c r="W71" s="217">
        <v>0</v>
      </c>
      <c r="X71" s="217">
        <v>0</v>
      </c>
      <c r="Y71" s="217">
        <v>0</v>
      </c>
      <c r="Z71" s="217">
        <v>0</v>
      </c>
      <c r="AA71" s="217">
        <v>0</v>
      </c>
      <c r="AB71" s="217">
        <v>0</v>
      </c>
      <c r="AC71" s="217">
        <v>0</v>
      </c>
      <c r="AD71" s="217">
        <v>0</v>
      </c>
      <c r="AE71" s="217">
        <v>0</v>
      </c>
      <c r="AF71" s="217">
        <v>0</v>
      </c>
      <c r="AG71" s="217">
        <v>0</v>
      </c>
      <c r="AH71" s="217">
        <v>0</v>
      </c>
      <c r="AI71" s="217">
        <v>0</v>
      </c>
      <c r="AJ71" s="217">
        <v>0</v>
      </c>
      <c r="AK71" s="217">
        <v>0</v>
      </c>
      <c r="AL71" s="217">
        <v>0</v>
      </c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>
        <v>0</v>
      </c>
      <c r="I72" s="523">
        <v>0</v>
      </c>
      <c r="J72" s="523">
        <v>0</v>
      </c>
      <c r="K72" s="523">
        <v>0</v>
      </c>
      <c r="L72" s="523">
        <v>0</v>
      </c>
      <c r="M72" s="523">
        <v>0</v>
      </c>
      <c r="N72" s="523">
        <v>0</v>
      </c>
      <c r="O72" s="523">
        <v>0</v>
      </c>
      <c r="P72" s="523">
        <v>0</v>
      </c>
      <c r="Q72" s="523">
        <v>0</v>
      </c>
      <c r="R72" s="523">
        <v>0</v>
      </c>
      <c r="S72" s="523">
        <v>0</v>
      </c>
      <c r="T72" s="523">
        <v>0</v>
      </c>
      <c r="U72" s="523">
        <v>0</v>
      </c>
      <c r="V72" s="523">
        <v>0</v>
      </c>
      <c r="W72" s="523">
        <v>0</v>
      </c>
      <c r="X72" s="523">
        <v>0</v>
      </c>
      <c r="Y72" s="523">
        <v>0</v>
      </c>
      <c r="Z72" s="523">
        <v>0</v>
      </c>
      <c r="AA72" s="523">
        <v>0</v>
      </c>
      <c r="AB72" s="523">
        <v>0</v>
      </c>
      <c r="AC72" s="523">
        <v>0</v>
      </c>
      <c r="AD72" s="523">
        <v>0</v>
      </c>
      <c r="AE72" s="523">
        <v>0</v>
      </c>
      <c r="AF72" s="523">
        <v>0</v>
      </c>
      <c r="AG72" s="523">
        <v>0</v>
      </c>
      <c r="AH72" s="523">
        <v>0</v>
      </c>
      <c r="AI72" s="523">
        <v>0</v>
      </c>
      <c r="AJ72" s="523">
        <v>0</v>
      </c>
      <c r="AK72" s="523">
        <v>0</v>
      </c>
      <c r="AL72" s="523">
        <v>0</v>
      </c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>
        <v>0</v>
      </c>
      <c r="I73" s="523">
        <v>0</v>
      </c>
      <c r="J73" s="523">
        <v>0</v>
      </c>
      <c r="K73" s="523">
        <v>0</v>
      </c>
      <c r="L73" s="523">
        <v>0</v>
      </c>
      <c r="M73" s="523">
        <v>0</v>
      </c>
      <c r="N73" s="523">
        <v>0</v>
      </c>
      <c r="O73" s="523">
        <v>0</v>
      </c>
      <c r="P73" s="523">
        <v>0</v>
      </c>
      <c r="Q73" s="523">
        <v>0</v>
      </c>
      <c r="R73" s="523">
        <v>0</v>
      </c>
      <c r="S73" s="523">
        <v>0</v>
      </c>
      <c r="T73" s="523">
        <v>0</v>
      </c>
      <c r="U73" s="523">
        <v>0</v>
      </c>
      <c r="V73" s="523">
        <v>0</v>
      </c>
      <c r="W73" s="523">
        <v>0</v>
      </c>
      <c r="X73" s="523">
        <v>0</v>
      </c>
      <c r="Y73" s="523">
        <v>0</v>
      </c>
      <c r="Z73" s="523">
        <v>0</v>
      </c>
      <c r="AA73" s="523">
        <v>0</v>
      </c>
      <c r="AB73" s="523">
        <v>0</v>
      </c>
      <c r="AC73" s="523">
        <v>0</v>
      </c>
      <c r="AD73" s="523">
        <v>0</v>
      </c>
      <c r="AE73" s="523">
        <v>0</v>
      </c>
      <c r="AF73" s="523">
        <v>0</v>
      </c>
      <c r="AG73" s="523">
        <v>0</v>
      </c>
      <c r="AH73" s="523">
        <v>0</v>
      </c>
      <c r="AI73" s="523">
        <v>0</v>
      </c>
      <c r="AJ73" s="523">
        <v>0</v>
      </c>
      <c r="AK73" s="523">
        <v>0</v>
      </c>
      <c r="AL73" s="523">
        <v>0</v>
      </c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">
      <c r="A76" s="233" t="s">
        <v>205</v>
      </c>
      <c r="B76" s="437"/>
      <c r="C76" s="211"/>
      <c r="D76" s="217">
        <v>0</v>
      </c>
      <c r="E76" s="218">
        <f t="shared" ref="E76:E106" si="7">AM76</f>
        <v>0</v>
      </c>
      <c r="F76" s="219">
        <f t="shared" ref="F76:F91" si="8">E76-D76</f>
        <v>0</v>
      </c>
      <c r="G76" s="207"/>
      <c r="H76" s="225">
        <v>0</v>
      </c>
      <c r="I76" s="225">
        <v>0</v>
      </c>
      <c r="J76" s="225">
        <v>0</v>
      </c>
      <c r="K76" s="225">
        <v>0</v>
      </c>
      <c r="L76" s="225">
        <v>0</v>
      </c>
      <c r="M76" s="225">
        <v>0</v>
      </c>
      <c r="N76" s="225">
        <v>0</v>
      </c>
      <c r="O76" s="225">
        <v>0</v>
      </c>
      <c r="P76" s="225">
        <v>0</v>
      </c>
      <c r="Q76" s="225">
        <v>0</v>
      </c>
      <c r="R76" s="225">
        <v>0</v>
      </c>
      <c r="S76" s="225">
        <v>0</v>
      </c>
      <c r="T76" s="225">
        <v>0</v>
      </c>
      <c r="U76" s="225">
        <v>0</v>
      </c>
      <c r="V76" s="225">
        <v>0</v>
      </c>
      <c r="W76" s="225">
        <v>0</v>
      </c>
      <c r="X76" s="225">
        <v>0</v>
      </c>
      <c r="Y76" s="225">
        <v>0</v>
      </c>
      <c r="Z76" s="225">
        <v>0</v>
      </c>
      <c r="AA76" s="225">
        <v>0</v>
      </c>
      <c r="AB76" s="225">
        <v>0</v>
      </c>
      <c r="AC76" s="225">
        <v>0</v>
      </c>
      <c r="AD76" s="225">
        <v>0</v>
      </c>
      <c r="AE76" s="225">
        <v>0</v>
      </c>
      <c r="AF76" s="225">
        <v>0</v>
      </c>
      <c r="AG76" s="225">
        <v>0</v>
      </c>
      <c r="AH76" s="225">
        <v>0</v>
      </c>
      <c r="AI76" s="225">
        <v>0</v>
      </c>
      <c r="AJ76" s="225">
        <v>0</v>
      </c>
      <c r="AK76" s="225">
        <v>0</v>
      </c>
      <c r="AL76" s="225">
        <v>0</v>
      </c>
      <c r="AM76" s="226">
        <f t="shared" ref="AM76:AM91" si="9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">
      <c r="A77" s="233" t="s">
        <v>206</v>
      </c>
      <c r="B77" s="437"/>
      <c r="C77" s="211"/>
      <c r="D77" s="217">
        <v>0</v>
      </c>
      <c r="E77" s="218">
        <f t="shared" si="7"/>
        <v>0</v>
      </c>
      <c r="F77" s="219">
        <f t="shared" si="8"/>
        <v>0</v>
      </c>
      <c r="G77" s="207"/>
      <c r="H77" s="225">
        <v>0</v>
      </c>
      <c r="I77" s="225">
        <v>0</v>
      </c>
      <c r="J77" s="225">
        <v>0</v>
      </c>
      <c r="K77" s="225">
        <v>0</v>
      </c>
      <c r="L77" s="225">
        <v>0</v>
      </c>
      <c r="M77" s="225">
        <v>0</v>
      </c>
      <c r="N77" s="225">
        <v>0</v>
      </c>
      <c r="O77" s="225">
        <v>0</v>
      </c>
      <c r="P77" s="225">
        <v>0</v>
      </c>
      <c r="Q77" s="225">
        <v>0</v>
      </c>
      <c r="R77" s="225">
        <v>0</v>
      </c>
      <c r="S77" s="225">
        <v>0</v>
      </c>
      <c r="T77" s="225">
        <v>0</v>
      </c>
      <c r="U77" s="225">
        <v>0</v>
      </c>
      <c r="V77" s="225">
        <v>0</v>
      </c>
      <c r="W77" s="225">
        <v>0</v>
      </c>
      <c r="X77" s="225">
        <v>0</v>
      </c>
      <c r="Y77" s="225">
        <v>0</v>
      </c>
      <c r="Z77" s="225">
        <v>0</v>
      </c>
      <c r="AA77" s="225">
        <v>0</v>
      </c>
      <c r="AB77" s="225">
        <v>0</v>
      </c>
      <c r="AC77" s="225">
        <v>0</v>
      </c>
      <c r="AD77" s="225">
        <v>0</v>
      </c>
      <c r="AE77" s="225">
        <v>0</v>
      </c>
      <c r="AF77" s="225">
        <v>0</v>
      </c>
      <c r="AG77" s="225">
        <v>0</v>
      </c>
      <c r="AH77" s="225">
        <v>0</v>
      </c>
      <c r="AI77" s="225">
        <v>0</v>
      </c>
      <c r="AJ77" s="225">
        <v>0</v>
      </c>
      <c r="AK77" s="225">
        <v>0</v>
      </c>
      <c r="AL77" s="225">
        <v>0</v>
      </c>
      <c r="AM77" s="226">
        <f t="shared" si="9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">
      <c r="A78" s="233" t="s">
        <v>207</v>
      </c>
      <c r="B78" s="437"/>
      <c r="C78" s="211"/>
      <c r="D78" s="217">
        <v>0</v>
      </c>
      <c r="E78" s="218">
        <f t="shared" si="7"/>
        <v>0</v>
      </c>
      <c r="F78" s="219">
        <f t="shared" si="8"/>
        <v>0</v>
      </c>
      <c r="G78" s="207"/>
      <c r="H78" s="225">
        <v>0</v>
      </c>
      <c r="I78" s="225">
        <v>0</v>
      </c>
      <c r="J78" s="225">
        <v>0</v>
      </c>
      <c r="K78" s="225">
        <v>0</v>
      </c>
      <c r="L78" s="225">
        <v>0</v>
      </c>
      <c r="M78" s="225">
        <v>0</v>
      </c>
      <c r="N78" s="225">
        <v>0</v>
      </c>
      <c r="O78" s="225">
        <v>0</v>
      </c>
      <c r="P78" s="225">
        <v>0</v>
      </c>
      <c r="Q78" s="225">
        <v>0</v>
      </c>
      <c r="R78" s="225">
        <v>0</v>
      </c>
      <c r="S78" s="225">
        <v>0</v>
      </c>
      <c r="T78" s="225">
        <v>0</v>
      </c>
      <c r="U78" s="225">
        <v>0</v>
      </c>
      <c r="V78" s="225">
        <v>0</v>
      </c>
      <c r="W78" s="225">
        <v>0</v>
      </c>
      <c r="X78" s="225">
        <v>0</v>
      </c>
      <c r="Y78" s="225">
        <v>0</v>
      </c>
      <c r="Z78" s="225">
        <v>0</v>
      </c>
      <c r="AA78" s="225">
        <v>0</v>
      </c>
      <c r="AB78" s="225">
        <v>0</v>
      </c>
      <c r="AC78" s="225">
        <v>0</v>
      </c>
      <c r="AD78" s="225">
        <v>0</v>
      </c>
      <c r="AE78" s="225">
        <v>0</v>
      </c>
      <c r="AF78" s="225">
        <v>0</v>
      </c>
      <c r="AG78" s="225">
        <v>0</v>
      </c>
      <c r="AH78" s="225">
        <v>0</v>
      </c>
      <c r="AI78" s="225">
        <v>0</v>
      </c>
      <c r="AJ78" s="225">
        <v>0</v>
      </c>
      <c r="AK78" s="225">
        <v>0</v>
      </c>
      <c r="AL78" s="225">
        <v>0</v>
      </c>
      <c r="AM78" s="226">
        <f t="shared" si="9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">
      <c r="A79" s="233" t="s">
        <v>208</v>
      </c>
      <c r="B79" s="437"/>
      <c r="C79" s="211"/>
      <c r="D79" s="217">
        <v>0</v>
      </c>
      <c r="E79" s="218">
        <f t="shared" si="7"/>
        <v>0</v>
      </c>
      <c r="F79" s="219">
        <f t="shared" si="8"/>
        <v>0</v>
      </c>
      <c r="G79" s="207"/>
      <c r="H79" s="225">
        <v>0</v>
      </c>
      <c r="I79" s="225">
        <v>0</v>
      </c>
      <c r="J79" s="225">
        <v>0</v>
      </c>
      <c r="K79" s="225">
        <v>0</v>
      </c>
      <c r="L79" s="225">
        <v>0</v>
      </c>
      <c r="M79" s="225">
        <v>0</v>
      </c>
      <c r="N79" s="225">
        <v>0</v>
      </c>
      <c r="O79" s="225">
        <v>0</v>
      </c>
      <c r="P79" s="225">
        <v>0</v>
      </c>
      <c r="Q79" s="225">
        <v>0</v>
      </c>
      <c r="R79" s="225">
        <v>0</v>
      </c>
      <c r="S79" s="225">
        <v>0</v>
      </c>
      <c r="T79" s="225">
        <v>0</v>
      </c>
      <c r="U79" s="225">
        <v>0</v>
      </c>
      <c r="V79" s="225">
        <v>0</v>
      </c>
      <c r="W79" s="225">
        <v>0</v>
      </c>
      <c r="X79" s="225">
        <v>0</v>
      </c>
      <c r="Y79" s="225">
        <v>0</v>
      </c>
      <c r="Z79" s="225">
        <v>0</v>
      </c>
      <c r="AA79" s="225">
        <v>0</v>
      </c>
      <c r="AB79" s="225">
        <v>0</v>
      </c>
      <c r="AC79" s="225">
        <v>0</v>
      </c>
      <c r="AD79" s="225">
        <v>0</v>
      </c>
      <c r="AE79" s="225">
        <v>0</v>
      </c>
      <c r="AF79" s="225">
        <v>0</v>
      </c>
      <c r="AG79" s="225">
        <v>0</v>
      </c>
      <c r="AH79" s="225">
        <v>0</v>
      </c>
      <c r="AI79" s="225">
        <v>0</v>
      </c>
      <c r="AJ79" s="225">
        <v>0</v>
      </c>
      <c r="AK79" s="225">
        <v>0</v>
      </c>
      <c r="AL79" s="225">
        <v>0</v>
      </c>
      <c r="AM79" s="226">
        <f t="shared" si="9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">
      <c r="A80" s="233" t="s">
        <v>209</v>
      </c>
      <c r="B80" s="437"/>
      <c r="C80" s="211"/>
      <c r="D80" s="217">
        <v>0</v>
      </c>
      <c r="E80" s="218">
        <f t="shared" si="7"/>
        <v>0</v>
      </c>
      <c r="F80" s="219">
        <f t="shared" si="8"/>
        <v>0</v>
      </c>
      <c r="G80" s="207"/>
      <c r="H80" s="225">
        <v>0</v>
      </c>
      <c r="I80" s="225">
        <v>0</v>
      </c>
      <c r="J80" s="225">
        <v>0</v>
      </c>
      <c r="K80" s="225">
        <v>0</v>
      </c>
      <c r="L80" s="225">
        <v>0</v>
      </c>
      <c r="M80" s="225">
        <v>0</v>
      </c>
      <c r="N80" s="225">
        <v>0</v>
      </c>
      <c r="O80" s="225">
        <v>0</v>
      </c>
      <c r="P80" s="225">
        <v>0</v>
      </c>
      <c r="Q80" s="225">
        <v>0</v>
      </c>
      <c r="R80" s="225">
        <v>0</v>
      </c>
      <c r="S80" s="225">
        <v>0</v>
      </c>
      <c r="T80" s="225">
        <v>0</v>
      </c>
      <c r="U80" s="225">
        <v>0</v>
      </c>
      <c r="V80" s="225">
        <v>0</v>
      </c>
      <c r="W80" s="225">
        <v>0</v>
      </c>
      <c r="X80" s="225">
        <v>0</v>
      </c>
      <c r="Y80" s="225">
        <v>0</v>
      </c>
      <c r="Z80" s="225">
        <v>0</v>
      </c>
      <c r="AA80" s="225">
        <v>0</v>
      </c>
      <c r="AB80" s="225">
        <v>0</v>
      </c>
      <c r="AC80" s="225">
        <v>0</v>
      </c>
      <c r="AD80" s="225">
        <v>0</v>
      </c>
      <c r="AE80" s="225">
        <v>0</v>
      </c>
      <c r="AF80" s="225">
        <v>0</v>
      </c>
      <c r="AG80" s="225">
        <v>0</v>
      </c>
      <c r="AH80" s="225">
        <v>0</v>
      </c>
      <c r="AI80" s="225">
        <v>0</v>
      </c>
      <c r="AJ80" s="225">
        <v>0</v>
      </c>
      <c r="AK80" s="225">
        <v>0</v>
      </c>
      <c r="AL80" s="225">
        <v>0</v>
      </c>
      <c r="AM80" s="226">
        <f t="shared" si="9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">
      <c r="A81" s="233" t="s">
        <v>210</v>
      </c>
      <c r="B81" s="437"/>
      <c r="C81" s="211"/>
      <c r="D81" s="217">
        <v>0</v>
      </c>
      <c r="E81" s="218">
        <f t="shared" si="7"/>
        <v>0</v>
      </c>
      <c r="F81" s="219">
        <f t="shared" si="8"/>
        <v>0</v>
      </c>
      <c r="G81" s="207"/>
      <c r="H81" s="225">
        <v>0</v>
      </c>
      <c r="I81" s="225">
        <v>0</v>
      </c>
      <c r="J81" s="225">
        <v>0</v>
      </c>
      <c r="K81" s="225">
        <v>0</v>
      </c>
      <c r="L81" s="225">
        <v>0</v>
      </c>
      <c r="M81" s="225">
        <v>0</v>
      </c>
      <c r="N81" s="225">
        <v>0</v>
      </c>
      <c r="O81" s="225">
        <v>0</v>
      </c>
      <c r="P81" s="225">
        <v>0</v>
      </c>
      <c r="Q81" s="225">
        <v>0</v>
      </c>
      <c r="R81" s="225">
        <v>0</v>
      </c>
      <c r="S81" s="225">
        <v>0</v>
      </c>
      <c r="T81" s="225">
        <v>0</v>
      </c>
      <c r="U81" s="225">
        <v>0</v>
      </c>
      <c r="V81" s="225">
        <v>0</v>
      </c>
      <c r="W81" s="225">
        <v>0</v>
      </c>
      <c r="X81" s="225">
        <v>0</v>
      </c>
      <c r="Y81" s="225">
        <v>0</v>
      </c>
      <c r="Z81" s="225">
        <v>0</v>
      </c>
      <c r="AA81" s="225">
        <v>0</v>
      </c>
      <c r="AB81" s="225">
        <v>0</v>
      </c>
      <c r="AC81" s="225">
        <v>0</v>
      </c>
      <c r="AD81" s="225">
        <v>0</v>
      </c>
      <c r="AE81" s="225">
        <v>0</v>
      </c>
      <c r="AF81" s="225">
        <v>0</v>
      </c>
      <c r="AG81" s="225">
        <v>0</v>
      </c>
      <c r="AH81" s="225">
        <v>0</v>
      </c>
      <c r="AI81" s="225">
        <v>0</v>
      </c>
      <c r="AJ81" s="225">
        <v>0</v>
      </c>
      <c r="AK81" s="225">
        <v>0</v>
      </c>
      <c r="AL81" s="225">
        <v>0</v>
      </c>
      <c r="AM81" s="226">
        <f t="shared" si="9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">
      <c r="A82" s="233" t="s">
        <v>211</v>
      </c>
      <c r="B82" s="437"/>
      <c r="C82" s="211"/>
      <c r="D82" s="217">
        <v>0</v>
      </c>
      <c r="E82" s="218">
        <f t="shared" si="7"/>
        <v>0</v>
      </c>
      <c r="F82" s="219">
        <f t="shared" si="8"/>
        <v>0</v>
      </c>
      <c r="G82" s="207"/>
      <c r="H82" s="225">
        <v>0</v>
      </c>
      <c r="I82" s="225">
        <v>0</v>
      </c>
      <c r="J82" s="225">
        <v>0</v>
      </c>
      <c r="K82" s="225">
        <v>0</v>
      </c>
      <c r="L82" s="225">
        <v>0</v>
      </c>
      <c r="M82" s="225">
        <v>0</v>
      </c>
      <c r="N82" s="225">
        <v>0</v>
      </c>
      <c r="O82" s="225">
        <v>0</v>
      </c>
      <c r="P82" s="225">
        <v>0</v>
      </c>
      <c r="Q82" s="225">
        <v>0</v>
      </c>
      <c r="R82" s="225">
        <v>0</v>
      </c>
      <c r="S82" s="225">
        <v>0</v>
      </c>
      <c r="T82" s="225">
        <v>0</v>
      </c>
      <c r="U82" s="225">
        <v>0</v>
      </c>
      <c r="V82" s="225">
        <v>0</v>
      </c>
      <c r="W82" s="225">
        <v>0</v>
      </c>
      <c r="X82" s="225">
        <v>0</v>
      </c>
      <c r="Y82" s="225">
        <v>0</v>
      </c>
      <c r="Z82" s="225">
        <v>0</v>
      </c>
      <c r="AA82" s="225">
        <v>0</v>
      </c>
      <c r="AB82" s="225">
        <v>0</v>
      </c>
      <c r="AC82" s="225">
        <v>0</v>
      </c>
      <c r="AD82" s="225">
        <v>0</v>
      </c>
      <c r="AE82" s="225">
        <v>0</v>
      </c>
      <c r="AF82" s="225">
        <v>0</v>
      </c>
      <c r="AG82" s="225">
        <v>0</v>
      </c>
      <c r="AH82" s="225">
        <v>0</v>
      </c>
      <c r="AI82" s="225">
        <v>0</v>
      </c>
      <c r="AJ82" s="225">
        <v>0</v>
      </c>
      <c r="AK82" s="225">
        <v>0</v>
      </c>
      <c r="AL82" s="225">
        <v>0</v>
      </c>
      <c r="AM82" s="226">
        <f t="shared" si="9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">
      <c r="A83" s="233" t="s">
        <v>212</v>
      </c>
      <c r="B83" s="437"/>
      <c r="C83" s="211"/>
      <c r="D83" s="217">
        <v>0</v>
      </c>
      <c r="E83" s="218">
        <f t="shared" si="7"/>
        <v>0</v>
      </c>
      <c r="F83" s="219">
        <f t="shared" si="8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9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">
      <c r="A84" s="254" t="s">
        <v>214</v>
      </c>
      <c r="B84" s="437"/>
      <c r="C84" s="211"/>
      <c r="D84" s="217">
        <v>0</v>
      </c>
      <c r="E84" s="218">
        <f t="shared" si="7"/>
        <v>0</v>
      </c>
      <c r="F84" s="219">
        <f t="shared" si="8"/>
        <v>0</v>
      </c>
      <c r="G84" s="207"/>
      <c r="H84" s="225">
        <v>0</v>
      </c>
      <c r="I84" s="225">
        <v>0</v>
      </c>
      <c r="J84" s="225">
        <v>0</v>
      </c>
      <c r="K84" s="225">
        <v>0</v>
      </c>
      <c r="L84" s="225">
        <v>0</v>
      </c>
      <c r="M84" s="225">
        <v>0</v>
      </c>
      <c r="N84" s="225">
        <v>0</v>
      </c>
      <c r="O84" s="225">
        <v>0</v>
      </c>
      <c r="P84" s="225">
        <v>0</v>
      </c>
      <c r="Q84" s="225">
        <v>0</v>
      </c>
      <c r="R84" s="225">
        <v>0</v>
      </c>
      <c r="S84" s="225">
        <v>0</v>
      </c>
      <c r="T84" s="225">
        <v>0</v>
      </c>
      <c r="U84" s="225">
        <v>0</v>
      </c>
      <c r="V84" s="225">
        <v>0</v>
      </c>
      <c r="W84" s="225">
        <v>0</v>
      </c>
      <c r="X84" s="225">
        <v>0</v>
      </c>
      <c r="Y84" s="225">
        <v>0</v>
      </c>
      <c r="Z84" s="225">
        <v>0</v>
      </c>
      <c r="AA84" s="225">
        <v>0</v>
      </c>
      <c r="AB84" s="225">
        <v>0</v>
      </c>
      <c r="AC84" s="225">
        <v>0</v>
      </c>
      <c r="AD84" s="225">
        <v>0</v>
      </c>
      <c r="AE84" s="225">
        <v>0</v>
      </c>
      <c r="AF84" s="225">
        <v>0</v>
      </c>
      <c r="AG84" s="225">
        <v>0</v>
      </c>
      <c r="AH84" s="225">
        <v>0</v>
      </c>
      <c r="AI84" s="225">
        <v>0</v>
      </c>
      <c r="AJ84" s="225">
        <v>0</v>
      </c>
      <c r="AK84" s="225">
        <v>0</v>
      </c>
      <c r="AL84" s="225">
        <v>0</v>
      </c>
      <c r="AM84" s="226">
        <f t="shared" si="9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">
      <c r="A85" s="254" t="s">
        <v>214</v>
      </c>
      <c r="B85" s="437"/>
      <c r="C85" s="211"/>
      <c r="D85" s="217">
        <v>0</v>
      </c>
      <c r="E85" s="218">
        <f t="shared" si="7"/>
        <v>0</v>
      </c>
      <c r="F85" s="219">
        <f t="shared" si="8"/>
        <v>0</v>
      </c>
      <c r="G85" s="207"/>
      <c r="H85" s="225">
        <v>0</v>
      </c>
      <c r="I85" s="225">
        <v>0</v>
      </c>
      <c r="J85" s="225">
        <v>0</v>
      </c>
      <c r="K85" s="225">
        <v>0</v>
      </c>
      <c r="L85" s="225">
        <v>0</v>
      </c>
      <c r="M85" s="225">
        <v>0</v>
      </c>
      <c r="N85" s="225">
        <v>0</v>
      </c>
      <c r="O85" s="225">
        <v>0</v>
      </c>
      <c r="P85" s="225">
        <v>0</v>
      </c>
      <c r="Q85" s="225">
        <v>0</v>
      </c>
      <c r="R85" s="225">
        <v>0</v>
      </c>
      <c r="S85" s="225">
        <v>0</v>
      </c>
      <c r="T85" s="225">
        <v>0</v>
      </c>
      <c r="U85" s="225">
        <v>0</v>
      </c>
      <c r="V85" s="225">
        <v>0</v>
      </c>
      <c r="W85" s="225">
        <v>0</v>
      </c>
      <c r="X85" s="225">
        <v>0</v>
      </c>
      <c r="Y85" s="225">
        <v>0</v>
      </c>
      <c r="Z85" s="225">
        <v>0</v>
      </c>
      <c r="AA85" s="225">
        <v>0</v>
      </c>
      <c r="AB85" s="225">
        <v>0</v>
      </c>
      <c r="AC85" s="225">
        <v>0</v>
      </c>
      <c r="AD85" s="225">
        <v>0</v>
      </c>
      <c r="AE85" s="225">
        <v>0</v>
      </c>
      <c r="AF85" s="225">
        <v>0</v>
      </c>
      <c r="AG85" s="225">
        <v>0</v>
      </c>
      <c r="AH85" s="225">
        <v>0</v>
      </c>
      <c r="AI85" s="225">
        <v>0</v>
      </c>
      <c r="AJ85" s="225">
        <v>0</v>
      </c>
      <c r="AK85" s="225">
        <v>0</v>
      </c>
      <c r="AL85" s="225">
        <v>0</v>
      </c>
      <c r="AM85" s="226">
        <f t="shared" si="9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">
      <c r="A86" s="254" t="s">
        <v>214</v>
      </c>
      <c r="B86" s="437"/>
      <c r="C86" s="211"/>
      <c r="D86" s="217">
        <v>0</v>
      </c>
      <c r="E86" s="218">
        <f t="shared" si="7"/>
        <v>0</v>
      </c>
      <c r="F86" s="219">
        <f t="shared" si="8"/>
        <v>0</v>
      </c>
      <c r="G86" s="207"/>
      <c r="H86" s="225">
        <v>0</v>
      </c>
      <c r="I86" s="225">
        <v>0</v>
      </c>
      <c r="J86" s="225">
        <v>0</v>
      </c>
      <c r="K86" s="225">
        <v>0</v>
      </c>
      <c r="L86" s="225">
        <v>0</v>
      </c>
      <c r="M86" s="225">
        <v>0</v>
      </c>
      <c r="N86" s="225">
        <v>0</v>
      </c>
      <c r="O86" s="225">
        <v>0</v>
      </c>
      <c r="P86" s="225">
        <v>0</v>
      </c>
      <c r="Q86" s="225">
        <v>0</v>
      </c>
      <c r="R86" s="225">
        <v>0</v>
      </c>
      <c r="S86" s="225">
        <v>0</v>
      </c>
      <c r="T86" s="225">
        <v>0</v>
      </c>
      <c r="U86" s="225">
        <v>0</v>
      </c>
      <c r="V86" s="225">
        <v>0</v>
      </c>
      <c r="W86" s="225">
        <v>0</v>
      </c>
      <c r="X86" s="225">
        <v>0</v>
      </c>
      <c r="Y86" s="225">
        <v>0</v>
      </c>
      <c r="Z86" s="225">
        <v>0</v>
      </c>
      <c r="AA86" s="225">
        <v>0</v>
      </c>
      <c r="AB86" s="225">
        <v>0</v>
      </c>
      <c r="AC86" s="225">
        <v>0</v>
      </c>
      <c r="AD86" s="225">
        <v>0</v>
      </c>
      <c r="AE86" s="225">
        <v>0</v>
      </c>
      <c r="AF86" s="225">
        <v>0</v>
      </c>
      <c r="AG86" s="225">
        <v>0</v>
      </c>
      <c r="AH86" s="225">
        <v>0</v>
      </c>
      <c r="AI86" s="225">
        <v>0</v>
      </c>
      <c r="AJ86" s="225">
        <v>0</v>
      </c>
      <c r="AK86" s="225">
        <v>0</v>
      </c>
      <c r="AL86" s="225">
        <v>0</v>
      </c>
      <c r="AM86" s="226">
        <f t="shared" si="9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">
      <c r="A87" s="233" t="s">
        <v>215</v>
      </c>
      <c r="B87" s="437"/>
      <c r="C87" s="211"/>
      <c r="D87" s="217">
        <v>0</v>
      </c>
      <c r="E87" s="218">
        <f t="shared" si="7"/>
        <v>0</v>
      </c>
      <c r="F87" s="219">
        <f t="shared" si="8"/>
        <v>0</v>
      </c>
      <c r="G87" s="207"/>
      <c r="H87" s="225">
        <v>0</v>
      </c>
      <c r="I87" s="225">
        <v>0</v>
      </c>
      <c r="J87" s="225">
        <v>0</v>
      </c>
      <c r="K87" s="225">
        <v>0</v>
      </c>
      <c r="L87" s="225">
        <v>0</v>
      </c>
      <c r="M87" s="225">
        <v>0</v>
      </c>
      <c r="N87" s="225">
        <v>0</v>
      </c>
      <c r="O87" s="225">
        <v>0</v>
      </c>
      <c r="P87" s="225">
        <v>0</v>
      </c>
      <c r="Q87" s="225">
        <v>0</v>
      </c>
      <c r="R87" s="225">
        <v>0</v>
      </c>
      <c r="S87" s="225">
        <v>0</v>
      </c>
      <c r="T87" s="225">
        <v>0</v>
      </c>
      <c r="U87" s="225">
        <v>0</v>
      </c>
      <c r="V87" s="225">
        <v>0</v>
      </c>
      <c r="W87" s="225">
        <v>0</v>
      </c>
      <c r="X87" s="225">
        <v>0</v>
      </c>
      <c r="Y87" s="225">
        <v>0</v>
      </c>
      <c r="Z87" s="225">
        <v>0</v>
      </c>
      <c r="AA87" s="225">
        <v>0</v>
      </c>
      <c r="AB87" s="225">
        <v>0</v>
      </c>
      <c r="AC87" s="225">
        <v>0</v>
      </c>
      <c r="AD87" s="225">
        <v>0</v>
      </c>
      <c r="AE87" s="225">
        <v>0</v>
      </c>
      <c r="AF87" s="225">
        <v>0</v>
      </c>
      <c r="AG87" s="225">
        <v>0</v>
      </c>
      <c r="AH87" s="225">
        <v>0</v>
      </c>
      <c r="AI87" s="225">
        <v>0</v>
      </c>
      <c r="AJ87" s="225">
        <v>0</v>
      </c>
      <c r="AK87" s="225">
        <v>0</v>
      </c>
      <c r="AL87" s="225">
        <v>0</v>
      </c>
      <c r="AM87" s="226">
        <f t="shared" si="9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">
      <c r="A88" s="210" t="s">
        <v>216</v>
      </c>
      <c r="B88" s="437"/>
      <c r="C88" s="211"/>
      <c r="D88" s="217">
        <v>0</v>
      </c>
      <c r="E88" s="218">
        <f t="shared" si="7"/>
        <v>0</v>
      </c>
      <c r="F88" s="219">
        <f t="shared" si="8"/>
        <v>0</v>
      </c>
      <c r="G88" s="207"/>
      <c r="H88" s="225">
        <v>0</v>
      </c>
      <c r="I88" s="225">
        <v>0</v>
      </c>
      <c r="J88" s="225">
        <v>0</v>
      </c>
      <c r="K88" s="225">
        <v>0</v>
      </c>
      <c r="L88" s="225">
        <v>0</v>
      </c>
      <c r="M88" s="225">
        <v>0</v>
      </c>
      <c r="N88" s="225">
        <v>0</v>
      </c>
      <c r="O88" s="225">
        <v>0</v>
      </c>
      <c r="P88" s="225">
        <v>0</v>
      </c>
      <c r="Q88" s="225">
        <v>0</v>
      </c>
      <c r="R88" s="225">
        <v>0</v>
      </c>
      <c r="S88" s="225">
        <v>0</v>
      </c>
      <c r="T88" s="225">
        <v>0</v>
      </c>
      <c r="U88" s="225">
        <v>0</v>
      </c>
      <c r="V88" s="225">
        <v>0</v>
      </c>
      <c r="W88" s="225">
        <v>0</v>
      </c>
      <c r="X88" s="225">
        <v>0</v>
      </c>
      <c r="Y88" s="225">
        <v>0</v>
      </c>
      <c r="Z88" s="225">
        <v>0</v>
      </c>
      <c r="AA88" s="225">
        <v>0</v>
      </c>
      <c r="AB88" s="225">
        <v>0</v>
      </c>
      <c r="AC88" s="225">
        <v>0</v>
      </c>
      <c r="AD88" s="225">
        <v>0</v>
      </c>
      <c r="AE88" s="225">
        <v>0</v>
      </c>
      <c r="AF88" s="225">
        <v>0</v>
      </c>
      <c r="AG88" s="225">
        <v>0</v>
      </c>
      <c r="AH88" s="225">
        <v>0</v>
      </c>
      <c r="AI88" s="225">
        <v>0</v>
      </c>
      <c r="AJ88" s="225">
        <v>0</v>
      </c>
      <c r="AK88" s="225">
        <v>0</v>
      </c>
      <c r="AL88" s="225">
        <v>0</v>
      </c>
      <c r="AM88" s="226">
        <f t="shared" si="9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">
      <c r="A89" s="210" t="s">
        <v>217</v>
      </c>
      <c r="B89" s="437"/>
      <c r="C89" s="211"/>
      <c r="D89" s="217">
        <v>0</v>
      </c>
      <c r="E89" s="218">
        <f t="shared" si="7"/>
        <v>0</v>
      </c>
      <c r="F89" s="219">
        <f t="shared" si="8"/>
        <v>0</v>
      </c>
      <c r="G89" s="207"/>
      <c r="H89" s="225">
        <v>0</v>
      </c>
      <c r="I89" s="225">
        <v>0</v>
      </c>
      <c r="J89" s="225">
        <v>0</v>
      </c>
      <c r="K89" s="225">
        <v>0</v>
      </c>
      <c r="L89" s="225">
        <v>0</v>
      </c>
      <c r="M89" s="225">
        <v>0</v>
      </c>
      <c r="N89" s="225">
        <v>0</v>
      </c>
      <c r="O89" s="225">
        <v>0</v>
      </c>
      <c r="P89" s="225">
        <v>0</v>
      </c>
      <c r="Q89" s="225">
        <v>0</v>
      </c>
      <c r="R89" s="225">
        <v>0</v>
      </c>
      <c r="S89" s="225">
        <v>0</v>
      </c>
      <c r="T89" s="225">
        <v>0</v>
      </c>
      <c r="U89" s="225">
        <v>0</v>
      </c>
      <c r="V89" s="225">
        <v>0</v>
      </c>
      <c r="W89" s="225">
        <v>0</v>
      </c>
      <c r="X89" s="225">
        <v>0</v>
      </c>
      <c r="Y89" s="225">
        <v>0</v>
      </c>
      <c r="Z89" s="225">
        <v>0</v>
      </c>
      <c r="AA89" s="225">
        <v>0</v>
      </c>
      <c r="AB89" s="225">
        <v>0</v>
      </c>
      <c r="AC89" s="225">
        <v>0</v>
      </c>
      <c r="AD89" s="225">
        <v>0</v>
      </c>
      <c r="AE89" s="225">
        <v>0</v>
      </c>
      <c r="AF89" s="225">
        <v>0</v>
      </c>
      <c r="AG89" s="225">
        <v>0</v>
      </c>
      <c r="AH89" s="225">
        <v>0</v>
      </c>
      <c r="AI89" s="225">
        <v>0</v>
      </c>
      <c r="AJ89" s="225">
        <v>0</v>
      </c>
      <c r="AK89" s="225">
        <v>0</v>
      </c>
      <c r="AL89" s="225">
        <v>0</v>
      </c>
      <c r="AM89" s="226">
        <f t="shared" si="9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">
      <c r="A90" s="210" t="s">
        <v>218</v>
      </c>
      <c r="B90" s="437"/>
      <c r="C90" s="211"/>
      <c r="D90" s="217">
        <v>0</v>
      </c>
      <c r="E90" s="218">
        <f t="shared" si="7"/>
        <v>0</v>
      </c>
      <c r="F90" s="219">
        <f t="shared" si="8"/>
        <v>0</v>
      </c>
      <c r="G90" s="207"/>
      <c r="H90" s="225">
        <v>0</v>
      </c>
      <c r="I90" s="225">
        <v>0</v>
      </c>
      <c r="J90" s="225">
        <v>0</v>
      </c>
      <c r="K90" s="225">
        <v>0</v>
      </c>
      <c r="L90" s="225">
        <v>0</v>
      </c>
      <c r="M90" s="225">
        <v>0</v>
      </c>
      <c r="N90" s="225">
        <v>0</v>
      </c>
      <c r="O90" s="225">
        <v>0</v>
      </c>
      <c r="P90" s="225">
        <v>0</v>
      </c>
      <c r="Q90" s="225">
        <v>0</v>
      </c>
      <c r="R90" s="225">
        <v>0</v>
      </c>
      <c r="S90" s="225">
        <v>0</v>
      </c>
      <c r="T90" s="225">
        <v>0</v>
      </c>
      <c r="U90" s="225">
        <v>0</v>
      </c>
      <c r="V90" s="225">
        <v>0</v>
      </c>
      <c r="W90" s="225">
        <v>0</v>
      </c>
      <c r="X90" s="225">
        <v>0</v>
      </c>
      <c r="Y90" s="225">
        <v>0</v>
      </c>
      <c r="Z90" s="225">
        <v>0</v>
      </c>
      <c r="AA90" s="225">
        <v>0</v>
      </c>
      <c r="AB90" s="225">
        <v>0</v>
      </c>
      <c r="AC90" s="225">
        <v>0</v>
      </c>
      <c r="AD90" s="225">
        <v>0</v>
      </c>
      <c r="AE90" s="225">
        <v>0</v>
      </c>
      <c r="AF90" s="225">
        <v>0</v>
      </c>
      <c r="AG90" s="225">
        <v>0</v>
      </c>
      <c r="AH90" s="225">
        <v>0</v>
      </c>
      <c r="AI90" s="225">
        <v>0</v>
      </c>
      <c r="AJ90" s="225">
        <v>0</v>
      </c>
      <c r="AK90" s="225">
        <v>0</v>
      </c>
      <c r="AL90" s="225">
        <v>0</v>
      </c>
      <c r="AM90" s="226">
        <f t="shared" si="9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">
      <c r="A91" s="525" t="s">
        <v>219</v>
      </c>
      <c r="B91" s="526"/>
      <c r="C91" s="211"/>
      <c r="D91" s="217">
        <v>0</v>
      </c>
      <c r="E91" s="218">
        <f t="shared" si="7"/>
        <v>0</v>
      </c>
      <c r="F91" s="219">
        <f t="shared" si="8"/>
        <v>0</v>
      </c>
      <c r="G91" s="207"/>
      <c r="H91" s="527">
        <v>0</v>
      </c>
      <c r="I91" s="527">
        <v>0</v>
      </c>
      <c r="J91" s="527">
        <v>0</v>
      </c>
      <c r="K91" s="527">
        <v>0</v>
      </c>
      <c r="L91" s="527">
        <v>0</v>
      </c>
      <c r="M91" s="527">
        <v>0</v>
      </c>
      <c r="N91" s="527">
        <v>0</v>
      </c>
      <c r="O91" s="527">
        <v>0</v>
      </c>
      <c r="P91" s="527">
        <v>0</v>
      </c>
      <c r="Q91" s="527">
        <v>0</v>
      </c>
      <c r="R91" s="527">
        <v>0</v>
      </c>
      <c r="S91" s="527">
        <v>0</v>
      </c>
      <c r="T91" s="527">
        <v>0</v>
      </c>
      <c r="U91" s="527">
        <v>0</v>
      </c>
      <c r="V91" s="527">
        <v>0</v>
      </c>
      <c r="W91" s="527">
        <v>0</v>
      </c>
      <c r="X91" s="527">
        <v>0</v>
      </c>
      <c r="Y91" s="527">
        <v>0</v>
      </c>
      <c r="Z91" s="527">
        <v>0</v>
      </c>
      <c r="AA91" s="527">
        <v>0</v>
      </c>
      <c r="AB91" s="527">
        <v>0</v>
      </c>
      <c r="AC91" s="527">
        <v>0</v>
      </c>
      <c r="AD91" s="527">
        <v>0</v>
      </c>
      <c r="AE91" s="527">
        <v>0</v>
      </c>
      <c r="AF91" s="527">
        <v>0</v>
      </c>
      <c r="AG91" s="527">
        <v>0</v>
      </c>
      <c r="AH91" s="527">
        <v>0</v>
      </c>
      <c r="AI91" s="527">
        <v>0</v>
      </c>
      <c r="AJ91" s="527">
        <v>0</v>
      </c>
      <c r="AK91" s="527">
        <v>0</v>
      </c>
      <c r="AL91" s="527">
        <v>0</v>
      </c>
      <c r="AM91" s="226">
        <f t="shared" si="9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">
      <c r="A92" s="210" t="s">
        <v>220</v>
      </c>
      <c r="B92" s="437"/>
      <c r="C92" s="211"/>
      <c r="D92" s="217">
        <v>0</v>
      </c>
      <c r="E92" s="218">
        <f t="shared" si="7"/>
        <v>0</v>
      </c>
      <c r="F92" s="219">
        <f t="shared" ref="F92:F107" si="10">E92-D92</f>
        <v>0</v>
      </c>
      <c r="G92" s="207"/>
      <c r="H92" s="225">
        <v>0</v>
      </c>
      <c r="I92" s="225">
        <v>0</v>
      </c>
      <c r="J92" s="225">
        <v>0</v>
      </c>
      <c r="K92" s="225">
        <v>0</v>
      </c>
      <c r="L92" s="225">
        <v>0</v>
      </c>
      <c r="M92" s="225">
        <v>0</v>
      </c>
      <c r="N92" s="225">
        <v>0</v>
      </c>
      <c r="O92" s="225">
        <v>0</v>
      </c>
      <c r="P92" s="225">
        <v>0</v>
      </c>
      <c r="Q92" s="225">
        <v>0</v>
      </c>
      <c r="R92" s="225">
        <v>0</v>
      </c>
      <c r="S92" s="225">
        <v>0</v>
      </c>
      <c r="T92" s="225">
        <v>0</v>
      </c>
      <c r="U92" s="225">
        <v>0</v>
      </c>
      <c r="V92" s="225">
        <v>0</v>
      </c>
      <c r="W92" s="225">
        <v>0</v>
      </c>
      <c r="X92" s="225">
        <v>0</v>
      </c>
      <c r="Y92" s="225">
        <v>0</v>
      </c>
      <c r="Z92" s="225">
        <v>0</v>
      </c>
      <c r="AA92" s="225">
        <v>0</v>
      </c>
      <c r="AB92" s="225">
        <v>0</v>
      </c>
      <c r="AC92" s="225">
        <v>0</v>
      </c>
      <c r="AD92" s="225">
        <v>0</v>
      </c>
      <c r="AE92" s="225">
        <v>0</v>
      </c>
      <c r="AF92" s="225">
        <v>0</v>
      </c>
      <c r="AG92" s="225">
        <v>0</v>
      </c>
      <c r="AH92" s="225">
        <v>0</v>
      </c>
      <c r="AI92" s="225">
        <v>0</v>
      </c>
      <c r="AJ92" s="225">
        <v>0</v>
      </c>
      <c r="AK92" s="225">
        <v>0</v>
      </c>
      <c r="AL92" s="225">
        <v>0</v>
      </c>
      <c r="AM92" s="226">
        <f t="shared" ref="AM92:AM106" si="11">SUM(H92:AL92)</f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">
      <c r="A93" s="210" t="s">
        <v>221</v>
      </c>
      <c r="B93" s="437"/>
      <c r="C93" s="211"/>
      <c r="D93" s="217">
        <v>0</v>
      </c>
      <c r="E93" s="218">
        <f t="shared" si="7"/>
        <v>0</v>
      </c>
      <c r="F93" s="219">
        <f t="shared" si="10"/>
        <v>0</v>
      </c>
      <c r="G93" s="207"/>
      <c r="H93" s="225">
        <v>0</v>
      </c>
      <c r="I93" s="225">
        <v>0</v>
      </c>
      <c r="J93" s="225">
        <v>0</v>
      </c>
      <c r="K93" s="225">
        <v>0</v>
      </c>
      <c r="L93" s="225">
        <v>0</v>
      </c>
      <c r="M93" s="225">
        <v>0</v>
      </c>
      <c r="N93" s="225">
        <v>0</v>
      </c>
      <c r="O93" s="225">
        <v>0</v>
      </c>
      <c r="P93" s="225">
        <v>0</v>
      </c>
      <c r="Q93" s="225">
        <v>0</v>
      </c>
      <c r="R93" s="225">
        <v>0</v>
      </c>
      <c r="S93" s="225">
        <v>0</v>
      </c>
      <c r="T93" s="225">
        <v>0</v>
      </c>
      <c r="U93" s="225">
        <v>0</v>
      </c>
      <c r="V93" s="225">
        <v>0</v>
      </c>
      <c r="W93" s="225">
        <v>0</v>
      </c>
      <c r="X93" s="225">
        <v>0</v>
      </c>
      <c r="Y93" s="225">
        <v>0</v>
      </c>
      <c r="Z93" s="225">
        <v>0</v>
      </c>
      <c r="AA93" s="225">
        <v>0</v>
      </c>
      <c r="AB93" s="225">
        <v>0</v>
      </c>
      <c r="AC93" s="225">
        <v>0</v>
      </c>
      <c r="AD93" s="225">
        <v>0</v>
      </c>
      <c r="AE93" s="225">
        <v>0</v>
      </c>
      <c r="AF93" s="225">
        <v>0</v>
      </c>
      <c r="AG93" s="225">
        <v>0</v>
      </c>
      <c r="AH93" s="225">
        <v>0</v>
      </c>
      <c r="AI93" s="225">
        <v>0</v>
      </c>
      <c r="AJ93" s="225">
        <v>0</v>
      </c>
      <c r="AK93" s="225">
        <v>0</v>
      </c>
      <c r="AL93" s="225">
        <v>0</v>
      </c>
      <c r="AM93" s="226">
        <f t="shared" si="11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">
      <c r="A94" s="210" t="s">
        <v>211</v>
      </c>
      <c r="B94" s="437"/>
      <c r="C94" s="211"/>
      <c r="D94" s="217">
        <v>0</v>
      </c>
      <c r="E94" s="218">
        <f t="shared" si="7"/>
        <v>0</v>
      </c>
      <c r="F94" s="219">
        <f t="shared" si="10"/>
        <v>0</v>
      </c>
      <c r="G94" s="207"/>
      <c r="H94" s="225">
        <v>0</v>
      </c>
      <c r="I94" s="225">
        <v>0</v>
      </c>
      <c r="J94" s="225">
        <v>0</v>
      </c>
      <c r="K94" s="225">
        <v>0</v>
      </c>
      <c r="L94" s="225">
        <v>0</v>
      </c>
      <c r="M94" s="225">
        <v>0</v>
      </c>
      <c r="N94" s="225">
        <v>0</v>
      </c>
      <c r="O94" s="225">
        <v>0</v>
      </c>
      <c r="P94" s="225">
        <v>0</v>
      </c>
      <c r="Q94" s="225">
        <v>0</v>
      </c>
      <c r="R94" s="225">
        <v>0</v>
      </c>
      <c r="S94" s="225">
        <v>0</v>
      </c>
      <c r="T94" s="225">
        <v>0</v>
      </c>
      <c r="U94" s="225">
        <v>0</v>
      </c>
      <c r="V94" s="225">
        <v>0</v>
      </c>
      <c r="W94" s="225">
        <v>0</v>
      </c>
      <c r="X94" s="225">
        <v>0</v>
      </c>
      <c r="Y94" s="225">
        <v>0</v>
      </c>
      <c r="Z94" s="225">
        <v>0</v>
      </c>
      <c r="AA94" s="225">
        <v>0</v>
      </c>
      <c r="AB94" s="225">
        <v>0</v>
      </c>
      <c r="AC94" s="225">
        <v>0</v>
      </c>
      <c r="AD94" s="225">
        <v>0</v>
      </c>
      <c r="AE94" s="225">
        <v>0</v>
      </c>
      <c r="AF94" s="225">
        <v>0</v>
      </c>
      <c r="AG94" s="225">
        <v>0</v>
      </c>
      <c r="AH94" s="225">
        <v>0</v>
      </c>
      <c r="AI94" s="225">
        <v>0</v>
      </c>
      <c r="AJ94" s="225">
        <v>0</v>
      </c>
      <c r="AK94" s="225">
        <v>0</v>
      </c>
      <c r="AL94" s="225">
        <v>0</v>
      </c>
      <c r="AM94" s="226">
        <f t="shared" si="11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">
      <c r="A95" s="210" t="s">
        <v>212</v>
      </c>
      <c r="B95" s="437"/>
      <c r="C95" s="211"/>
      <c r="D95" s="217">
        <v>0</v>
      </c>
      <c r="E95" s="218">
        <f t="shared" si="7"/>
        <v>0</v>
      </c>
      <c r="F95" s="219">
        <f t="shared" si="10"/>
        <v>0</v>
      </c>
      <c r="G95" s="207"/>
      <c r="H95" s="225">
        <v>0</v>
      </c>
      <c r="I95" s="225">
        <v>0</v>
      </c>
      <c r="J95" s="225">
        <v>0</v>
      </c>
      <c r="K95" s="225">
        <v>0</v>
      </c>
      <c r="L95" s="225">
        <v>0</v>
      </c>
      <c r="M95" s="225">
        <v>0</v>
      </c>
      <c r="N95" s="225">
        <v>0</v>
      </c>
      <c r="O95" s="225">
        <v>0</v>
      </c>
      <c r="P95" s="225">
        <v>0</v>
      </c>
      <c r="Q95" s="225">
        <v>0</v>
      </c>
      <c r="R95" s="225">
        <v>0</v>
      </c>
      <c r="S95" s="225">
        <v>0</v>
      </c>
      <c r="T95" s="225">
        <v>0</v>
      </c>
      <c r="U95" s="225">
        <v>0</v>
      </c>
      <c r="V95" s="225">
        <v>0</v>
      </c>
      <c r="W95" s="225">
        <v>0</v>
      </c>
      <c r="X95" s="225">
        <v>0</v>
      </c>
      <c r="Y95" s="225">
        <v>0</v>
      </c>
      <c r="Z95" s="225">
        <v>0</v>
      </c>
      <c r="AA95" s="225">
        <v>0</v>
      </c>
      <c r="AB95" s="225">
        <v>0</v>
      </c>
      <c r="AC95" s="225">
        <v>0</v>
      </c>
      <c r="AD95" s="225">
        <v>0</v>
      </c>
      <c r="AE95" s="225">
        <v>0</v>
      </c>
      <c r="AF95" s="225">
        <v>0</v>
      </c>
      <c r="AG95" s="225">
        <v>0</v>
      </c>
      <c r="AH95" s="225">
        <v>0</v>
      </c>
      <c r="AI95" s="225">
        <v>0</v>
      </c>
      <c r="AJ95" s="225">
        <v>0</v>
      </c>
      <c r="AK95" s="225">
        <v>0</v>
      </c>
      <c r="AL95" s="225">
        <v>0</v>
      </c>
      <c r="AM95" s="226">
        <f t="shared" si="11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">
      <c r="A96" s="210" t="s">
        <v>222</v>
      </c>
      <c r="B96" s="437"/>
      <c r="C96" s="211"/>
      <c r="D96" s="217">
        <v>0</v>
      </c>
      <c r="E96" s="218">
        <f t="shared" si="7"/>
        <v>0</v>
      </c>
      <c r="F96" s="219">
        <f t="shared" si="10"/>
        <v>0</v>
      </c>
      <c r="G96" s="207"/>
      <c r="H96" s="225">
        <v>0</v>
      </c>
      <c r="I96" s="225">
        <v>0</v>
      </c>
      <c r="J96" s="225">
        <v>0</v>
      </c>
      <c r="K96" s="225">
        <v>0</v>
      </c>
      <c r="L96" s="225">
        <v>0</v>
      </c>
      <c r="M96" s="225">
        <v>0</v>
      </c>
      <c r="N96" s="225">
        <v>0</v>
      </c>
      <c r="O96" s="225">
        <v>0</v>
      </c>
      <c r="P96" s="225">
        <v>0</v>
      </c>
      <c r="Q96" s="225">
        <v>0</v>
      </c>
      <c r="R96" s="225">
        <v>0</v>
      </c>
      <c r="S96" s="225">
        <v>0</v>
      </c>
      <c r="T96" s="225">
        <v>0</v>
      </c>
      <c r="U96" s="225">
        <v>0</v>
      </c>
      <c r="V96" s="225">
        <v>0</v>
      </c>
      <c r="W96" s="225">
        <v>0</v>
      </c>
      <c r="X96" s="225">
        <v>0</v>
      </c>
      <c r="Y96" s="225">
        <v>0</v>
      </c>
      <c r="Z96" s="225">
        <v>0</v>
      </c>
      <c r="AA96" s="225">
        <v>0</v>
      </c>
      <c r="AB96" s="225">
        <v>0</v>
      </c>
      <c r="AC96" s="225">
        <v>0</v>
      </c>
      <c r="AD96" s="225">
        <v>0</v>
      </c>
      <c r="AE96" s="225">
        <v>0</v>
      </c>
      <c r="AF96" s="225">
        <v>0</v>
      </c>
      <c r="AG96" s="225">
        <v>0</v>
      </c>
      <c r="AH96" s="225">
        <v>0</v>
      </c>
      <c r="AI96" s="225">
        <v>0</v>
      </c>
      <c r="AJ96" s="225">
        <v>0</v>
      </c>
      <c r="AK96" s="225">
        <v>0</v>
      </c>
      <c r="AL96" s="225">
        <v>0</v>
      </c>
      <c r="AM96" s="226">
        <f t="shared" si="11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">
      <c r="A97" s="210" t="s">
        <v>223</v>
      </c>
      <c r="B97" s="437"/>
      <c r="C97" s="211"/>
      <c r="D97" s="217">
        <v>0</v>
      </c>
      <c r="E97" s="218">
        <f t="shared" si="7"/>
        <v>0</v>
      </c>
      <c r="F97" s="219">
        <f t="shared" si="10"/>
        <v>0</v>
      </c>
      <c r="G97" s="207"/>
      <c r="H97" s="225">
        <v>0</v>
      </c>
      <c r="I97" s="225">
        <v>0</v>
      </c>
      <c r="J97" s="225">
        <v>0</v>
      </c>
      <c r="K97" s="225">
        <v>0</v>
      </c>
      <c r="L97" s="225">
        <v>0</v>
      </c>
      <c r="M97" s="225">
        <v>0</v>
      </c>
      <c r="N97" s="225">
        <v>0</v>
      </c>
      <c r="O97" s="225">
        <v>0</v>
      </c>
      <c r="P97" s="225">
        <v>0</v>
      </c>
      <c r="Q97" s="225">
        <v>0</v>
      </c>
      <c r="R97" s="225">
        <v>0</v>
      </c>
      <c r="S97" s="225">
        <v>0</v>
      </c>
      <c r="T97" s="225">
        <v>0</v>
      </c>
      <c r="U97" s="225">
        <v>0</v>
      </c>
      <c r="V97" s="225">
        <v>0</v>
      </c>
      <c r="W97" s="225">
        <v>0</v>
      </c>
      <c r="X97" s="225">
        <v>0</v>
      </c>
      <c r="Y97" s="225">
        <v>0</v>
      </c>
      <c r="Z97" s="225">
        <v>0</v>
      </c>
      <c r="AA97" s="225">
        <v>0</v>
      </c>
      <c r="AB97" s="225">
        <v>0</v>
      </c>
      <c r="AC97" s="225">
        <v>0</v>
      </c>
      <c r="AD97" s="225">
        <v>0</v>
      </c>
      <c r="AE97" s="225">
        <v>0</v>
      </c>
      <c r="AF97" s="225">
        <v>0</v>
      </c>
      <c r="AG97" s="225">
        <v>0</v>
      </c>
      <c r="AH97" s="225">
        <v>0</v>
      </c>
      <c r="AI97" s="225">
        <v>0</v>
      </c>
      <c r="AJ97" s="225">
        <v>0</v>
      </c>
      <c r="AK97" s="225">
        <v>0</v>
      </c>
      <c r="AL97" s="225">
        <v>0</v>
      </c>
      <c r="AM97" s="226">
        <f t="shared" si="11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">
      <c r="A98" s="210" t="s">
        <v>224</v>
      </c>
      <c r="B98" s="437"/>
      <c r="C98" s="211"/>
      <c r="D98" s="217">
        <v>0</v>
      </c>
      <c r="E98" s="218">
        <f t="shared" si="7"/>
        <v>0</v>
      </c>
      <c r="F98" s="219">
        <f t="shared" si="10"/>
        <v>0</v>
      </c>
      <c r="G98" s="207"/>
      <c r="H98" s="225">
        <v>0</v>
      </c>
      <c r="I98" s="225">
        <v>0</v>
      </c>
      <c r="J98" s="225">
        <v>0</v>
      </c>
      <c r="K98" s="225">
        <v>0</v>
      </c>
      <c r="L98" s="225">
        <v>0</v>
      </c>
      <c r="M98" s="225">
        <v>0</v>
      </c>
      <c r="N98" s="225">
        <v>0</v>
      </c>
      <c r="O98" s="225">
        <v>0</v>
      </c>
      <c r="P98" s="225">
        <v>0</v>
      </c>
      <c r="Q98" s="225">
        <v>0</v>
      </c>
      <c r="R98" s="225">
        <v>0</v>
      </c>
      <c r="S98" s="225">
        <v>0</v>
      </c>
      <c r="T98" s="225">
        <v>0</v>
      </c>
      <c r="U98" s="225">
        <v>0</v>
      </c>
      <c r="V98" s="225">
        <v>0</v>
      </c>
      <c r="W98" s="225">
        <v>0</v>
      </c>
      <c r="X98" s="225">
        <v>0</v>
      </c>
      <c r="Y98" s="225">
        <v>0</v>
      </c>
      <c r="Z98" s="225">
        <v>0</v>
      </c>
      <c r="AA98" s="225">
        <v>0</v>
      </c>
      <c r="AB98" s="225">
        <v>0</v>
      </c>
      <c r="AC98" s="225">
        <v>0</v>
      </c>
      <c r="AD98" s="225">
        <v>0</v>
      </c>
      <c r="AE98" s="225">
        <v>0</v>
      </c>
      <c r="AF98" s="225">
        <v>0</v>
      </c>
      <c r="AG98" s="225">
        <v>0</v>
      </c>
      <c r="AH98" s="225">
        <v>0</v>
      </c>
      <c r="AI98" s="225">
        <v>0</v>
      </c>
      <c r="AJ98" s="225">
        <v>0</v>
      </c>
      <c r="AK98" s="225">
        <v>0</v>
      </c>
      <c r="AL98" s="225">
        <v>0</v>
      </c>
      <c r="AM98" s="226">
        <f t="shared" si="11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">
      <c r="A99" s="210" t="s">
        <v>225</v>
      </c>
      <c r="B99" s="437"/>
      <c r="C99" s="211"/>
      <c r="D99" s="217">
        <v>0</v>
      </c>
      <c r="E99" s="218">
        <f t="shared" si="7"/>
        <v>0</v>
      </c>
      <c r="F99" s="219">
        <f t="shared" si="10"/>
        <v>0</v>
      </c>
      <c r="G99" s="207"/>
      <c r="H99" s="225">
        <v>0</v>
      </c>
      <c r="I99" s="225">
        <v>0</v>
      </c>
      <c r="J99" s="225">
        <v>0</v>
      </c>
      <c r="K99" s="225">
        <v>0</v>
      </c>
      <c r="L99" s="225">
        <v>0</v>
      </c>
      <c r="M99" s="225">
        <v>0</v>
      </c>
      <c r="N99" s="225">
        <v>0</v>
      </c>
      <c r="O99" s="225">
        <v>0</v>
      </c>
      <c r="P99" s="225">
        <v>0</v>
      </c>
      <c r="Q99" s="225">
        <v>0</v>
      </c>
      <c r="R99" s="225">
        <v>0</v>
      </c>
      <c r="S99" s="225">
        <v>0</v>
      </c>
      <c r="T99" s="225">
        <v>0</v>
      </c>
      <c r="U99" s="225">
        <v>0</v>
      </c>
      <c r="V99" s="225">
        <v>0</v>
      </c>
      <c r="W99" s="225">
        <v>0</v>
      </c>
      <c r="X99" s="225">
        <v>0</v>
      </c>
      <c r="Y99" s="225">
        <v>0</v>
      </c>
      <c r="Z99" s="225">
        <v>0</v>
      </c>
      <c r="AA99" s="225">
        <v>0</v>
      </c>
      <c r="AB99" s="225">
        <v>0</v>
      </c>
      <c r="AC99" s="225">
        <v>0</v>
      </c>
      <c r="AD99" s="225">
        <v>0</v>
      </c>
      <c r="AE99" s="225">
        <v>0</v>
      </c>
      <c r="AF99" s="225">
        <v>0</v>
      </c>
      <c r="AG99" s="225">
        <v>0</v>
      </c>
      <c r="AH99" s="225">
        <v>0</v>
      </c>
      <c r="AI99" s="225">
        <v>0</v>
      </c>
      <c r="AJ99" s="225">
        <v>0</v>
      </c>
      <c r="AK99" s="225">
        <v>0</v>
      </c>
      <c r="AL99" s="225">
        <v>0</v>
      </c>
      <c r="AM99" s="226">
        <f t="shared" si="11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">
      <c r="A100" s="253" t="s">
        <v>214</v>
      </c>
      <c r="B100" s="437"/>
      <c r="C100" s="211"/>
      <c r="D100" s="217">
        <v>0</v>
      </c>
      <c r="E100" s="218">
        <f t="shared" si="7"/>
        <v>0</v>
      </c>
      <c r="F100" s="219">
        <f t="shared" si="10"/>
        <v>0</v>
      </c>
      <c r="G100" s="207"/>
      <c r="H100" s="225">
        <v>0</v>
      </c>
      <c r="I100" s="225">
        <v>0</v>
      </c>
      <c r="J100" s="225">
        <v>0</v>
      </c>
      <c r="K100" s="225">
        <v>0</v>
      </c>
      <c r="L100" s="225">
        <v>0</v>
      </c>
      <c r="M100" s="225">
        <v>0</v>
      </c>
      <c r="N100" s="225">
        <v>0</v>
      </c>
      <c r="O100" s="225">
        <v>0</v>
      </c>
      <c r="P100" s="225">
        <v>0</v>
      </c>
      <c r="Q100" s="225">
        <v>0</v>
      </c>
      <c r="R100" s="225">
        <v>0</v>
      </c>
      <c r="S100" s="225">
        <v>0</v>
      </c>
      <c r="T100" s="225">
        <v>0</v>
      </c>
      <c r="U100" s="225">
        <v>0</v>
      </c>
      <c r="V100" s="225">
        <v>0</v>
      </c>
      <c r="W100" s="225">
        <v>0</v>
      </c>
      <c r="X100" s="225">
        <v>0</v>
      </c>
      <c r="Y100" s="225">
        <v>0</v>
      </c>
      <c r="Z100" s="225">
        <v>0</v>
      </c>
      <c r="AA100" s="225">
        <v>0</v>
      </c>
      <c r="AB100" s="225">
        <v>0</v>
      </c>
      <c r="AC100" s="225">
        <v>0</v>
      </c>
      <c r="AD100" s="225">
        <v>0</v>
      </c>
      <c r="AE100" s="225">
        <v>0</v>
      </c>
      <c r="AF100" s="225">
        <v>0</v>
      </c>
      <c r="AG100" s="225">
        <v>0</v>
      </c>
      <c r="AH100" s="225">
        <v>0</v>
      </c>
      <c r="AI100" s="225">
        <v>0</v>
      </c>
      <c r="AJ100" s="225">
        <v>0</v>
      </c>
      <c r="AK100" s="225">
        <v>0</v>
      </c>
      <c r="AL100" s="225">
        <v>0</v>
      </c>
      <c r="AM100" s="226">
        <f t="shared" si="11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">
      <c r="A101" s="253" t="s">
        <v>214</v>
      </c>
      <c r="B101" s="437"/>
      <c r="C101" s="211"/>
      <c r="D101" s="217">
        <v>0</v>
      </c>
      <c r="E101" s="218">
        <f t="shared" si="7"/>
        <v>0</v>
      </c>
      <c r="F101" s="219">
        <f t="shared" si="10"/>
        <v>0</v>
      </c>
      <c r="G101" s="207"/>
      <c r="H101" s="225">
        <v>0</v>
      </c>
      <c r="I101" s="225">
        <v>0</v>
      </c>
      <c r="J101" s="225">
        <v>0</v>
      </c>
      <c r="K101" s="225">
        <v>0</v>
      </c>
      <c r="L101" s="225">
        <v>0</v>
      </c>
      <c r="M101" s="225">
        <v>0</v>
      </c>
      <c r="N101" s="225">
        <v>0</v>
      </c>
      <c r="O101" s="225">
        <v>0</v>
      </c>
      <c r="P101" s="225">
        <v>0</v>
      </c>
      <c r="Q101" s="225">
        <v>0</v>
      </c>
      <c r="R101" s="225">
        <v>0</v>
      </c>
      <c r="S101" s="225">
        <v>0</v>
      </c>
      <c r="T101" s="225">
        <v>0</v>
      </c>
      <c r="U101" s="225">
        <v>0</v>
      </c>
      <c r="V101" s="225">
        <v>0</v>
      </c>
      <c r="W101" s="225">
        <v>0</v>
      </c>
      <c r="X101" s="225">
        <v>0</v>
      </c>
      <c r="Y101" s="225">
        <v>0</v>
      </c>
      <c r="Z101" s="225">
        <v>0</v>
      </c>
      <c r="AA101" s="225">
        <v>0</v>
      </c>
      <c r="AB101" s="225">
        <v>0</v>
      </c>
      <c r="AC101" s="225">
        <v>0</v>
      </c>
      <c r="AD101" s="225">
        <v>0</v>
      </c>
      <c r="AE101" s="225">
        <v>0</v>
      </c>
      <c r="AF101" s="225">
        <v>0</v>
      </c>
      <c r="AG101" s="225">
        <v>0</v>
      </c>
      <c r="AH101" s="225">
        <v>0</v>
      </c>
      <c r="AI101" s="225">
        <v>0</v>
      </c>
      <c r="AJ101" s="225">
        <v>0</v>
      </c>
      <c r="AK101" s="225">
        <v>0</v>
      </c>
      <c r="AL101" s="225">
        <v>0</v>
      </c>
      <c r="AM101" s="226">
        <f t="shared" si="11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">
      <c r="A102" s="209" t="s">
        <v>226</v>
      </c>
      <c r="B102" s="437"/>
      <c r="C102" s="211"/>
      <c r="D102" s="217">
        <v>0</v>
      </c>
      <c r="E102" s="218">
        <f t="shared" si="7"/>
        <v>0</v>
      </c>
      <c r="F102" s="219">
        <f t="shared" si="10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1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">
      <c r="A103" s="209" t="s">
        <v>227</v>
      </c>
      <c r="B103" s="210"/>
      <c r="C103" s="211"/>
      <c r="D103" s="217">
        <v>0</v>
      </c>
      <c r="E103" s="218">
        <f t="shared" si="7"/>
        <v>0</v>
      </c>
      <c r="F103" s="219">
        <f t="shared" si="10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1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">
      <c r="A104" s="209" t="s">
        <v>228</v>
      </c>
      <c r="B104" s="210"/>
      <c r="C104" s="211"/>
      <c r="D104" s="217">
        <v>0</v>
      </c>
      <c r="E104" s="218">
        <f t="shared" si="7"/>
        <v>0</v>
      </c>
      <c r="F104" s="219">
        <f t="shared" si="10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1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">
      <c r="A105" s="349" t="s">
        <v>214</v>
      </c>
      <c r="B105" s="210"/>
      <c r="C105" s="211"/>
      <c r="D105" s="217">
        <v>0</v>
      </c>
      <c r="E105" s="218">
        <f t="shared" si="7"/>
        <v>0</v>
      </c>
      <c r="F105" s="219">
        <f t="shared" si="10"/>
        <v>0</v>
      </c>
      <c r="G105" s="207"/>
      <c r="H105" s="276">
        <v>0</v>
      </c>
      <c r="I105" s="276">
        <v>0</v>
      </c>
      <c r="J105" s="276">
        <v>0</v>
      </c>
      <c r="K105" s="276">
        <v>0</v>
      </c>
      <c r="L105" s="276">
        <v>0</v>
      </c>
      <c r="M105" s="276">
        <v>0</v>
      </c>
      <c r="N105" s="276">
        <v>0</v>
      </c>
      <c r="O105" s="276">
        <v>0</v>
      </c>
      <c r="P105" s="276">
        <v>0</v>
      </c>
      <c r="Q105" s="276">
        <v>0</v>
      </c>
      <c r="R105" s="276">
        <v>0</v>
      </c>
      <c r="S105" s="276">
        <v>0</v>
      </c>
      <c r="T105" s="276">
        <v>0</v>
      </c>
      <c r="U105" s="276">
        <v>0</v>
      </c>
      <c r="V105" s="276">
        <v>0</v>
      </c>
      <c r="W105" s="276">
        <v>0</v>
      </c>
      <c r="X105" s="276">
        <v>0</v>
      </c>
      <c r="Y105" s="276">
        <v>0</v>
      </c>
      <c r="Z105" s="276">
        <v>0</v>
      </c>
      <c r="AA105" s="276">
        <v>0</v>
      </c>
      <c r="AB105" s="276">
        <v>0</v>
      </c>
      <c r="AC105" s="276">
        <v>0</v>
      </c>
      <c r="AD105" s="276">
        <v>0</v>
      </c>
      <c r="AE105" s="276">
        <v>0</v>
      </c>
      <c r="AF105" s="276">
        <v>0</v>
      </c>
      <c r="AG105" s="276">
        <v>0</v>
      </c>
      <c r="AH105" s="276">
        <v>0</v>
      </c>
      <c r="AI105" s="276">
        <v>0</v>
      </c>
      <c r="AJ105" s="276">
        <v>0</v>
      </c>
      <c r="AK105" s="276">
        <v>0</v>
      </c>
      <c r="AL105" s="276">
        <v>0</v>
      </c>
      <c r="AM105" s="226">
        <f t="shared" si="11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25">
      <c r="A106" s="209" t="s">
        <v>229</v>
      </c>
      <c r="B106" s="210"/>
      <c r="C106" s="211"/>
      <c r="D106" s="217">
        <v>0</v>
      </c>
      <c r="E106" s="218">
        <f t="shared" si="7"/>
        <v>0</v>
      </c>
      <c r="F106" s="219">
        <f t="shared" si="10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1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25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10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">
      <c r="A108" s="438" t="s">
        <v>231</v>
      </c>
      <c r="B108" s="210"/>
      <c r="C108" s="211"/>
      <c r="D108" s="217">
        <v>0</v>
      </c>
      <c r="E108" s="218">
        <f t="shared" ref="E108:E116" si="12">AM108</f>
        <v>465</v>
      </c>
      <c r="F108" s="521">
        <f t="shared" ref="F108:F118" si="13">E108-D108</f>
        <v>465</v>
      </c>
      <c r="G108" s="207"/>
      <c r="H108" s="533">
        <v>0</v>
      </c>
      <c r="I108" s="533">
        <v>1</v>
      </c>
      <c r="J108" s="533">
        <v>2</v>
      </c>
      <c r="K108" s="533">
        <v>3</v>
      </c>
      <c r="L108" s="533">
        <v>4</v>
      </c>
      <c r="M108" s="533">
        <v>5</v>
      </c>
      <c r="N108" s="533">
        <v>6</v>
      </c>
      <c r="O108" s="533">
        <v>7</v>
      </c>
      <c r="P108" s="533">
        <v>8</v>
      </c>
      <c r="Q108" s="533">
        <v>9</v>
      </c>
      <c r="R108" s="533">
        <v>10</v>
      </c>
      <c r="S108" s="533">
        <v>11</v>
      </c>
      <c r="T108" s="533">
        <v>12</v>
      </c>
      <c r="U108" s="533">
        <v>13</v>
      </c>
      <c r="V108" s="533">
        <v>14</v>
      </c>
      <c r="W108" s="533">
        <v>15</v>
      </c>
      <c r="X108" s="533">
        <v>16</v>
      </c>
      <c r="Y108" s="533">
        <v>17</v>
      </c>
      <c r="Z108" s="533">
        <v>18</v>
      </c>
      <c r="AA108" s="533">
        <v>19</v>
      </c>
      <c r="AB108" s="533">
        <v>20</v>
      </c>
      <c r="AC108" s="533">
        <v>21</v>
      </c>
      <c r="AD108" s="533">
        <v>22</v>
      </c>
      <c r="AE108" s="533">
        <v>23</v>
      </c>
      <c r="AF108" s="533">
        <v>24</v>
      </c>
      <c r="AG108" s="533">
        <v>25</v>
      </c>
      <c r="AH108" s="533">
        <v>26</v>
      </c>
      <c r="AI108" s="533">
        <v>27</v>
      </c>
      <c r="AJ108" s="533">
        <v>28</v>
      </c>
      <c r="AK108" s="533">
        <v>29</v>
      </c>
      <c r="AL108" s="533">
        <v>30</v>
      </c>
      <c r="AM108" s="226">
        <f t="shared" ref="AM108:AM116" si="14">SUM(H108:AL108)</f>
        <v>465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">
      <c r="A109" s="252" t="s">
        <v>214</v>
      </c>
      <c r="B109" s="210"/>
      <c r="C109" s="211"/>
      <c r="D109" s="217">
        <v>0</v>
      </c>
      <c r="E109" s="218">
        <f t="shared" si="12"/>
        <v>0</v>
      </c>
      <c r="F109" s="521">
        <f t="shared" si="13"/>
        <v>0</v>
      </c>
      <c r="G109" s="207"/>
      <c r="H109" s="482">
        <v>0</v>
      </c>
      <c r="I109" s="482">
        <v>0</v>
      </c>
      <c r="J109" s="482">
        <v>0</v>
      </c>
      <c r="K109" s="482">
        <v>0</v>
      </c>
      <c r="L109" s="482">
        <v>0</v>
      </c>
      <c r="M109" s="482">
        <v>0</v>
      </c>
      <c r="N109" s="482">
        <v>0</v>
      </c>
      <c r="O109" s="482">
        <v>0</v>
      </c>
      <c r="P109" s="482">
        <v>0</v>
      </c>
      <c r="Q109" s="482">
        <v>0</v>
      </c>
      <c r="R109" s="482">
        <v>0</v>
      </c>
      <c r="S109" s="482">
        <v>0</v>
      </c>
      <c r="T109" s="482">
        <v>0</v>
      </c>
      <c r="U109" s="482">
        <v>0</v>
      </c>
      <c r="V109" s="482">
        <v>0</v>
      </c>
      <c r="W109" s="482">
        <v>0</v>
      </c>
      <c r="X109" s="482">
        <v>0</v>
      </c>
      <c r="Y109" s="482">
        <v>0</v>
      </c>
      <c r="Z109" s="482">
        <v>0</v>
      </c>
      <c r="AA109" s="482">
        <v>0</v>
      </c>
      <c r="AB109" s="482">
        <v>0</v>
      </c>
      <c r="AC109" s="482">
        <v>0</v>
      </c>
      <c r="AD109" s="482">
        <v>0</v>
      </c>
      <c r="AE109" s="482">
        <v>0</v>
      </c>
      <c r="AF109" s="482">
        <v>0</v>
      </c>
      <c r="AG109" s="482">
        <v>0</v>
      </c>
      <c r="AH109" s="482">
        <v>0</v>
      </c>
      <c r="AI109" s="482">
        <v>0</v>
      </c>
      <c r="AJ109" s="482">
        <v>0</v>
      </c>
      <c r="AK109" s="482">
        <v>0</v>
      </c>
      <c r="AL109" s="482">
        <v>0</v>
      </c>
      <c r="AM109" s="226">
        <f t="shared" si="14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">
      <c r="A110" s="252" t="s">
        <v>214</v>
      </c>
      <c r="B110" s="210"/>
      <c r="C110" s="211"/>
      <c r="D110" s="217">
        <v>0</v>
      </c>
      <c r="E110" s="218">
        <f t="shared" si="12"/>
        <v>0</v>
      </c>
      <c r="F110" s="521">
        <f t="shared" si="13"/>
        <v>0</v>
      </c>
      <c r="G110" s="207"/>
      <c r="H110" s="482">
        <v>0</v>
      </c>
      <c r="I110" s="482">
        <v>0</v>
      </c>
      <c r="J110" s="482">
        <v>0</v>
      </c>
      <c r="K110" s="482">
        <v>0</v>
      </c>
      <c r="L110" s="482">
        <v>0</v>
      </c>
      <c r="M110" s="482">
        <v>0</v>
      </c>
      <c r="N110" s="482">
        <v>0</v>
      </c>
      <c r="O110" s="482">
        <v>0</v>
      </c>
      <c r="P110" s="482">
        <v>0</v>
      </c>
      <c r="Q110" s="482">
        <v>0</v>
      </c>
      <c r="R110" s="482">
        <v>0</v>
      </c>
      <c r="S110" s="482">
        <v>0</v>
      </c>
      <c r="T110" s="482">
        <v>0</v>
      </c>
      <c r="U110" s="482">
        <v>0</v>
      </c>
      <c r="V110" s="482">
        <v>0</v>
      </c>
      <c r="W110" s="482">
        <v>0</v>
      </c>
      <c r="X110" s="482">
        <v>0</v>
      </c>
      <c r="Y110" s="482">
        <v>0</v>
      </c>
      <c r="Z110" s="482">
        <v>0</v>
      </c>
      <c r="AA110" s="482">
        <v>0</v>
      </c>
      <c r="AB110" s="482">
        <v>0</v>
      </c>
      <c r="AC110" s="482">
        <v>0</v>
      </c>
      <c r="AD110" s="482">
        <v>0</v>
      </c>
      <c r="AE110" s="482">
        <v>0</v>
      </c>
      <c r="AF110" s="482">
        <v>0</v>
      </c>
      <c r="AG110" s="482">
        <v>0</v>
      </c>
      <c r="AH110" s="482">
        <v>0</v>
      </c>
      <c r="AI110" s="482">
        <v>0</v>
      </c>
      <c r="AJ110" s="482">
        <v>0</v>
      </c>
      <c r="AK110" s="482">
        <v>0</v>
      </c>
      <c r="AL110" s="482">
        <v>0</v>
      </c>
      <c r="AM110" s="226">
        <f t="shared" si="14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">
      <c r="A111" s="252" t="s">
        <v>214</v>
      </c>
      <c r="B111" s="210"/>
      <c r="C111" s="211"/>
      <c r="D111" s="217">
        <v>0</v>
      </c>
      <c r="E111" s="218">
        <f t="shared" si="12"/>
        <v>0</v>
      </c>
      <c r="F111" s="521">
        <f t="shared" si="13"/>
        <v>0</v>
      </c>
      <c r="G111" s="207"/>
      <c r="H111" s="482">
        <v>0</v>
      </c>
      <c r="I111" s="482">
        <v>0</v>
      </c>
      <c r="J111" s="482">
        <v>0</v>
      </c>
      <c r="K111" s="482">
        <v>0</v>
      </c>
      <c r="L111" s="482">
        <v>0</v>
      </c>
      <c r="M111" s="482">
        <v>0</v>
      </c>
      <c r="N111" s="482">
        <v>0</v>
      </c>
      <c r="O111" s="482">
        <v>0</v>
      </c>
      <c r="P111" s="482">
        <v>0</v>
      </c>
      <c r="Q111" s="482">
        <v>0</v>
      </c>
      <c r="R111" s="482">
        <v>0</v>
      </c>
      <c r="S111" s="482">
        <v>0</v>
      </c>
      <c r="T111" s="482">
        <v>0</v>
      </c>
      <c r="U111" s="482">
        <v>0</v>
      </c>
      <c r="V111" s="482">
        <v>0</v>
      </c>
      <c r="W111" s="482">
        <v>0</v>
      </c>
      <c r="X111" s="482">
        <v>0</v>
      </c>
      <c r="Y111" s="482">
        <v>0</v>
      </c>
      <c r="Z111" s="482">
        <v>0</v>
      </c>
      <c r="AA111" s="482">
        <v>0</v>
      </c>
      <c r="AB111" s="482">
        <v>0</v>
      </c>
      <c r="AC111" s="482">
        <v>0</v>
      </c>
      <c r="AD111" s="482">
        <v>0</v>
      </c>
      <c r="AE111" s="482">
        <v>0</v>
      </c>
      <c r="AF111" s="482">
        <v>0</v>
      </c>
      <c r="AG111" s="482">
        <v>0</v>
      </c>
      <c r="AH111" s="482">
        <v>0</v>
      </c>
      <c r="AI111" s="482">
        <v>0</v>
      </c>
      <c r="AJ111" s="482">
        <v>0</v>
      </c>
      <c r="AK111" s="482">
        <v>0</v>
      </c>
      <c r="AL111" s="482">
        <v>0</v>
      </c>
      <c r="AM111" s="226">
        <f t="shared" si="14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">
      <c r="A112" s="439" t="s">
        <v>43</v>
      </c>
      <c r="B112" s="210"/>
      <c r="C112" s="211"/>
      <c r="D112" s="217">
        <v>0</v>
      </c>
      <c r="E112" s="218">
        <f t="shared" si="12"/>
        <v>0</v>
      </c>
      <c r="F112" s="521">
        <f t="shared" si="13"/>
        <v>0</v>
      </c>
      <c r="G112" s="207"/>
      <c r="H112" s="482">
        <v>0</v>
      </c>
      <c r="I112" s="482">
        <v>0</v>
      </c>
      <c r="J112" s="482">
        <v>0</v>
      </c>
      <c r="K112" s="482">
        <v>0</v>
      </c>
      <c r="L112" s="482">
        <v>0</v>
      </c>
      <c r="M112" s="482">
        <v>0</v>
      </c>
      <c r="N112" s="482">
        <v>0</v>
      </c>
      <c r="O112" s="482">
        <v>0</v>
      </c>
      <c r="P112" s="482">
        <v>0</v>
      </c>
      <c r="Q112" s="482">
        <v>0</v>
      </c>
      <c r="R112" s="482">
        <v>0</v>
      </c>
      <c r="S112" s="482">
        <v>0</v>
      </c>
      <c r="T112" s="482">
        <v>0</v>
      </c>
      <c r="U112" s="482">
        <v>0</v>
      </c>
      <c r="V112" s="482">
        <v>0</v>
      </c>
      <c r="W112" s="482">
        <v>0</v>
      </c>
      <c r="X112" s="482">
        <v>0</v>
      </c>
      <c r="Y112" s="482">
        <v>0</v>
      </c>
      <c r="Z112" s="482">
        <v>0</v>
      </c>
      <c r="AA112" s="482">
        <v>0</v>
      </c>
      <c r="AB112" s="482">
        <v>0</v>
      </c>
      <c r="AC112" s="482">
        <v>0</v>
      </c>
      <c r="AD112" s="482">
        <v>0</v>
      </c>
      <c r="AE112" s="482">
        <v>0</v>
      </c>
      <c r="AF112" s="482">
        <v>0</v>
      </c>
      <c r="AG112" s="482">
        <v>0</v>
      </c>
      <c r="AH112" s="482">
        <v>0</v>
      </c>
      <c r="AI112" s="482">
        <v>0</v>
      </c>
      <c r="AJ112" s="482">
        <v>0</v>
      </c>
      <c r="AK112" s="482">
        <v>0</v>
      </c>
      <c r="AL112" s="482">
        <v>0</v>
      </c>
      <c r="AM112" s="226">
        <f t="shared" si="14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25">
      <c r="A113" s="439" t="s">
        <v>45</v>
      </c>
      <c r="B113" s="210"/>
      <c r="C113" s="211"/>
      <c r="D113" s="217">
        <v>0</v>
      </c>
      <c r="E113" s="218">
        <f t="shared" si="12"/>
        <v>0</v>
      </c>
      <c r="F113" s="521">
        <f t="shared" si="13"/>
        <v>0</v>
      </c>
      <c r="G113" s="207"/>
      <c r="H113" s="482">
        <v>0</v>
      </c>
      <c r="I113" s="482">
        <v>0</v>
      </c>
      <c r="J113" s="482">
        <v>0</v>
      </c>
      <c r="K113" s="482">
        <v>0</v>
      </c>
      <c r="L113" s="482">
        <v>0</v>
      </c>
      <c r="M113" s="482">
        <v>0</v>
      </c>
      <c r="N113" s="482">
        <v>0</v>
      </c>
      <c r="O113" s="482">
        <v>0</v>
      </c>
      <c r="P113" s="482">
        <v>0</v>
      </c>
      <c r="Q113" s="482">
        <v>0</v>
      </c>
      <c r="R113" s="482">
        <v>0</v>
      </c>
      <c r="S113" s="482">
        <v>0</v>
      </c>
      <c r="T113" s="482">
        <v>0</v>
      </c>
      <c r="U113" s="482">
        <v>0</v>
      </c>
      <c r="V113" s="482">
        <v>0</v>
      </c>
      <c r="W113" s="482">
        <v>0</v>
      </c>
      <c r="X113" s="482">
        <v>0</v>
      </c>
      <c r="Y113" s="482">
        <v>0</v>
      </c>
      <c r="Z113" s="482">
        <v>0</v>
      </c>
      <c r="AA113" s="482">
        <v>0</v>
      </c>
      <c r="AB113" s="482">
        <v>0</v>
      </c>
      <c r="AC113" s="482">
        <v>0</v>
      </c>
      <c r="AD113" s="482">
        <v>0</v>
      </c>
      <c r="AE113" s="482">
        <v>0</v>
      </c>
      <c r="AF113" s="482">
        <v>0</v>
      </c>
      <c r="AG113" s="482">
        <v>0</v>
      </c>
      <c r="AH113" s="482">
        <v>0</v>
      </c>
      <c r="AI113" s="482">
        <v>0</v>
      </c>
      <c r="AJ113" s="482">
        <v>0</v>
      </c>
      <c r="AK113" s="482">
        <v>0</v>
      </c>
      <c r="AL113" s="482">
        <v>0</v>
      </c>
      <c r="AM113" s="226">
        <f t="shared" si="14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25">
      <c r="A114" s="438" t="s">
        <v>232</v>
      </c>
      <c r="B114" s="210"/>
      <c r="C114" s="211"/>
      <c r="D114" s="485">
        <v>0</v>
      </c>
      <c r="E114" s="486">
        <f t="shared" si="12"/>
        <v>0</v>
      </c>
      <c r="F114" s="522">
        <f t="shared" si="13"/>
        <v>0</v>
      </c>
      <c r="G114" s="207"/>
      <c r="H114" s="488">
        <v>0</v>
      </c>
      <c r="I114" s="488">
        <v>0</v>
      </c>
      <c r="J114" s="488">
        <v>0</v>
      </c>
      <c r="K114" s="488">
        <v>0</v>
      </c>
      <c r="L114" s="488">
        <v>0</v>
      </c>
      <c r="M114" s="488">
        <v>0</v>
      </c>
      <c r="N114" s="488">
        <v>0</v>
      </c>
      <c r="O114" s="488">
        <v>0</v>
      </c>
      <c r="P114" s="488">
        <v>0</v>
      </c>
      <c r="Q114" s="488">
        <v>0</v>
      </c>
      <c r="R114" s="488">
        <v>0</v>
      </c>
      <c r="S114" s="488">
        <v>0</v>
      </c>
      <c r="T114" s="488">
        <v>0</v>
      </c>
      <c r="U114" s="488">
        <v>0</v>
      </c>
      <c r="V114" s="488">
        <v>0</v>
      </c>
      <c r="W114" s="488">
        <v>0</v>
      </c>
      <c r="X114" s="488">
        <v>0</v>
      </c>
      <c r="Y114" s="488">
        <v>0</v>
      </c>
      <c r="Z114" s="488">
        <v>0</v>
      </c>
      <c r="AA114" s="488">
        <v>0</v>
      </c>
      <c r="AB114" s="488">
        <v>0</v>
      </c>
      <c r="AC114" s="488">
        <v>0</v>
      </c>
      <c r="AD114" s="488">
        <v>0</v>
      </c>
      <c r="AE114" s="488">
        <v>0</v>
      </c>
      <c r="AF114" s="488">
        <v>0</v>
      </c>
      <c r="AG114" s="488">
        <v>0</v>
      </c>
      <c r="AH114" s="488">
        <v>0</v>
      </c>
      <c r="AI114" s="488">
        <v>0</v>
      </c>
      <c r="AJ114" s="488">
        <v>0</v>
      </c>
      <c r="AK114" s="488">
        <v>0</v>
      </c>
      <c r="AL114" s="488">
        <v>0</v>
      </c>
      <c r="AM114" s="524">
        <f t="shared" si="14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x14ac:dyDescent="0.2">
      <c r="A115" s="252" t="s">
        <v>214</v>
      </c>
      <c r="B115" s="210"/>
      <c r="C115" s="211"/>
      <c r="D115" s="212">
        <v>0</v>
      </c>
      <c r="E115" s="231">
        <f t="shared" si="12"/>
        <v>0</v>
      </c>
      <c r="F115" s="228">
        <f t="shared" si="13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4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x14ac:dyDescent="0.2">
      <c r="A116" s="252" t="s">
        <v>214</v>
      </c>
      <c r="B116" s="210"/>
      <c r="C116" s="211"/>
      <c r="D116" s="221">
        <v>0</v>
      </c>
      <c r="E116" s="333">
        <f t="shared" si="12"/>
        <v>0</v>
      </c>
      <c r="F116" s="228">
        <f t="shared" si="13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4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25">
      <c r="A117" s="434" t="s">
        <v>233</v>
      </c>
      <c r="B117" s="210"/>
      <c r="C117" s="211"/>
      <c r="D117" s="485">
        <v>0</v>
      </c>
      <c r="E117" s="486">
        <f>E114+E113+E112+E108+E107+E73+E72+E71</f>
        <v>465</v>
      </c>
      <c r="F117" s="487">
        <f t="shared" si="13"/>
        <v>465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465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25">
      <c r="A118" s="440" t="s">
        <v>41</v>
      </c>
      <c r="B118" s="234"/>
      <c r="C118" s="234"/>
      <c r="D118" s="250">
        <v>0</v>
      </c>
      <c r="E118" s="251">
        <f>AM118</f>
        <v>465</v>
      </c>
      <c r="F118" s="341">
        <f t="shared" si="13"/>
        <v>465</v>
      </c>
      <c r="H118" s="531">
        <v>0</v>
      </c>
      <c r="I118" s="531">
        <v>1</v>
      </c>
      <c r="J118" s="531">
        <v>2</v>
      </c>
      <c r="K118" s="531">
        <v>3</v>
      </c>
      <c r="L118" s="531">
        <v>4</v>
      </c>
      <c r="M118" s="531">
        <v>5</v>
      </c>
      <c r="N118" s="531">
        <v>6</v>
      </c>
      <c r="O118" s="531">
        <v>7</v>
      </c>
      <c r="P118" s="531">
        <v>8</v>
      </c>
      <c r="Q118" s="531">
        <v>9</v>
      </c>
      <c r="R118" s="531">
        <v>10</v>
      </c>
      <c r="S118" s="531">
        <v>11</v>
      </c>
      <c r="T118" s="531">
        <v>12</v>
      </c>
      <c r="U118" s="531">
        <v>13</v>
      </c>
      <c r="V118" s="531">
        <v>14</v>
      </c>
      <c r="W118" s="531">
        <v>15</v>
      </c>
      <c r="X118" s="531">
        <v>16</v>
      </c>
      <c r="Y118" s="531">
        <v>17</v>
      </c>
      <c r="Z118" s="531">
        <v>18</v>
      </c>
      <c r="AA118" s="531">
        <v>19</v>
      </c>
      <c r="AB118" s="531">
        <v>20</v>
      </c>
      <c r="AC118" s="531">
        <v>21</v>
      </c>
      <c r="AD118" s="531">
        <v>22</v>
      </c>
      <c r="AE118" s="531">
        <v>23</v>
      </c>
      <c r="AF118" s="531">
        <v>24</v>
      </c>
      <c r="AG118" s="531">
        <v>25</v>
      </c>
      <c r="AH118" s="531">
        <v>26</v>
      </c>
      <c r="AI118" s="531">
        <v>27</v>
      </c>
      <c r="AJ118" s="531">
        <v>28</v>
      </c>
      <c r="AK118" s="531">
        <v>29</v>
      </c>
      <c r="AL118" s="531">
        <v>30</v>
      </c>
      <c r="AM118" s="341">
        <f>SUM(H118:AL118)</f>
        <v>465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25">
      <c r="H119" s="484">
        <f>B4</f>
        <v>37165</v>
      </c>
      <c r="I119" s="484">
        <f t="shared" ref="I119:X119" si="15">H119+1</f>
        <v>37166</v>
      </c>
      <c r="J119" s="484">
        <f t="shared" si="15"/>
        <v>37167</v>
      </c>
      <c r="K119" s="484">
        <f t="shared" si="15"/>
        <v>37168</v>
      </c>
      <c r="L119" s="484">
        <f t="shared" si="15"/>
        <v>37169</v>
      </c>
      <c r="M119" s="484">
        <f t="shared" si="15"/>
        <v>37170</v>
      </c>
      <c r="N119" s="484">
        <f t="shared" si="15"/>
        <v>37171</v>
      </c>
      <c r="O119" s="484">
        <f t="shared" si="15"/>
        <v>37172</v>
      </c>
      <c r="P119" s="484">
        <f t="shared" si="15"/>
        <v>37173</v>
      </c>
      <c r="Q119" s="484">
        <f t="shared" si="15"/>
        <v>37174</v>
      </c>
      <c r="R119" s="484">
        <f t="shared" si="15"/>
        <v>37175</v>
      </c>
      <c r="S119" s="484">
        <f t="shared" si="15"/>
        <v>37176</v>
      </c>
      <c r="T119" s="484">
        <f t="shared" si="15"/>
        <v>37177</v>
      </c>
      <c r="U119" s="484">
        <f t="shared" si="15"/>
        <v>37178</v>
      </c>
      <c r="V119" s="484">
        <f t="shared" si="15"/>
        <v>37179</v>
      </c>
      <c r="W119" s="484">
        <f t="shared" si="15"/>
        <v>37180</v>
      </c>
      <c r="X119" s="484">
        <f t="shared" si="15"/>
        <v>37181</v>
      </c>
      <c r="Y119" s="484">
        <f t="shared" ref="Y119:AL119" si="16">X119+1</f>
        <v>37182</v>
      </c>
      <c r="Z119" s="484">
        <f t="shared" si="16"/>
        <v>37183</v>
      </c>
      <c r="AA119" s="484">
        <f t="shared" si="16"/>
        <v>37184</v>
      </c>
      <c r="AB119" s="484">
        <f t="shared" si="16"/>
        <v>37185</v>
      </c>
      <c r="AC119" s="484">
        <f t="shared" si="16"/>
        <v>37186</v>
      </c>
      <c r="AD119" s="484">
        <f t="shared" si="16"/>
        <v>37187</v>
      </c>
      <c r="AE119" s="484">
        <f t="shared" si="16"/>
        <v>37188</v>
      </c>
      <c r="AF119" s="484">
        <f t="shared" si="16"/>
        <v>37189</v>
      </c>
      <c r="AG119" s="484">
        <f t="shared" si="16"/>
        <v>37190</v>
      </c>
      <c r="AH119" s="484">
        <f t="shared" si="16"/>
        <v>37191</v>
      </c>
      <c r="AI119" s="484">
        <f t="shared" si="16"/>
        <v>37192</v>
      </c>
      <c r="AJ119" s="484">
        <f t="shared" si="16"/>
        <v>37193</v>
      </c>
      <c r="AK119" s="484">
        <f t="shared" si="16"/>
        <v>37194</v>
      </c>
      <c r="AL119" s="484">
        <f t="shared" si="16"/>
        <v>37195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25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25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25" thickTop="1" thickBot="1" x14ac:dyDescent="0.25">
      <c r="A122" s="37" t="s">
        <v>235</v>
      </c>
      <c r="B122" s="38"/>
      <c r="C122" s="39"/>
      <c r="D122" s="40"/>
    </row>
    <row r="123" spans="1:46" ht="12.75" customHeight="1" thickTop="1" x14ac:dyDescent="0.2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25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25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25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25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-22926</v>
      </c>
      <c r="D136" s="324">
        <v>22926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7">SUM(C136:C137)</f>
        <v>-22926</v>
      </c>
      <c r="D138" s="320">
        <f t="shared" si="17"/>
        <v>22926</v>
      </c>
      <c r="E138" s="312">
        <f t="shared" si="17"/>
        <v>0</v>
      </c>
      <c r="F138" s="312">
        <f t="shared" si="17"/>
        <v>0</v>
      </c>
      <c r="G138" s="312">
        <f t="shared" si="17"/>
        <v>0</v>
      </c>
      <c r="H138" s="322">
        <f t="shared" si="17"/>
        <v>0</v>
      </c>
      <c r="I138" s="330">
        <f t="shared" si="17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37165</v>
      </c>
      <c r="C142" s="345"/>
      <c r="D142" s="345"/>
      <c r="E142" s="345"/>
      <c r="F142" s="345"/>
      <c r="G142" s="345"/>
      <c r="H142" s="345"/>
      <c r="I142" s="344">
        <f t="shared" ref="I142:I157" si="18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58" si="19">+B142+1</f>
        <v>37166</v>
      </c>
      <c r="C143" s="310"/>
      <c r="D143" s="310"/>
      <c r="E143" s="310"/>
      <c r="F143" s="310"/>
      <c r="G143" s="310"/>
      <c r="H143" s="310"/>
      <c r="I143" s="311">
        <f t="shared" si="18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9"/>
        <v>37167</v>
      </c>
      <c r="C144" s="310"/>
      <c r="D144" s="310"/>
      <c r="E144" s="310"/>
      <c r="F144" s="310"/>
      <c r="G144" s="310"/>
      <c r="H144" s="310"/>
      <c r="I144" s="311">
        <f t="shared" si="18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9"/>
        <v>37168</v>
      </c>
      <c r="C145" s="310"/>
      <c r="D145" s="310"/>
      <c r="E145" s="310"/>
      <c r="F145" s="310"/>
      <c r="G145" s="310"/>
      <c r="H145" s="310"/>
      <c r="I145" s="311">
        <f t="shared" si="18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9"/>
        <v>37169</v>
      </c>
      <c r="C146" s="310"/>
      <c r="D146" s="310"/>
      <c r="E146" s="310"/>
      <c r="F146" s="310"/>
      <c r="G146" s="310"/>
      <c r="H146" s="310"/>
      <c r="I146" s="311">
        <f t="shared" si="18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9"/>
        <v>37170</v>
      </c>
      <c r="C147" s="310"/>
      <c r="D147" s="310"/>
      <c r="E147" s="310"/>
      <c r="F147" s="310"/>
      <c r="G147" s="310"/>
      <c r="H147" s="310"/>
      <c r="I147" s="311">
        <f t="shared" si="18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9"/>
        <v>37171</v>
      </c>
      <c r="C148" s="310"/>
      <c r="D148" s="310"/>
      <c r="E148" s="310"/>
      <c r="F148" s="310"/>
      <c r="G148" s="310"/>
      <c r="H148" s="310"/>
      <c r="I148" s="311">
        <f t="shared" si="18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9"/>
        <v>37172</v>
      </c>
      <c r="C149" s="310"/>
      <c r="D149" s="310"/>
      <c r="E149" s="310"/>
      <c r="F149" s="310"/>
      <c r="G149" s="310"/>
      <c r="H149" s="310"/>
      <c r="I149" s="311">
        <f t="shared" si="18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9"/>
        <v>37173</v>
      </c>
      <c r="C150" s="310"/>
      <c r="D150" s="310"/>
      <c r="E150" s="310"/>
      <c r="F150" s="310"/>
      <c r="G150" s="310"/>
      <c r="H150" s="310"/>
      <c r="I150" s="311">
        <f t="shared" si="18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9"/>
        <v>37174</v>
      </c>
      <c r="C151" s="310"/>
      <c r="D151" s="310"/>
      <c r="E151" s="310"/>
      <c r="F151" s="310"/>
      <c r="G151" s="310"/>
      <c r="H151" s="310"/>
      <c r="I151" s="311">
        <f t="shared" si="18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9"/>
        <v>37175</v>
      </c>
      <c r="C152" s="310"/>
      <c r="D152" s="310"/>
      <c r="E152" s="310"/>
      <c r="F152" s="310"/>
      <c r="G152" s="310"/>
      <c r="H152" s="310"/>
      <c r="I152" s="311">
        <f t="shared" si="18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9"/>
        <v>37176</v>
      </c>
      <c r="C153" s="310"/>
      <c r="D153" s="310"/>
      <c r="E153" s="310"/>
      <c r="F153" s="310"/>
      <c r="G153" s="310"/>
      <c r="H153" s="310"/>
      <c r="I153" s="311">
        <f t="shared" si="18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9"/>
        <v>37177</v>
      </c>
      <c r="C154" s="310"/>
      <c r="D154" s="310"/>
      <c r="E154" s="310"/>
      <c r="F154" s="310"/>
      <c r="G154" s="310"/>
      <c r="H154" s="310"/>
      <c r="I154" s="311">
        <f t="shared" si="18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9"/>
        <v>37178</v>
      </c>
      <c r="C155" s="310"/>
      <c r="D155" s="310"/>
      <c r="E155" s="310"/>
      <c r="F155" s="310"/>
      <c r="G155" s="310"/>
      <c r="H155" s="310"/>
      <c r="I155" s="311">
        <f t="shared" si="18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9"/>
        <v>37179</v>
      </c>
      <c r="C156" s="310"/>
      <c r="D156" s="310"/>
      <c r="E156" s="310"/>
      <c r="F156" s="310"/>
      <c r="G156" s="310"/>
      <c r="H156" s="310"/>
      <c r="I156" s="311">
        <f t="shared" si="18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9"/>
        <v>37180</v>
      </c>
      <c r="C157" s="310"/>
      <c r="D157" s="310"/>
      <c r="E157" s="310"/>
      <c r="F157" s="310"/>
      <c r="G157" s="310"/>
      <c r="H157" s="310"/>
      <c r="I157" s="311">
        <f t="shared" si="18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9"/>
        <v>37181</v>
      </c>
      <c r="C158" s="323"/>
      <c r="D158" s="324"/>
      <c r="E158" s="323"/>
      <c r="F158" s="325"/>
      <c r="G158" s="310"/>
      <c r="H158" s="310"/>
      <c r="I158" s="311">
        <f t="shared" ref="I158:I172" si="20">SUM(C158:H158)</f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ref="B159:B172" si="21">+B158+1</f>
        <v>37182</v>
      </c>
      <c r="C159" s="310"/>
      <c r="D159" s="310"/>
      <c r="E159" s="310"/>
      <c r="F159" s="310"/>
      <c r="G159" s="310"/>
      <c r="H159" s="310"/>
      <c r="I159" s="311">
        <f t="shared" si="20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21"/>
        <v>37183</v>
      </c>
      <c r="C160" s="323"/>
      <c r="D160" s="324"/>
      <c r="E160" s="323"/>
      <c r="F160" s="325"/>
      <c r="G160" s="503"/>
      <c r="H160" s="500"/>
      <c r="I160" s="311">
        <f t="shared" si="20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21"/>
        <v>37184</v>
      </c>
      <c r="C161" s="310"/>
      <c r="D161" s="310"/>
      <c r="E161" s="310"/>
      <c r="F161" s="310"/>
      <c r="G161" s="310"/>
      <c r="H161" s="310"/>
      <c r="I161" s="311">
        <f t="shared" si="20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21"/>
        <v>37185</v>
      </c>
      <c r="C162" s="310"/>
      <c r="D162" s="310"/>
      <c r="E162" s="310"/>
      <c r="F162" s="310"/>
      <c r="G162" s="310"/>
      <c r="H162" s="310"/>
      <c r="I162" s="311">
        <f t="shared" si="20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21"/>
        <v>37186</v>
      </c>
      <c r="C163" s="310"/>
      <c r="D163" s="310"/>
      <c r="E163" s="310"/>
      <c r="F163" s="310"/>
      <c r="G163" s="310"/>
      <c r="H163" s="310"/>
      <c r="I163" s="311">
        <f t="shared" si="20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21"/>
        <v>37187</v>
      </c>
      <c r="C164" s="310"/>
      <c r="D164" s="310"/>
      <c r="E164" s="310"/>
      <c r="F164" s="310"/>
      <c r="G164" s="310"/>
      <c r="H164" s="310"/>
      <c r="I164" s="311">
        <f t="shared" si="20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21"/>
        <v>37188</v>
      </c>
      <c r="C165" s="310"/>
      <c r="D165" s="310"/>
      <c r="E165" s="310"/>
      <c r="F165" s="310"/>
      <c r="G165" s="310"/>
      <c r="H165" s="310"/>
      <c r="I165" s="311">
        <f t="shared" si="20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21"/>
        <v>37189</v>
      </c>
      <c r="C166" s="310"/>
      <c r="D166" s="310"/>
      <c r="E166" s="310"/>
      <c r="F166" s="310"/>
      <c r="G166" s="310"/>
      <c r="H166" s="310"/>
      <c r="I166" s="311">
        <f t="shared" si="20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21"/>
        <v>37190</v>
      </c>
      <c r="C167" s="310"/>
      <c r="D167" s="310"/>
      <c r="E167" s="310"/>
      <c r="F167" s="310"/>
      <c r="G167" s="310"/>
      <c r="H167" s="310"/>
      <c r="I167" s="311">
        <f t="shared" si="20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21"/>
        <v>37191</v>
      </c>
      <c r="C168" s="310"/>
      <c r="D168" s="310"/>
      <c r="E168" s="310"/>
      <c r="F168" s="310"/>
      <c r="G168" s="310"/>
      <c r="H168" s="310"/>
      <c r="I168" s="311">
        <f t="shared" si="20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21"/>
        <v>37192</v>
      </c>
      <c r="C169" s="310"/>
      <c r="D169" s="310"/>
      <c r="E169" s="310"/>
      <c r="F169" s="310"/>
      <c r="G169" s="310"/>
      <c r="H169" s="310"/>
      <c r="I169" s="311">
        <f t="shared" si="20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21"/>
        <v>37193</v>
      </c>
      <c r="C170" s="310"/>
      <c r="D170" s="310"/>
      <c r="E170" s="310"/>
      <c r="F170" s="310"/>
      <c r="G170" s="310"/>
      <c r="H170" s="437"/>
      <c r="I170" s="311">
        <f t="shared" si="20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21"/>
        <v>37194</v>
      </c>
      <c r="C171" s="310"/>
      <c r="D171" s="310"/>
      <c r="E171" s="310"/>
      <c r="F171" s="310"/>
      <c r="G171" s="310"/>
      <c r="H171" s="437"/>
      <c r="I171" s="311">
        <f t="shared" si="20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21"/>
        <v>37195</v>
      </c>
      <c r="C172" s="313"/>
      <c r="D172" s="314"/>
      <c r="E172" s="314"/>
      <c r="F172" s="314"/>
      <c r="G172" s="313"/>
      <c r="H172" s="459"/>
      <c r="I172" s="315">
        <f t="shared" si="20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22">SUM(C142:C172)</f>
        <v>0</v>
      </c>
      <c r="D173" s="312">
        <f t="shared" si="22"/>
        <v>0</v>
      </c>
      <c r="E173" s="312">
        <f t="shared" si="22"/>
        <v>0</v>
      </c>
      <c r="F173" s="312">
        <f t="shared" si="22"/>
        <v>0</v>
      </c>
      <c r="G173" s="312">
        <f t="shared" si="22"/>
        <v>0</v>
      </c>
      <c r="H173" s="312">
        <f t="shared" si="22"/>
        <v>0</v>
      </c>
      <c r="I173" s="311">
        <f t="shared" si="22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25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25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25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25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25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25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25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25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25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"/>
    <row r="253" spans="1:15" ht="12.75" customHeight="1" x14ac:dyDescent="0.2"/>
    <row r="254" spans="1:15" ht="12.75" customHeight="1" thickBot="1" x14ac:dyDescent="0.25">
      <c r="D254" s="1"/>
      <c r="E254" s="1"/>
      <c r="F254" s="1"/>
      <c r="G254" s="49"/>
      <c r="H254" s="49"/>
    </row>
    <row r="255" spans="1:15" ht="12.75" customHeight="1" thickTop="1" thickBot="1" x14ac:dyDescent="0.25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25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25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25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"/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AX277"/>
  <sheetViews>
    <sheetView topLeftCell="Z1" zoomScale="80" workbookViewId="0">
      <selection activeCell="C174" sqref="C174:I174"/>
    </sheetView>
  </sheetViews>
  <sheetFormatPr defaultRowHeight="12.75" x14ac:dyDescent="0.2"/>
  <cols>
    <col min="1" max="1" width="25.42578125" style="11" customWidth="1"/>
    <col min="2" max="2" width="17.28515625" style="11" customWidth="1"/>
    <col min="3" max="3" width="14.42578125" style="11" customWidth="1"/>
    <col min="4" max="4" width="14.85546875" style="11" customWidth="1"/>
    <col min="5" max="5" width="17.28515625" style="11" customWidth="1"/>
    <col min="6" max="6" width="19.85546875" style="11" customWidth="1"/>
    <col min="7" max="7" width="17" style="11" customWidth="1"/>
    <col min="8" max="8" width="16.7109375" style="11" customWidth="1"/>
    <col min="9" max="9" width="19.85546875" style="11" customWidth="1"/>
    <col min="10" max="10" width="14.85546875" style="11" customWidth="1"/>
    <col min="11" max="11" width="16.85546875" style="11" customWidth="1"/>
    <col min="12" max="12" width="14.85546875" style="11" customWidth="1"/>
    <col min="13" max="13" width="15.28515625" style="11" customWidth="1"/>
    <col min="14" max="18" width="14.85546875" style="11" customWidth="1"/>
    <col min="19" max="19" width="20.85546875" style="11" customWidth="1"/>
    <col min="20" max="24" width="14.85546875" style="11" customWidth="1"/>
    <col min="25" max="25" width="15.42578125" style="11" customWidth="1"/>
    <col min="26" max="34" width="14.85546875" style="11" customWidth="1"/>
    <col min="35" max="35" width="13.85546875" style="11" customWidth="1"/>
    <col min="36" max="36" width="15.140625" style="11" customWidth="1"/>
    <col min="37" max="37" width="16.140625" style="11" customWidth="1"/>
    <col min="38" max="38" width="14.5703125" style="11" customWidth="1"/>
    <col min="39" max="39" width="12" style="11" customWidth="1"/>
    <col min="40" max="40" width="13.28515625" style="11" customWidth="1"/>
    <col min="41" max="41" width="11.5703125" style="11" customWidth="1"/>
    <col min="42" max="42" width="14.5703125" style="11" customWidth="1"/>
    <col min="43" max="16384" width="9.14062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25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25">
      <c r="A3" s="407" t="s">
        <v>104</v>
      </c>
      <c r="B3" s="13" t="s">
        <v>91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25">
      <c r="A4" s="407" t="s">
        <v>106</v>
      </c>
      <c r="B4" s="166">
        <f>'WSCC-N'!B4</f>
        <v>37165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">
      <c r="A5" s="407" t="s">
        <v>108</v>
      </c>
      <c r="B5" s="483">
        <f>'WSCC-N'!B5</f>
        <v>37195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25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>
        <v>0</v>
      </c>
      <c r="Q8" s="1"/>
      <c r="R8" s="1"/>
      <c r="S8" s="62">
        <f>B4</f>
        <v>37165</v>
      </c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</row>
    <row r="9" spans="1:36" ht="12.75" customHeight="1" x14ac:dyDescent="0.2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>
        <v>0</v>
      </c>
      <c r="Q9" s="1"/>
      <c r="R9" s="1"/>
      <c r="S9" s="62">
        <f t="shared" ref="S9:S24" si="0">+S8+1</f>
        <v>37166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>
        <v>0</v>
      </c>
      <c r="Q10" s="1"/>
      <c r="R10" s="1"/>
      <c r="S10" s="62">
        <f t="shared" si="0"/>
        <v>37167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25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>
        <v>0</v>
      </c>
      <c r="Q11" s="1"/>
      <c r="R11" s="1"/>
      <c r="S11" s="62">
        <f t="shared" si="0"/>
        <v>37168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>
        <v>0</v>
      </c>
      <c r="Q12" s="1"/>
      <c r="R12" s="1"/>
      <c r="S12" s="62">
        <f t="shared" si="0"/>
        <v>37169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25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>
        <v>0</v>
      </c>
      <c r="Q13" s="1"/>
      <c r="R13" s="1"/>
      <c r="S13" s="62">
        <f t="shared" si="0"/>
        <v>37170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25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>
        <v>0</v>
      </c>
      <c r="Q14" s="1"/>
      <c r="R14" s="1"/>
      <c r="S14" s="62">
        <f t="shared" si="0"/>
        <v>37171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37172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25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>
        <v>0</v>
      </c>
      <c r="Q16" s="1"/>
      <c r="R16" s="1"/>
      <c r="S16" s="62">
        <f t="shared" si="0"/>
        <v>37173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37174</v>
      </c>
      <c r="T17" s="478"/>
      <c r="U17" s="478"/>
      <c r="V17" s="478"/>
      <c r="W17" s="478"/>
      <c r="X17" s="478"/>
      <c r="Y17" s="478"/>
      <c r="Z17" s="478"/>
      <c r="AA17" s="478"/>
      <c r="AB17" s="478"/>
      <c r="AC17" s="478"/>
      <c r="AD17" s="478"/>
      <c r="AE17" s="478"/>
      <c r="AF17" s="478"/>
      <c r="AG17" s="478"/>
      <c r="AH17" s="478"/>
      <c r="AI17" s="478"/>
      <c r="AJ17" s="478"/>
    </row>
    <row r="18" spans="1:37" ht="12.75" customHeight="1" x14ac:dyDescent="0.2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37175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>
        <v>0</v>
      </c>
      <c r="Q19" s="1"/>
      <c r="R19" s="1"/>
      <c r="S19" s="62">
        <f t="shared" si="0"/>
        <v>37176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>
        <v>0</v>
      </c>
      <c r="Q20" s="1"/>
      <c r="R20" s="1"/>
      <c r="S20" s="62">
        <f t="shared" si="0"/>
        <v>37177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37178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37179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37180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>
        <v>0</v>
      </c>
      <c r="Q24" s="1"/>
      <c r="R24" s="1"/>
      <c r="S24" s="62">
        <f t="shared" si="0"/>
        <v>37181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ref="S25:S38" si="1">+S24+1</f>
        <v>37182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1"/>
        <v>37183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1"/>
        <v>37184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">
      <c r="A28" s="11" t="s">
        <v>161</v>
      </c>
      <c r="D28" s="232">
        <f>N38</f>
        <v>15520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15520</v>
      </c>
      <c r="O28" s="232">
        <f>D38-P38</f>
        <v>0</v>
      </c>
      <c r="P28" s="232">
        <v>15520</v>
      </c>
      <c r="Q28" s="1"/>
      <c r="R28" s="18"/>
      <c r="S28" s="62">
        <f t="shared" si="1"/>
        <v>37185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25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>
        <v>0</v>
      </c>
      <c r="Q29" s="1"/>
      <c r="R29" s="8"/>
      <c r="S29" s="62">
        <f t="shared" si="1"/>
        <v>37186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>
        <v>0</v>
      </c>
      <c r="Q30" s="1"/>
      <c r="R30" s="8"/>
      <c r="S30" s="62">
        <f t="shared" si="1"/>
        <v>37187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25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>
        <v>0</v>
      </c>
      <c r="Q31" s="1"/>
      <c r="R31" s="18"/>
      <c r="S31" s="62">
        <f t="shared" si="1"/>
        <v>37188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>
        <v>0</v>
      </c>
      <c r="Q32" s="1"/>
      <c r="R32" s="18"/>
      <c r="S32" s="62">
        <f t="shared" si="1"/>
        <v>37189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>
        <v>0</v>
      </c>
      <c r="Q33" s="1"/>
      <c r="R33" s="18"/>
      <c r="S33" s="62">
        <f t="shared" si="1"/>
        <v>37190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25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>
        <v>0</v>
      </c>
      <c r="Q34" s="1"/>
      <c r="R34" s="18"/>
      <c r="S34" s="62">
        <f t="shared" si="1"/>
        <v>37191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>
        <v>0</v>
      </c>
      <c r="Q35" s="1"/>
      <c r="R35" s="18"/>
      <c r="S35" s="62">
        <f t="shared" si="1"/>
        <v>37192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15520</v>
      </c>
      <c r="L36" s="400"/>
      <c r="M36" s="1"/>
      <c r="N36" s="21">
        <v>0</v>
      </c>
      <c r="O36" s="340"/>
      <c r="P36" s="21">
        <v>0</v>
      </c>
      <c r="Q36" s="1"/>
      <c r="R36" s="18"/>
      <c r="S36" s="62">
        <f t="shared" si="1"/>
        <v>37193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>
        <v>0</v>
      </c>
      <c r="Q37" s="1"/>
      <c r="R37" s="18"/>
      <c r="S37" s="62">
        <f t="shared" si="1"/>
        <v>37194</v>
      </c>
      <c r="T37" s="478"/>
      <c r="U37" s="478"/>
      <c r="V37" s="478"/>
      <c r="W37" s="478"/>
      <c r="X37" s="478"/>
      <c r="Y37" s="478"/>
      <c r="Z37" s="478"/>
      <c r="AA37" s="478"/>
      <c r="AB37" s="478"/>
      <c r="AC37" s="478"/>
      <c r="AD37" s="478"/>
      <c r="AE37" s="478"/>
      <c r="AF37" s="478"/>
      <c r="AG37" s="478"/>
      <c r="AH37" s="478"/>
      <c r="AI37" s="478"/>
      <c r="AJ37" s="478"/>
    </row>
    <row r="38" spans="1:45" ht="12.75" customHeight="1" thickBot="1" x14ac:dyDescent="0.25">
      <c r="A38" s="14" t="s">
        <v>177</v>
      </c>
      <c r="D38" s="132">
        <f>SUM(D28:D37)</f>
        <v>15520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15520</v>
      </c>
      <c r="O38" s="132">
        <f>SUM(O28:O36)</f>
        <v>0</v>
      </c>
      <c r="P38" s="132">
        <v>15520</v>
      </c>
      <c r="Q38" s="1"/>
      <c r="R38" s="18"/>
      <c r="S38" s="479">
        <f t="shared" si="1"/>
        <v>37195</v>
      </c>
      <c r="T38" s="512"/>
      <c r="U38" s="512"/>
      <c r="V38" s="512"/>
      <c r="W38" s="512"/>
      <c r="X38" s="512"/>
      <c r="Y38" s="512"/>
      <c r="Z38" s="512"/>
      <c r="AA38" s="512"/>
      <c r="AB38" s="512"/>
      <c r="AC38" s="512"/>
      <c r="AD38" s="512"/>
      <c r="AE38" s="512"/>
      <c r="AF38" s="512"/>
      <c r="AG38" s="512"/>
      <c r="AH38" s="512"/>
      <c r="AI38" s="512"/>
      <c r="AJ38" s="512"/>
    </row>
    <row r="39" spans="1:45" ht="12.75" customHeight="1" thickTop="1" x14ac:dyDescent="0.2">
      <c r="A39" s="1"/>
      <c r="D39" s="1"/>
      <c r="F39" s="32" t="s">
        <v>179</v>
      </c>
      <c r="G39" s="18"/>
      <c r="H39" s="401">
        <f>D28</f>
        <v>15520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25">
      <c r="A40" s="236" t="s">
        <v>180</v>
      </c>
      <c r="D40" s="132">
        <f>+D38+D24+D16</f>
        <v>15520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15520</v>
      </c>
      <c r="O40" s="132">
        <f>+O38+O24+O16</f>
        <v>0</v>
      </c>
      <c r="P40" s="132">
        <v>15520</v>
      </c>
      <c r="Q40" s="1"/>
      <c r="R40" s="18"/>
      <c r="S40" s="1"/>
      <c r="T40" s="1"/>
      <c r="U40" s="1"/>
    </row>
    <row r="41" spans="1:45" ht="12.75" customHeight="1" thickTop="1" x14ac:dyDescent="0.2">
      <c r="A41" s="1"/>
      <c r="C41" s="15"/>
      <c r="D41" s="1"/>
      <c r="E41" s="1"/>
      <c r="F41" s="32" t="s">
        <v>181</v>
      </c>
      <c r="G41" s="8"/>
      <c r="H41" s="401">
        <f>E117</f>
        <v>465</v>
      </c>
      <c r="I41" s="401">
        <f>E108</f>
        <v>465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15985</v>
      </c>
      <c r="I45" s="401">
        <f>SUM(I37:I41)</f>
        <v>465</v>
      </c>
      <c r="J45" s="401">
        <f>SUM(J35:J41)</f>
        <v>0</v>
      </c>
      <c r="K45" s="399">
        <f>K36+K41</f>
        <v>15520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25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465</v>
      </c>
      <c r="I47" s="391">
        <f>+I45-D24</f>
        <v>465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25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">
      <c r="A53" s="236" t="s">
        <v>191</v>
      </c>
      <c r="C53" s="15"/>
      <c r="D53" s="19">
        <v>15520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25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25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25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25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25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25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25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25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">
      <c r="A65" s="1"/>
      <c r="H65" s="539">
        <f>H70</f>
        <v>37165</v>
      </c>
      <c r="I65" s="542">
        <f t="shared" ref="I65:X65" si="2">H65+1</f>
        <v>37166</v>
      </c>
      <c r="J65" s="542">
        <f t="shared" si="2"/>
        <v>37167</v>
      </c>
      <c r="K65" s="542">
        <f t="shared" si="2"/>
        <v>37168</v>
      </c>
      <c r="L65" s="542">
        <f t="shared" si="2"/>
        <v>37169</v>
      </c>
      <c r="M65" s="542">
        <f t="shared" si="2"/>
        <v>37170</v>
      </c>
      <c r="N65" s="542">
        <f t="shared" si="2"/>
        <v>37171</v>
      </c>
      <c r="O65" s="542">
        <f t="shared" si="2"/>
        <v>37172</v>
      </c>
      <c r="P65" s="542">
        <f t="shared" si="2"/>
        <v>37173</v>
      </c>
      <c r="Q65" s="542">
        <f t="shared" si="2"/>
        <v>37174</v>
      </c>
      <c r="R65" s="542">
        <f t="shared" si="2"/>
        <v>37175</v>
      </c>
      <c r="S65" s="542">
        <f t="shared" si="2"/>
        <v>37176</v>
      </c>
      <c r="T65" s="542">
        <f t="shared" si="2"/>
        <v>37177</v>
      </c>
      <c r="U65" s="542">
        <f t="shared" si="2"/>
        <v>37178</v>
      </c>
      <c r="V65" s="542">
        <f t="shared" si="2"/>
        <v>37179</v>
      </c>
      <c r="W65" s="542">
        <f t="shared" si="2"/>
        <v>37180</v>
      </c>
      <c r="X65" s="542">
        <f t="shared" si="2"/>
        <v>37181</v>
      </c>
      <c r="Y65" s="542">
        <f t="shared" ref="Y65:AL65" si="3">X65+1</f>
        <v>37182</v>
      </c>
      <c r="Z65" s="542">
        <f t="shared" si="3"/>
        <v>37183</v>
      </c>
      <c r="AA65" s="542">
        <f t="shared" si="3"/>
        <v>37184</v>
      </c>
      <c r="AB65" s="542">
        <f t="shared" si="3"/>
        <v>37185</v>
      </c>
      <c r="AC65" s="542">
        <f t="shared" si="3"/>
        <v>37186</v>
      </c>
      <c r="AD65" s="542">
        <f t="shared" si="3"/>
        <v>37187</v>
      </c>
      <c r="AE65" s="542">
        <f t="shared" si="3"/>
        <v>37188</v>
      </c>
      <c r="AF65" s="542">
        <f t="shared" si="3"/>
        <v>37189</v>
      </c>
      <c r="AG65" s="542">
        <f t="shared" si="3"/>
        <v>37190</v>
      </c>
      <c r="AH65" s="542">
        <f t="shared" si="3"/>
        <v>37191</v>
      </c>
      <c r="AI65" s="542">
        <f t="shared" si="3"/>
        <v>37192</v>
      </c>
      <c r="AJ65" s="542">
        <f t="shared" si="3"/>
        <v>37193</v>
      </c>
      <c r="AK65" s="542">
        <f t="shared" si="3"/>
        <v>37194</v>
      </c>
      <c r="AL65" s="543">
        <f t="shared" si="3"/>
        <v>37195</v>
      </c>
      <c r="AN65" s="1"/>
      <c r="AO65" s="1"/>
      <c r="AP65" s="1"/>
      <c r="AQ65" s="1"/>
      <c r="AR65" s="1"/>
      <c r="AS65" s="1"/>
    </row>
    <row r="66" spans="1:50" ht="12.75" customHeight="1" x14ac:dyDescent="0.2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/>
      <c r="I67" s="545"/>
      <c r="J67" s="545"/>
      <c r="K67" s="545"/>
      <c r="L67" s="545"/>
      <c r="M67" s="545"/>
      <c r="N67" s="545"/>
      <c r="O67" s="545"/>
      <c r="P67" s="545"/>
      <c r="Q67" s="545"/>
      <c r="R67" s="545"/>
      <c r="S67" s="545"/>
      <c r="T67" s="545"/>
      <c r="U67" s="545"/>
      <c r="V67" s="545"/>
      <c r="W67" s="545"/>
      <c r="X67" s="545"/>
      <c r="Y67" s="545"/>
      <c r="Z67" s="545"/>
      <c r="AA67" s="545"/>
      <c r="AB67" s="545"/>
      <c r="AC67" s="545"/>
      <c r="AD67" s="545"/>
      <c r="AE67" s="545"/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25">
      <c r="A68" s="470" t="s">
        <v>82</v>
      </c>
      <c r="B68" s="535">
        <f>+H47</f>
        <v>465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W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si="4"/>
        <v>0</v>
      </c>
      <c r="S68" s="547">
        <f t="shared" si="4"/>
        <v>0</v>
      </c>
      <c r="T68" s="547">
        <f t="shared" si="4"/>
        <v>0</v>
      </c>
      <c r="U68" s="547">
        <f t="shared" si="4"/>
        <v>0</v>
      </c>
      <c r="V68" s="547">
        <f t="shared" si="4"/>
        <v>0</v>
      </c>
      <c r="W68" s="547">
        <f t="shared" si="4"/>
        <v>0</v>
      </c>
      <c r="X68" s="547">
        <f t="shared" ref="X68:AL68" si="5">SUM(X66:X67)</f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si="5"/>
        <v>0</v>
      </c>
      <c r="AC68" s="547">
        <f t="shared" si="5"/>
        <v>0</v>
      </c>
      <c r="AD68" s="547">
        <f t="shared" si="5"/>
        <v>0</v>
      </c>
      <c r="AE68" s="547">
        <f t="shared" si="5"/>
        <v>0</v>
      </c>
      <c r="AF68" s="547">
        <f t="shared" si="5"/>
        <v>0</v>
      </c>
      <c r="AG68" s="547">
        <f t="shared" si="5"/>
        <v>0</v>
      </c>
      <c r="AH68" s="547">
        <f t="shared" si="5"/>
        <v>0</v>
      </c>
      <c r="AI68" s="547">
        <f t="shared" si="5"/>
        <v>0</v>
      </c>
      <c r="AJ68" s="547">
        <f t="shared" si="5"/>
        <v>0</v>
      </c>
      <c r="AK68" s="547">
        <f t="shared" si="5"/>
        <v>0</v>
      </c>
      <c r="AL68" s="548">
        <f t="shared" si="5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25">
      <c r="A69" s="470" t="s">
        <v>80</v>
      </c>
      <c r="B69" s="535">
        <f>+I47</f>
        <v>465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">
      <c r="A70" s="207"/>
      <c r="B70" s="207"/>
      <c r="C70" s="204"/>
      <c r="D70" s="208"/>
      <c r="E70" s="208"/>
      <c r="F70" s="208"/>
      <c r="G70" s="207"/>
      <c r="H70" s="223">
        <f>B4</f>
        <v>37165</v>
      </c>
      <c r="I70" s="223">
        <f t="shared" ref="I70:AL70" si="6">C4</f>
        <v>0</v>
      </c>
      <c r="J70" s="223">
        <f t="shared" si="6"/>
        <v>0</v>
      </c>
      <c r="K70" s="223" t="str">
        <f t="shared" si="6"/>
        <v>Check Figures</v>
      </c>
      <c r="L70" s="223">
        <f t="shared" si="6"/>
        <v>0</v>
      </c>
      <c r="M70" s="223">
        <f t="shared" si="6"/>
        <v>0</v>
      </c>
      <c r="N70" s="223">
        <f t="shared" si="6"/>
        <v>0</v>
      </c>
      <c r="O70" s="223">
        <f t="shared" si="6"/>
        <v>0</v>
      </c>
      <c r="P70" s="223">
        <f t="shared" si="6"/>
        <v>0</v>
      </c>
      <c r="Q70" s="223">
        <f t="shared" si="6"/>
        <v>0</v>
      </c>
      <c r="R70" s="223">
        <f t="shared" si="6"/>
        <v>0</v>
      </c>
      <c r="S70" s="223">
        <f t="shared" si="6"/>
        <v>0</v>
      </c>
      <c r="T70" s="223">
        <f t="shared" si="6"/>
        <v>0</v>
      </c>
      <c r="U70" s="223">
        <f t="shared" si="6"/>
        <v>0</v>
      </c>
      <c r="V70" s="223">
        <f t="shared" si="6"/>
        <v>0</v>
      </c>
      <c r="W70" s="223">
        <f t="shared" si="6"/>
        <v>0</v>
      </c>
      <c r="X70" s="223">
        <f t="shared" si="6"/>
        <v>0</v>
      </c>
      <c r="Y70" s="223">
        <f t="shared" si="6"/>
        <v>0</v>
      </c>
      <c r="Z70" s="223">
        <f t="shared" si="6"/>
        <v>0</v>
      </c>
      <c r="AA70" s="223">
        <f t="shared" si="6"/>
        <v>0</v>
      </c>
      <c r="AB70" s="223">
        <f t="shared" si="6"/>
        <v>0</v>
      </c>
      <c r="AC70" s="223">
        <f t="shared" si="6"/>
        <v>0</v>
      </c>
      <c r="AD70" s="223">
        <f t="shared" si="6"/>
        <v>0</v>
      </c>
      <c r="AE70" s="223">
        <f t="shared" si="6"/>
        <v>0</v>
      </c>
      <c r="AF70" s="223">
        <f t="shared" si="6"/>
        <v>0</v>
      </c>
      <c r="AG70" s="223">
        <f t="shared" si="6"/>
        <v>0</v>
      </c>
      <c r="AH70" s="223">
        <f t="shared" si="6"/>
        <v>0</v>
      </c>
      <c r="AI70" s="223">
        <f t="shared" si="6"/>
        <v>0</v>
      </c>
      <c r="AJ70" s="223">
        <f t="shared" si="6"/>
        <v>0</v>
      </c>
      <c r="AK70" s="223">
        <f t="shared" si="6"/>
        <v>0</v>
      </c>
      <c r="AL70" s="223">
        <f t="shared" si="6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>
        <v>0</v>
      </c>
      <c r="I71" s="217">
        <v>0</v>
      </c>
      <c r="J71" s="217">
        <v>0</v>
      </c>
      <c r="K71" s="217">
        <v>0</v>
      </c>
      <c r="L71" s="217">
        <v>0</v>
      </c>
      <c r="M71" s="217">
        <v>0</v>
      </c>
      <c r="N71" s="217">
        <v>0</v>
      </c>
      <c r="O71" s="217">
        <v>0</v>
      </c>
      <c r="P71" s="217">
        <v>0</v>
      </c>
      <c r="Q71" s="217">
        <v>0</v>
      </c>
      <c r="R71" s="217">
        <v>0</v>
      </c>
      <c r="S71" s="217">
        <v>0</v>
      </c>
      <c r="T71" s="217">
        <v>0</v>
      </c>
      <c r="U71" s="217">
        <v>0</v>
      </c>
      <c r="V71" s="217">
        <v>0</v>
      </c>
      <c r="W71" s="217">
        <v>0</v>
      </c>
      <c r="X71" s="217">
        <v>0</v>
      </c>
      <c r="Y71" s="217">
        <v>0</v>
      </c>
      <c r="Z71" s="217">
        <v>0</v>
      </c>
      <c r="AA71" s="217">
        <v>0</v>
      </c>
      <c r="AB71" s="217">
        <v>0</v>
      </c>
      <c r="AC71" s="217">
        <v>0</v>
      </c>
      <c r="AD71" s="217">
        <v>0</v>
      </c>
      <c r="AE71" s="217">
        <v>0</v>
      </c>
      <c r="AF71" s="217">
        <v>0</v>
      </c>
      <c r="AG71" s="217">
        <v>0</v>
      </c>
      <c r="AH71" s="217">
        <v>0</v>
      </c>
      <c r="AI71" s="217">
        <v>0</v>
      </c>
      <c r="AJ71" s="217">
        <v>0</v>
      </c>
      <c r="AK71" s="217">
        <v>0</v>
      </c>
      <c r="AL71" s="217">
        <v>0</v>
      </c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>
        <v>0</v>
      </c>
      <c r="I72" s="523">
        <v>0</v>
      </c>
      <c r="J72" s="523">
        <v>0</v>
      </c>
      <c r="K72" s="523">
        <v>0</v>
      </c>
      <c r="L72" s="523">
        <v>0</v>
      </c>
      <c r="M72" s="523">
        <v>0</v>
      </c>
      <c r="N72" s="523">
        <v>0</v>
      </c>
      <c r="O72" s="523">
        <v>0</v>
      </c>
      <c r="P72" s="523">
        <v>0</v>
      </c>
      <c r="Q72" s="523">
        <v>0</v>
      </c>
      <c r="R72" s="523">
        <v>0</v>
      </c>
      <c r="S72" s="523">
        <v>0</v>
      </c>
      <c r="T72" s="523">
        <v>0</v>
      </c>
      <c r="U72" s="523">
        <v>0</v>
      </c>
      <c r="V72" s="523">
        <v>0</v>
      </c>
      <c r="W72" s="523">
        <v>0</v>
      </c>
      <c r="X72" s="523">
        <v>0</v>
      </c>
      <c r="Y72" s="523">
        <v>0</v>
      </c>
      <c r="Z72" s="523">
        <v>0</v>
      </c>
      <c r="AA72" s="523">
        <v>0</v>
      </c>
      <c r="AB72" s="523">
        <v>0</v>
      </c>
      <c r="AC72" s="523">
        <v>0</v>
      </c>
      <c r="AD72" s="523">
        <v>0</v>
      </c>
      <c r="AE72" s="523">
        <v>0</v>
      </c>
      <c r="AF72" s="523">
        <v>0</v>
      </c>
      <c r="AG72" s="523">
        <v>0</v>
      </c>
      <c r="AH72" s="523">
        <v>0</v>
      </c>
      <c r="AI72" s="523">
        <v>0</v>
      </c>
      <c r="AJ72" s="523">
        <v>0</v>
      </c>
      <c r="AK72" s="523">
        <v>0</v>
      </c>
      <c r="AL72" s="523">
        <v>0</v>
      </c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>
        <v>0</v>
      </c>
      <c r="I73" s="523">
        <v>0</v>
      </c>
      <c r="J73" s="523">
        <v>0</v>
      </c>
      <c r="K73" s="523">
        <v>0</v>
      </c>
      <c r="L73" s="523">
        <v>0</v>
      </c>
      <c r="M73" s="523">
        <v>0</v>
      </c>
      <c r="N73" s="523">
        <v>0</v>
      </c>
      <c r="O73" s="523">
        <v>0</v>
      </c>
      <c r="P73" s="523">
        <v>0</v>
      </c>
      <c r="Q73" s="523">
        <v>0</v>
      </c>
      <c r="R73" s="523">
        <v>0</v>
      </c>
      <c r="S73" s="523">
        <v>0</v>
      </c>
      <c r="T73" s="523">
        <v>0</v>
      </c>
      <c r="U73" s="523">
        <v>0</v>
      </c>
      <c r="V73" s="523">
        <v>0</v>
      </c>
      <c r="W73" s="523">
        <v>0</v>
      </c>
      <c r="X73" s="523">
        <v>0</v>
      </c>
      <c r="Y73" s="523">
        <v>0</v>
      </c>
      <c r="Z73" s="523">
        <v>0</v>
      </c>
      <c r="AA73" s="523">
        <v>0</v>
      </c>
      <c r="AB73" s="523">
        <v>0</v>
      </c>
      <c r="AC73" s="523">
        <v>0</v>
      </c>
      <c r="AD73" s="523">
        <v>0</v>
      </c>
      <c r="AE73" s="523">
        <v>0</v>
      </c>
      <c r="AF73" s="523">
        <v>0</v>
      </c>
      <c r="AG73" s="523">
        <v>0</v>
      </c>
      <c r="AH73" s="523">
        <v>0</v>
      </c>
      <c r="AI73" s="523">
        <v>0</v>
      </c>
      <c r="AJ73" s="523">
        <v>0</v>
      </c>
      <c r="AK73" s="523">
        <v>0</v>
      </c>
      <c r="AL73" s="523">
        <v>0</v>
      </c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">
      <c r="A76" s="233" t="s">
        <v>205</v>
      </c>
      <c r="B76" s="437"/>
      <c r="C76" s="211"/>
      <c r="D76" s="217">
        <v>0</v>
      </c>
      <c r="E76" s="218">
        <f t="shared" ref="E76:E106" si="7">AM76</f>
        <v>0</v>
      </c>
      <c r="F76" s="219">
        <f t="shared" ref="F76:F91" si="8">E76-D76</f>
        <v>0</v>
      </c>
      <c r="G76" s="207"/>
      <c r="H76" s="225">
        <v>0</v>
      </c>
      <c r="I76" s="225">
        <v>0</v>
      </c>
      <c r="J76" s="225">
        <v>0</v>
      </c>
      <c r="K76" s="225">
        <v>0</v>
      </c>
      <c r="L76" s="225">
        <v>0</v>
      </c>
      <c r="M76" s="225">
        <v>0</v>
      </c>
      <c r="N76" s="225">
        <v>0</v>
      </c>
      <c r="O76" s="225">
        <v>0</v>
      </c>
      <c r="P76" s="225">
        <v>0</v>
      </c>
      <c r="Q76" s="225">
        <v>0</v>
      </c>
      <c r="R76" s="225">
        <v>0</v>
      </c>
      <c r="S76" s="225">
        <v>0</v>
      </c>
      <c r="T76" s="225">
        <v>0</v>
      </c>
      <c r="U76" s="225">
        <v>0</v>
      </c>
      <c r="V76" s="225">
        <v>0</v>
      </c>
      <c r="W76" s="225">
        <v>0</v>
      </c>
      <c r="X76" s="225">
        <v>0</v>
      </c>
      <c r="Y76" s="225">
        <v>0</v>
      </c>
      <c r="Z76" s="225">
        <v>0</v>
      </c>
      <c r="AA76" s="225">
        <v>0</v>
      </c>
      <c r="AB76" s="225">
        <v>0</v>
      </c>
      <c r="AC76" s="225">
        <v>0</v>
      </c>
      <c r="AD76" s="225">
        <v>0</v>
      </c>
      <c r="AE76" s="225">
        <v>0</v>
      </c>
      <c r="AF76" s="225">
        <v>0</v>
      </c>
      <c r="AG76" s="225">
        <v>0</v>
      </c>
      <c r="AH76" s="225">
        <v>0</v>
      </c>
      <c r="AI76" s="225">
        <v>0</v>
      </c>
      <c r="AJ76" s="225">
        <v>0</v>
      </c>
      <c r="AK76" s="225">
        <v>0</v>
      </c>
      <c r="AL76" s="225">
        <v>0</v>
      </c>
      <c r="AM76" s="226">
        <f t="shared" ref="AM76:AM91" si="9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">
      <c r="A77" s="233" t="s">
        <v>206</v>
      </c>
      <c r="B77" s="437"/>
      <c r="C77" s="211"/>
      <c r="D77" s="217">
        <v>0</v>
      </c>
      <c r="E77" s="218">
        <f t="shared" si="7"/>
        <v>0</v>
      </c>
      <c r="F77" s="219">
        <f t="shared" si="8"/>
        <v>0</v>
      </c>
      <c r="G77" s="207"/>
      <c r="H77" s="225">
        <v>0</v>
      </c>
      <c r="I77" s="225">
        <v>0</v>
      </c>
      <c r="J77" s="225">
        <v>0</v>
      </c>
      <c r="K77" s="225">
        <v>0</v>
      </c>
      <c r="L77" s="225">
        <v>0</v>
      </c>
      <c r="M77" s="225">
        <v>0</v>
      </c>
      <c r="N77" s="225">
        <v>0</v>
      </c>
      <c r="O77" s="225">
        <v>0</v>
      </c>
      <c r="P77" s="225">
        <v>0</v>
      </c>
      <c r="Q77" s="225">
        <v>0</v>
      </c>
      <c r="R77" s="225">
        <v>0</v>
      </c>
      <c r="S77" s="225">
        <v>0</v>
      </c>
      <c r="T77" s="225">
        <v>0</v>
      </c>
      <c r="U77" s="225">
        <v>0</v>
      </c>
      <c r="V77" s="225">
        <v>0</v>
      </c>
      <c r="W77" s="225">
        <v>0</v>
      </c>
      <c r="X77" s="225">
        <v>0</v>
      </c>
      <c r="Y77" s="225">
        <v>0</v>
      </c>
      <c r="Z77" s="225">
        <v>0</v>
      </c>
      <c r="AA77" s="225">
        <v>0</v>
      </c>
      <c r="AB77" s="225">
        <v>0</v>
      </c>
      <c r="AC77" s="225">
        <v>0</v>
      </c>
      <c r="AD77" s="225">
        <v>0</v>
      </c>
      <c r="AE77" s="225">
        <v>0</v>
      </c>
      <c r="AF77" s="225">
        <v>0</v>
      </c>
      <c r="AG77" s="225">
        <v>0</v>
      </c>
      <c r="AH77" s="225">
        <v>0</v>
      </c>
      <c r="AI77" s="225">
        <v>0</v>
      </c>
      <c r="AJ77" s="225">
        <v>0</v>
      </c>
      <c r="AK77" s="225">
        <v>0</v>
      </c>
      <c r="AL77" s="225">
        <v>0</v>
      </c>
      <c r="AM77" s="226">
        <f t="shared" si="9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">
      <c r="A78" s="233" t="s">
        <v>207</v>
      </c>
      <c r="B78" s="437"/>
      <c r="C78" s="211"/>
      <c r="D78" s="217">
        <v>0</v>
      </c>
      <c r="E78" s="218">
        <f t="shared" si="7"/>
        <v>0</v>
      </c>
      <c r="F78" s="219">
        <f t="shared" si="8"/>
        <v>0</v>
      </c>
      <c r="G78" s="207"/>
      <c r="H78" s="225">
        <v>0</v>
      </c>
      <c r="I78" s="225">
        <v>0</v>
      </c>
      <c r="J78" s="225">
        <v>0</v>
      </c>
      <c r="K78" s="225">
        <v>0</v>
      </c>
      <c r="L78" s="225">
        <v>0</v>
      </c>
      <c r="M78" s="225">
        <v>0</v>
      </c>
      <c r="N78" s="225">
        <v>0</v>
      </c>
      <c r="O78" s="225">
        <v>0</v>
      </c>
      <c r="P78" s="225">
        <v>0</v>
      </c>
      <c r="Q78" s="225">
        <v>0</v>
      </c>
      <c r="R78" s="225">
        <v>0</v>
      </c>
      <c r="S78" s="225">
        <v>0</v>
      </c>
      <c r="T78" s="225">
        <v>0</v>
      </c>
      <c r="U78" s="225">
        <v>0</v>
      </c>
      <c r="V78" s="225">
        <v>0</v>
      </c>
      <c r="W78" s="225">
        <v>0</v>
      </c>
      <c r="X78" s="225">
        <v>0</v>
      </c>
      <c r="Y78" s="225">
        <v>0</v>
      </c>
      <c r="Z78" s="225">
        <v>0</v>
      </c>
      <c r="AA78" s="225">
        <v>0</v>
      </c>
      <c r="AB78" s="225">
        <v>0</v>
      </c>
      <c r="AC78" s="225">
        <v>0</v>
      </c>
      <c r="AD78" s="225">
        <v>0</v>
      </c>
      <c r="AE78" s="225">
        <v>0</v>
      </c>
      <c r="AF78" s="225">
        <v>0</v>
      </c>
      <c r="AG78" s="225">
        <v>0</v>
      </c>
      <c r="AH78" s="225">
        <v>0</v>
      </c>
      <c r="AI78" s="225">
        <v>0</v>
      </c>
      <c r="AJ78" s="225">
        <v>0</v>
      </c>
      <c r="AK78" s="225">
        <v>0</v>
      </c>
      <c r="AL78" s="225">
        <v>0</v>
      </c>
      <c r="AM78" s="226">
        <f t="shared" si="9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">
      <c r="A79" s="233" t="s">
        <v>208</v>
      </c>
      <c r="B79" s="437"/>
      <c r="C79" s="211"/>
      <c r="D79" s="217">
        <v>0</v>
      </c>
      <c r="E79" s="218">
        <f t="shared" si="7"/>
        <v>0</v>
      </c>
      <c r="F79" s="219">
        <f t="shared" si="8"/>
        <v>0</v>
      </c>
      <c r="G79" s="207"/>
      <c r="H79" s="225">
        <v>0</v>
      </c>
      <c r="I79" s="225">
        <v>0</v>
      </c>
      <c r="J79" s="225">
        <v>0</v>
      </c>
      <c r="K79" s="225">
        <v>0</v>
      </c>
      <c r="L79" s="225">
        <v>0</v>
      </c>
      <c r="M79" s="225">
        <v>0</v>
      </c>
      <c r="N79" s="225">
        <v>0</v>
      </c>
      <c r="O79" s="225">
        <v>0</v>
      </c>
      <c r="P79" s="225">
        <v>0</v>
      </c>
      <c r="Q79" s="225">
        <v>0</v>
      </c>
      <c r="R79" s="225">
        <v>0</v>
      </c>
      <c r="S79" s="225">
        <v>0</v>
      </c>
      <c r="T79" s="225">
        <v>0</v>
      </c>
      <c r="U79" s="225">
        <v>0</v>
      </c>
      <c r="V79" s="225">
        <v>0</v>
      </c>
      <c r="W79" s="225">
        <v>0</v>
      </c>
      <c r="X79" s="225">
        <v>0</v>
      </c>
      <c r="Y79" s="225">
        <v>0</v>
      </c>
      <c r="Z79" s="225">
        <v>0</v>
      </c>
      <c r="AA79" s="225">
        <v>0</v>
      </c>
      <c r="AB79" s="225">
        <v>0</v>
      </c>
      <c r="AC79" s="225">
        <v>0</v>
      </c>
      <c r="AD79" s="225">
        <v>0</v>
      </c>
      <c r="AE79" s="225">
        <v>0</v>
      </c>
      <c r="AF79" s="225">
        <v>0</v>
      </c>
      <c r="AG79" s="225">
        <v>0</v>
      </c>
      <c r="AH79" s="225">
        <v>0</v>
      </c>
      <c r="AI79" s="225">
        <v>0</v>
      </c>
      <c r="AJ79" s="225">
        <v>0</v>
      </c>
      <c r="AK79" s="225">
        <v>0</v>
      </c>
      <c r="AL79" s="225">
        <v>0</v>
      </c>
      <c r="AM79" s="226">
        <f t="shared" si="9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">
      <c r="A80" s="233" t="s">
        <v>209</v>
      </c>
      <c r="B80" s="437"/>
      <c r="C80" s="211"/>
      <c r="D80" s="217">
        <v>0</v>
      </c>
      <c r="E80" s="218">
        <f t="shared" si="7"/>
        <v>0</v>
      </c>
      <c r="F80" s="219">
        <f t="shared" si="8"/>
        <v>0</v>
      </c>
      <c r="G80" s="207"/>
      <c r="H80" s="225">
        <v>0</v>
      </c>
      <c r="I80" s="225">
        <v>0</v>
      </c>
      <c r="J80" s="225">
        <v>0</v>
      </c>
      <c r="K80" s="225">
        <v>0</v>
      </c>
      <c r="L80" s="225">
        <v>0</v>
      </c>
      <c r="M80" s="225">
        <v>0</v>
      </c>
      <c r="N80" s="225">
        <v>0</v>
      </c>
      <c r="O80" s="225">
        <v>0</v>
      </c>
      <c r="P80" s="225">
        <v>0</v>
      </c>
      <c r="Q80" s="225">
        <v>0</v>
      </c>
      <c r="R80" s="225">
        <v>0</v>
      </c>
      <c r="S80" s="225">
        <v>0</v>
      </c>
      <c r="T80" s="225">
        <v>0</v>
      </c>
      <c r="U80" s="225">
        <v>0</v>
      </c>
      <c r="V80" s="225">
        <v>0</v>
      </c>
      <c r="W80" s="225">
        <v>0</v>
      </c>
      <c r="X80" s="225">
        <v>0</v>
      </c>
      <c r="Y80" s="225">
        <v>0</v>
      </c>
      <c r="Z80" s="225">
        <v>0</v>
      </c>
      <c r="AA80" s="225">
        <v>0</v>
      </c>
      <c r="AB80" s="225">
        <v>0</v>
      </c>
      <c r="AC80" s="225">
        <v>0</v>
      </c>
      <c r="AD80" s="225">
        <v>0</v>
      </c>
      <c r="AE80" s="225">
        <v>0</v>
      </c>
      <c r="AF80" s="225">
        <v>0</v>
      </c>
      <c r="AG80" s="225">
        <v>0</v>
      </c>
      <c r="AH80" s="225">
        <v>0</v>
      </c>
      <c r="AI80" s="225">
        <v>0</v>
      </c>
      <c r="AJ80" s="225">
        <v>0</v>
      </c>
      <c r="AK80" s="225">
        <v>0</v>
      </c>
      <c r="AL80" s="225">
        <v>0</v>
      </c>
      <c r="AM80" s="226">
        <f t="shared" si="9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">
      <c r="A81" s="233" t="s">
        <v>210</v>
      </c>
      <c r="B81" s="437"/>
      <c r="C81" s="211"/>
      <c r="D81" s="217">
        <v>0</v>
      </c>
      <c r="E81" s="218">
        <f t="shared" si="7"/>
        <v>0</v>
      </c>
      <c r="F81" s="219">
        <f t="shared" si="8"/>
        <v>0</v>
      </c>
      <c r="G81" s="207"/>
      <c r="H81" s="225">
        <v>0</v>
      </c>
      <c r="I81" s="225">
        <v>0</v>
      </c>
      <c r="J81" s="225">
        <v>0</v>
      </c>
      <c r="K81" s="225">
        <v>0</v>
      </c>
      <c r="L81" s="225">
        <v>0</v>
      </c>
      <c r="M81" s="225">
        <v>0</v>
      </c>
      <c r="N81" s="225">
        <v>0</v>
      </c>
      <c r="O81" s="225">
        <v>0</v>
      </c>
      <c r="P81" s="225">
        <v>0</v>
      </c>
      <c r="Q81" s="225">
        <v>0</v>
      </c>
      <c r="R81" s="225">
        <v>0</v>
      </c>
      <c r="S81" s="225">
        <v>0</v>
      </c>
      <c r="T81" s="225">
        <v>0</v>
      </c>
      <c r="U81" s="225">
        <v>0</v>
      </c>
      <c r="V81" s="225">
        <v>0</v>
      </c>
      <c r="W81" s="225">
        <v>0</v>
      </c>
      <c r="X81" s="225">
        <v>0</v>
      </c>
      <c r="Y81" s="225">
        <v>0</v>
      </c>
      <c r="Z81" s="225">
        <v>0</v>
      </c>
      <c r="AA81" s="225">
        <v>0</v>
      </c>
      <c r="AB81" s="225">
        <v>0</v>
      </c>
      <c r="AC81" s="225">
        <v>0</v>
      </c>
      <c r="AD81" s="225">
        <v>0</v>
      </c>
      <c r="AE81" s="225">
        <v>0</v>
      </c>
      <c r="AF81" s="225">
        <v>0</v>
      </c>
      <c r="AG81" s="225">
        <v>0</v>
      </c>
      <c r="AH81" s="225">
        <v>0</v>
      </c>
      <c r="AI81" s="225">
        <v>0</v>
      </c>
      <c r="AJ81" s="225">
        <v>0</v>
      </c>
      <c r="AK81" s="225">
        <v>0</v>
      </c>
      <c r="AL81" s="225">
        <v>0</v>
      </c>
      <c r="AM81" s="226">
        <f t="shared" si="9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">
      <c r="A82" s="233" t="s">
        <v>211</v>
      </c>
      <c r="B82" s="437"/>
      <c r="C82" s="211"/>
      <c r="D82" s="217">
        <v>0</v>
      </c>
      <c r="E82" s="218">
        <f t="shared" si="7"/>
        <v>0</v>
      </c>
      <c r="F82" s="219">
        <f t="shared" si="8"/>
        <v>0</v>
      </c>
      <c r="G82" s="207"/>
      <c r="H82" s="225">
        <v>0</v>
      </c>
      <c r="I82" s="225">
        <v>0</v>
      </c>
      <c r="J82" s="225">
        <v>0</v>
      </c>
      <c r="K82" s="225">
        <v>0</v>
      </c>
      <c r="L82" s="225">
        <v>0</v>
      </c>
      <c r="M82" s="225">
        <v>0</v>
      </c>
      <c r="N82" s="225">
        <v>0</v>
      </c>
      <c r="O82" s="225">
        <v>0</v>
      </c>
      <c r="P82" s="225">
        <v>0</v>
      </c>
      <c r="Q82" s="225">
        <v>0</v>
      </c>
      <c r="R82" s="225">
        <v>0</v>
      </c>
      <c r="S82" s="225">
        <v>0</v>
      </c>
      <c r="T82" s="225">
        <v>0</v>
      </c>
      <c r="U82" s="225">
        <v>0</v>
      </c>
      <c r="V82" s="225">
        <v>0</v>
      </c>
      <c r="W82" s="225">
        <v>0</v>
      </c>
      <c r="X82" s="225">
        <v>0</v>
      </c>
      <c r="Y82" s="225">
        <v>0</v>
      </c>
      <c r="Z82" s="225">
        <v>0</v>
      </c>
      <c r="AA82" s="225">
        <v>0</v>
      </c>
      <c r="AB82" s="225">
        <v>0</v>
      </c>
      <c r="AC82" s="225">
        <v>0</v>
      </c>
      <c r="AD82" s="225">
        <v>0</v>
      </c>
      <c r="AE82" s="225">
        <v>0</v>
      </c>
      <c r="AF82" s="225">
        <v>0</v>
      </c>
      <c r="AG82" s="225">
        <v>0</v>
      </c>
      <c r="AH82" s="225">
        <v>0</v>
      </c>
      <c r="AI82" s="225">
        <v>0</v>
      </c>
      <c r="AJ82" s="225">
        <v>0</v>
      </c>
      <c r="AK82" s="225">
        <v>0</v>
      </c>
      <c r="AL82" s="225">
        <v>0</v>
      </c>
      <c r="AM82" s="226">
        <f t="shared" si="9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">
      <c r="A83" s="233" t="s">
        <v>212</v>
      </c>
      <c r="B83" s="437"/>
      <c r="C83" s="211"/>
      <c r="D83" s="217">
        <v>0</v>
      </c>
      <c r="E83" s="218">
        <f t="shared" si="7"/>
        <v>0</v>
      </c>
      <c r="F83" s="219">
        <f t="shared" si="8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9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">
      <c r="A84" s="254" t="s">
        <v>214</v>
      </c>
      <c r="B84" s="437"/>
      <c r="C84" s="211"/>
      <c r="D84" s="217">
        <v>0</v>
      </c>
      <c r="E84" s="218">
        <f t="shared" si="7"/>
        <v>0</v>
      </c>
      <c r="F84" s="219">
        <f t="shared" si="8"/>
        <v>0</v>
      </c>
      <c r="G84" s="207"/>
      <c r="H84" s="225">
        <v>0</v>
      </c>
      <c r="I84" s="225">
        <v>0</v>
      </c>
      <c r="J84" s="225">
        <v>0</v>
      </c>
      <c r="K84" s="225">
        <v>0</v>
      </c>
      <c r="L84" s="225">
        <v>0</v>
      </c>
      <c r="M84" s="225">
        <v>0</v>
      </c>
      <c r="N84" s="225">
        <v>0</v>
      </c>
      <c r="O84" s="225">
        <v>0</v>
      </c>
      <c r="P84" s="225">
        <v>0</v>
      </c>
      <c r="Q84" s="225">
        <v>0</v>
      </c>
      <c r="R84" s="225">
        <v>0</v>
      </c>
      <c r="S84" s="225">
        <v>0</v>
      </c>
      <c r="T84" s="225">
        <v>0</v>
      </c>
      <c r="U84" s="225">
        <v>0</v>
      </c>
      <c r="V84" s="225">
        <v>0</v>
      </c>
      <c r="W84" s="225">
        <v>0</v>
      </c>
      <c r="X84" s="225">
        <v>0</v>
      </c>
      <c r="Y84" s="225">
        <v>0</v>
      </c>
      <c r="Z84" s="225">
        <v>0</v>
      </c>
      <c r="AA84" s="225">
        <v>0</v>
      </c>
      <c r="AB84" s="225">
        <v>0</v>
      </c>
      <c r="AC84" s="225">
        <v>0</v>
      </c>
      <c r="AD84" s="225">
        <v>0</v>
      </c>
      <c r="AE84" s="225">
        <v>0</v>
      </c>
      <c r="AF84" s="225">
        <v>0</v>
      </c>
      <c r="AG84" s="225">
        <v>0</v>
      </c>
      <c r="AH84" s="225">
        <v>0</v>
      </c>
      <c r="AI84" s="225">
        <v>0</v>
      </c>
      <c r="AJ84" s="225">
        <v>0</v>
      </c>
      <c r="AK84" s="225">
        <v>0</v>
      </c>
      <c r="AL84" s="225">
        <v>0</v>
      </c>
      <c r="AM84" s="226">
        <f t="shared" si="9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">
      <c r="A85" s="254" t="s">
        <v>214</v>
      </c>
      <c r="B85" s="437"/>
      <c r="C85" s="211"/>
      <c r="D85" s="217">
        <v>0</v>
      </c>
      <c r="E85" s="218">
        <f t="shared" si="7"/>
        <v>0</v>
      </c>
      <c r="F85" s="219">
        <f t="shared" si="8"/>
        <v>0</v>
      </c>
      <c r="G85" s="207"/>
      <c r="H85" s="225">
        <v>0</v>
      </c>
      <c r="I85" s="225">
        <v>0</v>
      </c>
      <c r="J85" s="225">
        <v>0</v>
      </c>
      <c r="K85" s="225">
        <v>0</v>
      </c>
      <c r="L85" s="225">
        <v>0</v>
      </c>
      <c r="M85" s="225">
        <v>0</v>
      </c>
      <c r="N85" s="225">
        <v>0</v>
      </c>
      <c r="O85" s="225">
        <v>0</v>
      </c>
      <c r="P85" s="225">
        <v>0</v>
      </c>
      <c r="Q85" s="225">
        <v>0</v>
      </c>
      <c r="R85" s="225">
        <v>0</v>
      </c>
      <c r="S85" s="225">
        <v>0</v>
      </c>
      <c r="T85" s="225">
        <v>0</v>
      </c>
      <c r="U85" s="225">
        <v>0</v>
      </c>
      <c r="V85" s="225">
        <v>0</v>
      </c>
      <c r="W85" s="225">
        <v>0</v>
      </c>
      <c r="X85" s="225">
        <v>0</v>
      </c>
      <c r="Y85" s="225">
        <v>0</v>
      </c>
      <c r="Z85" s="225">
        <v>0</v>
      </c>
      <c r="AA85" s="225">
        <v>0</v>
      </c>
      <c r="AB85" s="225">
        <v>0</v>
      </c>
      <c r="AC85" s="225">
        <v>0</v>
      </c>
      <c r="AD85" s="225">
        <v>0</v>
      </c>
      <c r="AE85" s="225">
        <v>0</v>
      </c>
      <c r="AF85" s="225">
        <v>0</v>
      </c>
      <c r="AG85" s="225">
        <v>0</v>
      </c>
      <c r="AH85" s="225">
        <v>0</v>
      </c>
      <c r="AI85" s="225">
        <v>0</v>
      </c>
      <c r="AJ85" s="225">
        <v>0</v>
      </c>
      <c r="AK85" s="225">
        <v>0</v>
      </c>
      <c r="AL85" s="225">
        <v>0</v>
      </c>
      <c r="AM85" s="226">
        <f t="shared" si="9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">
      <c r="A86" s="254" t="s">
        <v>214</v>
      </c>
      <c r="B86" s="437"/>
      <c r="C86" s="211"/>
      <c r="D86" s="217">
        <v>0</v>
      </c>
      <c r="E86" s="218">
        <f t="shared" si="7"/>
        <v>0</v>
      </c>
      <c r="F86" s="219">
        <f t="shared" si="8"/>
        <v>0</v>
      </c>
      <c r="G86" s="207"/>
      <c r="H86" s="225">
        <v>0</v>
      </c>
      <c r="I86" s="225">
        <v>0</v>
      </c>
      <c r="J86" s="225">
        <v>0</v>
      </c>
      <c r="K86" s="225">
        <v>0</v>
      </c>
      <c r="L86" s="225">
        <v>0</v>
      </c>
      <c r="M86" s="225">
        <v>0</v>
      </c>
      <c r="N86" s="225">
        <v>0</v>
      </c>
      <c r="O86" s="225">
        <v>0</v>
      </c>
      <c r="P86" s="225">
        <v>0</v>
      </c>
      <c r="Q86" s="225">
        <v>0</v>
      </c>
      <c r="R86" s="225">
        <v>0</v>
      </c>
      <c r="S86" s="225">
        <v>0</v>
      </c>
      <c r="T86" s="225">
        <v>0</v>
      </c>
      <c r="U86" s="225">
        <v>0</v>
      </c>
      <c r="V86" s="225">
        <v>0</v>
      </c>
      <c r="W86" s="225">
        <v>0</v>
      </c>
      <c r="X86" s="225">
        <v>0</v>
      </c>
      <c r="Y86" s="225">
        <v>0</v>
      </c>
      <c r="Z86" s="225">
        <v>0</v>
      </c>
      <c r="AA86" s="225">
        <v>0</v>
      </c>
      <c r="AB86" s="225">
        <v>0</v>
      </c>
      <c r="AC86" s="225">
        <v>0</v>
      </c>
      <c r="AD86" s="225">
        <v>0</v>
      </c>
      <c r="AE86" s="225">
        <v>0</v>
      </c>
      <c r="AF86" s="225">
        <v>0</v>
      </c>
      <c r="AG86" s="225">
        <v>0</v>
      </c>
      <c r="AH86" s="225">
        <v>0</v>
      </c>
      <c r="AI86" s="225">
        <v>0</v>
      </c>
      <c r="AJ86" s="225">
        <v>0</v>
      </c>
      <c r="AK86" s="225">
        <v>0</v>
      </c>
      <c r="AL86" s="225">
        <v>0</v>
      </c>
      <c r="AM86" s="226">
        <f t="shared" si="9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">
      <c r="A87" s="233" t="s">
        <v>215</v>
      </c>
      <c r="B87" s="437"/>
      <c r="C87" s="211"/>
      <c r="D87" s="217">
        <v>0</v>
      </c>
      <c r="E87" s="218">
        <f t="shared" si="7"/>
        <v>0</v>
      </c>
      <c r="F87" s="219">
        <f t="shared" si="8"/>
        <v>0</v>
      </c>
      <c r="G87" s="207"/>
      <c r="H87" s="225">
        <v>0</v>
      </c>
      <c r="I87" s="225">
        <v>0</v>
      </c>
      <c r="J87" s="225">
        <v>0</v>
      </c>
      <c r="K87" s="225">
        <v>0</v>
      </c>
      <c r="L87" s="225">
        <v>0</v>
      </c>
      <c r="M87" s="225">
        <v>0</v>
      </c>
      <c r="N87" s="225">
        <v>0</v>
      </c>
      <c r="O87" s="225">
        <v>0</v>
      </c>
      <c r="P87" s="225">
        <v>0</v>
      </c>
      <c r="Q87" s="225">
        <v>0</v>
      </c>
      <c r="R87" s="225">
        <v>0</v>
      </c>
      <c r="S87" s="225">
        <v>0</v>
      </c>
      <c r="T87" s="225">
        <v>0</v>
      </c>
      <c r="U87" s="225">
        <v>0</v>
      </c>
      <c r="V87" s="225">
        <v>0</v>
      </c>
      <c r="W87" s="225">
        <v>0</v>
      </c>
      <c r="X87" s="225">
        <v>0</v>
      </c>
      <c r="Y87" s="225">
        <v>0</v>
      </c>
      <c r="Z87" s="225">
        <v>0</v>
      </c>
      <c r="AA87" s="225">
        <v>0</v>
      </c>
      <c r="AB87" s="225">
        <v>0</v>
      </c>
      <c r="AC87" s="225">
        <v>0</v>
      </c>
      <c r="AD87" s="225">
        <v>0</v>
      </c>
      <c r="AE87" s="225">
        <v>0</v>
      </c>
      <c r="AF87" s="225">
        <v>0</v>
      </c>
      <c r="AG87" s="225">
        <v>0</v>
      </c>
      <c r="AH87" s="225">
        <v>0</v>
      </c>
      <c r="AI87" s="225">
        <v>0</v>
      </c>
      <c r="AJ87" s="225">
        <v>0</v>
      </c>
      <c r="AK87" s="225">
        <v>0</v>
      </c>
      <c r="AL87" s="225">
        <v>0</v>
      </c>
      <c r="AM87" s="226">
        <f t="shared" si="9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">
      <c r="A88" s="210" t="s">
        <v>216</v>
      </c>
      <c r="B88" s="437"/>
      <c r="C88" s="211"/>
      <c r="D88" s="217">
        <v>0</v>
      </c>
      <c r="E88" s="218">
        <f t="shared" si="7"/>
        <v>0</v>
      </c>
      <c r="F88" s="219">
        <f t="shared" si="8"/>
        <v>0</v>
      </c>
      <c r="G88" s="207"/>
      <c r="H88" s="225">
        <v>0</v>
      </c>
      <c r="I88" s="225">
        <v>0</v>
      </c>
      <c r="J88" s="225">
        <v>0</v>
      </c>
      <c r="K88" s="225">
        <v>0</v>
      </c>
      <c r="L88" s="225">
        <v>0</v>
      </c>
      <c r="M88" s="225">
        <v>0</v>
      </c>
      <c r="N88" s="225">
        <v>0</v>
      </c>
      <c r="O88" s="225">
        <v>0</v>
      </c>
      <c r="P88" s="225">
        <v>0</v>
      </c>
      <c r="Q88" s="225">
        <v>0</v>
      </c>
      <c r="R88" s="225">
        <v>0</v>
      </c>
      <c r="S88" s="225">
        <v>0</v>
      </c>
      <c r="T88" s="225">
        <v>0</v>
      </c>
      <c r="U88" s="225">
        <v>0</v>
      </c>
      <c r="V88" s="225">
        <v>0</v>
      </c>
      <c r="W88" s="225">
        <v>0</v>
      </c>
      <c r="X88" s="225">
        <v>0</v>
      </c>
      <c r="Y88" s="225">
        <v>0</v>
      </c>
      <c r="Z88" s="225">
        <v>0</v>
      </c>
      <c r="AA88" s="225">
        <v>0</v>
      </c>
      <c r="AB88" s="225">
        <v>0</v>
      </c>
      <c r="AC88" s="225">
        <v>0</v>
      </c>
      <c r="AD88" s="225">
        <v>0</v>
      </c>
      <c r="AE88" s="225">
        <v>0</v>
      </c>
      <c r="AF88" s="225">
        <v>0</v>
      </c>
      <c r="AG88" s="225">
        <v>0</v>
      </c>
      <c r="AH88" s="225">
        <v>0</v>
      </c>
      <c r="AI88" s="225">
        <v>0</v>
      </c>
      <c r="AJ88" s="225">
        <v>0</v>
      </c>
      <c r="AK88" s="225">
        <v>0</v>
      </c>
      <c r="AL88" s="225">
        <v>0</v>
      </c>
      <c r="AM88" s="226">
        <f t="shared" si="9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">
      <c r="A89" s="210" t="s">
        <v>217</v>
      </c>
      <c r="B89" s="437"/>
      <c r="C89" s="211"/>
      <c r="D89" s="217">
        <v>0</v>
      </c>
      <c r="E89" s="218">
        <f t="shared" si="7"/>
        <v>0</v>
      </c>
      <c r="F89" s="219">
        <f t="shared" si="8"/>
        <v>0</v>
      </c>
      <c r="G89" s="207"/>
      <c r="H89" s="225">
        <v>0</v>
      </c>
      <c r="I89" s="225">
        <v>0</v>
      </c>
      <c r="J89" s="225">
        <v>0</v>
      </c>
      <c r="K89" s="225">
        <v>0</v>
      </c>
      <c r="L89" s="225">
        <v>0</v>
      </c>
      <c r="M89" s="225">
        <v>0</v>
      </c>
      <c r="N89" s="225">
        <v>0</v>
      </c>
      <c r="O89" s="225">
        <v>0</v>
      </c>
      <c r="P89" s="225">
        <v>0</v>
      </c>
      <c r="Q89" s="225">
        <v>0</v>
      </c>
      <c r="R89" s="225">
        <v>0</v>
      </c>
      <c r="S89" s="225">
        <v>0</v>
      </c>
      <c r="T89" s="225">
        <v>0</v>
      </c>
      <c r="U89" s="225">
        <v>0</v>
      </c>
      <c r="V89" s="225">
        <v>0</v>
      </c>
      <c r="W89" s="225">
        <v>0</v>
      </c>
      <c r="X89" s="225">
        <v>0</v>
      </c>
      <c r="Y89" s="225">
        <v>0</v>
      </c>
      <c r="Z89" s="225">
        <v>0</v>
      </c>
      <c r="AA89" s="225">
        <v>0</v>
      </c>
      <c r="AB89" s="225">
        <v>0</v>
      </c>
      <c r="AC89" s="225">
        <v>0</v>
      </c>
      <c r="AD89" s="225">
        <v>0</v>
      </c>
      <c r="AE89" s="225">
        <v>0</v>
      </c>
      <c r="AF89" s="225">
        <v>0</v>
      </c>
      <c r="AG89" s="225">
        <v>0</v>
      </c>
      <c r="AH89" s="225">
        <v>0</v>
      </c>
      <c r="AI89" s="225">
        <v>0</v>
      </c>
      <c r="AJ89" s="225">
        <v>0</v>
      </c>
      <c r="AK89" s="225">
        <v>0</v>
      </c>
      <c r="AL89" s="225">
        <v>0</v>
      </c>
      <c r="AM89" s="226">
        <f t="shared" si="9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">
      <c r="A90" s="210" t="s">
        <v>218</v>
      </c>
      <c r="B90" s="437"/>
      <c r="C90" s="211"/>
      <c r="D90" s="217">
        <v>0</v>
      </c>
      <c r="E90" s="218">
        <f t="shared" si="7"/>
        <v>0</v>
      </c>
      <c r="F90" s="219">
        <f t="shared" si="8"/>
        <v>0</v>
      </c>
      <c r="G90" s="207"/>
      <c r="H90" s="225">
        <v>0</v>
      </c>
      <c r="I90" s="225">
        <v>0</v>
      </c>
      <c r="J90" s="225">
        <v>0</v>
      </c>
      <c r="K90" s="225">
        <v>0</v>
      </c>
      <c r="L90" s="225">
        <v>0</v>
      </c>
      <c r="M90" s="225">
        <v>0</v>
      </c>
      <c r="N90" s="225">
        <v>0</v>
      </c>
      <c r="O90" s="225">
        <v>0</v>
      </c>
      <c r="P90" s="225">
        <v>0</v>
      </c>
      <c r="Q90" s="225">
        <v>0</v>
      </c>
      <c r="R90" s="225">
        <v>0</v>
      </c>
      <c r="S90" s="225">
        <v>0</v>
      </c>
      <c r="T90" s="225">
        <v>0</v>
      </c>
      <c r="U90" s="225">
        <v>0</v>
      </c>
      <c r="V90" s="225">
        <v>0</v>
      </c>
      <c r="W90" s="225">
        <v>0</v>
      </c>
      <c r="X90" s="225">
        <v>0</v>
      </c>
      <c r="Y90" s="225">
        <v>0</v>
      </c>
      <c r="Z90" s="225">
        <v>0</v>
      </c>
      <c r="AA90" s="225">
        <v>0</v>
      </c>
      <c r="AB90" s="225">
        <v>0</v>
      </c>
      <c r="AC90" s="225">
        <v>0</v>
      </c>
      <c r="AD90" s="225">
        <v>0</v>
      </c>
      <c r="AE90" s="225">
        <v>0</v>
      </c>
      <c r="AF90" s="225">
        <v>0</v>
      </c>
      <c r="AG90" s="225">
        <v>0</v>
      </c>
      <c r="AH90" s="225">
        <v>0</v>
      </c>
      <c r="AI90" s="225">
        <v>0</v>
      </c>
      <c r="AJ90" s="225">
        <v>0</v>
      </c>
      <c r="AK90" s="225">
        <v>0</v>
      </c>
      <c r="AL90" s="225">
        <v>0</v>
      </c>
      <c r="AM90" s="226">
        <f t="shared" si="9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">
      <c r="A91" s="525" t="s">
        <v>219</v>
      </c>
      <c r="B91" s="526"/>
      <c r="C91" s="211"/>
      <c r="D91" s="217">
        <v>0</v>
      </c>
      <c r="E91" s="218">
        <f t="shared" si="7"/>
        <v>0</v>
      </c>
      <c r="F91" s="219">
        <f t="shared" si="8"/>
        <v>0</v>
      </c>
      <c r="G91" s="207"/>
      <c r="H91" s="527">
        <v>0</v>
      </c>
      <c r="I91" s="527">
        <v>0</v>
      </c>
      <c r="J91" s="527">
        <v>0</v>
      </c>
      <c r="K91" s="527">
        <v>0</v>
      </c>
      <c r="L91" s="527">
        <v>0</v>
      </c>
      <c r="M91" s="527">
        <v>0</v>
      </c>
      <c r="N91" s="527">
        <v>0</v>
      </c>
      <c r="O91" s="527">
        <v>0</v>
      </c>
      <c r="P91" s="527">
        <v>0</v>
      </c>
      <c r="Q91" s="527">
        <v>0</v>
      </c>
      <c r="R91" s="527">
        <v>0</v>
      </c>
      <c r="S91" s="527">
        <v>0</v>
      </c>
      <c r="T91" s="527">
        <v>0</v>
      </c>
      <c r="U91" s="527">
        <v>0</v>
      </c>
      <c r="V91" s="527">
        <v>0</v>
      </c>
      <c r="W91" s="527">
        <v>0</v>
      </c>
      <c r="X91" s="527">
        <v>0</v>
      </c>
      <c r="Y91" s="527">
        <v>0</v>
      </c>
      <c r="Z91" s="527">
        <v>0</v>
      </c>
      <c r="AA91" s="527">
        <v>0</v>
      </c>
      <c r="AB91" s="527">
        <v>0</v>
      </c>
      <c r="AC91" s="527">
        <v>0</v>
      </c>
      <c r="AD91" s="527">
        <v>0</v>
      </c>
      <c r="AE91" s="527">
        <v>0</v>
      </c>
      <c r="AF91" s="527">
        <v>0</v>
      </c>
      <c r="AG91" s="527">
        <v>0</v>
      </c>
      <c r="AH91" s="527">
        <v>0</v>
      </c>
      <c r="AI91" s="527">
        <v>0</v>
      </c>
      <c r="AJ91" s="527">
        <v>0</v>
      </c>
      <c r="AK91" s="527">
        <v>0</v>
      </c>
      <c r="AL91" s="527">
        <v>0</v>
      </c>
      <c r="AM91" s="226">
        <f t="shared" si="9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">
      <c r="A92" s="210" t="s">
        <v>220</v>
      </c>
      <c r="B92" s="437"/>
      <c r="C92" s="211"/>
      <c r="D92" s="217">
        <v>0</v>
      </c>
      <c r="E92" s="218">
        <f t="shared" si="7"/>
        <v>0</v>
      </c>
      <c r="F92" s="219">
        <f t="shared" ref="F92:F107" si="10">E92-D92</f>
        <v>0</v>
      </c>
      <c r="G92" s="207"/>
      <c r="H92" s="225">
        <v>0</v>
      </c>
      <c r="I92" s="225">
        <v>0</v>
      </c>
      <c r="J92" s="225">
        <v>0</v>
      </c>
      <c r="K92" s="225">
        <v>0</v>
      </c>
      <c r="L92" s="225">
        <v>0</v>
      </c>
      <c r="M92" s="225">
        <v>0</v>
      </c>
      <c r="N92" s="225">
        <v>0</v>
      </c>
      <c r="O92" s="225">
        <v>0</v>
      </c>
      <c r="P92" s="225">
        <v>0</v>
      </c>
      <c r="Q92" s="225">
        <v>0</v>
      </c>
      <c r="R92" s="225">
        <v>0</v>
      </c>
      <c r="S92" s="225">
        <v>0</v>
      </c>
      <c r="T92" s="225">
        <v>0</v>
      </c>
      <c r="U92" s="225">
        <v>0</v>
      </c>
      <c r="V92" s="225">
        <v>0</v>
      </c>
      <c r="W92" s="225">
        <v>0</v>
      </c>
      <c r="X92" s="225">
        <v>0</v>
      </c>
      <c r="Y92" s="225">
        <v>0</v>
      </c>
      <c r="Z92" s="225">
        <v>0</v>
      </c>
      <c r="AA92" s="225">
        <v>0</v>
      </c>
      <c r="AB92" s="225">
        <v>0</v>
      </c>
      <c r="AC92" s="225">
        <v>0</v>
      </c>
      <c r="AD92" s="225">
        <v>0</v>
      </c>
      <c r="AE92" s="225">
        <v>0</v>
      </c>
      <c r="AF92" s="225">
        <v>0</v>
      </c>
      <c r="AG92" s="225">
        <v>0</v>
      </c>
      <c r="AH92" s="225">
        <v>0</v>
      </c>
      <c r="AI92" s="225">
        <v>0</v>
      </c>
      <c r="AJ92" s="225">
        <v>0</v>
      </c>
      <c r="AK92" s="225">
        <v>0</v>
      </c>
      <c r="AL92" s="225">
        <v>0</v>
      </c>
      <c r="AM92" s="226">
        <f t="shared" ref="AM92:AM106" si="11">SUM(H92:AL92)</f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">
      <c r="A93" s="210" t="s">
        <v>221</v>
      </c>
      <c r="B93" s="437"/>
      <c r="C93" s="211"/>
      <c r="D93" s="217">
        <v>0</v>
      </c>
      <c r="E93" s="218">
        <f t="shared" si="7"/>
        <v>0</v>
      </c>
      <c r="F93" s="219">
        <f t="shared" si="10"/>
        <v>0</v>
      </c>
      <c r="G93" s="207"/>
      <c r="H93" s="225">
        <v>0</v>
      </c>
      <c r="I93" s="225">
        <v>0</v>
      </c>
      <c r="J93" s="225">
        <v>0</v>
      </c>
      <c r="K93" s="225">
        <v>0</v>
      </c>
      <c r="L93" s="225">
        <v>0</v>
      </c>
      <c r="M93" s="225">
        <v>0</v>
      </c>
      <c r="N93" s="225">
        <v>0</v>
      </c>
      <c r="O93" s="225">
        <v>0</v>
      </c>
      <c r="P93" s="225">
        <v>0</v>
      </c>
      <c r="Q93" s="225">
        <v>0</v>
      </c>
      <c r="R93" s="225">
        <v>0</v>
      </c>
      <c r="S93" s="225">
        <v>0</v>
      </c>
      <c r="T93" s="225">
        <v>0</v>
      </c>
      <c r="U93" s="225">
        <v>0</v>
      </c>
      <c r="V93" s="225">
        <v>0</v>
      </c>
      <c r="W93" s="225">
        <v>0</v>
      </c>
      <c r="X93" s="225">
        <v>0</v>
      </c>
      <c r="Y93" s="225">
        <v>0</v>
      </c>
      <c r="Z93" s="225">
        <v>0</v>
      </c>
      <c r="AA93" s="225">
        <v>0</v>
      </c>
      <c r="AB93" s="225">
        <v>0</v>
      </c>
      <c r="AC93" s="225">
        <v>0</v>
      </c>
      <c r="AD93" s="225">
        <v>0</v>
      </c>
      <c r="AE93" s="225">
        <v>0</v>
      </c>
      <c r="AF93" s="225">
        <v>0</v>
      </c>
      <c r="AG93" s="225">
        <v>0</v>
      </c>
      <c r="AH93" s="225">
        <v>0</v>
      </c>
      <c r="AI93" s="225">
        <v>0</v>
      </c>
      <c r="AJ93" s="225">
        <v>0</v>
      </c>
      <c r="AK93" s="225">
        <v>0</v>
      </c>
      <c r="AL93" s="225">
        <v>0</v>
      </c>
      <c r="AM93" s="226">
        <f t="shared" si="11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">
      <c r="A94" s="210" t="s">
        <v>211</v>
      </c>
      <c r="B94" s="437"/>
      <c r="C94" s="211"/>
      <c r="D94" s="217">
        <v>0</v>
      </c>
      <c r="E94" s="218">
        <f t="shared" si="7"/>
        <v>0</v>
      </c>
      <c r="F94" s="219">
        <f t="shared" si="10"/>
        <v>0</v>
      </c>
      <c r="G94" s="207"/>
      <c r="H94" s="225">
        <v>0</v>
      </c>
      <c r="I94" s="225">
        <v>0</v>
      </c>
      <c r="J94" s="225">
        <v>0</v>
      </c>
      <c r="K94" s="225">
        <v>0</v>
      </c>
      <c r="L94" s="225">
        <v>0</v>
      </c>
      <c r="M94" s="225">
        <v>0</v>
      </c>
      <c r="N94" s="225">
        <v>0</v>
      </c>
      <c r="O94" s="225">
        <v>0</v>
      </c>
      <c r="P94" s="225">
        <v>0</v>
      </c>
      <c r="Q94" s="225">
        <v>0</v>
      </c>
      <c r="R94" s="225">
        <v>0</v>
      </c>
      <c r="S94" s="225">
        <v>0</v>
      </c>
      <c r="T94" s="225">
        <v>0</v>
      </c>
      <c r="U94" s="225">
        <v>0</v>
      </c>
      <c r="V94" s="225">
        <v>0</v>
      </c>
      <c r="W94" s="225">
        <v>0</v>
      </c>
      <c r="X94" s="225">
        <v>0</v>
      </c>
      <c r="Y94" s="225">
        <v>0</v>
      </c>
      <c r="Z94" s="225">
        <v>0</v>
      </c>
      <c r="AA94" s="225">
        <v>0</v>
      </c>
      <c r="AB94" s="225">
        <v>0</v>
      </c>
      <c r="AC94" s="225">
        <v>0</v>
      </c>
      <c r="AD94" s="225">
        <v>0</v>
      </c>
      <c r="AE94" s="225">
        <v>0</v>
      </c>
      <c r="AF94" s="225">
        <v>0</v>
      </c>
      <c r="AG94" s="225">
        <v>0</v>
      </c>
      <c r="AH94" s="225">
        <v>0</v>
      </c>
      <c r="AI94" s="225">
        <v>0</v>
      </c>
      <c r="AJ94" s="225">
        <v>0</v>
      </c>
      <c r="AK94" s="225">
        <v>0</v>
      </c>
      <c r="AL94" s="225">
        <v>0</v>
      </c>
      <c r="AM94" s="226">
        <f t="shared" si="11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">
      <c r="A95" s="210" t="s">
        <v>212</v>
      </c>
      <c r="B95" s="437"/>
      <c r="C95" s="211"/>
      <c r="D95" s="217">
        <v>0</v>
      </c>
      <c r="E95" s="218">
        <f t="shared" si="7"/>
        <v>0</v>
      </c>
      <c r="F95" s="219">
        <f t="shared" si="10"/>
        <v>0</v>
      </c>
      <c r="G95" s="207"/>
      <c r="H95" s="225">
        <v>0</v>
      </c>
      <c r="I95" s="225">
        <v>0</v>
      </c>
      <c r="J95" s="225">
        <v>0</v>
      </c>
      <c r="K95" s="225">
        <v>0</v>
      </c>
      <c r="L95" s="225">
        <v>0</v>
      </c>
      <c r="M95" s="225">
        <v>0</v>
      </c>
      <c r="N95" s="225">
        <v>0</v>
      </c>
      <c r="O95" s="225">
        <v>0</v>
      </c>
      <c r="P95" s="225">
        <v>0</v>
      </c>
      <c r="Q95" s="225">
        <v>0</v>
      </c>
      <c r="R95" s="225">
        <v>0</v>
      </c>
      <c r="S95" s="225">
        <v>0</v>
      </c>
      <c r="T95" s="225">
        <v>0</v>
      </c>
      <c r="U95" s="225">
        <v>0</v>
      </c>
      <c r="V95" s="225">
        <v>0</v>
      </c>
      <c r="W95" s="225">
        <v>0</v>
      </c>
      <c r="X95" s="225">
        <v>0</v>
      </c>
      <c r="Y95" s="225">
        <v>0</v>
      </c>
      <c r="Z95" s="225">
        <v>0</v>
      </c>
      <c r="AA95" s="225">
        <v>0</v>
      </c>
      <c r="AB95" s="225">
        <v>0</v>
      </c>
      <c r="AC95" s="225">
        <v>0</v>
      </c>
      <c r="AD95" s="225">
        <v>0</v>
      </c>
      <c r="AE95" s="225">
        <v>0</v>
      </c>
      <c r="AF95" s="225">
        <v>0</v>
      </c>
      <c r="AG95" s="225">
        <v>0</v>
      </c>
      <c r="AH95" s="225">
        <v>0</v>
      </c>
      <c r="AI95" s="225">
        <v>0</v>
      </c>
      <c r="AJ95" s="225">
        <v>0</v>
      </c>
      <c r="AK95" s="225">
        <v>0</v>
      </c>
      <c r="AL95" s="225">
        <v>0</v>
      </c>
      <c r="AM95" s="226">
        <f t="shared" si="11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">
      <c r="A96" s="210" t="s">
        <v>222</v>
      </c>
      <c r="B96" s="437"/>
      <c r="C96" s="211"/>
      <c r="D96" s="217">
        <v>0</v>
      </c>
      <c r="E96" s="218">
        <f t="shared" si="7"/>
        <v>0</v>
      </c>
      <c r="F96" s="219">
        <f t="shared" si="10"/>
        <v>0</v>
      </c>
      <c r="G96" s="207"/>
      <c r="H96" s="225">
        <v>0</v>
      </c>
      <c r="I96" s="225">
        <v>0</v>
      </c>
      <c r="J96" s="225">
        <v>0</v>
      </c>
      <c r="K96" s="225">
        <v>0</v>
      </c>
      <c r="L96" s="225">
        <v>0</v>
      </c>
      <c r="M96" s="225">
        <v>0</v>
      </c>
      <c r="N96" s="225">
        <v>0</v>
      </c>
      <c r="O96" s="225">
        <v>0</v>
      </c>
      <c r="P96" s="225">
        <v>0</v>
      </c>
      <c r="Q96" s="225">
        <v>0</v>
      </c>
      <c r="R96" s="225">
        <v>0</v>
      </c>
      <c r="S96" s="225">
        <v>0</v>
      </c>
      <c r="T96" s="225">
        <v>0</v>
      </c>
      <c r="U96" s="225">
        <v>0</v>
      </c>
      <c r="V96" s="225">
        <v>0</v>
      </c>
      <c r="W96" s="225">
        <v>0</v>
      </c>
      <c r="X96" s="225">
        <v>0</v>
      </c>
      <c r="Y96" s="225">
        <v>0</v>
      </c>
      <c r="Z96" s="225">
        <v>0</v>
      </c>
      <c r="AA96" s="225">
        <v>0</v>
      </c>
      <c r="AB96" s="225">
        <v>0</v>
      </c>
      <c r="AC96" s="225">
        <v>0</v>
      </c>
      <c r="AD96" s="225">
        <v>0</v>
      </c>
      <c r="AE96" s="225">
        <v>0</v>
      </c>
      <c r="AF96" s="225">
        <v>0</v>
      </c>
      <c r="AG96" s="225">
        <v>0</v>
      </c>
      <c r="AH96" s="225">
        <v>0</v>
      </c>
      <c r="AI96" s="225">
        <v>0</v>
      </c>
      <c r="AJ96" s="225">
        <v>0</v>
      </c>
      <c r="AK96" s="225">
        <v>0</v>
      </c>
      <c r="AL96" s="225">
        <v>0</v>
      </c>
      <c r="AM96" s="226">
        <f t="shared" si="11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">
      <c r="A97" s="210" t="s">
        <v>223</v>
      </c>
      <c r="B97" s="437"/>
      <c r="C97" s="211"/>
      <c r="D97" s="217">
        <v>0</v>
      </c>
      <c r="E97" s="218">
        <f t="shared" si="7"/>
        <v>0</v>
      </c>
      <c r="F97" s="219">
        <f t="shared" si="10"/>
        <v>0</v>
      </c>
      <c r="G97" s="207"/>
      <c r="H97" s="225">
        <v>0</v>
      </c>
      <c r="I97" s="225">
        <v>0</v>
      </c>
      <c r="J97" s="225">
        <v>0</v>
      </c>
      <c r="K97" s="225">
        <v>0</v>
      </c>
      <c r="L97" s="225">
        <v>0</v>
      </c>
      <c r="M97" s="225">
        <v>0</v>
      </c>
      <c r="N97" s="225">
        <v>0</v>
      </c>
      <c r="O97" s="225">
        <v>0</v>
      </c>
      <c r="P97" s="225">
        <v>0</v>
      </c>
      <c r="Q97" s="225">
        <v>0</v>
      </c>
      <c r="R97" s="225">
        <v>0</v>
      </c>
      <c r="S97" s="225">
        <v>0</v>
      </c>
      <c r="T97" s="225">
        <v>0</v>
      </c>
      <c r="U97" s="225">
        <v>0</v>
      </c>
      <c r="V97" s="225">
        <v>0</v>
      </c>
      <c r="W97" s="225">
        <v>0</v>
      </c>
      <c r="X97" s="225">
        <v>0</v>
      </c>
      <c r="Y97" s="225">
        <v>0</v>
      </c>
      <c r="Z97" s="225">
        <v>0</v>
      </c>
      <c r="AA97" s="225">
        <v>0</v>
      </c>
      <c r="AB97" s="225">
        <v>0</v>
      </c>
      <c r="AC97" s="225">
        <v>0</v>
      </c>
      <c r="AD97" s="225">
        <v>0</v>
      </c>
      <c r="AE97" s="225">
        <v>0</v>
      </c>
      <c r="AF97" s="225">
        <v>0</v>
      </c>
      <c r="AG97" s="225">
        <v>0</v>
      </c>
      <c r="AH97" s="225">
        <v>0</v>
      </c>
      <c r="AI97" s="225">
        <v>0</v>
      </c>
      <c r="AJ97" s="225">
        <v>0</v>
      </c>
      <c r="AK97" s="225">
        <v>0</v>
      </c>
      <c r="AL97" s="225">
        <v>0</v>
      </c>
      <c r="AM97" s="226">
        <f t="shared" si="11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">
      <c r="A98" s="210" t="s">
        <v>224</v>
      </c>
      <c r="B98" s="437"/>
      <c r="C98" s="211"/>
      <c r="D98" s="217">
        <v>0</v>
      </c>
      <c r="E98" s="218">
        <f t="shared" si="7"/>
        <v>0</v>
      </c>
      <c r="F98" s="219">
        <f t="shared" si="10"/>
        <v>0</v>
      </c>
      <c r="G98" s="207"/>
      <c r="H98" s="225">
        <v>0</v>
      </c>
      <c r="I98" s="225">
        <v>0</v>
      </c>
      <c r="J98" s="225">
        <v>0</v>
      </c>
      <c r="K98" s="225">
        <v>0</v>
      </c>
      <c r="L98" s="225">
        <v>0</v>
      </c>
      <c r="M98" s="225">
        <v>0</v>
      </c>
      <c r="N98" s="225">
        <v>0</v>
      </c>
      <c r="O98" s="225">
        <v>0</v>
      </c>
      <c r="P98" s="225">
        <v>0</v>
      </c>
      <c r="Q98" s="225">
        <v>0</v>
      </c>
      <c r="R98" s="225">
        <v>0</v>
      </c>
      <c r="S98" s="225">
        <v>0</v>
      </c>
      <c r="T98" s="225">
        <v>0</v>
      </c>
      <c r="U98" s="225">
        <v>0</v>
      </c>
      <c r="V98" s="225">
        <v>0</v>
      </c>
      <c r="W98" s="225">
        <v>0</v>
      </c>
      <c r="X98" s="225">
        <v>0</v>
      </c>
      <c r="Y98" s="225">
        <v>0</v>
      </c>
      <c r="Z98" s="225">
        <v>0</v>
      </c>
      <c r="AA98" s="225">
        <v>0</v>
      </c>
      <c r="AB98" s="225">
        <v>0</v>
      </c>
      <c r="AC98" s="225">
        <v>0</v>
      </c>
      <c r="AD98" s="225">
        <v>0</v>
      </c>
      <c r="AE98" s="225">
        <v>0</v>
      </c>
      <c r="AF98" s="225">
        <v>0</v>
      </c>
      <c r="AG98" s="225">
        <v>0</v>
      </c>
      <c r="AH98" s="225">
        <v>0</v>
      </c>
      <c r="AI98" s="225">
        <v>0</v>
      </c>
      <c r="AJ98" s="225">
        <v>0</v>
      </c>
      <c r="AK98" s="225">
        <v>0</v>
      </c>
      <c r="AL98" s="225">
        <v>0</v>
      </c>
      <c r="AM98" s="226">
        <f t="shared" si="11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">
      <c r="A99" s="210" t="s">
        <v>225</v>
      </c>
      <c r="B99" s="437"/>
      <c r="C99" s="211"/>
      <c r="D99" s="217">
        <v>0</v>
      </c>
      <c r="E99" s="218">
        <f t="shared" si="7"/>
        <v>0</v>
      </c>
      <c r="F99" s="219">
        <f t="shared" si="10"/>
        <v>0</v>
      </c>
      <c r="G99" s="207"/>
      <c r="H99" s="225">
        <v>0</v>
      </c>
      <c r="I99" s="225">
        <v>0</v>
      </c>
      <c r="J99" s="225">
        <v>0</v>
      </c>
      <c r="K99" s="225">
        <v>0</v>
      </c>
      <c r="L99" s="225">
        <v>0</v>
      </c>
      <c r="M99" s="225">
        <v>0</v>
      </c>
      <c r="N99" s="225">
        <v>0</v>
      </c>
      <c r="O99" s="225">
        <v>0</v>
      </c>
      <c r="P99" s="225">
        <v>0</v>
      </c>
      <c r="Q99" s="225">
        <v>0</v>
      </c>
      <c r="R99" s="225">
        <v>0</v>
      </c>
      <c r="S99" s="225">
        <v>0</v>
      </c>
      <c r="T99" s="225">
        <v>0</v>
      </c>
      <c r="U99" s="225">
        <v>0</v>
      </c>
      <c r="V99" s="225">
        <v>0</v>
      </c>
      <c r="W99" s="225">
        <v>0</v>
      </c>
      <c r="X99" s="225">
        <v>0</v>
      </c>
      <c r="Y99" s="225">
        <v>0</v>
      </c>
      <c r="Z99" s="225">
        <v>0</v>
      </c>
      <c r="AA99" s="225">
        <v>0</v>
      </c>
      <c r="AB99" s="225">
        <v>0</v>
      </c>
      <c r="AC99" s="225">
        <v>0</v>
      </c>
      <c r="AD99" s="225">
        <v>0</v>
      </c>
      <c r="AE99" s="225">
        <v>0</v>
      </c>
      <c r="AF99" s="225">
        <v>0</v>
      </c>
      <c r="AG99" s="225">
        <v>0</v>
      </c>
      <c r="AH99" s="225">
        <v>0</v>
      </c>
      <c r="AI99" s="225">
        <v>0</v>
      </c>
      <c r="AJ99" s="225">
        <v>0</v>
      </c>
      <c r="AK99" s="225">
        <v>0</v>
      </c>
      <c r="AL99" s="225">
        <v>0</v>
      </c>
      <c r="AM99" s="226">
        <f t="shared" si="11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">
      <c r="A100" s="253" t="s">
        <v>214</v>
      </c>
      <c r="B100" s="437"/>
      <c r="C100" s="211"/>
      <c r="D100" s="217">
        <v>0</v>
      </c>
      <c r="E100" s="218">
        <f t="shared" si="7"/>
        <v>0</v>
      </c>
      <c r="F100" s="219">
        <f t="shared" si="10"/>
        <v>0</v>
      </c>
      <c r="G100" s="207"/>
      <c r="H100" s="225">
        <v>0</v>
      </c>
      <c r="I100" s="225">
        <v>0</v>
      </c>
      <c r="J100" s="225">
        <v>0</v>
      </c>
      <c r="K100" s="225">
        <v>0</v>
      </c>
      <c r="L100" s="225">
        <v>0</v>
      </c>
      <c r="M100" s="225">
        <v>0</v>
      </c>
      <c r="N100" s="225">
        <v>0</v>
      </c>
      <c r="O100" s="225">
        <v>0</v>
      </c>
      <c r="P100" s="225">
        <v>0</v>
      </c>
      <c r="Q100" s="225">
        <v>0</v>
      </c>
      <c r="R100" s="225">
        <v>0</v>
      </c>
      <c r="S100" s="225">
        <v>0</v>
      </c>
      <c r="T100" s="225">
        <v>0</v>
      </c>
      <c r="U100" s="225">
        <v>0</v>
      </c>
      <c r="V100" s="225">
        <v>0</v>
      </c>
      <c r="W100" s="225">
        <v>0</v>
      </c>
      <c r="X100" s="225">
        <v>0</v>
      </c>
      <c r="Y100" s="225">
        <v>0</v>
      </c>
      <c r="Z100" s="225">
        <v>0</v>
      </c>
      <c r="AA100" s="225">
        <v>0</v>
      </c>
      <c r="AB100" s="225">
        <v>0</v>
      </c>
      <c r="AC100" s="225">
        <v>0</v>
      </c>
      <c r="AD100" s="225">
        <v>0</v>
      </c>
      <c r="AE100" s="225">
        <v>0</v>
      </c>
      <c r="AF100" s="225">
        <v>0</v>
      </c>
      <c r="AG100" s="225">
        <v>0</v>
      </c>
      <c r="AH100" s="225">
        <v>0</v>
      </c>
      <c r="AI100" s="225">
        <v>0</v>
      </c>
      <c r="AJ100" s="225">
        <v>0</v>
      </c>
      <c r="AK100" s="225">
        <v>0</v>
      </c>
      <c r="AL100" s="225">
        <v>0</v>
      </c>
      <c r="AM100" s="226">
        <f t="shared" si="11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">
      <c r="A101" s="253" t="s">
        <v>214</v>
      </c>
      <c r="B101" s="437"/>
      <c r="C101" s="211"/>
      <c r="D101" s="217">
        <v>0</v>
      </c>
      <c r="E101" s="218">
        <f t="shared" si="7"/>
        <v>0</v>
      </c>
      <c r="F101" s="219">
        <f t="shared" si="10"/>
        <v>0</v>
      </c>
      <c r="G101" s="207"/>
      <c r="H101" s="225">
        <v>0</v>
      </c>
      <c r="I101" s="225">
        <v>0</v>
      </c>
      <c r="J101" s="225">
        <v>0</v>
      </c>
      <c r="K101" s="225">
        <v>0</v>
      </c>
      <c r="L101" s="225">
        <v>0</v>
      </c>
      <c r="M101" s="225">
        <v>0</v>
      </c>
      <c r="N101" s="225">
        <v>0</v>
      </c>
      <c r="O101" s="225">
        <v>0</v>
      </c>
      <c r="P101" s="225">
        <v>0</v>
      </c>
      <c r="Q101" s="225">
        <v>0</v>
      </c>
      <c r="R101" s="225">
        <v>0</v>
      </c>
      <c r="S101" s="225">
        <v>0</v>
      </c>
      <c r="T101" s="225">
        <v>0</v>
      </c>
      <c r="U101" s="225">
        <v>0</v>
      </c>
      <c r="V101" s="225">
        <v>0</v>
      </c>
      <c r="W101" s="225">
        <v>0</v>
      </c>
      <c r="X101" s="225">
        <v>0</v>
      </c>
      <c r="Y101" s="225">
        <v>0</v>
      </c>
      <c r="Z101" s="225">
        <v>0</v>
      </c>
      <c r="AA101" s="225">
        <v>0</v>
      </c>
      <c r="AB101" s="225">
        <v>0</v>
      </c>
      <c r="AC101" s="225">
        <v>0</v>
      </c>
      <c r="AD101" s="225">
        <v>0</v>
      </c>
      <c r="AE101" s="225">
        <v>0</v>
      </c>
      <c r="AF101" s="225">
        <v>0</v>
      </c>
      <c r="AG101" s="225">
        <v>0</v>
      </c>
      <c r="AH101" s="225">
        <v>0</v>
      </c>
      <c r="AI101" s="225">
        <v>0</v>
      </c>
      <c r="AJ101" s="225">
        <v>0</v>
      </c>
      <c r="AK101" s="225">
        <v>0</v>
      </c>
      <c r="AL101" s="225">
        <v>0</v>
      </c>
      <c r="AM101" s="226">
        <f t="shared" si="11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">
      <c r="A102" s="209" t="s">
        <v>226</v>
      </c>
      <c r="B102" s="437"/>
      <c r="C102" s="211"/>
      <c r="D102" s="217">
        <v>0</v>
      </c>
      <c r="E102" s="218">
        <f t="shared" si="7"/>
        <v>0</v>
      </c>
      <c r="F102" s="219">
        <f t="shared" si="10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1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">
      <c r="A103" s="209" t="s">
        <v>227</v>
      </c>
      <c r="B103" s="210"/>
      <c r="C103" s="211"/>
      <c r="D103" s="217">
        <v>0</v>
      </c>
      <c r="E103" s="218">
        <f t="shared" si="7"/>
        <v>0</v>
      </c>
      <c r="F103" s="219">
        <f t="shared" si="10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1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">
      <c r="A104" s="209" t="s">
        <v>228</v>
      </c>
      <c r="B104" s="210"/>
      <c r="C104" s="211"/>
      <c r="D104" s="217">
        <v>0</v>
      </c>
      <c r="E104" s="218">
        <f t="shared" si="7"/>
        <v>0</v>
      </c>
      <c r="F104" s="219">
        <f t="shared" si="10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1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">
      <c r="A105" s="349" t="s">
        <v>214</v>
      </c>
      <c r="B105" s="210"/>
      <c r="C105" s="211"/>
      <c r="D105" s="217">
        <v>0</v>
      </c>
      <c r="E105" s="218">
        <f t="shared" si="7"/>
        <v>0</v>
      </c>
      <c r="F105" s="219">
        <f t="shared" si="10"/>
        <v>0</v>
      </c>
      <c r="G105" s="207"/>
      <c r="H105" s="276">
        <v>0</v>
      </c>
      <c r="I105" s="276">
        <v>0</v>
      </c>
      <c r="J105" s="276">
        <v>0</v>
      </c>
      <c r="K105" s="276">
        <v>0</v>
      </c>
      <c r="L105" s="276">
        <v>0</v>
      </c>
      <c r="M105" s="276">
        <v>0</v>
      </c>
      <c r="N105" s="276">
        <v>0</v>
      </c>
      <c r="O105" s="276">
        <v>0</v>
      </c>
      <c r="P105" s="276">
        <v>0</v>
      </c>
      <c r="Q105" s="276">
        <v>0</v>
      </c>
      <c r="R105" s="276">
        <v>0</v>
      </c>
      <c r="S105" s="276">
        <v>0</v>
      </c>
      <c r="T105" s="276">
        <v>0</v>
      </c>
      <c r="U105" s="276">
        <v>0</v>
      </c>
      <c r="V105" s="276">
        <v>0</v>
      </c>
      <c r="W105" s="276">
        <v>0</v>
      </c>
      <c r="X105" s="276">
        <v>0</v>
      </c>
      <c r="Y105" s="276">
        <v>0</v>
      </c>
      <c r="Z105" s="276">
        <v>0</v>
      </c>
      <c r="AA105" s="276">
        <v>0</v>
      </c>
      <c r="AB105" s="276">
        <v>0</v>
      </c>
      <c r="AC105" s="276">
        <v>0</v>
      </c>
      <c r="AD105" s="276">
        <v>0</v>
      </c>
      <c r="AE105" s="276">
        <v>0</v>
      </c>
      <c r="AF105" s="276">
        <v>0</v>
      </c>
      <c r="AG105" s="276">
        <v>0</v>
      </c>
      <c r="AH105" s="276">
        <v>0</v>
      </c>
      <c r="AI105" s="276">
        <v>0</v>
      </c>
      <c r="AJ105" s="276">
        <v>0</v>
      </c>
      <c r="AK105" s="276">
        <v>0</v>
      </c>
      <c r="AL105" s="276">
        <v>0</v>
      </c>
      <c r="AM105" s="226">
        <f t="shared" si="11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25">
      <c r="A106" s="209" t="s">
        <v>229</v>
      </c>
      <c r="B106" s="210"/>
      <c r="C106" s="211"/>
      <c r="D106" s="217">
        <v>0</v>
      </c>
      <c r="E106" s="218">
        <f t="shared" si="7"/>
        <v>0</v>
      </c>
      <c r="F106" s="219">
        <f t="shared" si="10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1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25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10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">
      <c r="A108" s="438" t="s">
        <v>231</v>
      </c>
      <c r="B108" s="210"/>
      <c r="C108" s="211"/>
      <c r="D108" s="217">
        <v>0</v>
      </c>
      <c r="E108" s="218">
        <f t="shared" ref="E108:E116" si="12">AM108</f>
        <v>465</v>
      </c>
      <c r="F108" s="521">
        <f t="shared" ref="F108:F118" si="13">E108-D108</f>
        <v>465</v>
      </c>
      <c r="G108" s="207"/>
      <c r="H108" s="533">
        <v>0</v>
      </c>
      <c r="I108" s="533">
        <v>1</v>
      </c>
      <c r="J108" s="533">
        <v>2</v>
      </c>
      <c r="K108" s="533">
        <v>3</v>
      </c>
      <c r="L108" s="533">
        <v>4</v>
      </c>
      <c r="M108" s="533">
        <v>5</v>
      </c>
      <c r="N108" s="533">
        <v>6</v>
      </c>
      <c r="O108" s="533">
        <v>7</v>
      </c>
      <c r="P108" s="533">
        <v>8</v>
      </c>
      <c r="Q108" s="533">
        <v>9</v>
      </c>
      <c r="R108" s="533">
        <v>10</v>
      </c>
      <c r="S108" s="533">
        <v>11</v>
      </c>
      <c r="T108" s="533">
        <v>12</v>
      </c>
      <c r="U108" s="533">
        <v>13</v>
      </c>
      <c r="V108" s="533">
        <v>14</v>
      </c>
      <c r="W108" s="533">
        <v>15</v>
      </c>
      <c r="X108" s="533">
        <v>16</v>
      </c>
      <c r="Y108" s="533">
        <v>17</v>
      </c>
      <c r="Z108" s="533">
        <v>18</v>
      </c>
      <c r="AA108" s="533">
        <v>19</v>
      </c>
      <c r="AB108" s="533">
        <v>20</v>
      </c>
      <c r="AC108" s="533">
        <v>21</v>
      </c>
      <c r="AD108" s="533">
        <v>22</v>
      </c>
      <c r="AE108" s="533">
        <v>23</v>
      </c>
      <c r="AF108" s="533">
        <v>24</v>
      </c>
      <c r="AG108" s="533">
        <v>25</v>
      </c>
      <c r="AH108" s="533">
        <v>26</v>
      </c>
      <c r="AI108" s="533">
        <v>27</v>
      </c>
      <c r="AJ108" s="533">
        <v>28</v>
      </c>
      <c r="AK108" s="533">
        <v>29</v>
      </c>
      <c r="AL108" s="533">
        <v>30</v>
      </c>
      <c r="AM108" s="226">
        <f t="shared" ref="AM108:AM116" si="14">SUM(H108:AL108)</f>
        <v>465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">
      <c r="A109" s="252" t="s">
        <v>214</v>
      </c>
      <c r="B109" s="210"/>
      <c r="C109" s="211"/>
      <c r="D109" s="217">
        <v>0</v>
      </c>
      <c r="E109" s="218">
        <f t="shared" si="12"/>
        <v>0</v>
      </c>
      <c r="F109" s="521">
        <f t="shared" si="13"/>
        <v>0</v>
      </c>
      <c r="G109" s="207"/>
      <c r="H109" s="482">
        <v>0</v>
      </c>
      <c r="I109" s="482">
        <v>0</v>
      </c>
      <c r="J109" s="482">
        <v>0</v>
      </c>
      <c r="K109" s="482">
        <v>0</v>
      </c>
      <c r="L109" s="482">
        <v>0</v>
      </c>
      <c r="M109" s="482">
        <v>0</v>
      </c>
      <c r="N109" s="482">
        <v>0</v>
      </c>
      <c r="O109" s="482">
        <v>0</v>
      </c>
      <c r="P109" s="482">
        <v>0</v>
      </c>
      <c r="Q109" s="482">
        <v>0</v>
      </c>
      <c r="R109" s="482">
        <v>0</v>
      </c>
      <c r="S109" s="482">
        <v>0</v>
      </c>
      <c r="T109" s="482">
        <v>0</v>
      </c>
      <c r="U109" s="482">
        <v>0</v>
      </c>
      <c r="V109" s="482">
        <v>0</v>
      </c>
      <c r="W109" s="482">
        <v>0</v>
      </c>
      <c r="X109" s="482">
        <v>0</v>
      </c>
      <c r="Y109" s="482">
        <v>0</v>
      </c>
      <c r="Z109" s="482">
        <v>0</v>
      </c>
      <c r="AA109" s="482">
        <v>0</v>
      </c>
      <c r="AB109" s="482">
        <v>0</v>
      </c>
      <c r="AC109" s="482">
        <v>0</v>
      </c>
      <c r="AD109" s="482">
        <v>0</v>
      </c>
      <c r="AE109" s="482">
        <v>0</v>
      </c>
      <c r="AF109" s="482">
        <v>0</v>
      </c>
      <c r="AG109" s="482">
        <v>0</v>
      </c>
      <c r="AH109" s="482">
        <v>0</v>
      </c>
      <c r="AI109" s="482">
        <v>0</v>
      </c>
      <c r="AJ109" s="482">
        <v>0</v>
      </c>
      <c r="AK109" s="482">
        <v>0</v>
      </c>
      <c r="AL109" s="482">
        <v>0</v>
      </c>
      <c r="AM109" s="226">
        <f t="shared" si="14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">
      <c r="A110" s="252" t="s">
        <v>214</v>
      </c>
      <c r="B110" s="210"/>
      <c r="C110" s="211"/>
      <c r="D110" s="217">
        <v>0</v>
      </c>
      <c r="E110" s="218">
        <f t="shared" si="12"/>
        <v>0</v>
      </c>
      <c r="F110" s="521">
        <f t="shared" si="13"/>
        <v>0</v>
      </c>
      <c r="G110" s="207"/>
      <c r="H110" s="482">
        <v>0</v>
      </c>
      <c r="I110" s="482">
        <v>0</v>
      </c>
      <c r="J110" s="482">
        <v>0</v>
      </c>
      <c r="K110" s="482">
        <v>0</v>
      </c>
      <c r="L110" s="482">
        <v>0</v>
      </c>
      <c r="M110" s="482">
        <v>0</v>
      </c>
      <c r="N110" s="482">
        <v>0</v>
      </c>
      <c r="O110" s="482">
        <v>0</v>
      </c>
      <c r="P110" s="482">
        <v>0</v>
      </c>
      <c r="Q110" s="482">
        <v>0</v>
      </c>
      <c r="R110" s="482">
        <v>0</v>
      </c>
      <c r="S110" s="482">
        <v>0</v>
      </c>
      <c r="T110" s="482">
        <v>0</v>
      </c>
      <c r="U110" s="482">
        <v>0</v>
      </c>
      <c r="V110" s="482">
        <v>0</v>
      </c>
      <c r="W110" s="482">
        <v>0</v>
      </c>
      <c r="X110" s="482">
        <v>0</v>
      </c>
      <c r="Y110" s="482">
        <v>0</v>
      </c>
      <c r="Z110" s="482">
        <v>0</v>
      </c>
      <c r="AA110" s="482">
        <v>0</v>
      </c>
      <c r="AB110" s="482">
        <v>0</v>
      </c>
      <c r="AC110" s="482">
        <v>0</v>
      </c>
      <c r="AD110" s="482">
        <v>0</v>
      </c>
      <c r="AE110" s="482">
        <v>0</v>
      </c>
      <c r="AF110" s="482">
        <v>0</v>
      </c>
      <c r="AG110" s="482">
        <v>0</v>
      </c>
      <c r="AH110" s="482">
        <v>0</v>
      </c>
      <c r="AI110" s="482">
        <v>0</v>
      </c>
      <c r="AJ110" s="482">
        <v>0</v>
      </c>
      <c r="AK110" s="482">
        <v>0</v>
      </c>
      <c r="AL110" s="482">
        <v>0</v>
      </c>
      <c r="AM110" s="226">
        <f t="shared" si="14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">
      <c r="A111" s="252" t="s">
        <v>214</v>
      </c>
      <c r="B111" s="210"/>
      <c r="C111" s="211"/>
      <c r="D111" s="217">
        <v>0</v>
      </c>
      <c r="E111" s="218">
        <f t="shared" si="12"/>
        <v>0</v>
      </c>
      <c r="F111" s="521">
        <f t="shared" si="13"/>
        <v>0</v>
      </c>
      <c r="G111" s="207"/>
      <c r="H111" s="482">
        <v>0</v>
      </c>
      <c r="I111" s="482">
        <v>0</v>
      </c>
      <c r="J111" s="482">
        <v>0</v>
      </c>
      <c r="K111" s="482">
        <v>0</v>
      </c>
      <c r="L111" s="482">
        <v>0</v>
      </c>
      <c r="M111" s="482">
        <v>0</v>
      </c>
      <c r="N111" s="482">
        <v>0</v>
      </c>
      <c r="O111" s="482">
        <v>0</v>
      </c>
      <c r="P111" s="482">
        <v>0</v>
      </c>
      <c r="Q111" s="482">
        <v>0</v>
      </c>
      <c r="R111" s="482">
        <v>0</v>
      </c>
      <c r="S111" s="482">
        <v>0</v>
      </c>
      <c r="T111" s="482">
        <v>0</v>
      </c>
      <c r="U111" s="482">
        <v>0</v>
      </c>
      <c r="V111" s="482">
        <v>0</v>
      </c>
      <c r="W111" s="482">
        <v>0</v>
      </c>
      <c r="X111" s="482">
        <v>0</v>
      </c>
      <c r="Y111" s="482">
        <v>0</v>
      </c>
      <c r="Z111" s="482">
        <v>0</v>
      </c>
      <c r="AA111" s="482">
        <v>0</v>
      </c>
      <c r="AB111" s="482">
        <v>0</v>
      </c>
      <c r="AC111" s="482">
        <v>0</v>
      </c>
      <c r="AD111" s="482">
        <v>0</v>
      </c>
      <c r="AE111" s="482">
        <v>0</v>
      </c>
      <c r="AF111" s="482">
        <v>0</v>
      </c>
      <c r="AG111" s="482">
        <v>0</v>
      </c>
      <c r="AH111" s="482">
        <v>0</v>
      </c>
      <c r="AI111" s="482">
        <v>0</v>
      </c>
      <c r="AJ111" s="482">
        <v>0</v>
      </c>
      <c r="AK111" s="482">
        <v>0</v>
      </c>
      <c r="AL111" s="482">
        <v>0</v>
      </c>
      <c r="AM111" s="226">
        <f t="shared" si="14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">
      <c r="A112" s="439" t="s">
        <v>43</v>
      </c>
      <c r="B112" s="210"/>
      <c r="C112" s="211"/>
      <c r="D112" s="217">
        <v>0</v>
      </c>
      <c r="E112" s="218">
        <f t="shared" si="12"/>
        <v>0</v>
      </c>
      <c r="F112" s="521">
        <f t="shared" si="13"/>
        <v>0</v>
      </c>
      <c r="G112" s="207"/>
      <c r="H112" s="482">
        <v>0</v>
      </c>
      <c r="I112" s="482">
        <v>0</v>
      </c>
      <c r="J112" s="482">
        <v>0</v>
      </c>
      <c r="K112" s="482">
        <v>0</v>
      </c>
      <c r="L112" s="482">
        <v>0</v>
      </c>
      <c r="M112" s="482">
        <v>0</v>
      </c>
      <c r="N112" s="482">
        <v>0</v>
      </c>
      <c r="O112" s="482">
        <v>0</v>
      </c>
      <c r="P112" s="482">
        <v>0</v>
      </c>
      <c r="Q112" s="482">
        <v>0</v>
      </c>
      <c r="R112" s="482">
        <v>0</v>
      </c>
      <c r="S112" s="482">
        <v>0</v>
      </c>
      <c r="T112" s="482">
        <v>0</v>
      </c>
      <c r="U112" s="482">
        <v>0</v>
      </c>
      <c r="V112" s="482">
        <v>0</v>
      </c>
      <c r="W112" s="482">
        <v>0</v>
      </c>
      <c r="X112" s="482">
        <v>0</v>
      </c>
      <c r="Y112" s="482">
        <v>0</v>
      </c>
      <c r="Z112" s="482">
        <v>0</v>
      </c>
      <c r="AA112" s="482">
        <v>0</v>
      </c>
      <c r="AB112" s="482">
        <v>0</v>
      </c>
      <c r="AC112" s="482">
        <v>0</v>
      </c>
      <c r="AD112" s="482">
        <v>0</v>
      </c>
      <c r="AE112" s="482">
        <v>0</v>
      </c>
      <c r="AF112" s="482">
        <v>0</v>
      </c>
      <c r="AG112" s="482">
        <v>0</v>
      </c>
      <c r="AH112" s="482">
        <v>0</v>
      </c>
      <c r="AI112" s="482">
        <v>0</v>
      </c>
      <c r="AJ112" s="482">
        <v>0</v>
      </c>
      <c r="AK112" s="482">
        <v>0</v>
      </c>
      <c r="AL112" s="482">
        <v>0</v>
      </c>
      <c r="AM112" s="226">
        <f t="shared" si="14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25">
      <c r="A113" s="439" t="s">
        <v>45</v>
      </c>
      <c r="B113" s="210"/>
      <c r="C113" s="211"/>
      <c r="D113" s="217">
        <v>0</v>
      </c>
      <c r="E113" s="218">
        <f t="shared" si="12"/>
        <v>0</v>
      </c>
      <c r="F113" s="521">
        <f t="shared" si="13"/>
        <v>0</v>
      </c>
      <c r="G113" s="207"/>
      <c r="H113" s="482">
        <v>0</v>
      </c>
      <c r="I113" s="482">
        <v>0</v>
      </c>
      <c r="J113" s="482">
        <v>0</v>
      </c>
      <c r="K113" s="482">
        <v>0</v>
      </c>
      <c r="L113" s="482">
        <v>0</v>
      </c>
      <c r="M113" s="482">
        <v>0</v>
      </c>
      <c r="N113" s="482">
        <v>0</v>
      </c>
      <c r="O113" s="482">
        <v>0</v>
      </c>
      <c r="P113" s="482">
        <v>0</v>
      </c>
      <c r="Q113" s="482">
        <v>0</v>
      </c>
      <c r="R113" s="482">
        <v>0</v>
      </c>
      <c r="S113" s="482">
        <v>0</v>
      </c>
      <c r="T113" s="482">
        <v>0</v>
      </c>
      <c r="U113" s="482">
        <v>0</v>
      </c>
      <c r="V113" s="482">
        <v>0</v>
      </c>
      <c r="W113" s="482">
        <v>0</v>
      </c>
      <c r="X113" s="482">
        <v>0</v>
      </c>
      <c r="Y113" s="482">
        <v>0</v>
      </c>
      <c r="Z113" s="482">
        <v>0</v>
      </c>
      <c r="AA113" s="482">
        <v>0</v>
      </c>
      <c r="AB113" s="482">
        <v>0</v>
      </c>
      <c r="AC113" s="482">
        <v>0</v>
      </c>
      <c r="AD113" s="482">
        <v>0</v>
      </c>
      <c r="AE113" s="482">
        <v>0</v>
      </c>
      <c r="AF113" s="482">
        <v>0</v>
      </c>
      <c r="AG113" s="482">
        <v>0</v>
      </c>
      <c r="AH113" s="482">
        <v>0</v>
      </c>
      <c r="AI113" s="482">
        <v>0</v>
      </c>
      <c r="AJ113" s="482">
        <v>0</v>
      </c>
      <c r="AK113" s="482">
        <v>0</v>
      </c>
      <c r="AL113" s="482">
        <v>0</v>
      </c>
      <c r="AM113" s="226">
        <f t="shared" si="14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25">
      <c r="A114" s="438" t="s">
        <v>232</v>
      </c>
      <c r="B114" s="210"/>
      <c r="C114" s="211"/>
      <c r="D114" s="485">
        <v>0</v>
      </c>
      <c r="E114" s="486">
        <f t="shared" si="12"/>
        <v>0</v>
      </c>
      <c r="F114" s="522">
        <f t="shared" si="13"/>
        <v>0</v>
      </c>
      <c r="G114" s="207"/>
      <c r="H114" s="488">
        <v>0</v>
      </c>
      <c r="I114" s="488">
        <v>0</v>
      </c>
      <c r="J114" s="488">
        <v>0</v>
      </c>
      <c r="K114" s="488">
        <v>0</v>
      </c>
      <c r="L114" s="488">
        <v>0</v>
      </c>
      <c r="M114" s="488">
        <v>0</v>
      </c>
      <c r="N114" s="488">
        <v>0</v>
      </c>
      <c r="O114" s="488">
        <v>0</v>
      </c>
      <c r="P114" s="488">
        <v>0</v>
      </c>
      <c r="Q114" s="488">
        <v>0</v>
      </c>
      <c r="R114" s="488">
        <v>0</v>
      </c>
      <c r="S114" s="488">
        <v>0</v>
      </c>
      <c r="T114" s="488">
        <v>0</v>
      </c>
      <c r="U114" s="488">
        <v>0</v>
      </c>
      <c r="V114" s="488">
        <v>0</v>
      </c>
      <c r="W114" s="488">
        <v>0</v>
      </c>
      <c r="X114" s="488">
        <v>0</v>
      </c>
      <c r="Y114" s="488">
        <v>0</v>
      </c>
      <c r="Z114" s="488">
        <v>0</v>
      </c>
      <c r="AA114" s="488">
        <v>0</v>
      </c>
      <c r="AB114" s="488">
        <v>0</v>
      </c>
      <c r="AC114" s="488">
        <v>0</v>
      </c>
      <c r="AD114" s="488">
        <v>0</v>
      </c>
      <c r="AE114" s="488">
        <v>0</v>
      </c>
      <c r="AF114" s="488">
        <v>0</v>
      </c>
      <c r="AG114" s="488">
        <v>0</v>
      </c>
      <c r="AH114" s="488">
        <v>0</v>
      </c>
      <c r="AI114" s="488">
        <v>0</v>
      </c>
      <c r="AJ114" s="488">
        <v>0</v>
      </c>
      <c r="AK114" s="488">
        <v>0</v>
      </c>
      <c r="AL114" s="488">
        <v>0</v>
      </c>
      <c r="AM114" s="524">
        <f t="shared" si="14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x14ac:dyDescent="0.2">
      <c r="A115" s="252" t="s">
        <v>214</v>
      </c>
      <c r="B115" s="210"/>
      <c r="C115" s="211"/>
      <c r="D115" s="212">
        <v>0</v>
      </c>
      <c r="E115" s="231">
        <f t="shared" si="12"/>
        <v>0</v>
      </c>
      <c r="F115" s="228">
        <f t="shared" si="13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4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x14ac:dyDescent="0.2">
      <c r="A116" s="252" t="s">
        <v>214</v>
      </c>
      <c r="B116" s="210"/>
      <c r="C116" s="211"/>
      <c r="D116" s="221">
        <v>0</v>
      </c>
      <c r="E116" s="333">
        <f t="shared" si="12"/>
        <v>0</v>
      </c>
      <c r="F116" s="228">
        <f t="shared" si="13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4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25">
      <c r="A117" s="434" t="s">
        <v>233</v>
      </c>
      <c r="B117" s="210"/>
      <c r="C117" s="211"/>
      <c r="D117" s="485">
        <v>0</v>
      </c>
      <c r="E117" s="486">
        <f>E114+E113+E112+E108+E107+E73+E72+E71</f>
        <v>465</v>
      </c>
      <c r="F117" s="487">
        <f t="shared" si="13"/>
        <v>465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465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25">
      <c r="A118" s="440" t="s">
        <v>41</v>
      </c>
      <c r="B118" s="234"/>
      <c r="C118" s="234"/>
      <c r="D118" s="250">
        <v>0</v>
      </c>
      <c r="E118" s="251">
        <f>AM118</f>
        <v>465</v>
      </c>
      <c r="F118" s="341">
        <f t="shared" si="13"/>
        <v>465</v>
      </c>
      <c r="H118" s="531">
        <v>0</v>
      </c>
      <c r="I118" s="531">
        <v>1</v>
      </c>
      <c r="J118" s="531">
        <v>2</v>
      </c>
      <c r="K118" s="531">
        <v>3</v>
      </c>
      <c r="L118" s="531">
        <v>4</v>
      </c>
      <c r="M118" s="531">
        <v>5</v>
      </c>
      <c r="N118" s="531">
        <v>6</v>
      </c>
      <c r="O118" s="531">
        <v>7</v>
      </c>
      <c r="P118" s="531">
        <v>8</v>
      </c>
      <c r="Q118" s="531">
        <v>9</v>
      </c>
      <c r="R118" s="531">
        <v>10</v>
      </c>
      <c r="S118" s="531">
        <v>11</v>
      </c>
      <c r="T118" s="531">
        <v>12</v>
      </c>
      <c r="U118" s="531">
        <v>13</v>
      </c>
      <c r="V118" s="531">
        <v>14</v>
      </c>
      <c r="W118" s="531">
        <v>15</v>
      </c>
      <c r="X118" s="531">
        <v>16</v>
      </c>
      <c r="Y118" s="531">
        <v>17</v>
      </c>
      <c r="Z118" s="531">
        <v>18</v>
      </c>
      <c r="AA118" s="531">
        <v>19</v>
      </c>
      <c r="AB118" s="531">
        <v>20</v>
      </c>
      <c r="AC118" s="531">
        <v>21</v>
      </c>
      <c r="AD118" s="531">
        <v>22</v>
      </c>
      <c r="AE118" s="531">
        <v>23</v>
      </c>
      <c r="AF118" s="531">
        <v>24</v>
      </c>
      <c r="AG118" s="531">
        <v>25</v>
      </c>
      <c r="AH118" s="531">
        <v>26</v>
      </c>
      <c r="AI118" s="531">
        <v>27</v>
      </c>
      <c r="AJ118" s="531">
        <v>28</v>
      </c>
      <c r="AK118" s="531">
        <v>29</v>
      </c>
      <c r="AL118" s="531">
        <v>30</v>
      </c>
      <c r="AM118" s="341">
        <f>SUM(H118:AL118)</f>
        <v>465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25">
      <c r="H119" s="484">
        <f>B4</f>
        <v>37165</v>
      </c>
      <c r="I119" s="484">
        <f t="shared" ref="I119:X119" si="15">H119+1</f>
        <v>37166</v>
      </c>
      <c r="J119" s="484">
        <f t="shared" si="15"/>
        <v>37167</v>
      </c>
      <c r="K119" s="484">
        <f t="shared" si="15"/>
        <v>37168</v>
      </c>
      <c r="L119" s="484">
        <f t="shared" si="15"/>
        <v>37169</v>
      </c>
      <c r="M119" s="484">
        <f t="shared" si="15"/>
        <v>37170</v>
      </c>
      <c r="N119" s="484">
        <f t="shared" si="15"/>
        <v>37171</v>
      </c>
      <c r="O119" s="484">
        <f t="shared" si="15"/>
        <v>37172</v>
      </c>
      <c r="P119" s="484">
        <f t="shared" si="15"/>
        <v>37173</v>
      </c>
      <c r="Q119" s="484">
        <f t="shared" si="15"/>
        <v>37174</v>
      </c>
      <c r="R119" s="484">
        <f t="shared" si="15"/>
        <v>37175</v>
      </c>
      <c r="S119" s="484">
        <f t="shared" si="15"/>
        <v>37176</v>
      </c>
      <c r="T119" s="484">
        <f t="shared" si="15"/>
        <v>37177</v>
      </c>
      <c r="U119" s="484">
        <f t="shared" si="15"/>
        <v>37178</v>
      </c>
      <c r="V119" s="484">
        <f t="shared" si="15"/>
        <v>37179</v>
      </c>
      <c r="W119" s="484">
        <f t="shared" si="15"/>
        <v>37180</v>
      </c>
      <c r="X119" s="484">
        <f t="shared" si="15"/>
        <v>37181</v>
      </c>
      <c r="Y119" s="484">
        <f t="shared" ref="Y119:AL119" si="16">X119+1</f>
        <v>37182</v>
      </c>
      <c r="Z119" s="484">
        <f t="shared" si="16"/>
        <v>37183</v>
      </c>
      <c r="AA119" s="484">
        <f t="shared" si="16"/>
        <v>37184</v>
      </c>
      <c r="AB119" s="484">
        <f t="shared" si="16"/>
        <v>37185</v>
      </c>
      <c r="AC119" s="484">
        <f t="shared" si="16"/>
        <v>37186</v>
      </c>
      <c r="AD119" s="484">
        <f t="shared" si="16"/>
        <v>37187</v>
      </c>
      <c r="AE119" s="484">
        <f t="shared" si="16"/>
        <v>37188</v>
      </c>
      <c r="AF119" s="484">
        <f t="shared" si="16"/>
        <v>37189</v>
      </c>
      <c r="AG119" s="484">
        <f t="shared" si="16"/>
        <v>37190</v>
      </c>
      <c r="AH119" s="484">
        <f t="shared" si="16"/>
        <v>37191</v>
      </c>
      <c r="AI119" s="484">
        <f t="shared" si="16"/>
        <v>37192</v>
      </c>
      <c r="AJ119" s="484">
        <f t="shared" si="16"/>
        <v>37193</v>
      </c>
      <c r="AK119" s="484">
        <f t="shared" si="16"/>
        <v>37194</v>
      </c>
      <c r="AL119" s="484">
        <f t="shared" si="16"/>
        <v>37195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25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25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25" thickTop="1" thickBot="1" x14ac:dyDescent="0.25">
      <c r="A122" s="37" t="s">
        <v>235</v>
      </c>
      <c r="B122" s="38"/>
      <c r="C122" s="39"/>
      <c r="D122" s="40"/>
    </row>
    <row r="123" spans="1:46" ht="12.75" customHeight="1" thickTop="1" x14ac:dyDescent="0.2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25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25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25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25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-22926</v>
      </c>
      <c r="D136" s="324">
        <v>22926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7">SUM(C136:C137)</f>
        <v>-22926</v>
      </c>
      <c r="D138" s="320">
        <f t="shared" si="17"/>
        <v>22926</v>
      </c>
      <c r="E138" s="312">
        <f t="shared" si="17"/>
        <v>0</v>
      </c>
      <c r="F138" s="312">
        <f t="shared" si="17"/>
        <v>0</v>
      </c>
      <c r="G138" s="312">
        <f t="shared" si="17"/>
        <v>0</v>
      </c>
      <c r="H138" s="322">
        <f t="shared" si="17"/>
        <v>0</v>
      </c>
      <c r="I138" s="330">
        <f t="shared" si="17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37165</v>
      </c>
      <c r="C142" s="345"/>
      <c r="D142" s="345"/>
      <c r="E142" s="345"/>
      <c r="F142" s="345"/>
      <c r="G142" s="345"/>
      <c r="H142" s="345"/>
      <c r="I142" s="344">
        <f t="shared" ref="I142:I157" si="18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58" si="19">+B142+1</f>
        <v>37166</v>
      </c>
      <c r="C143" s="310"/>
      <c r="D143" s="310"/>
      <c r="E143" s="310"/>
      <c r="F143" s="310"/>
      <c r="G143" s="310"/>
      <c r="H143" s="310"/>
      <c r="I143" s="311">
        <f t="shared" si="18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9"/>
        <v>37167</v>
      </c>
      <c r="C144" s="310"/>
      <c r="D144" s="310"/>
      <c r="E144" s="310"/>
      <c r="F144" s="310"/>
      <c r="G144" s="310"/>
      <c r="H144" s="310"/>
      <c r="I144" s="311">
        <f t="shared" si="18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9"/>
        <v>37168</v>
      </c>
      <c r="C145" s="310"/>
      <c r="D145" s="310"/>
      <c r="E145" s="310"/>
      <c r="F145" s="310"/>
      <c r="G145" s="310"/>
      <c r="H145" s="310"/>
      <c r="I145" s="311">
        <f t="shared" si="18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9"/>
        <v>37169</v>
      </c>
      <c r="C146" s="310"/>
      <c r="D146" s="310"/>
      <c r="E146" s="310"/>
      <c r="F146" s="310"/>
      <c r="G146" s="310"/>
      <c r="H146" s="310"/>
      <c r="I146" s="311">
        <f t="shared" si="18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9"/>
        <v>37170</v>
      </c>
      <c r="C147" s="310"/>
      <c r="D147" s="310"/>
      <c r="E147" s="310"/>
      <c r="F147" s="310"/>
      <c r="G147" s="310"/>
      <c r="H147" s="310"/>
      <c r="I147" s="311">
        <f t="shared" si="18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9"/>
        <v>37171</v>
      </c>
      <c r="C148" s="310"/>
      <c r="D148" s="310"/>
      <c r="E148" s="310"/>
      <c r="F148" s="310"/>
      <c r="G148" s="310"/>
      <c r="H148" s="310"/>
      <c r="I148" s="311">
        <f t="shared" si="18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9"/>
        <v>37172</v>
      </c>
      <c r="C149" s="310"/>
      <c r="D149" s="310"/>
      <c r="E149" s="310"/>
      <c r="F149" s="310"/>
      <c r="G149" s="310"/>
      <c r="H149" s="310"/>
      <c r="I149" s="311">
        <f t="shared" si="18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9"/>
        <v>37173</v>
      </c>
      <c r="C150" s="310"/>
      <c r="D150" s="310"/>
      <c r="E150" s="310"/>
      <c r="F150" s="310"/>
      <c r="G150" s="310"/>
      <c r="H150" s="310"/>
      <c r="I150" s="311">
        <f t="shared" si="18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9"/>
        <v>37174</v>
      </c>
      <c r="C151" s="310"/>
      <c r="D151" s="310"/>
      <c r="E151" s="310"/>
      <c r="F151" s="310"/>
      <c r="G151" s="310"/>
      <c r="H151" s="310"/>
      <c r="I151" s="311">
        <f t="shared" si="18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9"/>
        <v>37175</v>
      </c>
      <c r="C152" s="310"/>
      <c r="D152" s="310"/>
      <c r="E152" s="310"/>
      <c r="F152" s="310"/>
      <c r="G152" s="310"/>
      <c r="H152" s="310"/>
      <c r="I152" s="311">
        <f t="shared" si="18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9"/>
        <v>37176</v>
      </c>
      <c r="C153" s="310"/>
      <c r="D153" s="310"/>
      <c r="E153" s="310"/>
      <c r="F153" s="310"/>
      <c r="G153" s="310"/>
      <c r="H153" s="310"/>
      <c r="I153" s="311">
        <f t="shared" si="18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9"/>
        <v>37177</v>
      </c>
      <c r="C154" s="310"/>
      <c r="D154" s="310"/>
      <c r="E154" s="310"/>
      <c r="F154" s="310"/>
      <c r="G154" s="310"/>
      <c r="H154" s="310"/>
      <c r="I154" s="311">
        <f t="shared" si="18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9"/>
        <v>37178</v>
      </c>
      <c r="C155" s="310"/>
      <c r="D155" s="310"/>
      <c r="E155" s="310"/>
      <c r="F155" s="310"/>
      <c r="G155" s="310"/>
      <c r="H155" s="310"/>
      <c r="I155" s="311">
        <f t="shared" si="18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9"/>
        <v>37179</v>
      </c>
      <c r="C156" s="310"/>
      <c r="D156" s="310"/>
      <c r="E156" s="310"/>
      <c r="F156" s="310"/>
      <c r="G156" s="310"/>
      <c r="H156" s="310"/>
      <c r="I156" s="311">
        <f t="shared" si="18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9"/>
        <v>37180</v>
      </c>
      <c r="C157" s="310"/>
      <c r="D157" s="310"/>
      <c r="E157" s="310"/>
      <c r="F157" s="310"/>
      <c r="G157" s="310"/>
      <c r="H157" s="310"/>
      <c r="I157" s="311">
        <f t="shared" si="18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9"/>
        <v>37181</v>
      </c>
      <c r="C158" s="323"/>
      <c r="D158" s="324"/>
      <c r="E158" s="323"/>
      <c r="F158" s="325"/>
      <c r="G158" s="310"/>
      <c r="H158" s="310"/>
      <c r="I158" s="311">
        <f t="shared" ref="I158:I172" si="20">SUM(C158:H158)</f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ref="B159:B172" si="21">+B158+1</f>
        <v>37182</v>
      </c>
      <c r="C159" s="310"/>
      <c r="D159" s="310"/>
      <c r="E159" s="310"/>
      <c r="F159" s="310"/>
      <c r="G159" s="310"/>
      <c r="H159" s="310"/>
      <c r="I159" s="311">
        <f t="shared" si="20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21"/>
        <v>37183</v>
      </c>
      <c r="C160" s="323"/>
      <c r="D160" s="324"/>
      <c r="E160" s="323"/>
      <c r="F160" s="325"/>
      <c r="G160" s="503"/>
      <c r="H160" s="500"/>
      <c r="I160" s="311">
        <f t="shared" si="20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21"/>
        <v>37184</v>
      </c>
      <c r="C161" s="310"/>
      <c r="D161" s="310"/>
      <c r="E161" s="310"/>
      <c r="F161" s="310"/>
      <c r="G161" s="310"/>
      <c r="H161" s="310"/>
      <c r="I161" s="311">
        <f t="shared" si="20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21"/>
        <v>37185</v>
      </c>
      <c r="C162" s="310"/>
      <c r="D162" s="310"/>
      <c r="E162" s="310"/>
      <c r="F162" s="310"/>
      <c r="G162" s="310"/>
      <c r="H162" s="310"/>
      <c r="I162" s="311">
        <f t="shared" si="20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21"/>
        <v>37186</v>
      </c>
      <c r="C163" s="310"/>
      <c r="D163" s="310"/>
      <c r="E163" s="310"/>
      <c r="F163" s="310"/>
      <c r="G163" s="310"/>
      <c r="H163" s="310"/>
      <c r="I163" s="311">
        <f t="shared" si="20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21"/>
        <v>37187</v>
      </c>
      <c r="C164" s="310"/>
      <c r="D164" s="310"/>
      <c r="E164" s="310"/>
      <c r="F164" s="310"/>
      <c r="G164" s="310"/>
      <c r="H164" s="310"/>
      <c r="I164" s="311">
        <f t="shared" si="20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21"/>
        <v>37188</v>
      </c>
      <c r="C165" s="310"/>
      <c r="D165" s="310"/>
      <c r="E165" s="310"/>
      <c r="F165" s="310"/>
      <c r="G165" s="310"/>
      <c r="H165" s="310"/>
      <c r="I165" s="311">
        <f t="shared" si="20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21"/>
        <v>37189</v>
      </c>
      <c r="C166" s="310"/>
      <c r="D166" s="310"/>
      <c r="E166" s="310"/>
      <c r="F166" s="310"/>
      <c r="G166" s="310"/>
      <c r="H166" s="310"/>
      <c r="I166" s="311">
        <f t="shared" si="20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21"/>
        <v>37190</v>
      </c>
      <c r="C167" s="310"/>
      <c r="D167" s="310"/>
      <c r="E167" s="310"/>
      <c r="F167" s="310"/>
      <c r="G167" s="310"/>
      <c r="H167" s="310"/>
      <c r="I167" s="311">
        <f t="shared" si="20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21"/>
        <v>37191</v>
      </c>
      <c r="C168" s="310"/>
      <c r="D168" s="310"/>
      <c r="E168" s="310"/>
      <c r="F168" s="310"/>
      <c r="G168" s="310"/>
      <c r="H168" s="310"/>
      <c r="I168" s="311">
        <f t="shared" si="20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21"/>
        <v>37192</v>
      </c>
      <c r="C169" s="310"/>
      <c r="D169" s="310"/>
      <c r="E169" s="310"/>
      <c r="F169" s="310"/>
      <c r="G169" s="310"/>
      <c r="H169" s="310"/>
      <c r="I169" s="311">
        <f t="shared" si="20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21"/>
        <v>37193</v>
      </c>
      <c r="C170" s="310"/>
      <c r="D170" s="310"/>
      <c r="E170" s="310"/>
      <c r="F170" s="310"/>
      <c r="G170" s="310"/>
      <c r="H170" s="437"/>
      <c r="I170" s="311">
        <f t="shared" si="20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21"/>
        <v>37194</v>
      </c>
      <c r="C171" s="310"/>
      <c r="D171" s="310"/>
      <c r="E171" s="310"/>
      <c r="F171" s="310"/>
      <c r="G171" s="310"/>
      <c r="H171" s="437"/>
      <c r="I171" s="311">
        <f t="shared" si="20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21"/>
        <v>37195</v>
      </c>
      <c r="C172" s="313"/>
      <c r="D172" s="314"/>
      <c r="E172" s="314"/>
      <c r="F172" s="314"/>
      <c r="G172" s="313"/>
      <c r="H172" s="459"/>
      <c r="I172" s="315">
        <f t="shared" si="20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22">SUM(C142:C172)</f>
        <v>0</v>
      </c>
      <c r="D173" s="312">
        <f t="shared" si="22"/>
        <v>0</v>
      </c>
      <c r="E173" s="312">
        <f t="shared" si="22"/>
        <v>0</v>
      </c>
      <c r="F173" s="312">
        <f t="shared" si="22"/>
        <v>0</v>
      </c>
      <c r="G173" s="312">
        <f t="shared" si="22"/>
        <v>0</v>
      </c>
      <c r="H173" s="312">
        <f t="shared" si="22"/>
        <v>0</v>
      </c>
      <c r="I173" s="311">
        <f t="shared" si="22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25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25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25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25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25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25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25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25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25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"/>
    <row r="253" spans="1:15" ht="12.75" customHeight="1" x14ac:dyDescent="0.2"/>
    <row r="254" spans="1:15" ht="12.75" customHeight="1" thickBot="1" x14ac:dyDescent="0.25">
      <c r="D254" s="1"/>
      <c r="E254" s="1"/>
      <c r="F254" s="1"/>
      <c r="G254" s="49"/>
      <c r="H254" s="49"/>
    </row>
    <row r="255" spans="1:15" ht="12.75" customHeight="1" thickTop="1" thickBot="1" x14ac:dyDescent="0.25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25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25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25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"/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AX277"/>
  <sheetViews>
    <sheetView topLeftCell="R7" zoomScale="80" workbookViewId="0">
      <selection activeCell="C174" sqref="C174:I174"/>
    </sheetView>
  </sheetViews>
  <sheetFormatPr defaultRowHeight="12.75" x14ac:dyDescent="0.2"/>
  <cols>
    <col min="1" max="1" width="25.42578125" style="11" customWidth="1"/>
    <col min="2" max="2" width="17.28515625" style="11" customWidth="1"/>
    <col min="3" max="3" width="14.42578125" style="11" customWidth="1"/>
    <col min="4" max="4" width="14.85546875" style="11" customWidth="1"/>
    <col min="5" max="5" width="17.28515625" style="11" customWidth="1"/>
    <col min="6" max="6" width="19.85546875" style="11" customWidth="1"/>
    <col min="7" max="7" width="17" style="11" customWidth="1"/>
    <col min="8" max="8" width="16.7109375" style="11" customWidth="1"/>
    <col min="9" max="9" width="19.85546875" style="11" customWidth="1"/>
    <col min="10" max="10" width="14.85546875" style="11" customWidth="1"/>
    <col min="11" max="11" width="16.85546875" style="11" customWidth="1"/>
    <col min="12" max="12" width="14.85546875" style="11" customWidth="1"/>
    <col min="13" max="13" width="15.28515625" style="11" customWidth="1"/>
    <col min="14" max="18" width="14.85546875" style="11" customWidth="1"/>
    <col min="19" max="19" width="20.85546875" style="11" customWidth="1"/>
    <col min="20" max="24" width="14.85546875" style="11" customWidth="1"/>
    <col min="25" max="25" width="15.42578125" style="11" customWidth="1"/>
    <col min="26" max="34" width="14.85546875" style="11" customWidth="1"/>
    <col min="35" max="35" width="13.85546875" style="11" customWidth="1"/>
    <col min="36" max="36" width="15.140625" style="11" customWidth="1"/>
    <col min="37" max="37" width="16.140625" style="11" customWidth="1"/>
    <col min="38" max="38" width="14.5703125" style="11" customWidth="1"/>
    <col min="39" max="39" width="12" style="11" customWidth="1"/>
    <col min="40" max="40" width="13.28515625" style="11" customWidth="1"/>
    <col min="41" max="41" width="11.5703125" style="11" customWidth="1"/>
    <col min="42" max="42" width="14.5703125" style="11" customWidth="1"/>
    <col min="43" max="16384" width="9.14062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25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25">
      <c r="A3" s="407" t="s">
        <v>104</v>
      </c>
      <c r="B3" s="13" t="s">
        <v>91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25">
      <c r="A4" s="407" t="s">
        <v>106</v>
      </c>
      <c r="B4" s="166">
        <f>'WSCC-N'!B4</f>
        <v>37165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">
      <c r="A5" s="407" t="s">
        <v>108</v>
      </c>
      <c r="B5" s="483">
        <f>'WSCC-N'!B5</f>
        <v>37195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25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>
        <v>0</v>
      </c>
      <c r="Q8" s="1"/>
      <c r="R8" s="1"/>
      <c r="S8" s="62">
        <f>B4</f>
        <v>37165</v>
      </c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</row>
    <row r="9" spans="1:36" ht="12.75" customHeight="1" x14ac:dyDescent="0.2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>
        <v>0</v>
      </c>
      <c r="Q9" s="1"/>
      <c r="R9" s="1"/>
      <c r="S9" s="62">
        <f t="shared" ref="S9:S24" si="0">+S8+1</f>
        <v>37166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>
        <v>0</v>
      </c>
      <c r="Q10" s="1"/>
      <c r="R10" s="1"/>
      <c r="S10" s="62">
        <f t="shared" si="0"/>
        <v>37167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25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>
        <v>0</v>
      </c>
      <c r="Q11" s="1"/>
      <c r="R11" s="1"/>
      <c r="S11" s="62">
        <f t="shared" si="0"/>
        <v>37168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>
        <v>0</v>
      </c>
      <c r="Q12" s="1"/>
      <c r="R12" s="1"/>
      <c r="S12" s="62">
        <f t="shared" si="0"/>
        <v>37169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25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>
        <v>0</v>
      </c>
      <c r="Q13" s="1"/>
      <c r="R13" s="1"/>
      <c r="S13" s="62">
        <f t="shared" si="0"/>
        <v>37170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25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>
        <v>0</v>
      </c>
      <c r="Q14" s="1"/>
      <c r="R14" s="1"/>
      <c r="S14" s="62">
        <f t="shared" si="0"/>
        <v>37171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37172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25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>
        <v>0</v>
      </c>
      <c r="Q16" s="1"/>
      <c r="R16" s="1"/>
      <c r="S16" s="62">
        <f t="shared" si="0"/>
        <v>37173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37174</v>
      </c>
      <c r="T17" s="478"/>
      <c r="U17" s="478"/>
      <c r="V17" s="478"/>
      <c r="W17" s="478"/>
      <c r="X17" s="478"/>
      <c r="Y17" s="478"/>
      <c r="Z17" s="478"/>
      <c r="AA17" s="478"/>
      <c r="AB17" s="478"/>
      <c r="AC17" s="478"/>
      <c r="AD17" s="478"/>
      <c r="AE17" s="478"/>
      <c r="AF17" s="478"/>
      <c r="AG17" s="478"/>
      <c r="AH17" s="478"/>
      <c r="AI17" s="478"/>
      <c r="AJ17" s="478"/>
    </row>
    <row r="18" spans="1:37" ht="12.75" customHeight="1" x14ac:dyDescent="0.2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37175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>
        <v>0</v>
      </c>
      <c r="Q19" s="1"/>
      <c r="R19" s="1"/>
      <c r="S19" s="62">
        <f t="shared" si="0"/>
        <v>37176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>
        <v>0</v>
      </c>
      <c r="Q20" s="1"/>
      <c r="R20" s="1"/>
      <c r="S20" s="62">
        <f t="shared" si="0"/>
        <v>37177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37178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37179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37180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>
        <v>0</v>
      </c>
      <c r="Q24" s="1"/>
      <c r="R24" s="1"/>
      <c r="S24" s="62">
        <f t="shared" si="0"/>
        <v>37181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ref="S25:S38" si="1">+S24+1</f>
        <v>37182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1"/>
        <v>37183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1"/>
        <v>37184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">
      <c r="A28" s="11" t="s">
        <v>161</v>
      </c>
      <c r="D28" s="232">
        <f>N38</f>
        <v>15520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15520</v>
      </c>
      <c r="O28" s="232">
        <f>D38-P38</f>
        <v>0</v>
      </c>
      <c r="P28" s="232">
        <v>15520</v>
      </c>
      <c r="Q28" s="1"/>
      <c r="R28" s="18"/>
      <c r="S28" s="62">
        <f t="shared" si="1"/>
        <v>37185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25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>
        <v>0</v>
      </c>
      <c r="Q29" s="1"/>
      <c r="R29" s="8"/>
      <c r="S29" s="62">
        <f t="shared" si="1"/>
        <v>37186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>
        <v>0</v>
      </c>
      <c r="Q30" s="1"/>
      <c r="R30" s="8"/>
      <c r="S30" s="62">
        <f t="shared" si="1"/>
        <v>37187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25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>
        <v>0</v>
      </c>
      <c r="Q31" s="1"/>
      <c r="R31" s="18"/>
      <c r="S31" s="62">
        <f t="shared" si="1"/>
        <v>37188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>
        <v>0</v>
      </c>
      <c r="Q32" s="1"/>
      <c r="R32" s="18"/>
      <c r="S32" s="62">
        <f t="shared" si="1"/>
        <v>37189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>
        <v>0</v>
      </c>
      <c r="Q33" s="1"/>
      <c r="R33" s="18"/>
      <c r="S33" s="62">
        <f t="shared" si="1"/>
        <v>37190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25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>
        <v>0</v>
      </c>
      <c r="Q34" s="1"/>
      <c r="R34" s="18"/>
      <c r="S34" s="62">
        <f t="shared" si="1"/>
        <v>37191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>
        <v>0</v>
      </c>
      <c r="Q35" s="1"/>
      <c r="R35" s="18"/>
      <c r="S35" s="62">
        <f t="shared" si="1"/>
        <v>37192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15520</v>
      </c>
      <c r="L36" s="400"/>
      <c r="M36" s="1"/>
      <c r="N36" s="21">
        <v>0</v>
      </c>
      <c r="O36" s="340"/>
      <c r="P36" s="21">
        <v>0</v>
      </c>
      <c r="Q36" s="1"/>
      <c r="R36" s="18"/>
      <c r="S36" s="62">
        <f t="shared" si="1"/>
        <v>37193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>
        <v>0</v>
      </c>
      <c r="Q37" s="1"/>
      <c r="R37" s="18"/>
      <c r="S37" s="62">
        <f t="shared" si="1"/>
        <v>37194</v>
      </c>
      <c r="T37" s="478"/>
      <c r="U37" s="478"/>
      <c r="V37" s="478"/>
      <c r="W37" s="478"/>
      <c r="X37" s="478"/>
      <c r="Y37" s="478"/>
      <c r="Z37" s="478"/>
      <c r="AA37" s="478"/>
      <c r="AB37" s="478"/>
      <c r="AC37" s="478"/>
      <c r="AD37" s="478"/>
      <c r="AE37" s="478"/>
      <c r="AF37" s="478"/>
      <c r="AG37" s="478"/>
      <c r="AH37" s="478"/>
      <c r="AI37" s="478"/>
      <c r="AJ37" s="478"/>
    </row>
    <row r="38" spans="1:45" ht="12.75" customHeight="1" thickBot="1" x14ac:dyDescent="0.25">
      <c r="A38" s="14" t="s">
        <v>177</v>
      </c>
      <c r="D38" s="132">
        <f>SUM(D28:D37)</f>
        <v>15520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15520</v>
      </c>
      <c r="O38" s="132">
        <f>SUM(O28:O36)</f>
        <v>0</v>
      </c>
      <c r="P38" s="132">
        <v>15520</v>
      </c>
      <c r="Q38" s="1"/>
      <c r="R38" s="18"/>
      <c r="S38" s="479">
        <f t="shared" si="1"/>
        <v>37195</v>
      </c>
      <c r="T38" s="512"/>
      <c r="U38" s="512"/>
      <c r="V38" s="512"/>
      <c r="W38" s="512"/>
      <c r="X38" s="512"/>
      <c r="Y38" s="512"/>
      <c r="Z38" s="512"/>
      <c r="AA38" s="512"/>
      <c r="AB38" s="512"/>
      <c r="AC38" s="512"/>
      <c r="AD38" s="512"/>
      <c r="AE38" s="512"/>
      <c r="AF38" s="512"/>
      <c r="AG38" s="512"/>
      <c r="AH38" s="512"/>
      <c r="AI38" s="512"/>
      <c r="AJ38" s="512"/>
    </row>
    <row r="39" spans="1:45" ht="12.75" customHeight="1" thickTop="1" x14ac:dyDescent="0.2">
      <c r="A39" s="1"/>
      <c r="D39" s="1"/>
      <c r="F39" s="32" t="s">
        <v>179</v>
      </c>
      <c r="G39" s="18"/>
      <c r="H39" s="401">
        <f>D28</f>
        <v>15520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25">
      <c r="A40" s="236" t="s">
        <v>180</v>
      </c>
      <c r="D40" s="132">
        <f>+D38+D24+D16</f>
        <v>15520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15520</v>
      </c>
      <c r="O40" s="132">
        <f>+O38+O24+O16</f>
        <v>0</v>
      </c>
      <c r="P40" s="132">
        <v>15520</v>
      </c>
      <c r="Q40" s="1"/>
      <c r="R40" s="18"/>
      <c r="S40" s="1"/>
      <c r="T40" s="1"/>
      <c r="U40" s="1"/>
    </row>
    <row r="41" spans="1:45" ht="12.75" customHeight="1" thickTop="1" x14ac:dyDescent="0.2">
      <c r="A41" s="1"/>
      <c r="C41" s="15"/>
      <c r="D41" s="1"/>
      <c r="E41" s="1"/>
      <c r="F41" s="32" t="s">
        <v>181</v>
      </c>
      <c r="G41" s="8"/>
      <c r="H41" s="401">
        <f>E117</f>
        <v>465</v>
      </c>
      <c r="I41" s="401">
        <f>E108</f>
        <v>465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15985</v>
      </c>
      <c r="I45" s="401">
        <f>SUM(I37:I41)</f>
        <v>465</v>
      </c>
      <c r="J45" s="401">
        <f>SUM(J35:J41)</f>
        <v>0</v>
      </c>
      <c r="K45" s="399">
        <f>K36+K41</f>
        <v>15520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25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465</v>
      </c>
      <c r="I47" s="391">
        <f>+I45-D24</f>
        <v>465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25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">
      <c r="A53" s="236" t="s">
        <v>191</v>
      </c>
      <c r="C53" s="15"/>
      <c r="D53" s="19">
        <v>15520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25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25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25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25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25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25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25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25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">
      <c r="A65" s="1"/>
      <c r="H65" s="539">
        <f>H70</f>
        <v>37165</v>
      </c>
      <c r="I65" s="542">
        <f t="shared" ref="I65:X65" si="2">H65+1</f>
        <v>37166</v>
      </c>
      <c r="J65" s="542">
        <f t="shared" si="2"/>
        <v>37167</v>
      </c>
      <c r="K65" s="542">
        <f t="shared" si="2"/>
        <v>37168</v>
      </c>
      <c r="L65" s="542">
        <f t="shared" si="2"/>
        <v>37169</v>
      </c>
      <c r="M65" s="542">
        <f t="shared" si="2"/>
        <v>37170</v>
      </c>
      <c r="N65" s="542">
        <f t="shared" si="2"/>
        <v>37171</v>
      </c>
      <c r="O65" s="542">
        <f t="shared" si="2"/>
        <v>37172</v>
      </c>
      <c r="P65" s="542">
        <f t="shared" si="2"/>
        <v>37173</v>
      </c>
      <c r="Q65" s="542">
        <f t="shared" si="2"/>
        <v>37174</v>
      </c>
      <c r="R65" s="542">
        <f t="shared" si="2"/>
        <v>37175</v>
      </c>
      <c r="S65" s="542">
        <f t="shared" si="2"/>
        <v>37176</v>
      </c>
      <c r="T65" s="542">
        <f t="shared" si="2"/>
        <v>37177</v>
      </c>
      <c r="U65" s="542">
        <f t="shared" si="2"/>
        <v>37178</v>
      </c>
      <c r="V65" s="542">
        <f t="shared" si="2"/>
        <v>37179</v>
      </c>
      <c r="W65" s="542">
        <f t="shared" si="2"/>
        <v>37180</v>
      </c>
      <c r="X65" s="542">
        <f t="shared" si="2"/>
        <v>37181</v>
      </c>
      <c r="Y65" s="542">
        <f t="shared" ref="Y65:AL65" si="3">X65+1</f>
        <v>37182</v>
      </c>
      <c r="Z65" s="542">
        <f t="shared" si="3"/>
        <v>37183</v>
      </c>
      <c r="AA65" s="542">
        <f t="shared" si="3"/>
        <v>37184</v>
      </c>
      <c r="AB65" s="542">
        <f t="shared" si="3"/>
        <v>37185</v>
      </c>
      <c r="AC65" s="542">
        <f t="shared" si="3"/>
        <v>37186</v>
      </c>
      <c r="AD65" s="542">
        <f t="shared" si="3"/>
        <v>37187</v>
      </c>
      <c r="AE65" s="542">
        <f t="shared" si="3"/>
        <v>37188</v>
      </c>
      <c r="AF65" s="542">
        <f t="shared" si="3"/>
        <v>37189</v>
      </c>
      <c r="AG65" s="542">
        <f t="shared" si="3"/>
        <v>37190</v>
      </c>
      <c r="AH65" s="542">
        <f t="shared" si="3"/>
        <v>37191</v>
      </c>
      <c r="AI65" s="542">
        <f t="shared" si="3"/>
        <v>37192</v>
      </c>
      <c r="AJ65" s="542">
        <f t="shared" si="3"/>
        <v>37193</v>
      </c>
      <c r="AK65" s="542">
        <f t="shared" si="3"/>
        <v>37194</v>
      </c>
      <c r="AL65" s="543">
        <f t="shared" si="3"/>
        <v>37195</v>
      </c>
      <c r="AN65" s="1"/>
      <c r="AO65" s="1"/>
      <c r="AP65" s="1"/>
      <c r="AQ65" s="1"/>
      <c r="AR65" s="1"/>
      <c r="AS65" s="1"/>
    </row>
    <row r="66" spans="1:50" ht="12.75" customHeight="1" x14ac:dyDescent="0.2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/>
      <c r="I67" s="545"/>
      <c r="J67" s="545"/>
      <c r="K67" s="545"/>
      <c r="L67" s="545"/>
      <c r="M67" s="545"/>
      <c r="N67" s="545"/>
      <c r="O67" s="545"/>
      <c r="P67" s="545"/>
      <c r="Q67" s="545"/>
      <c r="R67" s="545"/>
      <c r="S67" s="545"/>
      <c r="T67" s="545"/>
      <c r="U67" s="545"/>
      <c r="V67" s="545"/>
      <c r="W67" s="545"/>
      <c r="X67" s="545"/>
      <c r="Y67" s="545"/>
      <c r="Z67" s="545"/>
      <c r="AA67" s="545"/>
      <c r="AB67" s="545"/>
      <c r="AC67" s="545"/>
      <c r="AD67" s="545"/>
      <c r="AE67" s="545"/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25">
      <c r="A68" s="470" t="s">
        <v>82</v>
      </c>
      <c r="B68" s="535">
        <f>+H47</f>
        <v>465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W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si="4"/>
        <v>0</v>
      </c>
      <c r="S68" s="547">
        <f t="shared" si="4"/>
        <v>0</v>
      </c>
      <c r="T68" s="547">
        <f t="shared" si="4"/>
        <v>0</v>
      </c>
      <c r="U68" s="547">
        <f t="shared" si="4"/>
        <v>0</v>
      </c>
      <c r="V68" s="547">
        <f t="shared" si="4"/>
        <v>0</v>
      </c>
      <c r="W68" s="547">
        <f t="shared" si="4"/>
        <v>0</v>
      </c>
      <c r="X68" s="547">
        <f t="shared" ref="X68:AL68" si="5">SUM(X66:X67)</f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si="5"/>
        <v>0</v>
      </c>
      <c r="AC68" s="547">
        <f t="shared" si="5"/>
        <v>0</v>
      </c>
      <c r="AD68" s="547">
        <f t="shared" si="5"/>
        <v>0</v>
      </c>
      <c r="AE68" s="547">
        <f t="shared" si="5"/>
        <v>0</v>
      </c>
      <c r="AF68" s="547">
        <f t="shared" si="5"/>
        <v>0</v>
      </c>
      <c r="AG68" s="547">
        <f t="shared" si="5"/>
        <v>0</v>
      </c>
      <c r="AH68" s="547">
        <f t="shared" si="5"/>
        <v>0</v>
      </c>
      <c r="AI68" s="547">
        <f t="shared" si="5"/>
        <v>0</v>
      </c>
      <c r="AJ68" s="547">
        <f t="shared" si="5"/>
        <v>0</v>
      </c>
      <c r="AK68" s="547">
        <f t="shared" si="5"/>
        <v>0</v>
      </c>
      <c r="AL68" s="548">
        <f t="shared" si="5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25">
      <c r="A69" s="470" t="s">
        <v>80</v>
      </c>
      <c r="B69" s="535">
        <f>+I47</f>
        <v>465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">
      <c r="A70" s="207"/>
      <c r="B70" s="207"/>
      <c r="C70" s="204"/>
      <c r="D70" s="208"/>
      <c r="E70" s="208"/>
      <c r="F70" s="208"/>
      <c r="G70" s="207"/>
      <c r="H70" s="223">
        <f>B4</f>
        <v>37165</v>
      </c>
      <c r="I70" s="223">
        <f t="shared" ref="I70:AL70" si="6">C4</f>
        <v>0</v>
      </c>
      <c r="J70" s="223">
        <f t="shared" si="6"/>
        <v>0</v>
      </c>
      <c r="K70" s="223" t="str">
        <f t="shared" si="6"/>
        <v>Check Figures</v>
      </c>
      <c r="L70" s="223">
        <f t="shared" si="6"/>
        <v>0</v>
      </c>
      <c r="M70" s="223">
        <f t="shared" si="6"/>
        <v>0</v>
      </c>
      <c r="N70" s="223">
        <f t="shared" si="6"/>
        <v>0</v>
      </c>
      <c r="O70" s="223">
        <f t="shared" si="6"/>
        <v>0</v>
      </c>
      <c r="P70" s="223">
        <f t="shared" si="6"/>
        <v>0</v>
      </c>
      <c r="Q70" s="223">
        <f t="shared" si="6"/>
        <v>0</v>
      </c>
      <c r="R70" s="223">
        <f t="shared" si="6"/>
        <v>0</v>
      </c>
      <c r="S70" s="223">
        <f t="shared" si="6"/>
        <v>0</v>
      </c>
      <c r="T70" s="223">
        <f t="shared" si="6"/>
        <v>0</v>
      </c>
      <c r="U70" s="223">
        <f t="shared" si="6"/>
        <v>0</v>
      </c>
      <c r="V70" s="223">
        <f t="shared" si="6"/>
        <v>0</v>
      </c>
      <c r="W70" s="223">
        <f t="shared" si="6"/>
        <v>0</v>
      </c>
      <c r="X70" s="223">
        <f t="shared" si="6"/>
        <v>0</v>
      </c>
      <c r="Y70" s="223">
        <f t="shared" si="6"/>
        <v>0</v>
      </c>
      <c r="Z70" s="223">
        <f t="shared" si="6"/>
        <v>0</v>
      </c>
      <c r="AA70" s="223">
        <f t="shared" si="6"/>
        <v>0</v>
      </c>
      <c r="AB70" s="223">
        <f t="shared" si="6"/>
        <v>0</v>
      </c>
      <c r="AC70" s="223">
        <f t="shared" si="6"/>
        <v>0</v>
      </c>
      <c r="AD70" s="223">
        <f t="shared" si="6"/>
        <v>0</v>
      </c>
      <c r="AE70" s="223">
        <f t="shared" si="6"/>
        <v>0</v>
      </c>
      <c r="AF70" s="223">
        <f t="shared" si="6"/>
        <v>0</v>
      </c>
      <c r="AG70" s="223">
        <f t="shared" si="6"/>
        <v>0</v>
      </c>
      <c r="AH70" s="223">
        <f t="shared" si="6"/>
        <v>0</v>
      </c>
      <c r="AI70" s="223">
        <f t="shared" si="6"/>
        <v>0</v>
      </c>
      <c r="AJ70" s="223">
        <f t="shared" si="6"/>
        <v>0</v>
      </c>
      <c r="AK70" s="223">
        <f t="shared" si="6"/>
        <v>0</v>
      </c>
      <c r="AL70" s="223">
        <f t="shared" si="6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>
        <v>0</v>
      </c>
      <c r="I71" s="217">
        <v>0</v>
      </c>
      <c r="J71" s="217">
        <v>0</v>
      </c>
      <c r="K71" s="217">
        <v>0</v>
      </c>
      <c r="L71" s="217">
        <v>0</v>
      </c>
      <c r="M71" s="217">
        <v>0</v>
      </c>
      <c r="N71" s="217">
        <v>0</v>
      </c>
      <c r="O71" s="217">
        <v>0</v>
      </c>
      <c r="P71" s="217">
        <v>0</v>
      </c>
      <c r="Q71" s="217">
        <v>0</v>
      </c>
      <c r="R71" s="217">
        <v>0</v>
      </c>
      <c r="S71" s="217">
        <v>0</v>
      </c>
      <c r="T71" s="217">
        <v>0</v>
      </c>
      <c r="U71" s="217">
        <v>0</v>
      </c>
      <c r="V71" s="217">
        <v>0</v>
      </c>
      <c r="W71" s="217">
        <v>0</v>
      </c>
      <c r="X71" s="217">
        <v>0</v>
      </c>
      <c r="Y71" s="217">
        <v>0</v>
      </c>
      <c r="Z71" s="217">
        <v>0</v>
      </c>
      <c r="AA71" s="217">
        <v>0</v>
      </c>
      <c r="AB71" s="217">
        <v>0</v>
      </c>
      <c r="AC71" s="217">
        <v>0</v>
      </c>
      <c r="AD71" s="217">
        <v>0</v>
      </c>
      <c r="AE71" s="217">
        <v>0</v>
      </c>
      <c r="AF71" s="217">
        <v>0</v>
      </c>
      <c r="AG71" s="217">
        <v>0</v>
      </c>
      <c r="AH71" s="217">
        <v>0</v>
      </c>
      <c r="AI71" s="217">
        <v>0</v>
      </c>
      <c r="AJ71" s="217">
        <v>0</v>
      </c>
      <c r="AK71" s="217">
        <v>0</v>
      </c>
      <c r="AL71" s="217">
        <v>0</v>
      </c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>
        <v>0</v>
      </c>
      <c r="I72" s="523">
        <v>0</v>
      </c>
      <c r="J72" s="523">
        <v>0</v>
      </c>
      <c r="K72" s="523">
        <v>0</v>
      </c>
      <c r="L72" s="523">
        <v>0</v>
      </c>
      <c r="M72" s="523">
        <v>0</v>
      </c>
      <c r="N72" s="523">
        <v>0</v>
      </c>
      <c r="O72" s="523">
        <v>0</v>
      </c>
      <c r="P72" s="523">
        <v>0</v>
      </c>
      <c r="Q72" s="523">
        <v>0</v>
      </c>
      <c r="R72" s="523">
        <v>0</v>
      </c>
      <c r="S72" s="523">
        <v>0</v>
      </c>
      <c r="T72" s="523">
        <v>0</v>
      </c>
      <c r="U72" s="523">
        <v>0</v>
      </c>
      <c r="V72" s="523">
        <v>0</v>
      </c>
      <c r="W72" s="523">
        <v>0</v>
      </c>
      <c r="X72" s="523">
        <v>0</v>
      </c>
      <c r="Y72" s="523">
        <v>0</v>
      </c>
      <c r="Z72" s="523">
        <v>0</v>
      </c>
      <c r="AA72" s="523">
        <v>0</v>
      </c>
      <c r="AB72" s="523">
        <v>0</v>
      </c>
      <c r="AC72" s="523">
        <v>0</v>
      </c>
      <c r="AD72" s="523">
        <v>0</v>
      </c>
      <c r="AE72" s="523">
        <v>0</v>
      </c>
      <c r="AF72" s="523">
        <v>0</v>
      </c>
      <c r="AG72" s="523">
        <v>0</v>
      </c>
      <c r="AH72" s="523">
        <v>0</v>
      </c>
      <c r="AI72" s="523">
        <v>0</v>
      </c>
      <c r="AJ72" s="523">
        <v>0</v>
      </c>
      <c r="AK72" s="523">
        <v>0</v>
      </c>
      <c r="AL72" s="523">
        <v>0</v>
      </c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>
        <v>0</v>
      </c>
      <c r="I73" s="523">
        <v>0</v>
      </c>
      <c r="J73" s="523">
        <v>0</v>
      </c>
      <c r="K73" s="523">
        <v>0</v>
      </c>
      <c r="L73" s="523">
        <v>0</v>
      </c>
      <c r="M73" s="523">
        <v>0</v>
      </c>
      <c r="N73" s="523">
        <v>0</v>
      </c>
      <c r="O73" s="523">
        <v>0</v>
      </c>
      <c r="P73" s="523">
        <v>0</v>
      </c>
      <c r="Q73" s="523">
        <v>0</v>
      </c>
      <c r="R73" s="523">
        <v>0</v>
      </c>
      <c r="S73" s="523">
        <v>0</v>
      </c>
      <c r="T73" s="523">
        <v>0</v>
      </c>
      <c r="U73" s="523">
        <v>0</v>
      </c>
      <c r="V73" s="523">
        <v>0</v>
      </c>
      <c r="W73" s="523">
        <v>0</v>
      </c>
      <c r="X73" s="523">
        <v>0</v>
      </c>
      <c r="Y73" s="523">
        <v>0</v>
      </c>
      <c r="Z73" s="523">
        <v>0</v>
      </c>
      <c r="AA73" s="523">
        <v>0</v>
      </c>
      <c r="AB73" s="523">
        <v>0</v>
      </c>
      <c r="AC73" s="523">
        <v>0</v>
      </c>
      <c r="AD73" s="523">
        <v>0</v>
      </c>
      <c r="AE73" s="523">
        <v>0</v>
      </c>
      <c r="AF73" s="523">
        <v>0</v>
      </c>
      <c r="AG73" s="523">
        <v>0</v>
      </c>
      <c r="AH73" s="523">
        <v>0</v>
      </c>
      <c r="AI73" s="523">
        <v>0</v>
      </c>
      <c r="AJ73" s="523">
        <v>0</v>
      </c>
      <c r="AK73" s="523">
        <v>0</v>
      </c>
      <c r="AL73" s="523">
        <v>0</v>
      </c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">
      <c r="A76" s="233" t="s">
        <v>205</v>
      </c>
      <c r="B76" s="437"/>
      <c r="C76" s="211"/>
      <c r="D76" s="217">
        <v>0</v>
      </c>
      <c r="E76" s="218">
        <f t="shared" ref="E76:E106" si="7">AM76</f>
        <v>0</v>
      </c>
      <c r="F76" s="219">
        <f t="shared" ref="F76:F91" si="8">E76-D76</f>
        <v>0</v>
      </c>
      <c r="G76" s="207"/>
      <c r="H76" s="225">
        <v>0</v>
      </c>
      <c r="I76" s="225">
        <v>0</v>
      </c>
      <c r="J76" s="225">
        <v>0</v>
      </c>
      <c r="K76" s="225">
        <v>0</v>
      </c>
      <c r="L76" s="225">
        <v>0</v>
      </c>
      <c r="M76" s="225">
        <v>0</v>
      </c>
      <c r="N76" s="225">
        <v>0</v>
      </c>
      <c r="O76" s="225">
        <v>0</v>
      </c>
      <c r="P76" s="225">
        <v>0</v>
      </c>
      <c r="Q76" s="225">
        <v>0</v>
      </c>
      <c r="R76" s="225">
        <v>0</v>
      </c>
      <c r="S76" s="225">
        <v>0</v>
      </c>
      <c r="T76" s="225">
        <v>0</v>
      </c>
      <c r="U76" s="225">
        <v>0</v>
      </c>
      <c r="V76" s="225">
        <v>0</v>
      </c>
      <c r="W76" s="225">
        <v>0</v>
      </c>
      <c r="X76" s="225">
        <v>0</v>
      </c>
      <c r="Y76" s="225">
        <v>0</v>
      </c>
      <c r="Z76" s="225">
        <v>0</v>
      </c>
      <c r="AA76" s="225">
        <v>0</v>
      </c>
      <c r="AB76" s="225">
        <v>0</v>
      </c>
      <c r="AC76" s="225">
        <v>0</v>
      </c>
      <c r="AD76" s="225">
        <v>0</v>
      </c>
      <c r="AE76" s="225">
        <v>0</v>
      </c>
      <c r="AF76" s="225">
        <v>0</v>
      </c>
      <c r="AG76" s="225">
        <v>0</v>
      </c>
      <c r="AH76" s="225">
        <v>0</v>
      </c>
      <c r="AI76" s="225">
        <v>0</v>
      </c>
      <c r="AJ76" s="225">
        <v>0</v>
      </c>
      <c r="AK76" s="225">
        <v>0</v>
      </c>
      <c r="AL76" s="225">
        <v>0</v>
      </c>
      <c r="AM76" s="226">
        <f t="shared" ref="AM76:AM91" si="9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">
      <c r="A77" s="233" t="s">
        <v>206</v>
      </c>
      <c r="B77" s="437"/>
      <c r="C77" s="211"/>
      <c r="D77" s="217">
        <v>0</v>
      </c>
      <c r="E77" s="218">
        <f t="shared" si="7"/>
        <v>0</v>
      </c>
      <c r="F77" s="219">
        <f t="shared" si="8"/>
        <v>0</v>
      </c>
      <c r="G77" s="207"/>
      <c r="H77" s="225">
        <v>0</v>
      </c>
      <c r="I77" s="225">
        <v>0</v>
      </c>
      <c r="J77" s="225">
        <v>0</v>
      </c>
      <c r="K77" s="225">
        <v>0</v>
      </c>
      <c r="L77" s="225">
        <v>0</v>
      </c>
      <c r="M77" s="225">
        <v>0</v>
      </c>
      <c r="N77" s="225">
        <v>0</v>
      </c>
      <c r="O77" s="225">
        <v>0</v>
      </c>
      <c r="P77" s="225">
        <v>0</v>
      </c>
      <c r="Q77" s="225">
        <v>0</v>
      </c>
      <c r="R77" s="225">
        <v>0</v>
      </c>
      <c r="S77" s="225">
        <v>0</v>
      </c>
      <c r="T77" s="225">
        <v>0</v>
      </c>
      <c r="U77" s="225">
        <v>0</v>
      </c>
      <c r="V77" s="225">
        <v>0</v>
      </c>
      <c r="W77" s="225">
        <v>0</v>
      </c>
      <c r="X77" s="225">
        <v>0</v>
      </c>
      <c r="Y77" s="225">
        <v>0</v>
      </c>
      <c r="Z77" s="225">
        <v>0</v>
      </c>
      <c r="AA77" s="225">
        <v>0</v>
      </c>
      <c r="AB77" s="225">
        <v>0</v>
      </c>
      <c r="AC77" s="225">
        <v>0</v>
      </c>
      <c r="AD77" s="225">
        <v>0</v>
      </c>
      <c r="AE77" s="225">
        <v>0</v>
      </c>
      <c r="AF77" s="225">
        <v>0</v>
      </c>
      <c r="AG77" s="225">
        <v>0</v>
      </c>
      <c r="AH77" s="225">
        <v>0</v>
      </c>
      <c r="AI77" s="225">
        <v>0</v>
      </c>
      <c r="AJ77" s="225">
        <v>0</v>
      </c>
      <c r="AK77" s="225">
        <v>0</v>
      </c>
      <c r="AL77" s="225">
        <v>0</v>
      </c>
      <c r="AM77" s="226">
        <f t="shared" si="9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">
      <c r="A78" s="233" t="s">
        <v>207</v>
      </c>
      <c r="B78" s="437"/>
      <c r="C78" s="211"/>
      <c r="D78" s="217">
        <v>0</v>
      </c>
      <c r="E78" s="218">
        <f t="shared" si="7"/>
        <v>0</v>
      </c>
      <c r="F78" s="219">
        <f t="shared" si="8"/>
        <v>0</v>
      </c>
      <c r="G78" s="207"/>
      <c r="H78" s="225">
        <v>0</v>
      </c>
      <c r="I78" s="225">
        <v>0</v>
      </c>
      <c r="J78" s="225">
        <v>0</v>
      </c>
      <c r="K78" s="225">
        <v>0</v>
      </c>
      <c r="L78" s="225">
        <v>0</v>
      </c>
      <c r="M78" s="225">
        <v>0</v>
      </c>
      <c r="N78" s="225">
        <v>0</v>
      </c>
      <c r="O78" s="225">
        <v>0</v>
      </c>
      <c r="P78" s="225">
        <v>0</v>
      </c>
      <c r="Q78" s="225">
        <v>0</v>
      </c>
      <c r="R78" s="225">
        <v>0</v>
      </c>
      <c r="S78" s="225">
        <v>0</v>
      </c>
      <c r="T78" s="225">
        <v>0</v>
      </c>
      <c r="U78" s="225">
        <v>0</v>
      </c>
      <c r="V78" s="225">
        <v>0</v>
      </c>
      <c r="W78" s="225">
        <v>0</v>
      </c>
      <c r="X78" s="225">
        <v>0</v>
      </c>
      <c r="Y78" s="225">
        <v>0</v>
      </c>
      <c r="Z78" s="225">
        <v>0</v>
      </c>
      <c r="AA78" s="225">
        <v>0</v>
      </c>
      <c r="AB78" s="225">
        <v>0</v>
      </c>
      <c r="AC78" s="225">
        <v>0</v>
      </c>
      <c r="AD78" s="225">
        <v>0</v>
      </c>
      <c r="AE78" s="225">
        <v>0</v>
      </c>
      <c r="AF78" s="225">
        <v>0</v>
      </c>
      <c r="AG78" s="225">
        <v>0</v>
      </c>
      <c r="AH78" s="225">
        <v>0</v>
      </c>
      <c r="AI78" s="225">
        <v>0</v>
      </c>
      <c r="AJ78" s="225">
        <v>0</v>
      </c>
      <c r="AK78" s="225">
        <v>0</v>
      </c>
      <c r="AL78" s="225">
        <v>0</v>
      </c>
      <c r="AM78" s="226">
        <f t="shared" si="9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">
      <c r="A79" s="233" t="s">
        <v>208</v>
      </c>
      <c r="B79" s="437"/>
      <c r="C79" s="211"/>
      <c r="D79" s="217">
        <v>0</v>
      </c>
      <c r="E79" s="218">
        <f t="shared" si="7"/>
        <v>0</v>
      </c>
      <c r="F79" s="219">
        <f t="shared" si="8"/>
        <v>0</v>
      </c>
      <c r="G79" s="207"/>
      <c r="H79" s="225">
        <v>0</v>
      </c>
      <c r="I79" s="225">
        <v>0</v>
      </c>
      <c r="J79" s="225">
        <v>0</v>
      </c>
      <c r="K79" s="225">
        <v>0</v>
      </c>
      <c r="L79" s="225">
        <v>0</v>
      </c>
      <c r="M79" s="225">
        <v>0</v>
      </c>
      <c r="N79" s="225">
        <v>0</v>
      </c>
      <c r="O79" s="225">
        <v>0</v>
      </c>
      <c r="P79" s="225">
        <v>0</v>
      </c>
      <c r="Q79" s="225">
        <v>0</v>
      </c>
      <c r="R79" s="225">
        <v>0</v>
      </c>
      <c r="S79" s="225">
        <v>0</v>
      </c>
      <c r="T79" s="225">
        <v>0</v>
      </c>
      <c r="U79" s="225">
        <v>0</v>
      </c>
      <c r="V79" s="225">
        <v>0</v>
      </c>
      <c r="W79" s="225">
        <v>0</v>
      </c>
      <c r="X79" s="225">
        <v>0</v>
      </c>
      <c r="Y79" s="225">
        <v>0</v>
      </c>
      <c r="Z79" s="225">
        <v>0</v>
      </c>
      <c r="AA79" s="225">
        <v>0</v>
      </c>
      <c r="AB79" s="225">
        <v>0</v>
      </c>
      <c r="AC79" s="225">
        <v>0</v>
      </c>
      <c r="AD79" s="225">
        <v>0</v>
      </c>
      <c r="AE79" s="225">
        <v>0</v>
      </c>
      <c r="AF79" s="225">
        <v>0</v>
      </c>
      <c r="AG79" s="225">
        <v>0</v>
      </c>
      <c r="AH79" s="225">
        <v>0</v>
      </c>
      <c r="AI79" s="225">
        <v>0</v>
      </c>
      <c r="AJ79" s="225">
        <v>0</v>
      </c>
      <c r="AK79" s="225">
        <v>0</v>
      </c>
      <c r="AL79" s="225">
        <v>0</v>
      </c>
      <c r="AM79" s="226">
        <f t="shared" si="9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">
      <c r="A80" s="233" t="s">
        <v>209</v>
      </c>
      <c r="B80" s="437"/>
      <c r="C80" s="211"/>
      <c r="D80" s="217">
        <v>0</v>
      </c>
      <c r="E80" s="218">
        <f t="shared" si="7"/>
        <v>0</v>
      </c>
      <c r="F80" s="219">
        <f t="shared" si="8"/>
        <v>0</v>
      </c>
      <c r="G80" s="207"/>
      <c r="H80" s="225">
        <v>0</v>
      </c>
      <c r="I80" s="225">
        <v>0</v>
      </c>
      <c r="J80" s="225">
        <v>0</v>
      </c>
      <c r="K80" s="225">
        <v>0</v>
      </c>
      <c r="L80" s="225">
        <v>0</v>
      </c>
      <c r="M80" s="225">
        <v>0</v>
      </c>
      <c r="N80" s="225">
        <v>0</v>
      </c>
      <c r="O80" s="225">
        <v>0</v>
      </c>
      <c r="P80" s="225">
        <v>0</v>
      </c>
      <c r="Q80" s="225">
        <v>0</v>
      </c>
      <c r="R80" s="225">
        <v>0</v>
      </c>
      <c r="S80" s="225">
        <v>0</v>
      </c>
      <c r="T80" s="225">
        <v>0</v>
      </c>
      <c r="U80" s="225">
        <v>0</v>
      </c>
      <c r="V80" s="225">
        <v>0</v>
      </c>
      <c r="W80" s="225">
        <v>0</v>
      </c>
      <c r="X80" s="225">
        <v>0</v>
      </c>
      <c r="Y80" s="225">
        <v>0</v>
      </c>
      <c r="Z80" s="225">
        <v>0</v>
      </c>
      <c r="AA80" s="225">
        <v>0</v>
      </c>
      <c r="AB80" s="225">
        <v>0</v>
      </c>
      <c r="AC80" s="225">
        <v>0</v>
      </c>
      <c r="AD80" s="225">
        <v>0</v>
      </c>
      <c r="AE80" s="225">
        <v>0</v>
      </c>
      <c r="AF80" s="225">
        <v>0</v>
      </c>
      <c r="AG80" s="225">
        <v>0</v>
      </c>
      <c r="AH80" s="225">
        <v>0</v>
      </c>
      <c r="AI80" s="225">
        <v>0</v>
      </c>
      <c r="AJ80" s="225">
        <v>0</v>
      </c>
      <c r="AK80" s="225">
        <v>0</v>
      </c>
      <c r="AL80" s="225">
        <v>0</v>
      </c>
      <c r="AM80" s="226">
        <f t="shared" si="9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">
      <c r="A81" s="233" t="s">
        <v>210</v>
      </c>
      <c r="B81" s="437"/>
      <c r="C81" s="211"/>
      <c r="D81" s="217">
        <v>0</v>
      </c>
      <c r="E81" s="218">
        <f t="shared" si="7"/>
        <v>0</v>
      </c>
      <c r="F81" s="219">
        <f t="shared" si="8"/>
        <v>0</v>
      </c>
      <c r="G81" s="207"/>
      <c r="H81" s="225">
        <v>0</v>
      </c>
      <c r="I81" s="225">
        <v>0</v>
      </c>
      <c r="J81" s="225">
        <v>0</v>
      </c>
      <c r="K81" s="225">
        <v>0</v>
      </c>
      <c r="L81" s="225">
        <v>0</v>
      </c>
      <c r="M81" s="225">
        <v>0</v>
      </c>
      <c r="N81" s="225">
        <v>0</v>
      </c>
      <c r="O81" s="225">
        <v>0</v>
      </c>
      <c r="P81" s="225">
        <v>0</v>
      </c>
      <c r="Q81" s="225">
        <v>0</v>
      </c>
      <c r="R81" s="225">
        <v>0</v>
      </c>
      <c r="S81" s="225">
        <v>0</v>
      </c>
      <c r="T81" s="225">
        <v>0</v>
      </c>
      <c r="U81" s="225">
        <v>0</v>
      </c>
      <c r="V81" s="225">
        <v>0</v>
      </c>
      <c r="W81" s="225">
        <v>0</v>
      </c>
      <c r="X81" s="225">
        <v>0</v>
      </c>
      <c r="Y81" s="225">
        <v>0</v>
      </c>
      <c r="Z81" s="225">
        <v>0</v>
      </c>
      <c r="AA81" s="225">
        <v>0</v>
      </c>
      <c r="AB81" s="225">
        <v>0</v>
      </c>
      <c r="AC81" s="225">
        <v>0</v>
      </c>
      <c r="AD81" s="225">
        <v>0</v>
      </c>
      <c r="AE81" s="225">
        <v>0</v>
      </c>
      <c r="AF81" s="225">
        <v>0</v>
      </c>
      <c r="AG81" s="225">
        <v>0</v>
      </c>
      <c r="AH81" s="225">
        <v>0</v>
      </c>
      <c r="AI81" s="225">
        <v>0</v>
      </c>
      <c r="AJ81" s="225">
        <v>0</v>
      </c>
      <c r="AK81" s="225">
        <v>0</v>
      </c>
      <c r="AL81" s="225">
        <v>0</v>
      </c>
      <c r="AM81" s="226">
        <f t="shared" si="9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">
      <c r="A82" s="233" t="s">
        <v>211</v>
      </c>
      <c r="B82" s="437"/>
      <c r="C82" s="211"/>
      <c r="D82" s="217">
        <v>0</v>
      </c>
      <c r="E82" s="218">
        <f t="shared" si="7"/>
        <v>0</v>
      </c>
      <c r="F82" s="219">
        <f t="shared" si="8"/>
        <v>0</v>
      </c>
      <c r="G82" s="207"/>
      <c r="H82" s="225">
        <v>0</v>
      </c>
      <c r="I82" s="225">
        <v>0</v>
      </c>
      <c r="J82" s="225">
        <v>0</v>
      </c>
      <c r="K82" s="225">
        <v>0</v>
      </c>
      <c r="L82" s="225">
        <v>0</v>
      </c>
      <c r="M82" s="225">
        <v>0</v>
      </c>
      <c r="N82" s="225">
        <v>0</v>
      </c>
      <c r="O82" s="225">
        <v>0</v>
      </c>
      <c r="P82" s="225">
        <v>0</v>
      </c>
      <c r="Q82" s="225">
        <v>0</v>
      </c>
      <c r="R82" s="225">
        <v>0</v>
      </c>
      <c r="S82" s="225">
        <v>0</v>
      </c>
      <c r="T82" s="225">
        <v>0</v>
      </c>
      <c r="U82" s="225">
        <v>0</v>
      </c>
      <c r="V82" s="225">
        <v>0</v>
      </c>
      <c r="W82" s="225">
        <v>0</v>
      </c>
      <c r="X82" s="225">
        <v>0</v>
      </c>
      <c r="Y82" s="225">
        <v>0</v>
      </c>
      <c r="Z82" s="225">
        <v>0</v>
      </c>
      <c r="AA82" s="225">
        <v>0</v>
      </c>
      <c r="AB82" s="225">
        <v>0</v>
      </c>
      <c r="AC82" s="225">
        <v>0</v>
      </c>
      <c r="AD82" s="225">
        <v>0</v>
      </c>
      <c r="AE82" s="225">
        <v>0</v>
      </c>
      <c r="AF82" s="225">
        <v>0</v>
      </c>
      <c r="AG82" s="225">
        <v>0</v>
      </c>
      <c r="AH82" s="225">
        <v>0</v>
      </c>
      <c r="AI82" s="225">
        <v>0</v>
      </c>
      <c r="AJ82" s="225">
        <v>0</v>
      </c>
      <c r="AK82" s="225">
        <v>0</v>
      </c>
      <c r="AL82" s="225">
        <v>0</v>
      </c>
      <c r="AM82" s="226">
        <f t="shared" si="9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">
      <c r="A83" s="233" t="s">
        <v>212</v>
      </c>
      <c r="B83" s="437"/>
      <c r="C83" s="211"/>
      <c r="D83" s="217">
        <v>0</v>
      </c>
      <c r="E83" s="218">
        <f t="shared" si="7"/>
        <v>0</v>
      </c>
      <c r="F83" s="219">
        <f t="shared" si="8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9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">
      <c r="A84" s="254" t="s">
        <v>214</v>
      </c>
      <c r="B84" s="437"/>
      <c r="C84" s="211"/>
      <c r="D84" s="217">
        <v>0</v>
      </c>
      <c r="E84" s="218">
        <f t="shared" si="7"/>
        <v>0</v>
      </c>
      <c r="F84" s="219">
        <f t="shared" si="8"/>
        <v>0</v>
      </c>
      <c r="G84" s="207"/>
      <c r="H84" s="225">
        <v>0</v>
      </c>
      <c r="I84" s="225">
        <v>0</v>
      </c>
      <c r="J84" s="225">
        <v>0</v>
      </c>
      <c r="K84" s="225">
        <v>0</v>
      </c>
      <c r="L84" s="225">
        <v>0</v>
      </c>
      <c r="M84" s="225">
        <v>0</v>
      </c>
      <c r="N84" s="225">
        <v>0</v>
      </c>
      <c r="O84" s="225">
        <v>0</v>
      </c>
      <c r="P84" s="225">
        <v>0</v>
      </c>
      <c r="Q84" s="225">
        <v>0</v>
      </c>
      <c r="R84" s="225">
        <v>0</v>
      </c>
      <c r="S84" s="225">
        <v>0</v>
      </c>
      <c r="T84" s="225">
        <v>0</v>
      </c>
      <c r="U84" s="225">
        <v>0</v>
      </c>
      <c r="V84" s="225">
        <v>0</v>
      </c>
      <c r="W84" s="225">
        <v>0</v>
      </c>
      <c r="X84" s="225">
        <v>0</v>
      </c>
      <c r="Y84" s="225">
        <v>0</v>
      </c>
      <c r="Z84" s="225">
        <v>0</v>
      </c>
      <c r="AA84" s="225">
        <v>0</v>
      </c>
      <c r="AB84" s="225">
        <v>0</v>
      </c>
      <c r="AC84" s="225">
        <v>0</v>
      </c>
      <c r="AD84" s="225">
        <v>0</v>
      </c>
      <c r="AE84" s="225">
        <v>0</v>
      </c>
      <c r="AF84" s="225">
        <v>0</v>
      </c>
      <c r="AG84" s="225">
        <v>0</v>
      </c>
      <c r="AH84" s="225">
        <v>0</v>
      </c>
      <c r="AI84" s="225">
        <v>0</v>
      </c>
      <c r="AJ84" s="225">
        <v>0</v>
      </c>
      <c r="AK84" s="225">
        <v>0</v>
      </c>
      <c r="AL84" s="225">
        <v>0</v>
      </c>
      <c r="AM84" s="226">
        <f t="shared" si="9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">
      <c r="A85" s="254" t="s">
        <v>214</v>
      </c>
      <c r="B85" s="437"/>
      <c r="C85" s="211"/>
      <c r="D85" s="217">
        <v>0</v>
      </c>
      <c r="E85" s="218">
        <f t="shared" si="7"/>
        <v>0</v>
      </c>
      <c r="F85" s="219">
        <f t="shared" si="8"/>
        <v>0</v>
      </c>
      <c r="G85" s="207"/>
      <c r="H85" s="225">
        <v>0</v>
      </c>
      <c r="I85" s="225">
        <v>0</v>
      </c>
      <c r="J85" s="225">
        <v>0</v>
      </c>
      <c r="K85" s="225">
        <v>0</v>
      </c>
      <c r="L85" s="225">
        <v>0</v>
      </c>
      <c r="M85" s="225">
        <v>0</v>
      </c>
      <c r="N85" s="225">
        <v>0</v>
      </c>
      <c r="O85" s="225">
        <v>0</v>
      </c>
      <c r="P85" s="225">
        <v>0</v>
      </c>
      <c r="Q85" s="225">
        <v>0</v>
      </c>
      <c r="R85" s="225">
        <v>0</v>
      </c>
      <c r="S85" s="225">
        <v>0</v>
      </c>
      <c r="T85" s="225">
        <v>0</v>
      </c>
      <c r="U85" s="225">
        <v>0</v>
      </c>
      <c r="V85" s="225">
        <v>0</v>
      </c>
      <c r="W85" s="225">
        <v>0</v>
      </c>
      <c r="X85" s="225">
        <v>0</v>
      </c>
      <c r="Y85" s="225">
        <v>0</v>
      </c>
      <c r="Z85" s="225">
        <v>0</v>
      </c>
      <c r="AA85" s="225">
        <v>0</v>
      </c>
      <c r="AB85" s="225">
        <v>0</v>
      </c>
      <c r="AC85" s="225">
        <v>0</v>
      </c>
      <c r="AD85" s="225">
        <v>0</v>
      </c>
      <c r="AE85" s="225">
        <v>0</v>
      </c>
      <c r="AF85" s="225">
        <v>0</v>
      </c>
      <c r="AG85" s="225">
        <v>0</v>
      </c>
      <c r="AH85" s="225">
        <v>0</v>
      </c>
      <c r="AI85" s="225">
        <v>0</v>
      </c>
      <c r="AJ85" s="225">
        <v>0</v>
      </c>
      <c r="AK85" s="225">
        <v>0</v>
      </c>
      <c r="AL85" s="225">
        <v>0</v>
      </c>
      <c r="AM85" s="226">
        <f t="shared" si="9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">
      <c r="A86" s="254" t="s">
        <v>214</v>
      </c>
      <c r="B86" s="437"/>
      <c r="C86" s="211"/>
      <c r="D86" s="217">
        <v>0</v>
      </c>
      <c r="E86" s="218">
        <f t="shared" si="7"/>
        <v>0</v>
      </c>
      <c r="F86" s="219">
        <f t="shared" si="8"/>
        <v>0</v>
      </c>
      <c r="G86" s="207"/>
      <c r="H86" s="225">
        <v>0</v>
      </c>
      <c r="I86" s="225">
        <v>0</v>
      </c>
      <c r="J86" s="225">
        <v>0</v>
      </c>
      <c r="K86" s="225">
        <v>0</v>
      </c>
      <c r="L86" s="225">
        <v>0</v>
      </c>
      <c r="M86" s="225">
        <v>0</v>
      </c>
      <c r="N86" s="225">
        <v>0</v>
      </c>
      <c r="O86" s="225">
        <v>0</v>
      </c>
      <c r="P86" s="225">
        <v>0</v>
      </c>
      <c r="Q86" s="225">
        <v>0</v>
      </c>
      <c r="R86" s="225">
        <v>0</v>
      </c>
      <c r="S86" s="225">
        <v>0</v>
      </c>
      <c r="T86" s="225">
        <v>0</v>
      </c>
      <c r="U86" s="225">
        <v>0</v>
      </c>
      <c r="V86" s="225">
        <v>0</v>
      </c>
      <c r="W86" s="225">
        <v>0</v>
      </c>
      <c r="X86" s="225">
        <v>0</v>
      </c>
      <c r="Y86" s="225">
        <v>0</v>
      </c>
      <c r="Z86" s="225">
        <v>0</v>
      </c>
      <c r="AA86" s="225">
        <v>0</v>
      </c>
      <c r="AB86" s="225">
        <v>0</v>
      </c>
      <c r="AC86" s="225">
        <v>0</v>
      </c>
      <c r="AD86" s="225">
        <v>0</v>
      </c>
      <c r="AE86" s="225">
        <v>0</v>
      </c>
      <c r="AF86" s="225">
        <v>0</v>
      </c>
      <c r="AG86" s="225">
        <v>0</v>
      </c>
      <c r="AH86" s="225">
        <v>0</v>
      </c>
      <c r="AI86" s="225">
        <v>0</v>
      </c>
      <c r="AJ86" s="225">
        <v>0</v>
      </c>
      <c r="AK86" s="225">
        <v>0</v>
      </c>
      <c r="AL86" s="225">
        <v>0</v>
      </c>
      <c r="AM86" s="226">
        <f t="shared" si="9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">
      <c r="A87" s="233" t="s">
        <v>215</v>
      </c>
      <c r="B87" s="437"/>
      <c r="C87" s="211"/>
      <c r="D87" s="217">
        <v>0</v>
      </c>
      <c r="E87" s="218">
        <f t="shared" si="7"/>
        <v>0</v>
      </c>
      <c r="F87" s="219">
        <f t="shared" si="8"/>
        <v>0</v>
      </c>
      <c r="G87" s="207"/>
      <c r="H87" s="225">
        <v>0</v>
      </c>
      <c r="I87" s="225">
        <v>0</v>
      </c>
      <c r="J87" s="225">
        <v>0</v>
      </c>
      <c r="K87" s="225">
        <v>0</v>
      </c>
      <c r="L87" s="225">
        <v>0</v>
      </c>
      <c r="M87" s="225">
        <v>0</v>
      </c>
      <c r="N87" s="225">
        <v>0</v>
      </c>
      <c r="O87" s="225">
        <v>0</v>
      </c>
      <c r="P87" s="225">
        <v>0</v>
      </c>
      <c r="Q87" s="225">
        <v>0</v>
      </c>
      <c r="R87" s="225">
        <v>0</v>
      </c>
      <c r="S87" s="225">
        <v>0</v>
      </c>
      <c r="T87" s="225">
        <v>0</v>
      </c>
      <c r="U87" s="225">
        <v>0</v>
      </c>
      <c r="V87" s="225">
        <v>0</v>
      </c>
      <c r="W87" s="225">
        <v>0</v>
      </c>
      <c r="X87" s="225">
        <v>0</v>
      </c>
      <c r="Y87" s="225">
        <v>0</v>
      </c>
      <c r="Z87" s="225">
        <v>0</v>
      </c>
      <c r="AA87" s="225">
        <v>0</v>
      </c>
      <c r="AB87" s="225">
        <v>0</v>
      </c>
      <c r="AC87" s="225">
        <v>0</v>
      </c>
      <c r="AD87" s="225">
        <v>0</v>
      </c>
      <c r="AE87" s="225">
        <v>0</v>
      </c>
      <c r="AF87" s="225">
        <v>0</v>
      </c>
      <c r="AG87" s="225">
        <v>0</v>
      </c>
      <c r="AH87" s="225">
        <v>0</v>
      </c>
      <c r="AI87" s="225">
        <v>0</v>
      </c>
      <c r="AJ87" s="225">
        <v>0</v>
      </c>
      <c r="AK87" s="225">
        <v>0</v>
      </c>
      <c r="AL87" s="225">
        <v>0</v>
      </c>
      <c r="AM87" s="226">
        <f t="shared" si="9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">
      <c r="A88" s="210" t="s">
        <v>216</v>
      </c>
      <c r="B88" s="437"/>
      <c r="C88" s="211"/>
      <c r="D88" s="217">
        <v>0</v>
      </c>
      <c r="E88" s="218">
        <f t="shared" si="7"/>
        <v>0</v>
      </c>
      <c r="F88" s="219">
        <f t="shared" si="8"/>
        <v>0</v>
      </c>
      <c r="G88" s="207"/>
      <c r="H88" s="225">
        <v>0</v>
      </c>
      <c r="I88" s="225">
        <v>0</v>
      </c>
      <c r="J88" s="225">
        <v>0</v>
      </c>
      <c r="K88" s="225">
        <v>0</v>
      </c>
      <c r="L88" s="225">
        <v>0</v>
      </c>
      <c r="M88" s="225">
        <v>0</v>
      </c>
      <c r="N88" s="225">
        <v>0</v>
      </c>
      <c r="O88" s="225">
        <v>0</v>
      </c>
      <c r="P88" s="225">
        <v>0</v>
      </c>
      <c r="Q88" s="225">
        <v>0</v>
      </c>
      <c r="R88" s="225">
        <v>0</v>
      </c>
      <c r="S88" s="225">
        <v>0</v>
      </c>
      <c r="T88" s="225">
        <v>0</v>
      </c>
      <c r="U88" s="225">
        <v>0</v>
      </c>
      <c r="V88" s="225">
        <v>0</v>
      </c>
      <c r="W88" s="225">
        <v>0</v>
      </c>
      <c r="X88" s="225">
        <v>0</v>
      </c>
      <c r="Y88" s="225">
        <v>0</v>
      </c>
      <c r="Z88" s="225">
        <v>0</v>
      </c>
      <c r="AA88" s="225">
        <v>0</v>
      </c>
      <c r="AB88" s="225">
        <v>0</v>
      </c>
      <c r="AC88" s="225">
        <v>0</v>
      </c>
      <c r="AD88" s="225">
        <v>0</v>
      </c>
      <c r="AE88" s="225">
        <v>0</v>
      </c>
      <c r="AF88" s="225">
        <v>0</v>
      </c>
      <c r="AG88" s="225">
        <v>0</v>
      </c>
      <c r="AH88" s="225">
        <v>0</v>
      </c>
      <c r="AI88" s="225">
        <v>0</v>
      </c>
      <c r="AJ88" s="225">
        <v>0</v>
      </c>
      <c r="AK88" s="225">
        <v>0</v>
      </c>
      <c r="AL88" s="225">
        <v>0</v>
      </c>
      <c r="AM88" s="226">
        <f t="shared" si="9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">
      <c r="A89" s="210" t="s">
        <v>217</v>
      </c>
      <c r="B89" s="437"/>
      <c r="C89" s="211"/>
      <c r="D89" s="217">
        <v>0</v>
      </c>
      <c r="E89" s="218">
        <f t="shared" si="7"/>
        <v>0</v>
      </c>
      <c r="F89" s="219">
        <f t="shared" si="8"/>
        <v>0</v>
      </c>
      <c r="G89" s="207"/>
      <c r="H89" s="225">
        <v>0</v>
      </c>
      <c r="I89" s="225">
        <v>0</v>
      </c>
      <c r="J89" s="225">
        <v>0</v>
      </c>
      <c r="K89" s="225">
        <v>0</v>
      </c>
      <c r="L89" s="225">
        <v>0</v>
      </c>
      <c r="M89" s="225">
        <v>0</v>
      </c>
      <c r="N89" s="225">
        <v>0</v>
      </c>
      <c r="O89" s="225">
        <v>0</v>
      </c>
      <c r="P89" s="225">
        <v>0</v>
      </c>
      <c r="Q89" s="225">
        <v>0</v>
      </c>
      <c r="R89" s="225">
        <v>0</v>
      </c>
      <c r="S89" s="225">
        <v>0</v>
      </c>
      <c r="T89" s="225">
        <v>0</v>
      </c>
      <c r="U89" s="225">
        <v>0</v>
      </c>
      <c r="V89" s="225">
        <v>0</v>
      </c>
      <c r="W89" s="225">
        <v>0</v>
      </c>
      <c r="X89" s="225">
        <v>0</v>
      </c>
      <c r="Y89" s="225">
        <v>0</v>
      </c>
      <c r="Z89" s="225">
        <v>0</v>
      </c>
      <c r="AA89" s="225">
        <v>0</v>
      </c>
      <c r="AB89" s="225">
        <v>0</v>
      </c>
      <c r="AC89" s="225">
        <v>0</v>
      </c>
      <c r="AD89" s="225">
        <v>0</v>
      </c>
      <c r="AE89" s="225">
        <v>0</v>
      </c>
      <c r="AF89" s="225">
        <v>0</v>
      </c>
      <c r="AG89" s="225">
        <v>0</v>
      </c>
      <c r="AH89" s="225">
        <v>0</v>
      </c>
      <c r="AI89" s="225">
        <v>0</v>
      </c>
      <c r="AJ89" s="225">
        <v>0</v>
      </c>
      <c r="AK89" s="225">
        <v>0</v>
      </c>
      <c r="AL89" s="225">
        <v>0</v>
      </c>
      <c r="AM89" s="226">
        <f t="shared" si="9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">
      <c r="A90" s="210" t="s">
        <v>218</v>
      </c>
      <c r="B90" s="437"/>
      <c r="C90" s="211"/>
      <c r="D90" s="217">
        <v>0</v>
      </c>
      <c r="E90" s="218">
        <f t="shared" si="7"/>
        <v>0</v>
      </c>
      <c r="F90" s="219">
        <f t="shared" si="8"/>
        <v>0</v>
      </c>
      <c r="G90" s="207"/>
      <c r="H90" s="225">
        <v>0</v>
      </c>
      <c r="I90" s="225">
        <v>0</v>
      </c>
      <c r="J90" s="225">
        <v>0</v>
      </c>
      <c r="K90" s="225">
        <v>0</v>
      </c>
      <c r="L90" s="225">
        <v>0</v>
      </c>
      <c r="M90" s="225">
        <v>0</v>
      </c>
      <c r="N90" s="225">
        <v>0</v>
      </c>
      <c r="O90" s="225">
        <v>0</v>
      </c>
      <c r="P90" s="225">
        <v>0</v>
      </c>
      <c r="Q90" s="225">
        <v>0</v>
      </c>
      <c r="R90" s="225">
        <v>0</v>
      </c>
      <c r="S90" s="225">
        <v>0</v>
      </c>
      <c r="T90" s="225">
        <v>0</v>
      </c>
      <c r="U90" s="225">
        <v>0</v>
      </c>
      <c r="V90" s="225">
        <v>0</v>
      </c>
      <c r="W90" s="225">
        <v>0</v>
      </c>
      <c r="X90" s="225">
        <v>0</v>
      </c>
      <c r="Y90" s="225">
        <v>0</v>
      </c>
      <c r="Z90" s="225">
        <v>0</v>
      </c>
      <c r="AA90" s="225">
        <v>0</v>
      </c>
      <c r="AB90" s="225">
        <v>0</v>
      </c>
      <c r="AC90" s="225">
        <v>0</v>
      </c>
      <c r="AD90" s="225">
        <v>0</v>
      </c>
      <c r="AE90" s="225">
        <v>0</v>
      </c>
      <c r="AF90" s="225">
        <v>0</v>
      </c>
      <c r="AG90" s="225">
        <v>0</v>
      </c>
      <c r="AH90" s="225">
        <v>0</v>
      </c>
      <c r="AI90" s="225">
        <v>0</v>
      </c>
      <c r="AJ90" s="225">
        <v>0</v>
      </c>
      <c r="AK90" s="225">
        <v>0</v>
      </c>
      <c r="AL90" s="225">
        <v>0</v>
      </c>
      <c r="AM90" s="226">
        <f t="shared" si="9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">
      <c r="A91" s="525" t="s">
        <v>219</v>
      </c>
      <c r="B91" s="526"/>
      <c r="C91" s="211"/>
      <c r="D91" s="217">
        <v>0</v>
      </c>
      <c r="E91" s="218">
        <f t="shared" si="7"/>
        <v>0</v>
      </c>
      <c r="F91" s="219">
        <f t="shared" si="8"/>
        <v>0</v>
      </c>
      <c r="G91" s="207"/>
      <c r="H91" s="527">
        <v>0</v>
      </c>
      <c r="I91" s="527">
        <v>0</v>
      </c>
      <c r="J91" s="527">
        <v>0</v>
      </c>
      <c r="K91" s="527">
        <v>0</v>
      </c>
      <c r="L91" s="527">
        <v>0</v>
      </c>
      <c r="M91" s="527">
        <v>0</v>
      </c>
      <c r="N91" s="527">
        <v>0</v>
      </c>
      <c r="O91" s="527">
        <v>0</v>
      </c>
      <c r="P91" s="527">
        <v>0</v>
      </c>
      <c r="Q91" s="527">
        <v>0</v>
      </c>
      <c r="R91" s="527">
        <v>0</v>
      </c>
      <c r="S91" s="527">
        <v>0</v>
      </c>
      <c r="T91" s="527">
        <v>0</v>
      </c>
      <c r="U91" s="527">
        <v>0</v>
      </c>
      <c r="V91" s="527">
        <v>0</v>
      </c>
      <c r="W91" s="527">
        <v>0</v>
      </c>
      <c r="X91" s="527">
        <v>0</v>
      </c>
      <c r="Y91" s="527">
        <v>0</v>
      </c>
      <c r="Z91" s="527">
        <v>0</v>
      </c>
      <c r="AA91" s="527">
        <v>0</v>
      </c>
      <c r="AB91" s="527">
        <v>0</v>
      </c>
      <c r="AC91" s="527">
        <v>0</v>
      </c>
      <c r="AD91" s="527">
        <v>0</v>
      </c>
      <c r="AE91" s="527">
        <v>0</v>
      </c>
      <c r="AF91" s="527">
        <v>0</v>
      </c>
      <c r="AG91" s="527">
        <v>0</v>
      </c>
      <c r="AH91" s="527">
        <v>0</v>
      </c>
      <c r="AI91" s="527">
        <v>0</v>
      </c>
      <c r="AJ91" s="527">
        <v>0</v>
      </c>
      <c r="AK91" s="527">
        <v>0</v>
      </c>
      <c r="AL91" s="527">
        <v>0</v>
      </c>
      <c r="AM91" s="226">
        <f t="shared" si="9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">
      <c r="A92" s="210" t="s">
        <v>220</v>
      </c>
      <c r="B92" s="437"/>
      <c r="C92" s="211"/>
      <c r="D92" s="217">
        <v>0</v>
      </c>
      <c r="E92" s="218">
        <f t="shared" si="7"/>
        <v>0</v>
      </c>
      <c r="F92" s="219">
        <f t="shared" ref="F92:F107" si="10">E92-D92</f>
        <v>0</v>
      </c>
      <c r="G92" s="207"/>
      <c r="H92" s="225">
        <v>0</v>
      </c>
      <c r="I92" s="225">
        <v>0</v>
      </c>
      <c r="J92" s="225">
        <v>0</v>
      </c>
      <c r="K92" s="225">
        <v>0</v>
      </c>
      <c r="L92" s="225">
        <v>0</v>
      </c>
      <c r="M92" s="225">
        <v>0</v>
      </c>
      <c r="N92" s="225">
        <v>0</v>
      </c>
      <c r="O92" s="225">
        <v>0</v>
      </c>
      <c r="P92" s="225">
        <v>0</v>
      </c>
      <c r="Q92" s="225">
        <v>0</v>
      </c>
      <c r="R92" s="225">
        <v>0</v>
      </c>
      <c r="S92" s="225">
        <v>0</v>
      </c>
      <c r="T92" s="225">
        <v>0</v>
      </c>
      <c r="U92" s="225">
        <v>0</v>
      </c>
      <c r="V92" s="225">
        <v>0</v>
      </c>
      <c r="W92" s="225">
        <v>0</v>
      </c>
      <c r="X92" s="225">
        <v>0</v>
      </c>
      <c r="Y92" s="225">
        <v>0</v>
      </c>
      <c r="Z92" s="225">
        <v>0</v>
      </c>
      <c r="AA92" s="225">
        <v>0</v>
      </c>
      <c r="AB92" s="225">
        <v>0</v>
      </c>
      <c r="AC92" s="225">
        <v>0</v>
      </c>
      <c r="AD92" s="225">
        <v>0</v>
      </c>
      <c r="AE92" s="225">
        <v>0</v>
      </c>
      <c r="AF92" s="225">
        <v>0</v>
      </c>
      <c r="AG92" s="225">
        <v>0</v>
      </c>
      <c r="AH92" s="225">
        <v>0</v>
      </c>
      <c r="AI92" s="225">
        <v>0</v>
      </c>
      <c r="AJ92" s="225">
        <v>0</v>
      </c>
      <c r="AK92" s="225">
        <v>0</v>
      </c>
      <c r="AL92" s="225">
        <v>0</v>
      </c>
      <c r="AM92" s="226">
        <f t="shared" ref="AM92:AM106" si="11">SUM(H92:AL92)</f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">
      <c r="A93" s="210" t="s">
        <v>221</v>
      </c>
      <c r="B93" s="437"/>
      <c r="C93" s="211"/>
      <c r="D93" s="217">
        <v>0</v>
      </c>
      <c r="E93" s="218">
        <f t="shared" si="7"/>
        <v>0</v>
      </c>
      <c r="F93" s="219">
        <f t="shared" si="10"/>
        <v>0</v>
      </c>
      <c r="G93" s="207"/>
      <c r="H93" s="225">
        <v>0</v>
      </c>
      <c r="I93" s="225">
        <v>0</v>
      </c>
      <c r="J93" s="225">
        <v>0</v>
      </c>
      <c r="K93" s="225">
        <v>0</v>
      </c>
      <c r="L93" s="225">
        <v>0</v>
      </c>
      <c r="M93" s="225">
        <v>0</v>
      </c>
      <c r="N93" s="225">
        <v>0</v>
      </c>
      <c r="O93" s="225">
        <v>0</v>
      </c>
      <c r="P93" s="225">
        <v>0</v>
      </c>
      <c r="Q93" s="225">
        <v>0</v>
      </c>
      <c r="R93" s="225">
        <v>0</v>
      </c>
      <c r="S93" s="225">
        <v>0</v>
      </c>
      <c r="T93" s="225">
        <v>0</v>
      </c>
      <c r="U93" s="225">
        <v>0</v>
      </c>
      <c r="V93" s="225">
        <v>0</v>
      </c>
      <c r="W93" s="225">
        <v>0</v>
      </c>
      <c r="X93" s="225">
        <v>0</v>
      </c>
      <c r="Y93" s="225">
        <v>0</v>
      </c>
      <c r="Z93" s="225">
        <v>0</v>
      </c>
      <c r="AA93" s="225">
        <v>0</v>
      </c>
      <c r="AB93" s="225">
        <v>0</v>
      </c>
      <c r="AC93" s="225">
        <v>0</v>
      </c>
      <c r="AD93" s="225">
        <v>0</v>
      </c>
      <c r="AE93" s="225">
        <v>0</v>
      </c>
      <c r="AF93" s="225">
        <v>0</v>
      </c>
      <c r="AG93" s="225">
        <v>0</v>
      </c>
      <c r="AH93" s="225">
        <v>0</v>
      </c>
      <c r="AI93" s="225">
        <v>0</v>
      </c>
      <c r="AJ93" s="225">
        <v>0</v>
      </c>
      <c r="AK93" s="225">
        <v>0</v>
      </c>
      <c r="AL93" s="225">
        <v>0</v>
      </c>
      <c r="AM93" s="226">
        <f t="shared" si="11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">
      <c r="A94" s="210" t="s">
        <v>211</v>
      </c>
      <c r="B94" s="437"/>
      <c r="C94" s="211"/>
      <c r="D94" s="217">
        <v>0</v>
      </c>
      <c r="E94" s="218">
        <f t="shared" si="7"/>
        <v>0</v>
      </c>
      <c r="F94" s="219">
        <f t="shared" si="10"/>
        <v>0</v>
      </c>
      <c r="G94" s="207"/>
      <c r="H94" s="225">
        <v>0</v>
      </c>
      <c r="I94" s="225">
        <v>0</v>
      </c>
      <c r="J94" s="225">
        <v>0</v>
      </c>
      <c r="K94" s="225">
        <v>0</v>
      </c>
      <c r="L94" s="225">
        <v>0</v>
      </c>
      <c r="M94" s="225">
        <v>0</v>
      </c>
      <c r="N94" s="225">
        <v>0</v>
      </c>
      <c r="O94" s="225">
        <v>0</v>
      </c>
      <c r="P94" s="225">
        <v>0</v>
      </c>
      <c r="Q94" s="225">
        <v>0</v>
      </c>
      <c r="R94" s="225">
        <v>0</v>
      </c>
      <c r="S94" s="225">
        <v>0</v>
      </c>
      <c r="T94" s="225">
        <v>0</v>
      </c>
      <c r="U94" s="225">
        <v>0</v>
      </c>
      <c r="V94" s="225">
        <v>0</v>
      </c>
      <c r="W94" s="225">
        <v>0</v>
      </c>
      <c r="X94" s="225">
        <v>0</v>
      </c>
      <c r="Y94" s="225">
        <v>0</v>
      </c>
      <c r="Z94" s="225">
        <v>0</v>
      </c>
      <c r="AA94" s="225">
        <v>0</v>
      </c>
      <c r="AB94" s="225">
        <v>0</v>
      </c>
      <c r="AC94" s="225">
        <v>0</v>
      </c>
      <c r="AD94" s="225">
        <v>0</v>
      </c>
      <c r="AE94" s="225">
        <v>0</v>
      </c>
      <c r="AF94" s="225">
        <v>0</v>
      </c>
      <c r="AG94" s="225">
        <v>0</v>
      </c>
      <c r="AH94" s="225">
        <v>0</v>
      </c>
      <c r="AI94" s="225">
        <v>0</v>
      </c>
      <c r="AJ94" s="225">
        <v>0</v>
      </c>
      <c r="AK94" s="225">
        <v>0</v>
      </c>
      <c r="AL94" s="225">
        <v>0</v>
      </c>
      <c r="AM94" s="226">
        <f t="shared" si="11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">
      <c r="A95" s="210" t="s">
        <v>212</v>
      </c>
      <c r="B95" s="437"/>
      <c r="C95" s="211"/>
      <c r="D95" s="217">
        <v>0</v>
      </c>
      <c r="E95" s="218">
        <f t="shared" si="7"/>
        <v>0</v>
      </c>
      <c r="F95" s="219">
        <f t="shared" si="10"/>
        <v>0</v>
      </c>
      <c r="G95" s="207"/>
      <c r="H95" s="225">
        <v>0</v>
      </c>
      <c r="I95" s="225">
        <v>0</v>
      </c>
      <c r="J95" s="225">
        <v>0</v>
      </c>
      <c r="K95" s="225">
        <v>0</v>
      </c>
      <c r="L95" s="225">
        <v>0</v>
      </c>
      <c r="M95" s="225">
        <v>0</v>
      </c>
      <c r="N95" s="225">
        <v>0</v>
      </c>
      <c r="O95" s="225">
        <v>0</v>
      </c>
      <c r="P95" s="225">
        <v>0</v>
      </c>
      <c r="Q95" s="225">
        <v>0</v>
      </c>
      <c r="R95" s="225">
        <v>0</v>
      </c>
      <c r="S95" s="225">
        <v>0</v>
      </c>
      <c r="T95" s="225">
        <v>0</v>
      </c>
      <c r="U95" s="225">
        <v>0</v>
      </c>
      <c r="V95" s="225">
        <v>0</v>
      </c>
      <c r="W95" s="225">
        <v>0</v>
      </c>
      <c r="X95" s="225">
        <v>0</v>
      </c>
      <c r="Y95" s="225">
        <v>0</v>
      </c>
      <c r="Z95" s="225">
        <v>0</v>
      </c>
      <c r="AA95" s="225">
        <v>0</v>
      </c>
      <c r="AB95" s="225">
        <v>0</v>
      </c>
      <c r="AC95" s="225">
        <v>0</v>
      </c>
      <c r="AD95" s="225">
        <v>0</v>
      </c>
      <c r="AE95" s="225">
        <v>0</v>
      </c>
      <c r="AF95" s="225">
        <v>0</v>
      </c>
      <c r="AG95" s="225">
        <v>0</v>
      </c>
      <c r="AH95" s="225">
        <v>0</v>
      </c>
      <c r="AI95" s="225">
        <v>0</v>
      </c>
      <c r="AJ95" s="225">
        <v>0</v>
      </c>
      <c r="AK95" s="225">
        <v>0</v>
      </c>
      <c r="AL95" s="225">
        <v>0</v>
      </c>
      <c r="AM95" s="226">
        <f t="shared" si="11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">
      <c r="A96" s="210" t="s">
        <v>222</v>
      </c>
      <c r="B96" s="437"/>
      <c r="C96" s="211"/>
      <c r="D96" s="217">
        <v>0</v>
      </c>
      <c r="E96" s="218">
        <f t="shared" si="7"/>
        <v>0</v>
      </c>
      <c r="F96" s="219">
        <f t="shared" si="10"/>
        <v>0</v>
      </c>
      <c r="G96" s="207"/>
      <c r="H96" s="225">
        <v>0</v>
      </c>
      <c r="I96" s="225">
        <v>0</v>
      </c>
      <c r="J96" s="225">
        <v>0</v>
      </c>
      <c r="K96" s="225">
        <v>0</v>
      </c>
      <c r="L96" s="225">
        <v>0</v>
      </c>
      <c r="M96" s="225">
        <v>0</v>
      </c>
      <c r="N96" s="225">
        <v>0</v>
      </c>
      <c r="O96" s="225">
        <v>0</v>
      </c>
      <c r="P96" s="225">
        <v>0</v>
      </c>
      <c r="Q96" s="225">
        <v>0</v>
      </c>
      <c r="R96" s="225">
        <v>0</v>
      </c>
      <c r="S96" s="225">
        <v>0</v>
      </c>
      <c r="T96" s="225">
        <v>0</v>
      </c>
      <c r="U96" s="225">
        <v>0</v>
      </c>
      <c r="V96" s="225">
        <v>0</v>
      </c>
      <c r="W96" s="225">
        <v>0</v>
      </c>
      <c r="X96" s="225">
        <v>0</v>
      </c>
      <c r="Y96" s="225">
        <v>0</v>
      </c>
      <c r="Z96" s="225">
        <v>0</v>
      </c>
      <c r="AA96" s="225">
        <v>0</v>
      </c>
      <c r="AB96" s="225">
        <v>0</v>
      </c>
      <c r="AC96" s="225">
        <v>0</v>
      </c>
      <c r="AD96" s="225">
        <v>0</v>
      </c>
      <c r="AE96" s="225">
        <v>0</v>
      </c>
      <c r="AF96" s="225">
        <v>0</v>
      </c>
      <c r="AG96" s="225">
        <v>0</v>
      </c>
      <c r="AH96" s="225">
        <v>0</v>
      </c>
      <c r="AI96" s="225">
        <v>0</v>
      </c>
      <c r="AJ96" s="225">
        <v>0</v>
      </c>
      <c r="AK96" s="225">
        <v>0</v>
      </c>
      <c r="AL96" s="225">
        <v>0</v>
      </c>
      <c r="AM96" s="226">
        <f t="shared" si="11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">
      <c r="A97" s="210" t="s">
        <v>223</v>
      </c>
      <c r="B97" s="437"/>
      <c r="C97" s="211"/>
      <c r="D97" s="217">
        <v>0</v>
      </c>
      <c r="E97" s="218">
        <f t="shared" si="7"/>
        <v>0</v>
      </c>
      <c r="F97" s="219">
        <f t="shared" si="10"/>
        <v>0</v>
      </c>
      <c r="G97" s="207"/>
      <c r="H97" s="225">
        <v>0</v>
      </c>
      <c r="I97" s="225">
        <v>0</v>
      </c>
      <c r="J97" s="225">
        <v>0</v>
      </c>
      <c r="K97" s="225">
        <v>0</v>
      </c>
      <c r="L97" s="225">
        <v>0</v>
      </c>
      <c r="M97" s="225">
        <v>0</v>
      </c>
      <c r="N97" s="225">
        <v>0</v>
      </c>
      <c r="O97" s="225">
        <v>0</v>
      </c>
      <c r="P97" s="225">
        <v>0</v>
      </c>
      <c r="Q97" s="225">
        <v>0</v>
      </c>
      <c r="R97" s="225">
        <v>0</v>
      </c>
      <c r="S97" s="225">
        <v>0</v>
      </c>
      <c r="T97" s="225">
        <v>0</v>
      </c>
      <c r="U97" s="225">
        <v>0</v>
      </c>
      <c r="V97" s="225">
        <v>0</v>
      </c>
      <c r="W97" s="225">
        <v>0</v>
      </c>
      <c r="X97" s="225">
        <v>0</v>
      </c>
      <c r="Y97" s="225">
        <v>0</v>
      </c>
      <c r="Z97" s="225">
        <v>0</v>
      </c>
      <c r="AA97" s="225">
        <v>0</v>
      </c>
      <c r="AB97" s="225">
        <v>0</v>
      </c>
      <c r="AC97" s="225">
        <v>0</v>
      </c>
      <c r="AD97" s="225">
        <v>0</v>
      </c>
      <c r="AE97" s="225">
        <v>0</v>
      </c>
      <c r="AF97" s="225">
        <v>0</v>
      </c>
      <c r="AG97" s="225">
        <v>0</v>
      </c>
      <c r="AH97" s="225">
        <v>0</v>
      </c>
      <c r="AI97" s="225">
        <v>0</v>
      </c>
      <c r="AJ97" s="225">
        <v>0</v>
      </c>
      <c r="AK97" s="225">
        <v>0</v>
      </c>
      <c r="AL97" s="225">
        <v>0</v>
      </c>
      <c r="AM97" s="226">
        <f t="shared" si="11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">
      <c r="A98" s="210" t="s">
        <v>224</v>
      </c>
      <c r="B98" s="437"/>
      <c r="C98" s="211"/>
      <c r="D98" s="217">
        <v>0</v>
      </c>
      <c r="E98" s="218">
        <f t="shared" si="7"/>
        <v>0</v>
      </c>
      <c r="F98" s="219">
        <f t="shared" si="10"/>
        <v>0</v>
      </c>
      <c r="G98" s="207"/>
      <c r="H98" s="225">
        <v>0</v>
      </c>
      <c r="I98" s="225">
        <v>0</v>
      </c>
      <c r="J98" s="225">
        <v>0</v>
      </c>
      <c r="K98" s="225">
        <v>0</v>
      </c>
      <c r="L98" s="225">
        <v>0</v>
      </c>
      <c r="M98" s="225">
        <v>0</v>
      </c>
      <c r="N98" s="225">
        <v>0</v>
      </c>
      <c r="O98" s="225">
        <v>0</v>
      </c>
      <c r="P98" s="225">
        <v>0</v>
      </c>
      <c r="Q98" s="225">
        <v>0</v>
      </c>
      <c r="R98" s="225">
        <v>0</v>
      </c>
      <c r="S98" s="225">
        <v>0</v>
      </c>
      <c r="T98" s="225">
        <v>0</v>
      </c>
      <c r="U98" s="225">
        <v>0</v>
      </c>
      <c r="V98" s="225">
        <v>0</v>
      </c>
      <c r="W98" s="225">
        <v>0</v>
      </c>
      <c r="X98" s="225">
        <v>0</v>
      </c>
      <c r="Y98" s="225">
        <v>0</v>
      </c>
      <c r="Z98" s="225">
        <v>0</v>
      </c>
      <c r="AA98" s="225">
        <v>0</v>
      </c>
      <c r="AB98" s="225">
        <v>0</v>
      </c>
      <c r="AC98" s="225">
        <v>0</v>
      </c>
      <c r="AD98" s="225">
        <v>0</v>
      </c>
      <c r="AE98" s="225">
        <v>0</v>
      </c>
      <c r="AF98" s="225">
        <v>0</v>
      </c>
      <c r="AG98" s="225">
        <v>0</v>
      </c>
      <c r="AH98" s="225">
        <v>0</v>
      </c>
      <c r="AI98" s="225">
        <v>0</v>
      </c>
      <c r="AJ98" s="225">
        <v>0</v>
      </c>
      <c r="AK98" s="225">
        <v>0</v>
      </c>
      <c r="AL98" s="225">
        <v>0</v>
      </c>
      <c r="AM98" s="226">
        <f t="shared" si="11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">
      <c r="A99" s="210" t="s">
        <v>225</v>
      </c>
      <c r="B99" s="437"/>
      <c r="C99" s="211"/>
      <c r="D99" s="217">
        <v>0</v>
      </c>
      <c r="E99" s="218">
        <f t="shared" si="7"/>
        <v>0</v>
      </c>
      <c r="F99" s="219">
        <f t="shared" si="10"/>
        <v>0</v>
      </c>
      <c r="G99" s="207"/>
      <c r="H99" s="225">
        <v>0</v>
      </c>
      <c r="I99" s="225">
        <v>0</v>
      </c>
      <c r="J99" s="225">
        <v>0</v>
      </c>
      <c r="K99" s="225">
        <v>0</v>
      </c>
      <c r="L99" s="225">
        <v>0</v>
      </c>
      <c r="M99" s="225">
        <v>0</v>
      </c>
      <c r="N99" s="225">
        <v>0</v>
      </c>
      <c r="O99" s="225">
        <v>0</v>
      </c>
      <c r="P99" s="225">
        <v>0</v>
      </c>
      <c r="Q99" s="225">
        <v>0</v>
      </c>
      <c r="R99" s="225">
        <v>0</v>
      </c>
      <c r="S99" s="225">
        <v>0</v>
      </c>
      <c r="T99" s="225">
        <v>0</v>
      </c>
      <c r="U99" s="225">
        <v>0</v>
      </c>
      <c r="V99" s="225">
        <v>0</v>
      </c>
      <c r="W99" s="225">
        <v>0</v>
      </c>
      <c r="X99" s="225">
        <v>0</v>
      </c>
      <c r="Y99" s="225">
        <v>0</v>
      </c>
      <c r="Z99" s="225">
        <v>0</v>
      </c>
      <c r="AA99" s="225">
        <v>0</v>
      </c>
      <c r="AB99" s="225">
        <v>0</v>
      </c>
      <c r="AC99" s="225">
        <v>0</v>
      </c>
      <c r="AD99" s="225">
        <v>0</v>
      </c>
      <c r="AE99" s="225">
        <v>0</v>
      </c>
      <c r="AF99" s="225">
        <v>0</v>
      </c>
      <c r="AG99" s="225">
        <v>0</v>
      </c>
      <c r="AH99" s="225">
        <v>0</v>
      </c>
      <c r="AI99" s="225">
        <v>0</v>
      </c>
      <c r="AJ99" s="225">
        <v>0</v>
      </c>
      <c r="AK99" s="225">
        <v>0</v>
      </c>
      <c r="AL99" s="225">
        <v>0</v>
      </c>
      <c r="AM99" s="226">
        <f t="shared" si="11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">
      <c r="A100" s="253" t="s">
        <v>214</v>
      </c>
      <c r="B100" s="437"/>
      <c r="C100" s="211"/>
      <c r="D100" s="217">
        <v>0</v>
      </c>
      <c r="E100" s="218">
        <f t="shared" si="7"/>
        <v>0</v>
      </c>
      <c r="F100" s="219">
        <f t="shared" si="10"/>
        <v>0</v>
      </c>
      <c r="G100" s="207"/>
      <c r="H100" s="225">
        <v>0</v>
      </c>
      <c r="I100" s="225">
        <v>0</v>
      </c>
      <c r="J100" s="225">
        <v>0</v>
      </c>
      <c r="K100" s="225">
        <v>0</v>
      </c>
      <c r="L100" s="225">
        <v>0</v>
      </c>
      <c r="M100" s="225">
        <v>0</v>
      </c>
      <c r="N100" s="225">
        <v>0</v>
      </c>
      <c r="O100" s="225">
        <v>0</v>
      </c>
      <c r="P100" s="225">
        <v>0</v>
      </c>
      <c r="Q100" s="225">
        <v>0</v>
      </c>
      <c r="R100" s="225">
        <v>0</v>
      </c>
      <c r="S100" s="225">
        <v>0</v>
      </c>
      <c r="T100" s="225">
        <v>0</v>
      </c>
      <c r="U100" s="225">
        <v>0</v>
      </c>
      <c r="V100" s="225">
        <v>0</v>
      </c>
      <c r="W100" s="225">
        <v>0</v>
      </c>
      <c r="X100" s="225">
        <v>0</v>
      </c>
      <c r="Y100" s="225">
        <v>0</v>
      </c>
      <c r="Z100" s="225">
        <v>0</v>
      </c>
      <c r="AA100" s="225">
        <v>0</v>
      </c>
      <c r="AB100" s="225">
        <v>0</v>
      </c>
      <c r="AC100" s="225">
        <v>0</v>
      </c>
      <c r="AD100" s="225">
        <v>0</v>
      </c>
      <c r="AE100" s="225">
        <v>0</v>
      </c>
      <c r="AF100" s="225">
        <v>0</v>
      </c>
      <c r="AG100" s="225">
        <v>0</v>
      </c>
      <c r="AH100" s="225">
        <v>0</v>
      </c>
      <c r="AI100" s="225">
        <v>0</v>
      </c>
      <c r="AJ100" s="225">
        <v>0</v>
      </c>
      <c r="AK100" s="225">
        <v>0</v>
      </c>
      <c r="AL100" s="225">
        <v>0</v>
      </c>
      <c r="AM100" s="226">
        <f t="shared" si="11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">
      <c r="A101" s="253" t="s">
        <v>214</v>
      </c>
      <c r="B101" s="437"/>
      <c r="C101" s="211"/>
      <c r="D101" s="217">
        <v>0</v>
      </c>
      <c r="E101" s="218">
        <f t="shared" si="7"/>
        <v>0</v>
      </c>
      <c r="F101" s="219">
        <f t="shared" si="10"/>
        <v>0</v>
      </c>
      <c r="G101" s="207"/>
      <c r="H101" s="225">
        <v>0</v>
      </c>
      <c r="I101" s="225">
        <v>0</v>
      </c>
      <c r="J101" s="225">
        <v>0</v>
      </c>
      <c r="K101" s="225">
        <v>0</v>
      </c>
      <c r="L101" s="225">
        <v>0</v>
      </c>
      <c r="M101" s="225">
        <v>0</v>
      </c>
      <c r="N101" s="225">
        <v>0</v>
      </c>
      <c r="O101" s="225">
        <v>0</v>
      </c>
      <c r="P101" s="225">
        <v>0</v>
      </c>
      <c r="Q101" s="225">
        <v>0</v>
      </c>
      <c r="R101" s="225">
        <v>0</v>
      </c>
      <c r="S101" s="225">
        <v>0</v>
      </c>
      <c r="T101" s="225">
        <v>0</v>
      </c>
      <c r="U101" s="225">
        <v>0</v>
      </c>
      <c r="V101" s="225">
        <v>0</v>
      </c>
      <c r="W101" s="225">
        <v>0</v>
      </c>
      <c r="X101" s="225">
        <v>0</v>
      </c>
      <c r="Y101" s="225">
        <v>0</v>
      </c>
      <c r="Z101" s="225">
        <v>0</v>
      </c>
      <c r="AA101" s="225">
        <v>0</v>
      </c>
      <c r="AB101" s="225">
        <v>0</v>
      </c>
      <c r="AC101" s="225">
        <v>0</v>
      </c>
      <c r="AD101" s="225">
        <v>0</v>
      </c>
      <c r="AE101" s="225">
        <v>0</v>
      </c>
      <c r="AF101" s="225">
        <v>0</v>
      </c>
      <c r="AG101" s="225">
        <v>0</v>
      </c>
      <c r="AH101" s="225">
        <v>0</v>
      </c>
      <c r="AI101" s="225">
        <v>0</v>
      </c>
      <c r="AJ101" s="225">
        <v>0</v>
      </c>
      <c r="AK101" s="225">
        <v>0</v>
      </c>
      <c r="AL101" s="225">
        <v>0</v>
      </c>
      <c r="AM101" s="226">
        <f t="shared" si="11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">
      <c r="A102" s="209" t="s">
        <v>226</v>
      </c>
      <c r="B102" s="437"/>
      <c r="C102" s="211"/>
      <c r="D102" s="217">
        <v>0</v>
      </c>
      <c r="E102" s="218">
        <f t="shared" si="7"/>
        <v>0</v>
      </c>
      <c r="F102" s="219">
        <f t="shared" si="10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1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">
      <c r="A103" s="209" t="s">
        <v>227</v>
      </c>
      <c r="B103" s="210"/>
      <c r="C103" s="211"/>
      <c r="D103" s="217">
        <v>0</v>
      </c>
      <c r="E103" s="218">
        <f t="shared" si="7"/>
        <v>0</v>
      </c>
      <c r="F103" s="219">
        <f t="shared" si="10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1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">
      <c r="A104" s="209" t="s">
        <v>228</v>
      </c>
      <c r="B104" s="210"/>
      <c r="C104" s="211"/>
      <c r="D104" s="217">
        <v>0</v>
      </c>
      <c r="E104" s="218">
        <f t="shared" si="7"/>
        <v>0</v>
      </c>
      <c r="F104" s="219">
        <f t="shared" si="10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1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">
      <c r="A105" s="349" t="s">
        <v>214</v>
      </c>
      <c r="B105" s="210"/>
      <c r="C105" s="211"/>
      <c r="D105" s="217">
        <v>0</v>
      </c>
      <c r="E105" s="218">
        <f t="shared" si="7"/>
        <v>0</v>
      </c>
      <c r="F105" s="219">
        <f t="shared" si="10"/>
        <v>0</v>
      </c>
      <c r="G105" s="207"/>
      <c r="H105" s="276">
        <v>0</v>
      </c>
      <c r="I105" s="276">
        <v>0</v>
      </c>
      <c r="J105" s="276">
        <v>0</v>
      </c>
      <c r="K105" s="276">
        <v>0</v>
      </c>
      <c r="L105" s="276">
        <v>0</v>
      </c>
      <c r="M105" s="276">
        <v>0</v>
      </c>
      <c r="N105" s="276">
        <v>0</v>
      </c>
      <c r="O105" s="276">
        <v>0</v>
      </c>
      <c r="P105" s="276">
        <v>0</v>
      </c>
      <c r="Q105" s="276">
        <v>0</v>
      </c>
      <c r="R105" s="276">
        <v>0</v>
      </c>
      <c r="S105" s="276">
        <v>0</v>
      </c>
      <c r="T105" s="276">
        <v>0</v>
      </c>
      <c r="U105" s="276">
        <v>0</v>
      </c>
      <c r="V105" s="276">
        <v>0</v>
      </c>
      <c r="W105" s="276">
        <v>0</v>
      </c>
      <c r="X105" s="276">
        <v>0</v>
      </c>
      <c r="Y105" s="276">
        <v>0</v>
      </c>
      <c r="Z105" s="276">
        <v>0</v>
      </c>
      <c r="AA105" s="276">
        <v>0</v>
      </c>
      <c r="AB105" s="276">
        <v>0</v>
      </c>
      <c r="AC105" s="276">
        <v>0</v>
      </c>
      <c r="AD105" s="276">
        <v>0</v>
      </c>
      <c r="AE105" s="276">
        <v>0</v>
      </c>
      <c r="AF105" s="276">
        <v>0</v>
      </c>
      <c r="AG105" s="276">
        <v>0</v>
      </c>
      <c r="AH105" s="276">
        <v>0</v>
      </c>
      <c r="AI105" s="276">
        <v>0</v>
      </c>
      <c r="AJ105" s="276">
        <v>0</v>
      </c>
      <c r="AK105" s="276">
        <v>0</v>
      </c>
      <c r="AL105" s="276">
        <v>0</v>
      </c>
      <c r="AM105" s="226">
        <f t="shared" si="11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25">
      <c r="A106" s="209" t="s">
        <v>229</v>
      </c>
      <c r="B106" s="210"/>
      <c r="C106" s="211"/>
      <c r="D106" s="217">
        <v>0</v>
      </c>
      <c r="E106" s="218">
        <f t="shared" si="7"/>
        <v>0</v>
      </c>
      <c r="F106" s="219">
        <f t="shared" si="10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1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25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10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">
      <c r="A108" s="438" t="s">
        <v>231</v>
      </c>
      <c r="B108" s="210"/>
      <c r="C108" s="211"/>
      <c r="D108" s="217">
        <v>0</v>
      </c>
      <c r="E108" s="218">
        <f t="shared" ref="E108:E116" si="12">AM108</f>
        <v>465</v>
      </c>
      <c r="F108" s="521">
        <f t="shared" ref="F108:F118" si="13">E108-D108</f>
        <v>465</v>
      </c>
      <c r="G108" s="207"/>
      <c r="H108" s="533">
        <v>0</v>
      </c>
      <c r="I108" s="533">
        <v>1</v>
      </c>
      <c r="J108" s="533">
        <v>2</v>
      </c>
      <c r="K108" s="533">
        <v>3</v>
      </c>
      <c r="L108" s="533">
        <v>4</v>
      </c>
      <c r="M108" s="533">
        <v>5</v>
      </c>
      <c r="N108" s="533">
        <v>6</v>
      </c>
      <c r="O108" s="533">
        <v>7</v>
      </c>
      <c r="P108" s="533">
        <v>8</v>
      </c>
      <c r="Q108" s="533">
        <v>9</v>
      </c>
      <c r="R108" s="533">
        <v>10</v>
      </c>
      <c r="S108" s="533">
        <v>11</v>
      </c>
      <c r="T108" s="533">
        <v>12</v>
      </c>
      <c r="U108" s="533">
        <v>13</v>
      </c>
      <c r="V108" s="533">
        <v>14</v>
      </c>
      <c r="W108" s="533">
        <v>15</v>
      </c>
      <c r="X108" s="533">
        <v>16</v>
      </c>
      <c r="Y108" s="533">
        <v>17</v>
      </c>
      <c r="Z108" s="533">
        <v>18</v>
      </c>
      <c r="AA108" s="533">
        <v>19</v>
      </c>
      <c r="AB108" s="533">
        <v>20</v>
      </c>
      <c r="AC108" s="533">
        <v>21</v>
      </c>
      <c r="AD108" s="533">
        <v>22</v>
      </c>
      <c r="AE108" s="533">
        <v>23</v>
      </c>
      <c r="AF108" s="533">
        <v>24</v>
      </c>
      <c r="AG108" s="533">
        <v>25</v>
      </c>
      <c r="AH108" s="533">
        <v>26</v>
      </c>
      <c r="AI108" s="533">
        <v>27</v>
      </c>
      <c r="AJ108" s="533">
        <v>28</v>
      </c>
      <c r="AK108" s="533">
        <v>29</v>
      </c>
      <c r="AL108" s="533">
        <v>30</v>
      </c>
      <c r="AM108" s="226">
        <f t="shared" ref="AM108:AM116" si="14">SUM(H108:AL108)</f>
        <v>465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">
      <c r="A109" s="252" t="s">
        <v>214</v>
      </c>
      <c r="B109" s="210"/>
      <c r="C109" s="211"/>
      <c r="D109" s="217">
        <v>0</v>
      </c>
      <c r="E109" s="218">
        <f t="shared" si="12"/>
        <v>0</v>
      </c>
      <c r="F109" s="521">
        <f t="shared" si="13"/>
        <v>0</v>
      </c>
      <c r="G109" s="207"/>
      <c r="H109" s="482">
        <v>0</v>
      </c>
      <c r="I109" s="482">
        <v>0</v>
      </c>
      <c r="J109" s="482">
        <v>0</v>
      </c>
      <c r="K109" s="482">
        <v>0</v>
      </c>
      <c r="L109" s="482">
        <v>0</v>
      </c>
      <c r="M109" s="482">
        <v>0</v>
      </c>
      <c r="N109" s="482">
        <v>0</v>
      </c>
      <c r="O109" s="482">
        <v>0</v>
      </c>
      <c r="P109" s="482">
        <v>0</v>
      </c>
      <c r="Q109" s="482">
        <v>0</v>
      </c>
      <c r="R109" s="482">
        <v>0</v>
      </c>
      <c r="S109" s="482">
        <v>0</v>
      </c>
      <c r="T109" s="482">
        <v>0</v>
      </c>
      <c r="U109" s="482">
        <v>0</v>
      </c>
      <c r="V109" s="482">
        <v>0</v>
      </c>
      <c r="W109" s="482">
        <v>0</v>
      </c>
      <c r="X109" s="482">
        <v>0</v>
      </c>
      <c r="Y109" s="482">
        <v>0</v>
      </c>
      <c r="Z109" s="482">
        <v>0</v>
      </c>
      <c r="AA109" s="482">
        <v>0</v>
      </c>
      <c r="AB109" s="482">
        <v>0</v>
      </c>
      <c r="AC109" s="482">
        <v>0</v>
      </c>
      <c r="AD109" s="482">
        <v>0</v>
      </c>
      <c r="AE109" s="482">
        <v>0</v>
      </c>
      <c r="AF109" s="482">
        <v>0</v>
      </c>
      <c r="AG109" s="482">
        <v>0</v>
      </c>
      <c r="AH109" s="482">
        <v>0</v>
      </c>
      <c r="AI109" s="482">
        <v>0</v>
      </c>
      <c r="AJ109" s="482">
        <v>0</v>
      </c>
      <c r="AK109" s="482">
        <v>0</v>
      </c>
      <c r="AL109" s="482">
        <v>0</v>
      </c>
      <c r="AM109" s="226">
        <f t="shared" si="14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">
      <c r="A110" s="252" t="s">
        <v>214</v>
      </c>
      <c r="B110" s="210"/>
      <c r="C110" s="211"/>
      <c r="D110" s="217">
        <v>0</v>
      </c>
      <c r="E110" s="218">
        <f t="shared" si="12"/>
        <v>0</v>
      </c>
      <c r="F110" s="521">
        <f t="shared" si="13"/>
        <v>0</v>
      </c>
      <c r="G110" s="207"/>
      <c r="H110" s="482">
        <v>0</v>
      </c>
      <c r="I110" s="482">
        <v>0</v>
      </c>
      <c r="J110" s="482">
        <v>0</v>
      </c>
      <c r="K110" s="482">
        <v>0</v>
      </c>
      <c r="L110" s="482">
        <v>0</v>
      </c>
      <c r="M110" s="482">
        <v>0</v>
      </c>
      <c r="N110" s="482">
        <v>0</v>
      </c>
      <c r="O110" s="482">
        <v>0</v>
      </c>
      <c r="P110" s="482">
        <v>0</v>
      </c>
      <c r="Q110" s="482">
        <v>0</v>
      </c>
      <c r="R110" s="482">
        <v>0</v>
      </c>
      <c r="S110" s="482">
        <v>0</v>
      </c>
      <c r="T110" s="482">
        <v>0</v>
      </c>
      <c r="U110" s="482">
        <v>0</v>
      </c>
      <c r="V110" s="482">
        <v>0</v>
      </c>
      <c r="W110" s="482">
        <v>0</v>
      </c>
      <c r="X110" s="482">
        <v>0</v>
      </c>
      <c r="Y110" s="482">
        <v>0</v>
      </c>
      <c r="Z110" s="482">
        <v>0</v>
      </c>
      <c r="AA110" s="482">
        <v>0</v>
      </c>
      <c r="AB110" s="482">
        <v>0</v>
      </c>
      <c r="AC110" s="482">
        <v>0</v>
      </c>
      <c r="AD110" s="482">
        <v>0</v>
      </c>
      <c r="AE110" s="482">
        <v>0</v>
      </c>
      <c r="AF110" s="482">
        <v>0</v>
      </c>
      <c r="AG110" s="482">
        <v>0</v>
      </c>
      <c r="AH110" s="482">
        <v>0</v>
      </c>
      <c r="AI110" s="482">
        <v>0</v>
      </c>
      <c r="AJ110" s="482">
        <v>0</v>
      </c>
      <c r="AK110" s="482">
        <v>0</v>
      </c>
      <c r="AL110" s="482">
        <v>0</v>
      </c>
      <c r="AM110" s="226">
        <f t="shared" si="14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">
      <c r="A111" s="252" t="s">
        <v>214</v>
      </c>
      <c r="B111" s="210"/>
      <c r="C111" s="211"/>
      <c r="D111" s="217">
        <v>0</v>
      </c>
      <c r="E111" s="218">
        <f t="shared" si="12"/>
        <v>0</v>
      </c>
      <c r="F111" s="521">
        <f t="shared" si="13"/>
        <v>0</v>
      </c>
      <c r="G111" s="207"/>
      <c r="H111" s="482">
        <v>0</v>
      </c>
      <c r="I111" s="482">
        <v>0</v>
      </c>
      <c r="J111" s="482">
        <v>0</v>
      </c>
      <c r="K111" s="482">
        <v>0</v>
      </c>
      <c r="L111" s="482">
        <v>0</v>
      </c>
      <c r="M111" s="482">
        <v>0</v>
      </c>
      <c r="N111" s="482">
        <v>0</v>
      </c>
      <c r="O111" s="482">
        <v>0</v>
      </c>
      <c r="P111" s="482">
        <v>0</v>
      </c>
      <c r="Q111" s="482">
        <v>0</v>
      </c>
      <c r="R111" s="482">
        <v>0</v>
      </c>
      <c r="S111" s="482">
        <v>0</v>
      </c>
      <c r="T111" s="482">
        <v>0</v>
      </c>
      <c r="U111" s="482">
        <v>0</v>
      </c>
      <c r="V111" s="482">
        <v>0</v>
      </c>
      <c r="W111" s="482">
        <v>0</v>
      </c>
      <c r="X111" s="482">
        <v>0</v>
      </c>
      <c r="Y111" s="482">
        <v>0</v>
      </c>
      <c r="Z111" s="482">
        <v>0</v>
      </c>
      <c r="AA111" s="482">
        <v>0</v>
      </c>
      <c r="AB111" s="482">
        <v>0</v>
      </c>
      <c r="AC111" s="482">
        <v>0</v>
      </c>
      <c r="AD111" s="482">
        <v>0</v>
      </c>
      <c r="AE111" s="482">
        <v>0</v>
      </c>
      <c r="AF111" s="482">
        <v>0</v>
      </c>
      <c r="AG111" s="482">
        <v>0</v>
      </c>
      <c r="AH111" s="482">
        <v>0</v>
      </c>
      <c r="AI111" s="482">
        <v>0</v>
      </c>
      <c r="AJ111" s="482">
        <v>0</v>
      </c>
      <c r="AK111" s="482">
        <v>0</v>
      </c>
      <c r="AL111" s="482">
        <v>0</v>
      </c>
      <c r="AM111" s="226">
        <f t="shared" si="14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">
      <c r="A112" s="439" t="s">
        <v>43</v>
      </c>
      <c r="B112" s="210"/>
      <c r="C112" s="211"/>
      <c r="D112" s="217">
        <v>0</v>
      </c>
      <c r="E112" s="218">
        <f t="shared" si="12"/>
        <v>0</v>
      </c>
      <c r="F112" s="521">
        <f t="shared" si="13"/>
        <v>0</v>
      </c>
      <c r="G112" s="207"/>
      <c r="H112" s="482">
        <v>0</v>
      </c>
      <c r="I112" s="482">
        <v>0</v>
      </c>
      <c r="J112" s="482">
        <v>0</v>
      </c>
      <c r="K112" s="482">
        <v>0</v>
      </c>
      <c r="L112" s="482">
        <v>0</v>
      </c>
      <c r="M112" s="482">
        <v>0</v>
      </c>
      <c r="N112" s="482">
        <v>0</v>
      </c>
      <c r="O112" s="482">
        <v>0</v>
      </c>
      <c r="P112" s="482">
        <v>0</v>
      </c>
      <c r="Q112" s="482">
        <v>0</v>
      </c>
      <c r="R112" s="482">
        <v>0</v>
      </c>
      <c r="S112" s="482">
        <v>0</v>
      </c>
      <c r="T112" s="482">
        <v>0</v>
      </c>
      <c r="U112" s="482">
        <v>0</v>
      </c>
      <c r="V112" s="482">
        <v>0</v>
      </c>
      <c r="W112" s="482">
        <v>0</v>
      </c>
      <c r="X112" s="482">
        <v>0</v>
      </c>
      <c r="Y112" s="482">
        <v>0</v>
      </c>
      <c r="Z112" s="482">
        <v>0</v>
      </c>
      <c r="AA112" s="482">
        <v>0</v>
      </c>
      <c r="AB112" s="482">
        <v>0</v>
      </c>
      <c r="AC112" s="482">
        <v>0</v>
      </c>
      <c r="AD112" s="482">
        <v>0</v>
      </c>
      <c r="AE112" s="482">
        <v>0</v>
      </c>
      <c r="AF112" s="482">
        <v>0</v>
      </c>
      <c r="AG112" s="482">
        <v>0</v>
      </c>
      <c r="AH112" s="482">
        <v>0</v>
      </c>
      <c r="AI112" s="482">
        <v>0</v>
      </c>
      <c r="AJ112" s="482">
        <v>0</v>
      </c>
      <c r="AK112" s="482">
        <v>0</v>
      </c>
      <c r="AL112" s="482">
        <v>0</v>
      </c>
      <c r="AM112" s="226">
        <f t="shared" si="14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25">
      <c r="A113" s="439" t="s">
        <v>45</v>
      </c>
      <c r="B113" s="210"/>
      <c r="C113" s="211"/>
      <c r="D113" s="217">
        <v>0</v>
      </c>
      <c r="E113" s="218">
        <f t="shared" si="12"/>
        <v>0</v>
      </c>
      <c r="F113" s="521">
        <f t="shared" si="13"/>
        <v>0</v>
      </c>
      <c r="G113" s="207"/>
      <c r="H113" s="482">
        <v>0</v>
      </c>
      <c r="I113" s="482">
        <v>0</v>
      </c>
      <c r="J113" s="482">
        <v>0</v>
      </c>
      <c r="K113" s="482">
        <v>0</v>
      </c>
      <c r="L113" s="482">
        <v>0</v>
      </c>
      <c r="M113" s="482">
        <v>0</v>
      </c>
      <c r="N113" s="482">
        <v>0</v>
      </c>
      <c r="O113" s="482">
        <v>0</v>
      </c>
      <c r="P113" s="482">
        <v>0</v>
      </c>
      <c r="Q113" s="482">
        <v>0</v>
      </c>
      <c r="R113" s="482">
        <v>0</v>
      </c>
      <c r="S113" s="482">
        <v>0</v>
      </c>
      <c r="T113" s="482">
        <v>0</v>
      </c>
      <c r="U113" s="482">
        <v>0</v>
      </c>
      <c r="V113" s="482">
        <v>0</v>
      </c>
      <c r="W113" s="482">
        <v>0</v>
      </c>
      <c r="X113" s="482">
        <v>0</v>
      </c>
      <c r="Y113" s="482">
        <v>0</v>
      </c>
      <c r="Z113" s="482">
        <v>0</v>
      </c>
      <c r="AA113" s="482">
        <v>0</v>
      </c>
      <c r="AB113" s="482">
        <v>0</v>
      </c>
      <c r="AC113" s="482">
        <v>0</v>
      </c>
      <c r="AD113" s="482">
        <v>0</v>
      </c>
      <c r="AE113" s="482">
        <v>0</v>
      </c>
      <c r="AF113" s="482">
        <v>0</v>
      </c>
      <c r="AG113" s="482">
        <v>0</v>
      </c>
      <c r="AH113" s="482">
        <v>0</v>
      </c>
      <c r="AI113" s="482">
        <v>0</v>
      </c>
      <c r="AJ113" s="482">
        <v>0</v>
      </c>
      <c r="AK113" s="482">
        <v>0</v>
      </c>
      <c r="AL113" s="482">
        <v>0</v>
      </c>
      <c r="AM113" s="226">
        <f t="shared" si="14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25">
      <c r="A114" s="438" t="s">
        <v>232</v>
      </c>
      <c r="B114" s="210"/>
      <c r="C114" s="211"/>
      <c r="D114" s="485">
        <v>0</v>
      </c>
      <c r="E114" s="486">
        <f t="shared" si="12"/>
        <v>0</v>
      </c>
      <c r="F114" s="522">
        <f t="shared" si="13"/>
        <v>0</v>
      </c>
      <c r="G114" s="207"/>
      <c r="H114" s="488">
        <v>0</v>
      </c>
      <c r="I114" s="488">
        <v>0</v>
      </c>
      <c r="J114" s="488">
        <v>0</v>
      </c>
      <c r="K114" s="488">
        <v>0</v>
      </c>
      <c r="L114" s="488">
        <v>0</v>
      </c>
      <c r="M114" s="488">
        <v>0</v>
      </c>
      <c r="N114" s="488">
        <v>0</v>
      </c>
      <c r="O114" s="488">
        <v>0</v>
      </c>
      <c r="P114" s="488">
        <v>0</v>
      </c>
      <c r="Q114" s="488">
        <v>0</v>
      </c>
      <c r="R114" s="488">
        <v>0</v>
      </c>
      <c r="S114" s="488">
        <v>0</v>
      </c>
      <c r="T114" s="488">
        <v>0</v>
      </c>
      <c r="U114" s="488">
        <v>0</v>
      </c>
      <c r="V114" s="488">
        <v>0</v>
      </c>
      <c r="W114" s="488">
        <v>0</v>
      </c>
      <c r="X114" s="488">
        <v>0</v>
      </c>
      <c r="Y114" s="488">
        <v>0</v>
      </c>
      <c r="Z114" s="488">
        <v>0</v>
      </c>
      <c r="AA114" s="488">
        <v>0</v>
      </c>
      <c r="AB114" s="488">
        <v>0</v>
      </c>
      <c r="AC114" s="488">
        <v>0</v>
      </c>
      <c r="AD114" s="488">
        <v>0</v>
      </c>
      <c r="AE114" s="488">
        <v>0</v>
      </c>
      <c r="AF114" s="488">
        <v>0</v>
      </c>
      <c r="AG114" s="488">
        <v>0</v>
      </c>
      <c r="AH114" s="488">
        <v>0</v>
      </c>
      <c r="AI114" s="488">
        <v>0</v>
      </c>
      <c r="AJ114" s="488">
        <v>0</v>
      </c>
      <c r="AK114" s="488">
        <v>0</v>
      </c>
      <c r="AL114" s="488">
        <v>0</v>
      </c>
      <c r="AM114" s="524">
        <f t="shared" si="14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x14ac:dyDescent="0.2">
      <c r="A115" s="252" t="s">
        <v>214</v>
      </c>
      <c r="B115" s="210"/>
      <c r="C115" s="211"/>
      <c r="D115" s="212">
        <v>0</v>
      </c>
      <c r="E115" s="231">
        <f t="shared" si="12"/>
        <v>0</v>
      </c>
      <c r="F115" s="228">
        <f t="shared" si="13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4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x14ac:dyDescent="0.2">
      <c r="A116" s="252" t="s">
        <v>214</v>
      </c>
      <c r="B116" s="210"/>
      <c r="C116" s="211"/>
      <c r="D116" s="221">
        <v>0</v>
      </c>
      <c r="E116" s="333">
        <f t="shared" si="12"/>
        <v>0</v>
      </c>
      <c r="F116" s="228">
        <f t="shared" si="13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4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25">
      <c r="A117" s="434" t="s">
        <v>233</v>
      </c>
      <c r="B117" s="210"/>
      <c r="C117" s="211"/>
      <c r="D117" s="485">
        <v>0</v>
      </c>
      <c r="E117" s="486">
        <f>E114+E113+E112+E108+E107+E73+E72+E71</f>
        <v>465</v>
      </c>
      <c r="F117" s="487">
        <f t="shared" si="13"/>
        <v>465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465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25">
      <c r="A118" s="440" t="s">
        <v>41</v>
      </c>
      <c r="B118" s="234"/>
      <c r="C118" s="234"/>
      <c r="D118" s="250">
        <v>0</v>
      </c>
      <c r="E118" s="251">
        <f>AM118</f>
        <v>465</v>
      </c>
      <c r="F118" s="341">
        <f t="shared" si="13"/>
        <v>465</v>
      </c>
      <c r="H118" s="531">
        <v>0</v>
      </c>
      <c r="I118" s="531">
        <v>1</v>
      </c>
      <c r="J118" s="531">
        <v>2</v>
      </c>
      <c r="K118" s="531">
        <v>3</v>
      </c>
      <c r="L118" s="531">
        <v>4</v>
      </c>
      <c r="M118" s="531">
        <v>5</v>
      </c>
      <c r="N118" s="531">
        <v>6</v>
      </c>
      <c r="O118" s="531">
        <v>7</v>
      </c>
      <c r="P118" s="531">
        <v>8</v>
      </c>
      <c r="Q118" s="531">
        <v>9</v>
      </c>
      <c r="R118" s="531">
        <v>10</v>
      </c>
      <c r="S118" s="531">
        <v>11</v>
      </c>
      <c r="T118" s="531">
        <v>12</v>
      </c>
      <c r="U118" s="531">
        <v>13</v>
      </c>
      <c r="V118" s="531">
        <v>14</v>
      </c>
      <c r="W118" s="531">
        <v>15</v>
      </c>
      <c r="X118" s="531">
        <v>16</v>
      </c>
      <c r="Y118" s="531">
        <v>17</v>
      </c>
      <c r="Z118" s="531">
        <v>18</v>
      </c>
      <c r="AA118" s="531">
        <v>19</v>
      </c>
      <c r="AB118" s="531">
        <v>20</v>
      </c>
      <c r="AC118" s="531">
        <v>21</v>
      </c>
      <c r="AD118" s="531">
        <v>22</v>
      </c>
      <c r="AE118" s="531">
        <v>23</v>
      </c>
      <c r="AF118" s="531">
        <v>24</v>
      </c>
      <c r="AG118" s="531">
        <v>25</v>
      </c>
      <c r="AH118" s="531">
        <v>26</v>
      </c>
      <c r="AI118" s="531">
        <v>27</v>
      </c>
      <c r="AJ118" s="531">
        <v>28</v>
      </c>
      <c r="AK118" s="531">
        <v>29</v>
      </c>
      <c r="AL118" s="531">
        <v>30</v>
      </c>
      <c r="AM118" s="341">
        <f>SUM(H118:AL118)</f>
        <v>465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25">
      <c r="H119" s="484">
        <f>B4</f>
        <v>37165</v>
      </c>
      <c r="I119" s="484">
        <f t="shared" ref="I119:X119" si="15">H119+1</f>
        <v>37166</v>
      </c>
      <c r="J119" s="484">
        <f t="shared" si="15"/>
        <v>37167</v>
      </c>
      <c r="K119" s="484">
        <f t="shared" si="15"/>
        <v>37168</v>
      </c>
      <c r="L119" s="484">
        <f t="shared" si="15"/>
        <v>37169</v>
      </c>
      <c r="M119" s="484">
        <f t="shared" si="15"/>
        <v>37170</v>
      </c>
      <c r="N119" s="484">
        <f t="shared" si="15"/>
        <v>37171</v>
      </c>
      <c r="O119" s="484">
        <f t="shared" si="15"/>
        <v>37172</v>
      </c>
      <c r="P119" s="484">
        <f t="shared" si="15"/>
        <v>37173</v>
      </c>
      <c r="Q119" s="484">
        <f t="shared" si="15"/>
        <v>37174</v>
      </c>
      <c r="R119" s="484">
        <f t="shared" si="15"/>
        <v>37175</v>
      </c>
      <c r="S119" s="484">
        <f t="shared" si="15"/>
        <v>37176</v>
      </c>
      <c r="T119" s="484">
        <f t="shared" si="15"/>
        <v>37177</v>
      </c>
      <c r="U119" s="484">
        <f t="shared" si="15"/>
        <v>37178</v>
      </c>
      <c r="V119" s="484">
        <f t="shared" si="15"/>
        <v>37179</v>
      </c>
      <c r="W119" s="484">
        <f t="shared" si="15"/>
        <v>37180</v>
      </c>
      <c r="X119" s="484">
        <f t="shared" si="15"/>
        <v>37181</v>
      </c>
      <c r="Y119" s="484">
        <f t="shared" ref="Y119:AL119" si="16">X119+1</f>
        <v>37182</v>
      </c>
      <c r="Z119" s="484">
        <f t="shared" si="16"/>
        <v>37183</v>
      </c>
      <c r="AA119" s="484">
        <f t="shared" si="16"/>
        <v>37184</v>
      </c>
      <c r="AB119" s="484">
        <f t="shared" si="16"/>
        <v>37185</v>
      </c>
      <c r="AC119" s="484">
        <f t="shared" si="16"/>
        <v>37186</v>
      </c>
      <c r="AD119" s="484">
        <f t="shared" si="16"/>
        <v>37187</v>
      </c>
      <c r="AE119" s="484">
        <f t="shared" si="16"/>
        <v>37188</v>
      </c>
      <c r="AF119" s="484">
        <f t="shared" si="16"/>
        <v>37189</v>
      </c>
      <c r="AG119" s="484">
        <f t="shared" si="16"/>
        <v>37190</v>
      </c>
      <c r="AH119" s="484">
        <f t="shared" si="16"/>
        <v>37191</v>
      </c>
      <c r="AI119" s="484">
        <f t="shared" si="16"/>
        <v>37192</v>
      </c>
      <c r="AJ119" s="484">
        <f t="shared" si="16"/>
        <v>37193</v>
      </c>
      <c r="AK119" s="484">
        <f t="shared" si="16"/>
        <v>37194</v>
      </c>
      <c r="AL119" s="484">
        <f t="shared" si="16"/>
        <v>37195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25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25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25" thickTop="1" thickBot="1" x14ac:dyDescent="0.25">
      <c r="A122" s="37" t="s">
        <v>235</v>
      </c>
      <c r="B122" s="38"/>
      <c r="C122" s="39"/>
      <c r="D122" s="40"/>
    </row>
    <row r="123" spans="1:46" ht="12.75" customHeight="1" thickTop="1" x14ac:dyDescent="0.2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25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25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25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25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-22926</v>
      </c>
      <c r="D136" s="324">
        <v>22926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7">SUM(C136:C137)</f>
        <v>-22926</v>
      </c>
      <c r="D138" s="320">
        <f t="shared" si="17"/>
        <v>22926</v>
      </c>
      <c r="E138" s="312">
        <f t="shared" si="17"/>
        <v>0</v>
      </c>
      <c r="F138" s="312">
        <f t="shared" si="17"/>
        <v>0</v>
      </c>
      <c r="G138" s="312">
        <f t="shared" si="17"/>
        <v>0</v>
      </c>
      <c r="H138" s="322">
        <f t="shared" si="17"/>
        <v>0</v>
      </c>
      <c r="I138" s="330">
        <f t="shared" si="17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37165</v>
      </c>
      <c r="C142" s="345"/>
      <c r="D142" s="345"/>
      <c r="E142" s="345"/>
      <c r="F142" s="345"/>
      <c r="G142" s="345"/>
      <c r="H142" s="345"/>
      <c r="I142" s="344">
        <f t="shared" ref="I142:I157" si="18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58" si="19">+B142+1</f>
        <v>37166</v>
      </c>
      <c r="C143" s="310"/>
      <c r="D143" s="310"/>
      <c r="E143" s="310"/>
      <c r="F143" s="310"/>
      <c r="G143" s="310"/>
      <c r="H143" s="310"/>
      <c r="I143" s="311">
        <f t="shared" si="18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9"/>
        <v>37167</v>
      </c>
      <c r="C144" s="310"/>
      <c r="D144" s="310"/>
      <c r="E144" s="310"/>
      <c r="F144" s="310"/>
      <c r="G144" s="310"/>
      <c r="H144" s="310"/>
      <c r="I144" s="311">
        <f t="shared" si="18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9"/>
        <v>37168</v>
      </c>
      <c r="C145" s="310"/>
      <c r="D145" s="310"/>
      <c r="E145" s="310"/>
      <c r="F145" s="310"/>
      <c r="G145" s="310"/>
      <c r="H145" s="310"/>
      <c r="I145" s="311">
        <f t="shared" si="18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9"/>
        <v>37169</v>
      </c>
      <c r="C146" s="310"/>
      <c r="D146" s="310"/>
      <c r="E146" s="310"/>
      <c r="F146" s="310"/>
      <c r="G146" s="310"/>
      <c r="H146" s="310"/>
      <c r="I146" s="311">
        <f t="shared" si="18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9"/>
        <v>37170</v>
      </c>
      <c r="C147" s="310"/>
      <c r="D147" s="310"/>
      <c r="E147" s="310"/>
      <c r="F147" s="310"/>
      <c r="G147" s="310"/>
      <c r="H147" s="310"/>
      <c r="I147" s="311">
        <f t="shared" si="18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9"/>
        <v>37171</v>
      </c>
      <c r="C148" s="310"/>
      <c r="D148" s="310"/>
      <c r="E148" s="310"/>
      <c r="F148" s="310"/>
      <c r="G148" s="310"/>
      <c r="H148" s="310"/>
      <c r="I148" s="311">
        <f t="shared" si="18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9"/>
        <v>37172</v>
      </c>
      <c r="C149" s="310"/>
      <c r="D149" s="310"/>
      <c r="E149" s="310"/>
      <c r="F149" s="310"/>
      <c r="G149" s="310"/>
      <c r="H149" s="310"/>
      <c r="I149" s="311">
        <f t="shared" si="18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9"/>
        <v>37173</v>
      </c>
      <c r="C150" s="310"/>
      <c r="D150" s="310"/>
      <c r="E150" s="310"/>
      <c r="F150" s="310"/>
      <c r="G150" s="310"/>
      <c r="H150" s="310"/>
      <c r="I150" s="311">
        <f t="shared" si="18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9"/>
        <v>37174</v>
      </c>
      <c r="C151" s="310"/>
      <c r="D151" s="310"/>
      <c r="E151" s="310"/>
      <c r="F151" s="310"/>
      <c r="G151" s="310"/>
      <c r="H151" s="310"/>
      <c r="I151" s="311">
        <f t="shared" si="18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9"/>
        <v>37175</v>
      </c>
      <c r="C152" s="310"/>
      <c r="D152" s="310"/>
      <c r="E152" s="310"/>
      <c r="F152" s="310"/>
      <c r="G152" s="310"/>
      <c r="H152" s="310"/>
      <c r="I152" s="311">
        <f t="shared" si="18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9"/>
        <v>37176</v>
      </c>
      <c r="C153" s="310"/>
      <c r="D153" s="310"/>
      <c r="E153" s="310"/>
      <c r="F153" s="310"/>
      <c r="G153" s="310"/>
      <c r="H153" s="310"/>
      <c r="I153" s="311">
        <f t="shared" si="18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9"/>
        <v>37177</v>
      </c>
      <c r="C154" s="310"/>
      <c r="D154" s="310"/>
      <c r="E154" s="310"/>
      <c r="F154" s="310"/>
      <c r="G154" s="310"/>
      <c r="H154" s="310"/>
      <c r="I154" s="311">
        <f t="shared" si="18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9"/>
        <v>37178</v>
      </c>
      <c r="C155" s="310"/>
      <c r="D155" s="310"/>
      <c r="E155" s="310"/>
      <c r="F155" s="310"/>
      <c r="G155" s="310"/>
      <c r="H155" s="310"/>
      <c r="I155" s="311">
        <f t="shared" si="18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9"/>
        <v>37179</v>
      </c>
      <c r="C156" s="310"/>
      <c r="D156" s="310"/>
      <c r="E156" s="310"/>
      <c r="F156" s="310"/>
      <c r="G156" s="310"/>
      <c r="H156" s="310"/>
      <c r="I156" s="311">
        <f t="shared" si="18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9"/>
        <v>37180</v>
      </c>
      <c r="C157" s="310"/>
      <c r="D157" s="310"/>
      <c r="E157" s="310"/>
      <c r="F157" s="310"/>
      <c r="G157" s="310"/>
      <c r="H157" s="310"/>
      <c r="I157" s="311">
        <f t="shared" si="18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9"/>
        <v>37181</v>
      </c>
      <c r="C158" s="323"/>
      <c r="D158" s="324"/>
      <c r="E158" s="323"/>
      <c r="F158" s="325"/>
      <c r="G158" s="310"/>
      <c r="H158" s="310"/>
      <c r="I158" s="311">
        <f t="shared" ref="I158:I172" si="20">SUM(C158:H158)</f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ref="B159:B172" si="21">+B158+1</f>
        <v>37182</v>
      </c>
      <c r="C159" s="310"/>
      <c r="D159" s="310"/>
      <c r="E159" s="310"/>
      <c r="F159" s="310"/>
      <c r="G159" s="310"/>
      <c r="H159" s="310"/>
      <c r="I159" s="311">
        <f t="shared" si="20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21"/>
        <v>37183</v>
      </c>
      <c r="C160" s="323"/>
      <c r="D160" s="324"/>
      <c r="E160" s="323"/>
      <c r="F160" s="325"/>
      <c r="G160" s="503"/>
      <c r="H160" s="500"/>
      <c r="I160" s="311">
        <f t="shared" si="20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21"/>
        <v>37184</v>
      </c>
      <c r="C161" s="310"/>
      <c r="D161" s="310"/>
      <c r="E161" s="310"/>
      <c r="F161" s="310"/>
      <c r="G161" s="310"/>
      <c r="H161" s="310"/>
      <c r="I161" s="311">
        <f t="shared" si="20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21"/>
        <v>37185</v>
      </c>
      <c r="C162" s="310"/>
      <c r="D162" s="310"/>
      <c r="E162" s="310"/>
      <c r="F162" s="310"/>
      <c r="G162" s="310"/>
      <c r="H162" s="310"/>
      <c r="I162" s="311">
        <f t="shared" si="20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21"/>
        <v>37186</v>
      </c>
      <c r="C163" s="310"/>
      <c r="D163" s="310"/>
      <c r="E163" s="310"/>
      <c r="F163" s="310"/>
      <c r="G163" s="310"/>
      <c r="H163" s="310"/>
      <c r="I163" s="311">
        <f t="shared" si="20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21"/>
        <v>37187</v>
      </c>
      <c r="C164" s="310"/>
      <c r="D164" s="310"/>
      <c r="E164" s="310"/>
      <c r="F164" s="310"/>
      <c r="G164" s="310"/>
      <c r="H164" s="310"/>
      <c r="I164" s="311">
        <f t="shared" si="20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21"/>
        <v>37188</v>
      </c>
      <c r="C165" s="310"/>
      <c r="D165" s="310"/>
      <c r="E165" s="310"/>
      <c r="F165" s="310"/>
      <c r="G165" s="310"/>
      <c r="H165" s="310"/>
      <c r="I165" s="311">
        <f t="shared" si="20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21"/>
        <v>37189</v>
      </c>
      <c r="C166" s="310"/>
      <c r="D166" s="310"/>
      <c r="E166" s="310"/>
      <c r="F166" s="310"/>
      <c r="G166" s="310"/>
      <c r="H166" s="310"/>
      <c r="I166" s="311">
        <f t="shared" si="20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21"/>
        <v>37190</v>
      </c>
      <c r="C167" s="310"/>
      <c r="D167" s="310"/>
      <c r="E167" s="310"/>
      <c r="F167" s="310"/>
      <c r="G167" s="310"/>
      <c r="H167" s="310"/>
      <c r="I167" s="311">
        <f t="shared" si="20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21"/>
        <v>37191</v>
      </c>
      <c r="C168" s="310"/>
      <c r="D168" s="310"/>
      <c r="E168" s="310"/>
      <c r="F168" s="310"/>
      <c r="G168" s="310"/>
      <c r="H168" s="310"/>
      <c r="I168" s="311">
        <f t="shared" si="20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21"/>
        <v>37192</v>
      </c>
      <c r="C169" s="310"/>
      <c r="D169" s="310"/>
      <c r="E169" s="310"/>
      <c r="F169" s="310"/>
      <c r="G169" s="310"/>
      <c r="H169" s="310"/>
      <c r="I169" s="311">
        <f t="shared" si="20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21"/>
        <v>37193</v>
      </c>
      <c r="C170" s="310"/>
      <c r="D170" s="310"/>
      <c r="E170" s="310"/>
      <c r="F170" s="310"/>
      <c r="G170" s="310"/>
      <c r="H170" s="437"/>
      <c r="I170" s="311">
        <f t="shared" si="20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21"/>
        <v>37194</v>
      </c>
      <c r="C171" s="310"/>
      <c r="D171" s="310"/>
      <c r="E171" s="310"/>
      <c r="F171" s="310"/>
      <c r="G171" s="310"/>
      <c r="H171" s="437"/>
      <c r="I171" s="311">
        <f t="shared" si="20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21"/>
        <v>37195</v>
      </c>
      <c r="C172" s="313"/>
      <c r="D172" s="314"/>
      <c r="E172" s="314"/>
      <c r="F172" s="314"/>
      <c r="G172" s="313"/>
      <c r="H172" s="459"/>
      <c r="I172" s="315">
        <f t="shared" si="20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22">SUM(C142:C172)</f>
        <v>0</v>
      </c>
      <c r="D173" s="312">
        <f t="shared" si="22"/>
        <v>0</v>
      </c>
      <c r="E173" s="312">
        <f t="shared" si="22"/>
        <v>0</v>
      </c>
      <c r="F173" s="312">
        <f t="shared" si="22"/>
        <v>0</v>
      </c>
      <c r="G173" s="312">
        <f t="shared" si="22"/>
        <v>0</v>
      </c>
      <c r="H173" s="312">
        <f t="shared" si="22"/>
        <v>0</v>
      </c>
      <c r="I173" s="311">
        <f t="shared" si="22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25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25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25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25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25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25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25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25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25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"/>
    <row r="253" spans="1:15" ht="12.75" customHeight="1" x14ac:dyDescent="0.2"/>
    <row r="254" spans="1:15" ht="12.75" customHeight="1" thickBot="1" x14ac:dyDescent="0.25">
      <c r="D254" s="1"/>
      <c r="E254" s="1"/>
      <c r="F254" s="1"/>
      <c r="G254" s="49"/>
      <c r="H254" s="49"/>
    </row>
    <row r="255" spans="1:15" ht="12.75" customHeight="1" thickTop="1" thickBot="1" x14ac:dyDescent="0.25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25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25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25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"/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A1:AX277"/>
  <sheetViews>
    <sheetView topLeftCell="I1" zoomScale="80" workbookViewId="0">
      <selection activeCell="C174" sqref="C174:I174"/>
    </sheetView>
  </sheetViews>
  <sheetFormatPr defaultRowHeight="12.75" x14ac:dyDescent="0.2"/>
  <cols>
    <col min="1" max="1" width="25.42578125" style="11" customWidth="1"/>
    <col min="2" max="2" width="17.28515625" style="11" customWidth="1"/>
    <col min="3" max="3" width="14.42578125" style="11" customWidth="1"/>
    <col min="4" max="4" width="14.85546875" style="11" customWidth="1"/>
    <col min="5" max="5" width="17.28515625" style="11" customWidth="1"/>
    <col min="6" max="6" width="19.85546875" style="11" customWidth="1"/>
    <col min="7" max="7" width="17" style="11" customWidth="1"/>
    <col min="8" max="8" width="16.7109375" style="11" customWidth="1"/>
    <col min="9" max="9" width="19.85546875" style="11" customWidth="1"/>
    <col min="10" max="10" width="14.85546875" style="11" customWidth="1"/>
    <col min="11" max="11" width="16.85546875" style="11" customWidth="1"/>
    <col min="12" max="12" width="14.85546875" style="11" customWidth="1"/>
    <col min="13" max="13" width="15.28515625" style="11" customWidth="1"/>
    <col min="14" max="18" width="14.85546875" style="11" customWidth="1"/>
    <col min="19" max="19" width="20.85546875" style="11" customWidth="1"/>
    <col min="20" max="24" width="14.85546875" style="11" customWidth="1"/>
    <col min="25" max="25" width="15.42578125" style="11" customWidth="1"/>
    <col min="26" max="34" width="14.85546875" style="11" customWidth="1"/>
    <col min="35" max="35" width="13.85546875" style="11" customWidth="1"/>
    <col min="36" max="36" width="15.140625" style="11" customWidth="1"/>
    <col min="37" max="37" width="16.140625" style="11" customWidth="1"/>
    <col min="38" max="38" width="14.5703125" style="11" customWidth="1"/>
    <col min="39" max="39" width="12" style="11" customWidth="1"/>
    <col min="40" max="40" width="13.28515625" style="11" customWidth="1"/>
    <col min="41" max="41" width="11.5703125" style="11" customWidth="1"/>
    <col min="42" max="42" width="14.5703125" style="11" customWidth="1"/>
    <col min="43" max="16384" width="9.14062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25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25">
      <c r="A3" s="407" t="s">
        <v>104</v>
      </c>
      <c r="B3" s="13" t="s">
        <v>91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25">
      <c r="A4" s="407" t="s">
        <v>106</v>
      </c>
      <c r="B4" s="166">
        <f>'WSCC-N'!B4</f>
        <v>37165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">
      <c r="A5" s="407" t="s">
        <v>108</v>
      </c>
      <c r="B5" s="483">
        <f>'WSCC-N'!B5</f>
        <v>37195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25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>
        <v>0</v>
      </c>
      <c r="Q8" s="1"/>
      <c r="R8" s="1"/>
      <c r="S8" s="62">
        <f>B4</f>
        <v>37165</v>
      </c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</row>
    <row r="9" spans="1:36" ht="12.75" customHeight="1" x14ac:dyDescent="0.2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>
        <v>0</v>
      </c>
      <c r="Q9" s="1"/>
      <c r="R9" s="1"/>
      <c r="S9" s="62">
        <f t="shared" ref="S9:S24" si="0">+S8+1</f>
        <v>37166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>
        <v>0</v>
      </c>
      <c r="Q10" s="1"/>
      <c r="R10" s="1"/>
      <c r="S10" s="62">
        <f t="shared" si="0"/>
        <v>37167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25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>
        <v>0</v>
      </c>
      <c r="Q11" s="1"/>
      <c r="R11" s="1"/>
      <c r="S11" s="62">
        <f t="shared" si="0"/>
        <v>37168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>
        <v>0</v>
      </c>
      <c r="Q12" s="1"/>
      <c r="R12" s="1"/>
      <c r="S12" s="62">
        <f t="shared" si="0"/>
        <v>37169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25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>
        <v>0</v>
      </c>
      <c r="Q13" s="1"/>
      <c r="R13" s="1"/>
      <c r="S13" s="62">
        <f t="shared" si="0"/>
        <v>37170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25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>
        <v>0</v>
      </c>
      <c r="Q14" s="1"/>
      <c r="R14" s="1"/>
      <c r="S14" s="62">
        <f t="shared" si="0"/>
        <v>37171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37172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25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>
        <v>0</v>
      </c>
      <c r="Q16" s="1"/>
      <c r="R16" s="1"/>
      <c r="S16" s="62">
        <f t="shared" si="0"/>
        <v>37173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37174</v>
      </c>
      <c r="T17" s="478"/>
      <c r="U17" s="478"/>
      <c r="V17" s="478"/>
      <c r="W17" s="478"/>
      <c r="X17" s="478"/>
      <c r="Y17" s="478"/>
      <c r="Z17" s="478"/>
      <c r="AA17" s="478"/>
      <c r="AB17" s="478"/>
      <c r="AC17" s="478"/>
      <c r="AD17" s="478"/>
      <c r="AE17" s="478"/>
      <c r="AF17" s="478"/>
      <c r="AG17" s="478"/>
      <c r="AH17" s="478"/>
      <c r="AI17" s="478"/>
      <c r="AJ17" s="478"/>
    </row>
    <row r="18" spans="1:37" ht="12.75" customHeight="1" x14ac:dyDescent="0.2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37175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>
        <v>0</v>
      </c>
      <c r="Q19" s="1"/>
      <c r="R19" s="1"/>
      <c r="S19" s="62">
        <f t="shared" si="0"/>
        <v>37176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>
        <v>0</v>
      </c>
      <c r="Q20" s="1"/>
      <c r="R20" s="1"/>
      <c r="S20" s="62">
        <f t="shared" si="0"/>
        <v>37177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37178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37179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37180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>
        <v>0</v>
      </c>
      <c r="Q24" s="1"/>
      <c r="R24" s="1"/>
      <c r="S24" s="62">
        <f t="shared" si="0"/>
        <v>37181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ref="S25:S38" si="1">+S24+1</f>
        <v>37182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1"/>
        <v>37183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1"/>
        <v>37184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">
      <c r="A28" s="11" t="s">
        <v>161</v>
      </c>
      <c r="D28" s="232">
        <f>N38</f>
        <v>15520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15520</v>
      </c>
      <c r="O28" s="232">
        <f>D38-P38</f>
        <v>0</v>
      </c>
      <c r="P28" s="232">
        <v>15520</v>
      </c>
      <c r="Q28" s="1"/>
      <c r="R28" s="18"/>
      <c r="S28" s="62">
        <f t="shared" si="1"/>
        <v>37185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25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>
        <v>0</v>
      </c>
      <c r="Q29" s="1"/>
      <c r="R29" s="8"/>
      <c r="S29" s="62">
        <f t="shared" si="1"/>
        <v>37186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>
        <v>0</v>
      </c>
      <c r="Q30" s="1"/>
      <c r="R30" s="8"/>
      <c r="S30" s="62">
        <f t="shared" si="1"/>
        <v>37187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25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>
        <v>0</v>
      </c>
      <c r="Q31" s="1"/>
      <c r="R31" s="18"/>
      <c r="S31" s="62">
        <f t="shared" si="1"/>
        <v>37188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>
        <v>0</v>
      </c>
      <c r="Q32" s="1"/>
      <c r="R32" s="18"/>
      <c r="S32" s="62">
        <f t="shared" si="1"/>
        <v>37189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>
        <v>0</v>
      </c>
      <c r="Q33" s="1"/>
      <c r="R33" s="18"/>
      <c r="S33" s="62">
        <f t="shared" si="1"/>
        <v>37190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25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>
        <v>0</v>
      </c>
      <c r="Q34" s="1"/>
      <c r="R34" s="18"/>
      <c r="S34" s="62">
        <f t="shared" si="1"/>
        <v>37191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>
        <v>0</v>
      </c>
      <c r="Q35" s="1"/>
      <c r="R35" s="18"/>
      <c r="S35" s="62">
        <f t="shared" si="1"/>
        <v>37192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15520</v>
      </c>
      <c r="L36" s="400"/>
      <c r="M36" s="1"/>
      <c r="N36" s="21">
        <v>0</v>
      </c>
      <c r="O36" s="340"/>
      <c r="P36" s="21">
        <v>0</v>
      </c>
      <c r="Q36" s="1"/>
      <c r="R36" s="18"/>
      <c r="S36" s="62">
        <f t="shared" si="1"/>
        <v>37193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>
        <v>0</v>
      </c>
      <c r="Q37" s="1"/>
      <c r="R37" s="18"/>
      <c r="S37" s="62">
        <f t="shared" si="1"/>
        <v>37194</v>
      </c>
      <c r="T37" s="478"/>
      <c r="U37" s="478"/>
      <c r="V37" s="478"/>
      <c r="W37" s="478"/>
      <c r="X37" s="478"/>
      <c r="Y37" s="478"/>
      <c r="Z37" s="478"/>
      <c r="AA37" s="478"/>
      <c r="AB37" s="478"/>
      <c r="AC37" s="478"/>
      <c r="AD37" s="478"/>
      <c r="AE37" s="478"/>
      <c r="AF37" s="478"/>
      <c r="AG37" s="478"/>
      <c r="AH37" s="478"/>
      <c r="AI37" s="478"/>
      <c r="AJ37" s="478"/>
    </row>
    <row r="38" spans="1:45" ht="12.75" customHeight="1" thickBot="1" x14ac:dyDescent="0.25">
      <c r="A38" s="14" t="s">
        <v>177</v>
      </c>
      <c r="D38" s="132">
        <f>SUM(D28:D37)</f>
        <v>15520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15520</v>
      </c>
      <c r="O38" s="132">
        <f>SUM(O28:O36)</f>
        <v>0</v>
      </c>
      <c r="P38" s="132">
        <v>15520</v>
      </c>
      <c r="Q38" s="1"/>
      <c r="R38" s="18"/>
      <c r="S38" s="479">
        <f t="shared" si="1"/>
        <v>37195</v>
      </c>
      <c r="T38" s="512"/>
      <c r="U38" s="512"/>
      <c r="V38" s="512"/>
      <c r="W38" s="512"/>
      <c r="X38" s="512"/>
      <c r="Y38" s="512"/>
      <c r="Z38" s="512"/>
      <c r="AA38" s="512"/>
      <c r="AB38" s="512"/>
      <c r="AC38" s="512"/>
      <c r="AD38" s="512"/>
      <c r="AE38" s="512"/>
      <c r="AF38" s="512"/>
      <c r="AG38" s="512"/>
      <c r="AH38" s="512"/>
      <c r="AI38" s="512"/>
      <c r="AJ38" s="512"/>
    </row>
    <row r="39" spans="1:45" ht="12.75" customHeight="1" thickTop="1" x14ac:dyDescent="0.2">
      <c r="A39" s="1"/>
      <c r="D39" s="1"/>
      <c r="F39" s="32" t="s">
        <v>179</v>
      </c>
      <c r="G39" s="18"/>
      <c r="H39" s="401">
        <f>D28</f>
        <v>15520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25">
      <c r="A40" s="236" t="s">
        <v>180</v>
      </c>
      <c r="D40" s="132">
        <f>+D38+D24+D16</f>
        <v>15520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15520</v>
      </c>
      <c r="O40" s="132">
        <f>+O38+O24+O16</f>
        <v>0</v>
      </c>
      <c r="P40" s="132">
        <v>15520</v>
      </c>
      <c r="Q40" s="1"/>
      <c r="R40" s="18"/>
      <c r="S40" s="1"/>
      <c r="T40" s="1"/>
      <c r="U40" s="1"/>
    </row>
    <row r="41" spans="1:45" ht="12.75" customHeight="1" thickTop="1" x14ac:dyDescent="0.2">
      <c r="A41" s="1"/>
      <c r="C41" s="15"/>
      <c r="D41" s="1"/>
      <c r="E41" s="1"/>
      <c r="F41" s="32" t="s">
        <v>181</v>
      </c>
      <c r="G41" s="8"/>
      <c r="H41" s="401">
        <f>E117</f>
        <v>465</v>
      </c>
      <c r="I41" s="401">
        <f>E108</f>
        <v>465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15985</v>
      </c>
      <c r="I45" s="401">
        <f>SUM(I37:I41)</f>
        <v>465</v>
      </c>
      <c r="J45" s="401">
        <f>SUM(J35:J41)</f>
        <v>0</v>
      </c>
      <c r="K45" s="399">
        <f>K36+K41</f>
        <v>15520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25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465</v>
      </c>
      <c r="I47" s="391">
        <f>+I45-D24</f>
        <v>465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25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">
      <c r="A53" s="236" t="s">
        <v>191</v>
      </c>
      <c r="C53" s="15"/>
      <c r="D53" s="19">
        <v>15520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25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25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25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25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25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25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25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25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">
      <c r="A65" s="1"/>
      <c r="H65" s="539">
        <f>H70</f>
        <v>37165</v>
      </c>
      <c r="I65" s="542">
        <f t="shared" ref="I65:X65" si="2">H65+1</f>
        <v>37166</v>
      </c>
      <c r="J65" s="542">
        <f t="shared" si="2"/>
        <v>37167</v>
      </c>
      <c r="K65" s="542">
        <f t="shared" si="2"/>
        <v>37168</v>
      </c>
      <c r="L65" s="542">
        <f t="shared" si="2"/>
        <v>37169</v>
      </c>
      <c r="M65" s="542">
        <f t="shared" si="2"/>
        <v>37170</v>
      </c>
      <c r="N65" s="542">
        <f t="shared" si="2"/>
        <v>37171</v>
      </c>
      <c r="O65" s="542">
        <f t="shared" si="2"/>
        <v>37172</v>
      </c>
      <c r="P65" s="542">
        <f t="shared" si="2"/>
        <v>37173</v>
      </c>
      <c r="Q65" s="542">
        <f t="shared" si="2"/>
        <v>37174</v>
      </c>
      <c r="R65" s="542">
        <f t="shared" si="2"/>
        <v>37175</v>
      </c>
      <c r="S65" s="542">
        <f t="shared" si="2"/>
        <v>37176</v>
      </c>
      <c r="T65" s="542">
        <f t="shared" si="2"/>
        <v>37177</v>
      </c>
      <c r="U65" s="542">
        <f t="shared" si="2"/>
        <v>37178</v>
      </c>
      <c r="V65" s="542">
        <f t="shared" si="2"/>
        <v>37179</v>
      </c>
      <c r="W65" s="542">
        <f t="shared" si="2"/>
        <v>37180</v>
      </c>
      <c r="X65" s="542">
        <f t="shared" si="2"/>
        <v>37181</v>
      </c>
      <c r="Y65" s="542">
        <f t="shared" ref="Y65:AL65" si="3">X65+1</f>
        <v>37182</v>
      </c>
      <c r="Z65" s="542">
        <f t="shared" si="3"/>
        <v>37183</v>
      </c>
      <c r="AA65" s="542">
        <f t="shared" si="3"/>
        <v>37184</v>
      </c>
      <c r="AB65" s="542">
        <f t="shared" si="3"/>
        <v>37185</v>
      </c>
      <c r="AC65" s="542">
        <f t="shared" si="3"/>
        <v>37186</v>
      </c>
      <c r="AD65" s="542">
        <f t="shared" si="3"/>
        <v>37187</v>
      </c>
      <c r="AE65" s="542">
        <f t="shared" si="3"/>
        <v>37188</v>
      </c>
      <c r="AF65" s="542">
        <f t="shared" si="3"/>
        <v>37189</v>
      </c>
      <c r="AG65" s="542">
        <f t="shared" si="3"/>
        <v>37190</v>
      </c>
      <c r="AH65" s="542">
        <f t="shared" si="3"/>
        <v>37191</v>
      </c>
      <c r="AI65" s="542">
        <f t="shared" si="3"/>
        <v>37192</v>
      </c>
      <c r="AJ65" s="542">
        <f t="shared" si="3"/>
        <v>37193</v>
      </c>
      <c r="AK65" s="542">
        <f t="shared" si="3"/>
        <v>37194</v>
      </c>
      <c r="AL65" s="543">
        <f t="shared" si="3"/>
        <v>37195</v>
      </c>
      <c r="AN65" s="1"/>
      <c r="AO65" s="1"/>
      <c r="AP65" s="1"/>
      <c r="AQ65" s="1"/>
      <c r="AR65" s="1"/>
      <c r="AS65" s="1"/>
    </row>
    <row r="66" spans="1:50" ht="12.75" customHeight="1" x14ac:dyDescent="0.2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/>
      <c r="I67" s="545"/>
      <c r="J67" s="545"/>
      <c r="K67" s="545"/>
      <c r="L67" s="545"/>
      <c r="M67" s="545"/>
      <c r="N67" s="545"/>
      <c r="O67" s="545"/>
      <c r="P67" s="545"/>
      <c r="Q67" s="545"/>
      <c r="R67" s="545"/>
      <c r="S67" s="545"/>
      <c r="T67" s="545"/>
      <c r="U67" s="545"/>
      <c r="V67" s="545"/>
      <c r="W67" s="545"/>
      <c r="X67" s="545"/>
      <c r="Y67" s="545"/>
      <c r="Z67" s="545"/>
      <c r="AA67" s="545"/>
      <c r="AB67" s="545"/>
      <c r="AC67" s="545"/>
      <c r="AD67" s="545"/>
      <c r="AE67" s="545"/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25">
      <c r="A68" s="470" t="s">
        <v>82</v>
      </c>
      <c r="B68" s="535">
        <f>+H47</f>
        <v>465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W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si="4"/>
        <v>0</v>
      </c>
      <c r="S68" s="547">
        <f t="shared" si="4"/>
        <v>0</v>
      </c>
      <c r="T68" s="547">
        <f t="shared" si="4"/>
        <v>0</v>
      </c>
      <c r="U68" s="547">
        <f t="shared" si="4"/>
        <v>0</v>
      </c>
      <c r="V68" s="547">
        <f t="shared" si="4"/>
        <v>0</v>
      </c>
      <c r="W68" s="547">
        <f t="shared" si="4"/>
        <v>0</v>
      </c>
      <c r="X68" s="547">
        <f t="shared" ref="X68:AL68" si="5">SUM(X66:X67)</f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si="5"/>
        <v>0</v>
      </c>
      <c r="AC68" s="547">
        <f t="shared" si="5"/>
        <v>0</v>
      </c>
      <c r="AD68" s="547">
        <f t="shared" si="5"/>
        <v>0</v>
      </c>
      <c r="AE68" s="547">
        <f t="shared" si="5"/>
        <v>0</v>
      </c>
      <c r="AF68" s="547">
        <f t="shared" si="5"/>
        <v>0</v>
      </c>
      <c r="AG68" s="547">
        <f t="shared" si="5"/>
        <v>0</v>
      </c>
      <c r="AH68" s="547">
        <f t="shared" si="5"/>
        <v>0</v>
      </c>
      <c r="AI68" s="547">
        <f t="shared" si="5"/>
        <v>0</v>
      </c>
      <c r="AJ68" s="547">
        <f t="shared" si="5"/>
        <v>0</v>
      </c>
      <c r="AK68" s="547">
        <f t="shared" si="5"/>
        <v>0</v>
      </c>
      <c r="AL68" s="548">
        <f t="shared" si="5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25">
      <c r="A69" s="470" t="s">
        <v>80</v>
      </c>
      <c r="B69" s="535">
        <f>+I47</f>
        <v>465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">
      <c r="A70" s="207"/>
      <c r="B70" s="207"/>
      <c r="C70" s="204"/>
      <c r="D70" s="208"/>
      <c r="E70" s="208"/>
      <c r="F70" s="208"/>
      <c r="G70" s="207"/>
      <c r="H70" s="223">
        <f>B4</f>
        <v>37165</v>
      </c>
      <c r="I70" s="223">
        <f t="shared" ref="I70:AL70" si="6">C4</f>
        <v>0</v>
      </c>
      <c r="J70" s="223">
        <f t="shared" si="6"/>
        <v>0</v>
      </c>
      <c r="K70" s="223" t="str">
        <f t="shared" si="6"/>
        <v>Check Figures</v>
      </c>
      <c r="L70" s="223">
        <f t="shared" si="6"/>
        <v>0</v>
      </c>
      <c r="M70" s="223">
        <f t="shared" si="6"/>
        <v>0</v>
      </c>
      <c r="N70" s="223">
        <f t="shared" si="6"/>
        <v>0</v>
      </c>
      <c r="O70" s="223">
        <f t="shared" si="6"/>
        <v>0</v>
      </c>
      <c r="P70" s="223">
        <f t="shared" si="6"/>
        <v>0</v>
      </c>
      <c r="Q70" s="223">
        <f t="shared" si="6"/>
        <v>0</v>
      </c>
      <c r="R70" s="223">
        <f t="shared" si="6"/>
        <v>0</v>
      </c>
      <c r="S70" s="223">
        <f t="shared" si="6"/>
        <v>0</v>
      </c>
      <c r="T70" s="223">
        <f t="shared" si="6"/>
        <v>0</v>
      </c>
      <c r="U70" s="223">
        <f t="shared" si="6"/>
        <v>0</v>
      </c>
      <c r="V70" s="223">
        <f t="shared" si="6"/>
        <v>0</v>
      </c>
      <c r="W70" s="223">
        <f t="shared" si="6"/>
        <v>0</v>
      </c>
      <c r="X70" s="223">
        <f t="shared" si="6"/>
        <v>0</v>
      </c>
      <c r="Y70" s="223">
        <f t="shared" si="6"/>
        <v>0</v>
      </c>
      <c r="Z70" s="223">
        <f t="shared" si="6"/>
        <v>0</v>
      </c>
      <c r="AA70" s="223">
        <f t="shared" si="6"/>
        <v>0</v>
      </c>
      <c r="AB70" s="223">
        <f t="shared" si="6"/>
        <v>0</v>
      </c>
      <c r="AC70" s="223">
        <f t="shared" si="6"/>
        <v>0</v>
      </c>
      <c r="AD70" s="223">
        <f t="shared" si="6"/>
        <v>0</v>
      </c>
      <c r="AE70" s="223">
        <f t="shared" si="6"/>
        <v>0</v>
      </c>
      <c r="AF70" s="223">
        <f t="shared" si="6"/>
        <v>0</v>
      </c>
      <c r="AG70" s="223">
        <f t="shared" si="6"/>
        <v>0</v>
      </c>
      <c r="AH70" s="223">
        <f t="shared" si="6"/>
        <v>0</v>
      </c>
      <c r="AI70" s="223">
        <f t="shared" si="6"/>
        <v>0</v>
      </c>
      <c r="AJ70" s="223">
        <f t="shared" si="6"/>
        <v>0</v>
      </c>
      <c r="AK70" s="223">
        <f t="shared" si="6"/>
        <v>0</v>
      </c>
      <c r="AL70" s="223">
        <f t="shared" si="6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>
        <v>0</v>
      </c>
      <c r="I71" s="217">
        <v>0</v>
      </c>
      <c r="J71" s="217">
        <v>0</v>
      </c>
      <c r="K71" s="217">
        <v>0</v>
      </c>
      <c r="L71" s="217">
        <v>0</v>
      </c>
      <c r="M71" s="217">
        <v>0</v>
      </c>
      <c r="N71" s="217">
        <v>0</v>
      </c>
      <c r="O71" s="217">
        <v>0</v>
      </c>
      <c r="P71" s="217">
        <v>0</v>
      </c>
      <c r="Q71" s="217">
        <v>0</v>
      </c>
      <c r="R71" s="217">
        <v>0</v>
      </c>
      <c r="S71" s="217">
        <v>0</v>
      </c>
      <c r="T71" s="217">
        <v>0</v>
      </c>
      <c r="U71" s="217">
        <v>0</v>
      </c>
      <c r="V71" s="217">
        <v>0</v>
      </c>
      <c r="W71" s="217">
        <v>0</v>
      </c>
      <c r="X71" s="217">
        <v>0</v>
      </c>
      <c r="Y71" s="217">
        <v>0</v>
      </c>
      <c r="Z71" s="217">
        <v>0</v>
      </c>
      <c r="AA71" s="217">
        <v>0</v>
      </c>
      <c r="AB71" s="217">
        <v>0</v>
      </c>
      <c r="AC71" s="217">
        <v>0</v>
      </c>
      <c r="AD71" s="217">
        <v>0</v>
      </c>
      <c r="AE71" s="217">
        <v>0</v>
      </c>
      <c r="AF71" s="217">
        <v>0</v>
      </c>
      <c r="AG71" s="217">
        <v>0</v>
      </c>
      <c r="AH71" s="217">
        <v>0</v>
      </c>
      <c r="AI71" s="217">
        <v>0</v>
      </c>
      <c r="AJ71" s="217">
        <v>0</v>
      </c>
      <c r="AK71" s="217">
        <v>0</v>
      </c>
      <c r="AL71" s="217">
        <v>0</v>
      </c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>
        <v>0</v>
      </c>
      <c r="I72" s="523">
        <v>0</v>
      </c>
      <c r="J72" s="523">
        <v>0</v>
      </c>
      <c r="K72" s="523">
        <v>0</v>
      </c>
      <c r="L72" s="523">
        <v>0</v>
      </c>
      <c r="M72" s="523">
        <v>0</v>
      </c>
      <c r="N72" s="523">
        <v>0</v>
      </c>
      <c r="O72" s="523">
        <v>0</v>
      </c>
      <c r="P72" s="523">
        <v>0</v>
      </c>
      <c r="Q72" s="523">
        <v>0</v>
      </c>
      <c r="R72" s="523">
        <v>0</v>
      </c>
      <c r="S72" s="523">
        <v>0</v>
      </c>
      <c r="T72" s="523">
        <v>0</v>
      </c>
      <c r="U72" s="523">
        <v>0</v>
      </c>
      <c r="V72" s="523">
        <v>0</v>
      </c>
      <c r="W72" s="523">
        <v>0</v>
      </c>
      <c r="X72" s="523">
        <v>0</v>
      </c>
      <c r="Y72" s="523">
        <v>0</v>
      </c>
      <c r="Z72" s="523">
        <v>0</v>
      </c>
      <c r="AA72" s="523">
        <v>0</v>
      </c>
      <c r="AB72" s="523">
        <v>0</v>
      </c>
      <c r="AC72" s="523">
        <v>0</v>
      </c>
      <c r="AD72" s="523">
        <v>0</v>
      </c>
      <c r="AE72" s="523">
        <v>0</v>
      </c>
      <c r="AF72" s="523">
        <v>0</v>
      </c>
      <c r="AG72" s="523">
        <v>0</v>
      </c>
      <c r="AH72" s="523">
        <v>0</v>
      </c>
      <c r="AI72" s="523">
        <v>0</v>
      </c>
      <c r="AJ72" s="523">
        <v>0</v>
      </c>
      <c r="AK72" s="523">
        <v>0</v>
      </c>
      <c r="AL72" s="523">
        <v>0</v>
      </c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>
        <v>0</v>
      </c>
      <c r="I73" s="523">
        <v>0</v>
      </c>
      <c r="J73" s="523">
        <v>0</v>
      </c>
      <c r="K73" s="523">
        <v>0</v>
      </c>
      <c r="L73" s="523">
        <v>0</v>
      </c>
      <c r="M73" s="523">
        <v>0</v>
      </c>
      <c r="N73" s="523">
        <v>0</v>
      </c>
      <c r="O73" s="523">
        <v>0</v>
      </c>
      <c r="P73" s="523">
        <v>0</v>
      </c>
      <c r="Q73" s="523">
        <v>0</v>
      </c>
      <c r="R73" s="523">
        <v>0</v>
      </c>
      <c r="S73" s="523">
        <v>0</v>
      </c>
      <c r="T73" s="523">
        <v>0</v>
      </c>
      <c r="U73" s="523">
        <v>0</v>
      </c>
      <c r="V73" s="523">
        <v>0</v>
      </c>
      <c r="W73" s="523">
        <v>0</v>
      </c>
      <c r="X73" s="523">
        <v>0</v>
      </c>
      <c r="Y73" s="523">
        <v>0</v>
      </c>
      <c r="Z73" s="523">
        <v>0</v>
      </c>
      <c r="AA73" s="523">
        <v>0</v>
      </c>
      <c r="AB73" s="523">
        <v>0</v>
      </c>
      <c r="AC73" s="523">
        <v>0</v>
      </c>
      <c r="AD73" s="523">
        <v>0</v>
      </c>
      <c r="AE73" s="523">
        <v>0</v>
      </c>
      <c r="AF73" s="523">
        <v>0</v>
      </c>
      <c r="AG73" s="523">
        <v>0</v>
      </c>
      <c r="AH73" s="523">
        <v>0</v>
      </c>
      <c r="AI73" s="523">
        <v>0</v>
      </c>
      <c r="AJ73" s="523">
        <v>0</v>
      </c>
      <c r="AK73" s="523">
        <v>0</v>
      </c>
      <c r="AL73" s="523">
        <v>0</v>
      </c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">
      <c r="A76" s="233" t="s">
        <v>205</v>
      </c>
      <c r="B76" s="437"/>
      <c r="C76" s="211"/>
      <c r="D76" s="217">
        <v>0</v>
      </c>
      <c r="E76" s="218">
        <f t="shared" ref="E76:E106" si="7">AM76</f>
        <v>0</v>
      </c>
      <c r="F76" s="219">
        <f t="shared" ref="F76:F91" si="8">E76-D76</f>
        <v>0</v>
      </c>
      <c r="G76" s="207"/>
      <c r="H76" s="225">
        <v>0</v>
      </c>
      <c r="I76" s="225">
        <v>0</v>
      </c>
      <c r="J76" s="225">
        <v>0</v>
      </c>
      <c r="K76" s="225">
        <v>0</v>
      </c>
      <c r="L76" s="225">
        <v>0</v>
      </c>
      <c r="M76" s="225">
        <v>0</v>
      </c>
      <c r="N76" s="225">
        <v>0</v>
      </c>
      <c r="O76" s="225">
        <v>0</v>
      </c>
      <c r="P76" s="225">
        <v>0</v>
      </c>
      <c r="Q76" s="225">
        <v>0</v>
      </c>
      <c r="R76" s="225">
        <v>0</v>
      </c>
      <c r="S76" s="225">
        <v>0</v>
      </c>
      <c r="T76" s="225">
        <v>0</v>
      </c>
      <c r="U76" s="225">
        <v>0</v>
      </c>
      <c r="V76" s="225">
        <v>0</v>
      </c>
      <c r="W76" s="225">
        <v>0</v>
      </c>
      <c r="X76" s="225">
        <v>0</v>
      </c>
      <c r="Y76" s="225">
        <v>0</v>
      </c>
      <c r="Z76" s="225">
        <v>0</v>
      </c>
      <c r="AA76" s="225">
        <v>0</v>
      </c>
      <c r="AB76" s="225">
        <v>0</v>
      </c>
      <c r="AC76" s="225">
        <v>0</v>
      </c>
      <c r="AD76" s="225">
        <v>0</v>
      </c>
      <c r="AE76" s="225">
        <v>0</v>
      </c>
      <c r="AF76" s="225">
        <v>0</v>
      </c>
      <c r="AG76" s="225">
        <v>0</v>
      </c>
      <c r="AH76" s="225">
        <v>0</v>
      </c>
      <c r="AI76" s="225">
        <v>0</v>
      </c>
      <c r="AJ76" s="225">
        <v>0</v>
      </c>
      <c r="AK76" s="225">
        <v>0</v>
      </c>
      <c r="AL76" s="225">
        <v>0</v>
      </c>
      <c r="AM76" s="226">
        <f t="shared" ref="AM76:AM91" si="9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">
      <c r="A77" s="233" t="s">
        <v>206</v>
      </c>
      <c r="B77" s="437"/>
      <c r="C77" s="211"/>
      <c r="D77" s="217">
        <v>0</v>
      </c>
      <c r="E77" s="218">
        <f t="shared" si="7"/>
        <v>0</v>
      </c>
      <c r="F77" s="219">
        <f t="shared" si="8"/>
        <v>0</v>
      </c>
      <c r="G77" s="207"/>
      <c r="H77" s="225">
        <v>0</v>
      </c>
      <c r="I77" s="225">
        <v>0</v>
      </c>
      <c r="J77" s="225">
        <v>0</v>
      </c>
      <c r="K77" s="225">
        <v>0</v>
      </c>
      <c r="L77" s="225">
        <v>0</v>
      </c>
      <c r="M77" s="225">
        <v>0</v>
      </c>
      <c r="N77" s="225">
        <v>0</v>
      </c>
      <c r="O77" s="225">
        <v>0</v>
      </c>
      <c r="P77" s="225">
        <v>0</v>
      </c>
      <c r="Q77" s="225">
        <v>0</v>
      </c>
      <c r="R77" s="225">
        <v>0</v>
      </c>
      <c r="S77" s="225">
        <v>0</v>
      </c>
      <c r="T77" s="225">
        <v>0</v>
      </c>
      <c r="U77" s="225">
        <v>0</v>
      </c>
      <c r="V77" s="225">
        <v>0</v>
      </c>
      <c r="W77" s="225">
        <v>0</v>
      </c>
      <c r="X77" s="225">
        <v>0</v>
      </c>
      <c r="Y77" s="225">
        <v>0</v>
      </c>
      <c r="Z77" s="225">
        <v>0</v>
      </c>
      <c r="AA77" s="225">
        <v>0</v>
      </c>
      <c r="AB77" s="225">
        <v>0</v>
      </c>
      <c r="AC77" s="225">
        <v>0</v>
      </c>
      <c r="AD77" s="225">
        <v>0</v>
      </c>
      <c r="AE77" s="225">
        <v>0</v>
      </c>
      <c r="AF77" s="225">
        <v>0</v>
      </c>
      <c r="AG77" s="225">
        <v>0</v>
      </c>
      <c r="AH77" s="225">
        <v>0</v>
      </c>
      <c r="AI77" s="225">
        <v>0</v>
      </c>
      <c r="AJ77" s="225">
        <v>0</v>
      </c>
      <c r="AK77" s="225">
        <v>0</v>
      </c>
      <c r="AL77" s="225">
        <v>0</v>
      </c>
      <c r="AM77" s="226">
        <f t="shared" si="9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">
      <c r="A78" s="233" t="s">
        <v>207</v>
      </c>
      <c r="B78" s="437"/>
      <c r="C78" s="211"/>
      <c r="D78" s="217">
        <v>0</v>
      </c>
      <c r="E78" s="218">
        <f t="shared" si="7"/>
        <v>0</v>
      </c>
      <c r="F78" s="219">
        <f t="shared" si="8"/>
        <v>0</v>
      </c>
      <c r="G78" s="207"/>
      <c r="H78" s="225">
        <v>0</v>
      </c>
      <c r="I78" s="225">
        <v>0</v>
      </c>
      <c r="J78" s="225">
        <v>0</v>
      </c>
      <c r="K78" s="225">
        <v>0</v>
      </c>
      <c r="L78" s="225">
        <v>0</v>
      </c>
      <c r="M78" s="225">
        <v>0</v>
      </c>
      <c r="N78" s="225">
        <v>0</v>
      </c>
      <c r="O78" s="225">
        <v>0</v>
      </c>
      <c r="P78" s="225">
        <v>0</v>
      </c>
      <c r="Q78" s="225">
        <v>0</v>
      </c>
      <c r="R78" s="225">
        <v>0</v>
      </c>
      <c r="S78" s="225">
        <v>0</v>
      </c>
      <c r="T78" s="225">
        <v>0</v>
      </c>
      <c r="U78" s="225">
        <v>0</v>
      </c>
      <c r="V78" s="225">
        <v>0</v>
      </c>
      <c r="W78" s="225">
        <v>0</v>
      </c>
      <c r="X78" s="225">
        <v>0</v>
      </c>
      <c r="Y78" s="225">
        <v>0</v>
      </c>
      <c r="Z78" s="225">
        <v>0</v>
      </c>
      <c r="AA78" s="225">
        <v>0</v>
      </c>
      <c r="AB78" s="225">
        <v>0</v>
      </c>
      <c r="AC78" s="225">
        <v>0</v>
      </c>
      <c r="AD78" s="225">
        <v>0</v>
      </c>
      <c r="AE78" s="225">
        <v>0</v>
      </c>
      <c r="AF78" s="225">
        <v>0</v>
      </c>
      <c r="AG78" s="225">
        <v>0</v>
      </c>
      <c r="AH78" s="225">
        <v>0</v>
      </c>
      <c r="AI78" s="225">
        <v>0</v>
      </c>
      <c r="AJ78" s="225">
        <v>0</v>
      </c>
      <c r="AK78" s="225">
        <v>0</v>
      </c>
      <c r="AL78" s="225">
        <v>0</v>
      </c>
      <c r="AM78" s="226">
        <f t="shared" si="9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">
      <c r="A79" s="233" t="s">
        <v>208</v>
      </c>
      <c r="B79" s="437"/>
      <c r="C79" s="211"/>
      <c r="D79" s="217">
        <v>0</v>
      </c>
      <c r="E79" s="218">
        <f t="shared" si="7"/>
        <v>0</v>
      </c>
      <c r="F79" s="219">
        <f t="shared" si="8"/>
        <v>0</v>
      </c>
      <c r="G79" s="207"/>
      <c r="H79" s="225">
        <v>0</v>
      </c>
      <c r="I79" s="225">
        <v>0</v>
      </c>
      <c r="J79" s="225">
        <v>0</v>
      </c>
      <c r="K79" s="225">
        <v>0</v>
      </c>
      <c r="L79" s="225">
        <v>0</v>
      </c>
      <c r="M79" s="225">
        <v>0</v>
      </c>
      <c r="N79" s="225">
        <v>0</v>
      </c>
      <c r="O79" s="225">
        <v>0</v>
      </c>
      <c r="P79" s="225">
        <v>0</v>
      </c>
      <c r="Q79" s="225">
        <v>0</v>
      </c>
      <c r="R79" s="225">
        <v>0</v>
      </c>
      <c r="S79" s="225">
        <v>0</v>
      </c>
      <c r="T79" s="225">
        <v>0</v>
      </c>
      <c r="U79" s="225">
        <v>0</v>
      </c>
      <c r="V79" s="225">
        <v>0</v>
      </c>
      <c r="W79" s="225">
        <v>0</v>
      </c>
      <c r="X79" s="225">
        <v>0</v>
      </c>
      <c r="Y79" s="225">
        <v>0</v>
      </c>
      <c r="Z79" s="225">
        <v>0</v>
      </c>
      <c r="AA79" s="225">
        <v>0</v>
      </c>
      <c r="AB79" s="225">
        <v>0</v>
      </c>
      <c r="AC79" s="225">
        <v>0</v>
      </c>
      <c r="AD79" s="225">
        <v>0</v>
      </c>
      <c r="AE79" s="225">
        <v>0</v>
      </c>
      <c r="AF79" s="225">
        <v>0</v>
      </c>
      <c r="AG79" s="225">
        <v>0</v>
      </c>
      <c r="AH79" s="225">
        <v>0</v>
      </c>
      <c r="AI79" s="225">
        <v>0</v>
      </c>
      <c r="AJ79" s="225">
        <v>0</v>
      </c>
      <c r="AK79" s="225">
        <v>0</v>
      </c>
      <c r="AL79" s="225">
        <v>0</v>
      </c>
      <c r="AM79" s="226">
        <f t="shared" si="9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">
      <c r="A80" s="233" t="s">
        <v>209</v>
      </c>
      <c r="B80" s="437"/>
      <c r="C80" s="211"/>
      <c r="D80" s="217">
        <v>0</v>
      </c>
      <c r="E80" s="218">
        <f t="shared" si="7"/>
        <v>0</v>
      </c>
      <c r="F80" s="219">
        <f t="shared" si="8"/>
        <v>0</v>
      </c>
      <c r="G80" s="207"/>
      <c r="H80" s="225">
        <v>0</v>
      </c>
      <c r="I80" s="225">
        <v>0</v>
      </c>
      <c r="J80" s="225">
        <v>0</v>
      </c>
      <c r="K80" s="225">
        <v>0</v>
      </c>
      <c r="L80" s="225">
        <v>0</v>
      </c>
      <c r="M80" s="225">
        <v>0</v>
      </c>
      <c r="N80" s="225">
        <v>0</v>
      </c>
      <c r="O80" s="225">
        <v>0</v>
      </c>
      <c r="P80" s="225">
        <v>0</v>
      </c>
      <c r="Q80" s="225">
        <v>0</v>
      </c>
      <c r="R80" s="225">
        <v>0</v>
      </c>
      <c r="S80" s="225">
        <v>0</v>
      </c>
      <c r="T80" s="225">
        <v>0</v>
      </c>
      <c r="U80" s="225">
        <v>0</v>
      </c>
      <c r="V80" s="225">
        <v>0</v>
      </c>
      <c r="W80" s="225">
        <v>0</v>
      </c>
      <c r="X80" s="225">
        <v>0</v>
      </c>
      <c r="Y80" s="225">
        <v>0</v>
      </c>
      <c r="Z80" s="225">
        <v>0</v>
      </c>
      <c r="AA80" s="225">
        <v>0</v>
      </c>
      <c r="AB80" s="225">
        <v>0</v>
      </c>
      <c r="AC80" s="225">
        <v>0</v>
      </c>
      <c r="AD80" s="225">
        <v>0</v>
      </c>
      <c r="AE80" s="225">
        <v>0</v>
      </c>
      <c r="AF80" s="225">
        <v>0</v>
      </c>
      <c r="AG80" s="225">
        <v>0</v>
      </c>
      <c r="AH80" s="225">
        <v>0</v>
      </c>
      <c r="AI80" s="225">
        <v>0</v>
      </c>
      <c r="AJ80" s="225">
        <v>0</v>
      </c>
      <c r="AK80" s="225">
        <v>0</v>
      </c>
      <c r="AL80" s="225">
        <v>0</v>
      </c>
      <c r="AM80" s="226">
        <f t="shared" si="9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">
      <c r="A81" s="233" t="s">
        <v>210</v>
      </c>
      <c r="B81" s="437"/>
      <c r="C81" s="211"/>
      <c r="D81" s="217">
        <v>0</v>
      </c>
      <c r="E81" s="218">
        <f t="shared" si="7"/>
        <v>0</v>
      </c>
      <c r="F81" s="219">
        <f t="shared" si="8"/>
        <v>0</v>
      </c>
      <c r="G81" s="207"/>
      <c r="H81" s="225">
        <v>0</v>
      </c>
      <c r="I81" s="225">
        <v>0</v>
      </c>
      <c r="J81" s="225">
        <v>0</v>
      </c>
      <c r="K81" s="225">
        <v>0</v>
      </c>
      <c r="L81" s="225">
        <v>0</v>
      </c>
      <c r="M81" s="225">
        <v>0</v>
      </c>
      <c r="N81" s="225">
        <v>0</v>
      </c>
      <c r="O81" s="225">
        <v>0</v>
      </c>
      <c r="P81" s="225">
        <v>0</v>
      </c>
      <c r="Q81" s="225">
        <v>0</v>
      </c>
      <c r="R81" s="225">
        <v>0</v>
      </c>
      <c r="S81" s="225">
        <v>0</v>
      </c>
      <c r="T81" s="225">
        <v>0</v>
      </c>
      <c r="U81" s="225">
        <v>0</v>
      </c>
      <c r="V81" s="225">
        <v>0</v>
      </c>
      <c r="W81" s="225">
        <v>0</v>
      </c>
      <c r="X81" s="225">
        <v>0</v>
      </c>
      <c r="Y81" s="225">
        <v>0</v>
      </c>
      <c r="Z81" s="225">
        <v>0</v>
      </c>
      <c r="AA81" s="225">
        <v>0</v>
      </c>
      <c r="AB81" s="225">
        <v>0</v>
      </c>
      <c r="AC81" s="225">
        <v>0</v>
      </c>
      <c r="AD81" s="225">
        <v>0</v>
      </c>
      <c r="AE81" s="225">
        <v>0</v>
      </c>
      <c r="AF81" s="225">
        <v>0</v>
      </c>
      <c r="AG81" s="225">
        <v>0</v>
      </c>
      <c r="AH81" s="225">
        <v>0</v>
      </c>
      <c r="AI81" s="225">
        <v>0</v>
      </c>
      <c r="AJ81" s="225">
        <v>0</v>
      </c>
      <c r="AK81" s="225">
        <v>0</v>
      </c>
      <c r="AL81" s="225">
        <v>0</v>
      </c>
      <c r="AM81" s="226">
        <f t="shared" si="9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">
      <c r="A82" s="233" t="s">
        <v>211</v>
      </c>
      <c r="B82" s="437"/>
      <c r="C82" s="211"/>
      <c r="D82" s="217">
        <v>0</v>
      </c>
      <c r="E82" s="218">
        <f t="shared" si="7"/>
        <v>0</v>
      </c>
      <c r="F82" s="219">
        <f t="shared" si="8"/>
        <v>0</v>
      </c>
      <c r="G82" s="207"/>
      <c r="H82" s="225">
        <v>0</v>
      </c>
      <c r="I82" s="225">
        <v>0</v>
      </c>
      <c r="J82" s="225">
        <v>0</v>
      </c>
      <c r="K82" s="225">
        <v>0</v>
      </c>
      <c r="L82" s="225">
        <v>0</v>
      </c>
      <c r="M82" s="225">
        <v>0</v>
      </c>
      <c r="N82" s="225">
        <v>0</v>
      </c>
      <c r="O82" s="225">
        <v>0</v>
      </c>
      <c r="P82" s="225">
        <v>0</v>
      </c>
      <c r="Q82" s="225">
        <v>0</v>
      </c>
      <c r="R82" s="225">
        <v>0</v>
      </c>
      <c r="S82" s="225">
        <v>0</v>
      </c>
      <c r="T82" s="225">
        <v>0</v>
      </c>
      <c r="U82" s="225">
        <v>0</v>
      </c>
      <c r="V82" s="225">
        <v>0</v>
      </c>
      <c r="W82" s="225">
        <v>0</v>
      </c>
      <c r="X82" s="225">
        <v>0</v>
      </c>
      <c r="Y82" s="225">
        <v>0</v>
      </c>
      <c r="Z82" s="225">
        <v>0</v>
      </c>
      <c r="AA82" s="225">
        <v>0</v>
      </c>
      <c r="AB82" s="225">
        <v>0</v>
      </c>
      <c r="AC82" s="225">
        <v>0</v>
      </c>
      <c r="AD82" s="225">
        <v>0</v>
      </c>
      <c r="AE82" s="225">
        <v>0</v>
      </c>
      <c r="AF82" s="225">
        <v>0</v>
      </c>
      <c r="AG82" s="225">
        <v>0</v>
      </c>
      <c r="AH82" s="225">
        <v>0</v>
      </c>
      <c r="AI82" s="225">
        <v>0</v>
      </c>
      <c r="AJ82" s="225">
        <v>0</v>
      </c>
      <c r="AK82" s="225">
        <v>0</v>
      </c>
      <c r="AL82" s="225">
        <v>0</v>
      </c>
      <c r="AM82" s="226">
        <f t="shared" si="9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">
      <c r="A83" s="233" t="s">
        <v>212</v>
      </c>
      <c r="B83" s="437"/>
      <c r="C83" s="211"/>
      <c r="D83" s="217">
        <v>0</v>
      </c>
      <c r="E83" s="218">
        <f t="shared" si="7"/>
        <v>0</v>
      </c>
      <c r="F83" s="219">
        <f t="shared" si="8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9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">
      <c r="A84" s="254" t="s">
        <v>214</v>
      </c>
      <c r="B84" s="437"/>
      <c r="C84" s="211"/>
      <c r="D84" s="217">
        <v>0</v>
      </c>
      <c r="E84" s="218">
        <f t="shared" si="7"/>
        <v>0</v>
      </c>
      <c r="F84" s="219">
        <f t="shared" si="8"/>
        <v>0</v>
      </c>
      <c r="G84" s="207"/>
      <c r="H84" s="225">
        <v>0</v>
      </c>
      <c r="I84" s="225">
        <v>0</v>
      </c>
      <c r="J84" s="225">
        <v>0</v>
      </c>
      <c r="K84" s="225">
        <v>0</v>
      </c>
      <c r="L84" s="225">
        <v>0</v>
      </c>
      <c r="M84" s="225">
        <v>0</v>
      </c>
      <c r="N84" s="225">
        <v>0</v>
      </c>
      <c r="O84" s="225">
        <v>0</v>
      </c>
      <c r="P84" s="225">
        <v>0</v>
      </c>
      <c r="Q84" s="225">
        <v>0</v>
      </c>
      <c r="R84" s="225">
        <v>0</v>
      </c>
      <c r="S84" s="225">
        <v>0</v>
      </c>
      <c r="T84" s="225">
        <v>0</v>
      </c>
      <c r="U84" s="225">
        <v>0</v>
      </c>
      <c r="V84" s="225">
        <v>0</v>
      </c>
      <c r="W84" s="225">
        <v>0</v>
      </c>
      <c r="X84" s="225">
        <v>0</v>
      </c>
      <c r="Y84" s="225">
        <v>0</v>
      </c>
      <c r="Z84" s="225">
        <v>0</v>
      </c>
      <c r="AA84" s="225">
        <v>0</v>
      </c>
      <c r="AB84" s="225">
        <v>0</v>
      </c>
      <c r="AC84" s="225">
        <v>0</v>
      </c>
      <c r="AD84" s="225">
        <v>0</v>
      </c>
      <c r="AE84" s="225">
        <v>0</v>
      </c>
      <c r="AF84" s="225">
        <v>0</v>
      </c>
      <c r="AG84" s="225">
        <v>0</v>
      </c>
      <c r="AH84" s="225">
        <v>0</v>
      </c>
      <c r="AI84" s="225">
        <v>0</v>
      </c>
      <c r="AJ84" s="225">
        <v>0</v>
      </c>
      <c r="AK84" s="225">
        <v>0</v>
      </c>
      <c r="AL84" s="225">
        <v>0</v>
      </c>
      <c r="AM84" s="226">
        <f t="shared" si="9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">
      <c r="A85" s="254" t="s">
        <v>214</v>
      </c>
      <c r="B85" s="437"/>
      <c r="C85" s="211"/>
      <c r="D85" s="217">
        <v>0</v>
      </c>
      <c r="E85" s="218">
        <f t="shared" si="7"/>
        <v>0</v>
      </c>
      <c r="F85" s="219">
        <f t="shared" si="8"/>
        <v>0</v>
      </c>
      <c r="G85" s="207"/>
      <c r="H85" s="225">
        <v>0</v>
      </c>
      <c r="I85" s="225">
        <v>0</v>
      </c>
      <c r="J85" s="225">
        <v>0</v>
      </c>
      <c r="K85" s="225">
        <v>0</v>
      </c>
      <c r="L85" s="225">
        <v>0</v>
      </c>
      <c r="M85" s="225">
        <v>0</v>
      </c>
      <c r="N85" s="225">
        <v>0</v>
      </c>
      <c r="O85" s="225">
        <v>0</v>
      </c>
      <c r="P85" s="225">
        <v>0</v>
      </c>
      <c r="Q85" s="225">
        <v>0</v>
      </c>
      <c r="R85" s="225">
        <v>0</v>
      </c>
      <c r="S85" s="225">
        <v>0</v>
      </c>
      <c r="T85" s="225">
        <v>0</v>
      </c>
      <c r="U85" s="225">
        <v>0</v>
      </c>
      <c r="V85" s="225">
        <v>0</v>
      </c>
      <c r="W85" s="225">
        <v>0</v>
      </c>
      <c r="X85" s="225">
        <v>0</v>
      </c>
      <c r="Y85" s="225">
        <v>0</v>
      </c>
      <c r="Z85" s="225">
        <v>0</v>
      </c>
      <c r="AA85" s="225">
        <v>0</v>
      </c>
      <c r="AB85" s="225">
        <v>0</v>
      </c>
      <c r="AC85" s="225">
        <v>0</v>
      </c>
      <c r="AD85" s="225">
        <v>0</v>
      </c>
      <c r="AE85" s="225">
        <v>0</v>
      </c>
      <c r="AF85" s="225">
        <v>0</v>
      </c>
      <c r="AG85" s="225">
        <v>0</v>
      </c>
      <c r="AH85" s="225">
        <v>0</v>
      </c>
      <c r="AI85" s="225">
        <v>0</v>
      </c>
      <c r="AJ85" s="225">
        <v>0</v>
      </c>
      <c r="AK85" s="225">
        <v>0</v>
      </c>
      <c r="AL85" s="225">
        <v>0</v>
      </c>
      <c r="AM85" s="226">
        <f t="shared" si="9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">
      <c r="A86" s="254" t="s">
        <v>214</v>
      </c>
      <c r="B86" s="437"/>
      <c r="C86" s="211"/>
      <c r="D86" s="217">
        <v>0</v>
      </c>
      <c r="E86" s="218">
        <f t="shared" si="7"/>
        <v>0</v>
      </c>
      <c r="F86" s="219">
        <f t="shared" si="8"/>
        <v>0</v>
      </c>
      <c r="G86" s="207"/>
      <c r="H86" s="225">
        <v>0</v>
      </c>
      <c r="I86" s="225">
        <v>0</v>
      </c>
      <c r="J86" s="225">
        <v>0</v>
      </c>
      <c r="K86" s="225">
        <v>0</v>
      </c>
      <c r="L86" s="225">
        <v>0</v>
      </c>
      <c r="M86" s="225">
        <v>0</v>
      </c>
      <c r="N86" s="225">
        <v>0</v>
      </c>
      <c r="O86" s="225">
        <v>0</v>
      </c>
      <c r="P86" s="225">
        <v>0</v>
      </c>
      <c r="Q86" s="225">
        <v>0</v>
      </c>
      <c r="R86" s="225">
        <v>0</v>
      </c>
      <c r="S86" s="225">
        <v>0</v>
      </c>
      <c r="T86" s="225">
        <v>0</v>
      </c>
      <c r="U86" s="225">
        <v>0</v>
      </c>
      <c r="V86" s="225">
        <v>0</v>
      </c>
      <c r="W86" s="225">
        <v>0</v>
      </c>
      <c r="X86" s="225">
        <v>0</v>
      </c>
      <c r="Y86" s="225">
        <v>0</v>
      </c>
      <c r="Z86" s="225">
        <v>0</v>
      </c>
      <c r="AA86" s="225">
        <v>0</v>
      </c>
      <c r="AB86" s="225">
        <v>0</v>
      </c>
      <c r="AC86" s="225">
        <v>0</v>
      </c>
      <c r="AD86" s="225">
        <v>0</v>
      </c>
      <c r="AE86" s="225">
        <v>0</v>
      </c>
      <c r="AF86" s="225">
        <v>0</v>
      </c>
      <c r="AG86" s="225">
        <v>0</v>
      </c>
      <c r="AH86" s="225">
        <v>0</v>
      </c>
      <c r="AI86" s="225">
        <v>0</v>
      </c>
      <c r="AJ86" s="225">
        <v>0</v>
      </c>
      <c r="AK86" s="225">
        <v>0</v>
      </c>
      <c r="AL86" s="225">
        <v>0</v>
      </c>
      <c r="AM86" s="226">
        <f t="shared" si="9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">
      <c r="A87" s="233" t="s">
        <v>215</v>
      </c>
      <c r="B87" s="437"/>
      <c r="C87" s="211"/>
      <c r="D87" s="217">
        <v>0</v>
      </c>
      <c r="E87" s="218">
        <f t="shared" si="7"/>
        <v>0</v>
      </c>
      <c r="F87" s="219">
        <f t="shared" si="8"/>
        <v>0</v>
      </c>
      <c r="G87" s="207"/>
      <c r="H87" s="225">
        <v>0</v>
      </c>
      <c r="I87" s="225">
        <v>0</v>
      </c>
      <c r="J87" s="225">
        <v>0</v>
      </c>
      <c r="K87" s="225">
        <v>0</v>
      </c>
      <c r="L87" s="225">
        <v>0</v>
      </c>
      <c r="M87" s="225">
        <v>0</v>
      </c>
      <c r="N87" s="225">
        <v>0</v>
      </c>
      <c r="O87" s="225">
        <v>0</v>
      </c>
      <c r="P87" s="225">
        <v>0</v>
      </c>
      <c r="Q87" s="225">
        <v>0</v>
      </c>
      <c r="R87" s="225">
        <v>0</v>
      </c>
      <c r="S87" s="225">
        <v>0</v>
      </c>
      <c r="T87" s="225">
        <v>0</v>
      </c>
      <c r="U87" s="225">
        <v>0</v>
      </c>
      <c r="V87" s="225">
        <v>0</v>
      </c>
      <c r="W87" s="225">
        <v>0</v>
      </c>
      <c r="X87" s="225">
        <v>0</v>
      </c>
      <c r="Y87" s="225">
        <v>0</v>
      </c>
      <c r="Z87" s="225">
        <v>0</v>
      </c>
      <c r="AA87" s="225">
        <v>0</v>
      </c>
      <c r="AB87" s="225">
        <v>0</v>
      </c>
      <c r="AC87" s="225">
        <v>0</v>
      </c>
      <c r="AD87" s="225">
        <v>0</v>
      </c>
      <c r="AE87" s="225">
        <v>0</v>
      </c>
      <c r="AF87" s="225">
        <v>0</v>
      </c>
      <c r="AG87" s="225">
        <v>0</v>
      </c>
      <c r="AH87" s="225">
        <v>0</v>
      </c>
      <c r="AI87" s="225">
        <v>0</v>
      </c>
      <c r="AJ87" s="225">
        <v>0</v>
      </c>
      <c r="AK87" s="225">
        <v>0</v>
      </c>
      <c r="AL87" s="225">
        <v>0</v>
      </c>
      <c r="AM87" s="226">
        <f t="shared" si="9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">
      <c r="A88" s="210" t="s">
        <v>216</v>
      </c>
      <c r="B88" s="437"/>
      <c r="C88" s="211"/>
      <c r="D88" s="217">
        <v>0</v>
      </c>
      <c r="E88" s="218">
        <f t="shared" si="7"/>
        <v>0</v>
      </c>
      <c r="F88" s="219">
        <f t="shared" si="8"/>
        <v>0</v>
      </c>
      <c r="G88" s="207"/>
      <c r="H88" s="225">
        <v>0</v>
      </c>
      <c r="I88" s="225">
        <v>0</v>
      </c>
      <c r="J88" s="225">
        <v>0</v>
      </c>
      <c r="K88" s="225">
        <v>0</v>
      </c>
      <c r="L88" s="225">
        <v>0</v>
      </c>
      <c r="M88" s="225">
        <v>0</v>
      </c>
      <c r="N88" s="225">
        <v>0</v>
      </c>
      <c r="O88" s="225">
        <v>0</v>
      </c>
      <c r="P88" s="225">
        <v>0</v>
      </c>
      <c r="Q88" s="225">
        <v>0</v>
      </c>
      <c r="R88" s="225">
        <v>0</v>
      </c>
      <c r="S88" s="225">
        <v>0</v>
      </c>
      <c r="T88" s="225">
        <v>0</v>
      </c>
      <c r="U88" s="225">
        <v>0</v>
      </c>
      <c r="V88" s="225">
        <v>0</v>
      </c>
      <c r="W88" s="225">
        <v>0</v>
      </c>
      <c r="X88" s="225">
        <v>0</v>
      </c>
      <c r="Y88" s="225">
        <v>0</v>
      </c>
      <c r="Z88" s="225">
        <v>0</v>
      </c>
      <c r="AA88" s="225">
        <v>0</v>
      </c>
      <c r="AB88" s="225">
        <v>0</v>
      </c>
      <c r="AC88" s="225">
        <v>0</v>
      </c>
      <c r="AD88" s="225">
        <v>0</v>
      </c>
      <c r="AE88" s="225">
        <v>0</v>
      </c>
      <c r="AF88" s="225">
        <v>0</v>
      </c>
      <c r="AG88" s="225">
        <v>0</v>
      </c>
      <c r="AH88" s="225">
        <v>0</v>
      </c>
      <c r="AI88" s="225">
        <v>0</v>
      </c>
      <c r="AJ88" s="225">
        <v>0</v>
      </c>
      <c r="AK88" s="225">
        <v>0</v>
      </c>
      <c r="AL88" s="225">
        <v>0</v>
      </c>
      <c r="AM88" s="226">
        <f t="shared" si="9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">
      <c r="A89" s="210" t="s">
        <v>217</v>
      </c>
      <c r="B89" s="437"/>
      <c r="C89" s="211"/>
      <c r="D89" s="217">
        <v>0</v>
      </c>
      <c r="E89" s="218">
        <f t="shared" si="7"/>
        <v>0</v>
      </c>
      <c r="F89" s="219">
        <f t="shared" si="8"/>
        <v>0</v>
      </c>
      <c r="G89" s="207"/>
      <c r="H89" s="225">
        <v>0</v>
      </c>
      <c r="I89" s="225">
        <v>0</v>
      </c>
      <c r="J89" s="225">
        <v>0</v>
      </c>
      <c r="K89" s="225">
        <v>0</v>
      </c>
      <c r="L89" s="225">
        <v>0</v>
      </c>
      <c r="M89" s="225">
        <v>0</v>
      </c>
      <c r="N89" s="225">
        <v>0</v>
      </c>
      <c r="O89" s="225">
        <v>0</v>
      </c>
      <c r="P89" s="225">
        <v>0</v>
      </c>
      <c r="Q89" s="225">
        <v>0</v>
      </c>
      <c r="R89" s="225">
        <v>0</v>
      </c>
      <c r="S89" s="225">
        <v>0</v>
      </c>
      <c r="T89" s="225">
        <v>0</v>
      </c>
      <c r="U89" s="225">
        <v>0</v>
      </c>
      <c r="V89" s="225">
        <v>0</v>
      </c>
      <c r="W89" s="225">
        <v>0</v>
      </c>
      <c r="X89" s="225">
        <v>0</v>
      </c>
      <c r="Y89" s="225">
        <v>0</v>
      </c>
      <c r="Z89" s="225">
        <v>0</v>
      </c>
      <c r="AA89" s="225">
        <v>0</v>
      </c>
      <c r="AB89" s="225">
        <v>0</v>
      </c>
      <c r="AC89" s="225">
        <v>0</v>
      </c>
      <c r="AD89" s="225">
        <v>0</v>
      </c>
      <c r="AE89" s="225">
        <v>0</v>
      </c>
      <c r="AF89" s="225">
        <v>0</v>
      </c>
      <c r="AG89" s="225">
        <v>0</v>
      </c>
      <c r="AH89" s="225">
        <v>0</v>
      </c>
      <c r="AI89" s="225">
        <v>0</v>
      </c>
      <c r="AJ89" s="225">
        <v>0</v>
      </c>
      <c r="AK89" s="225">
        <v>0</v>
      </c>
      <c r="AL89" s="225">
        <v>0</v>
      </c>
      <c r="AM89" s="226">
        <f t="shared" si="9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">
      <c r="A90" s="210" t="s">
        <v>218</v>
      </c>
      <c r="B90" s="437"/>
      <c r="C90" s="211"/>
      <c r="D90" s="217">
        <v>0</v>
      </c>
      <c r="E90" s="218">
        <f t="shared" si="7"/>
        <v>0</v>
      </c>
      <c r="F90" s="219">
        <f t="shared" si="8"/>
        <v>0</v>
      </c>
      <c r="G90" s="207"/>
      <c r="H90" s="225">
        <v>0</v>
      </c>
      <c r="I90" s="225">
        <v>0</v>
      </c>
      <c r="J90" s="225">
        <v>0</v>
      </c>
      <c r="K90" s="225">
        <v>0</v>
      </c>
      <c r="L90" s="225">
        <v>0</v>
      </c>
      <c r="M90" s="225">
        <v>0</v>
      </c>
      <c r="N90" s="225">
        <v>0</v>
      </c>
      <c r="O90" s="225">
        <v>0</v>
      </c>
      <c r="P90" s="225">
        <v>0</v>
      </c>
      <c r="Q90" s="225">
        <v>0</v>
      </c>
      <c r="R90" s="225">
        <v>0</v>
      </c>
      <c r="S90" s="225">
        <v>0</v>
      </c>
      <c r="T90" s="225">
        <v>0</v>
      </c>
      <c r="U90" s="225">
        <v>0</v>
      </c>
      <c r="V90" s="225">
        <v>0</v>
      </c>
      <c r="W90" s="225">
        <v>0</v>
      </c>
      <c r="X90" s="225">
        <v>0</v>
      </c>
      <c r="Y90" s="225">
        <v>0</v>
      </c>
      <c r="Z90" s="225">
        <v>0</v>
      </c>
      <c r="AA90" s="225">
        <v>0</v>
      </c>
      <c r="AB90" s="225">
        <v>0</v>
      </c>
      <c r="AC90" s="225">
        <v>0</v>
      </c>
      <c r="AD90" s="225">
        <v>0</v>
      </c>
      <c r="AE90" s="225">
        <v>0</v>
      </c>
      <c r="AF90" s="225">
        <v>0</v>
      </c>
      <c r="AG90" s="225">
        <v>0</v>
      </c>
      <c r="AH90" s="225">
        <v>0</v>
      </c>
      <c r="AI90" s="225">
        <v>0</v>
      </c>
      <c r="AJ90" s="225">
        <v>0</v>
      </c>
      <c r="AK90" s="225">
        <v>0</v>
      </c>
      <c r="AL90" s="225">
        <v>0</v>
      </c>
      <c r="AM90" s="226">
        <f t="shared" si="9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">
      <c r="A91" s="525" t="s">
        <v>219</v>
      </c>
      <c r="B91" s="526"/>
      <c r="C91" s="211"/>
      <c r="D91" s="217">
        <v>0</v>
      </c>
      <c r="E91" s="218">
        <f t="shared" si="7"/>
        <v>0</v>
      </c>
      <c r="F91" s="219">
        <f t="shared" si="8"/>
        <v>0</v>
      </c>
      <c r="G91" s="207"/>
      <c r="H91" s="527">
        <v>0</v>
      </c>
      <c r="I91" s="527">
        <v>0</v>
      </c>
      <c r="J91" s="527">
        <v>0</v>
      </c>
      <c r="K91" s="527">
        <v>0</v>
      </c>
      <c r="L91" s="527">
        <v>0</v>
      </c>
      <c r="M91" s="527">
        <v>0</v>
      </c>
      <c r="N91" s="527">
        <v>0</v>
      </c>
      <c r="O91" s="527">
        <v>0</v>
      </c>
      <c r="P91" s="527">
        <v>0</v>
      </c>
      <c r="Q91" s="527">
        <v>0</v>
      </c>
      <c r="R91" s="527">
        <v>0</v>
      </c>
      <c r="S91" s="527">
        <v>0</v>
      </c>
      <c r="T91" s="527">
        <v>0</v>
      </c>
      <c r="U91" s="527">
        <v>0</v>
      </c>
      <c r="V91" s="527">
        <v>0</v>
      </c>
      <c r="W91" s="527">
        <v>0</v>
      </c>
      <c r="X91" s="527">
        <v>0</v>
      </c>
      <c r="Y91" s="527">
        <v>0</v>
      </c>
      <c r="Z91" s="527">
        <v>0</v>
      </c>
      <c r="AA91" s="527">
        <v>0</v>
      </c>
      <c r="AB91" s="527">
        <v>0</v>
      </c>
      <c r="AC91" s="527">
        <v>0</v>
      </c>
      <c r="AD91" s="527">
        <v>0</v>
      </c>
      <c r="AE91" s="527">
        <v>0</v>
      </c>
      <c r="AF91" s="527">
        <v>0</v>
      </c>
      <c r="AG91" s="527">
        <v>0</v>
      </c>
      <c r="AH91" s="527">
        <v>0</v>
      </c>
      <c r="AI91" s="527">
        <v>0</v>
      </c>
      <c r="AJ91" s="527">
        <v>0</v>
      </c>
      <c r="AK91" s="527">
        <v>0</v>
      </c>
      <c r="AL91" s="527">
        <v>0</v>
      </c>
      <c r="AM91" s="226">
        <f t="shared" si="9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">
      <c r="A92" s="210" t="s">
        <v>220</v>
      </c>
      <c r="B92" s="437"/>
      <c r="C92" s="211"/>
      <c r="D92" s="217">
        <v>0</v>
      </c>
      <c r="E92" s="218">
        <f t="shared" si="7"/>
        <v>0</v>
      </c>
      <c r="F92" s="219">
        <f t="shared" ref="F92:F107" si="10">E92-D92</f>
        <v>0</v>
      </c>
      <c r="G92" s="207"/>
      <c r="H92" s="225">
        <v>0</v>
      </c>
      <c r="I92" s="225">
        <v>0</v>
      </c>
      <c r="J92" s="225">
        <v>0</v>
      </c>
      <c r="K92" s="225">
        <v>0</v>
      </c>
      <c r="L92" s="225">
        <v>0</v>
      </c>
      <c r="M92" s="225">
        <v>0</v>
      </c>
      <c r="N92" s="225">
        <v>0</v>
      </c>
      <c r="O92" s="225">
        <v>0</v>
      </c>
      <c r="P92" s="225">
        <v>0</v>
      </c>
      <c r="Q92" s="225">
        <v>0</v>
      </c>
      <c r="R92" s="225">
        <v>0</v>
      </c>
      <c r="S92" s="225">
        <v>0</v>
      </c>
      <c r="T92" s="225">
        <v>0</v>
      </c>
      <c r="U92" s="225">
        <v>0</v>
      </c>
      <c r="V92" s="225">
        <v>0</v>
      </c>
      <c r="W92" s="225">
        <v>0</v>
      </c>
      <c r="X92" s="225">
        <v>0</v>
      </c>
      <c r="Y92" s="225">
        <v>0</v>
      </c>
      <c r="Z92" s="225">
        <v>0</v>
      </c>
      <c r="AA92" s="225">
        <v>0</v>
      </c>
      <c r="AB92" s="225">
        <v>0</v>
      </c>
      <c r="AC92" s="225">
        <v>0</v>
      </c>
      <c r="AD92" s="225">
        <v>0</v>
      </c>
      <c r="AE92" s="225">
        <v>0</v>
      </c>
      <c r="AF92" s="225">
        <v>0</v>
      </c>
      <c r="AG92" s="225">
        <v>0</v>
      </c>
      <c r="AH92" s="225">
        <v>0</v>
      </c>
      <c r="AI92" s="225">
        <v>0</v>
      </c>
      <c r="AJ92" s="225">
        <v>0</v>
      </c>
      <c r="AK92" s="225">
        <v>0</v>
      </c>
      <c r="AL92" s="225">
        <v>0</v>
      </c>
      <c r="AM92" s="226">
        <f t="shared" ref="AM92:AM106" si="11">SUM(H92:AL92)</f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">
      <c r="A93" s="210" t="s">
        <v>221</v>
      </c>
      <c r="B93" s="437"/>
      <c r="C93" s="211"/>
      <c r="D93" s="217">
        <v>0</v>
      </c>
      <c r="E93" s="218">
        <f t="shared" si="7"/>
        <v>0</v>
      </c>
      <c r="F93" s="219">
        <f t="shared" si="10"/>
        <v>0</v>
      </c>
      <c r="G93" s="207"/>
      <c r="H93" s="225">
        <v>0</v>
      </c>
      <c r="I93" s="225">
        <v>0</v>
      </c>
      <c r="J93" s="225">
        <v>0</v>
      </c>
      <c r="K93" s="225">
        <v>0</v>
      </c>
      <c r="L93" s="225">
        <v>0</v>
      </c>
      <c r="M93" s="225">
        <v>0</v>
      </c>
      <c r="N93" s="225">
        <v>0</v>
      </c>
      <c r="O93" s="225">
        <v>0</v>
      </c>
      <c r="P93" s="225">
        <v>0</v>
      </c>
      <c r="Q93" s="225">
        <v>0</v>
      </c>
      <c r="R93" s="225">
        <v>0</v>
      </c>
      <c r="S93" s="225">
        <v>0</v>
      </c>
      <c r="T93" s="225">
        <v>0</v>
      </c>
      <c r="U93" s="225">
        <v>0</v>
      </c>
      <c r="V93" s="225">
        <v>0</v>
      </c>
      <c r="W93" s="225">
        <v>0</v>
      </c>
      <c r="X93" s="225">
        <v>0</v>
      </c>
      <c r="Y93" s="225">
        <v>0</v>
      </c>
      <c r="Z93" s="225">
        <v>0</v>
      </c>
      <c r="AA93" s="225">
        <v>0</v>
      </c>
      <c r="AB93" s="225">
        <v>0</v>
      </c>
      <c r="AC93" s="225">
        <v>0</v>
      </c>
      <c r="AD93" s="225">
        <v>0</v>
      </c>
      <c r="AE93" s="225">
        <v>0</v>
      </c>
      <c r="AF93" s="225">
        <v>0</v>
      </c>
      <c r="AG93" s="225">
        <v>0</v>
      </c>
      <c r="AH93" s="225">
        <v>0</v>
      </c>
      <c r="AI93" s="225">
        <v>0</v>
      </c>
      <c r="AJ93" s="225">
        <v>0</v>
      </c>
      <c r="AK93" s="225">
        <v>0</v>
      </c>
      <c r="AL93" s="225">
        <v>0</v>
      </c>
      <c r="AM93" s="226">
        <f t="shared" si="11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">
      <c r="A94" s="210" t="s">
        <v>211</v>
      </c>
      <c r="B94" s="437"/>
      <c r="C94" s="211"/>
      <c r="D94" s="217">
        <v>0</v>
      </c>
      <c r="E94" s="218">
        <f t="shared" si="7"/>
        <v>0</v>
      </c>
      <c r="F94" s="219">
        <f t="shared" si="10"/>
        <v>0</v>
      </c>
      <c r="G94" s="207"/>
      <c r="H94" s="225">
        <v>0</v>
      </c>
      <c r="I94" s="225">
        <v>0</v>
      </c>
      <c r="J94" s="225">
        <v>0</v>
      </c>
      <c r="K94" s="225">
        <v>0</v>
      </c>
      <c r="L94" s="225">
        <v>0</v>
      </c>
      <c r="M94" s="225">
        <v>0</v>
      </c>
      <c r="N94" s="225">
        <v>0</v>
      </c>
      <c r="O94" s="225">
        <v>0</v>
      </c>
      <c r="P94" s="225">
        <v>0</v>
      </c>
      <c r="Q94" s="225">
        <v>0</v>
      </c>
      <c r="R94" s="225">
        <v>0</v>
      </c>
      <c r="S94" s="225">
        <v>0</v>
      </c>
      <c r="T94" s="225">
        <v>0</v>
      </c>
      <c r="U94" s="225">
        <v>0</v>
      </c>
      <c r="V94" s="225">
        <v>0</v>
      </c>
      <c r="W94" s="225">
        <v>0</v>
      </c>
      <c r="X94" s="225">
        <v>0</v>
      </c>
      <c r="Y94" s="225">
        <v>0</v>
      </c>
      <c r="Z94" s="225">
        <v>0</v>
      </c>
      <c r="AA94" s="225">
        <v>0</v>
      </c>
      <c r="AB94" s="225">
        <v>0</v>
      </c>
      <c r="AC94" s="225">
        <v>0</v>
      </c>
      <c r="AD94" s="225">
        <v>0</v>
      </c>
      <c r="AE94" s="225">
        <v>0</v>
      </c>
      <c r="AF94" s="225">
        <v>0</v>
      </c>
      <c r="AG94" s="225">
        <v>0</v>
      </c>
      <c r="AH94" s="225">
        <v>0</v>
      </c>
      <c r="AI94" s="225">
        <v>0</v>
      </c>
      <c r="AJ94" s="225">
        <v>0</v>
      </c>
      <c r="AK94" s="225">
        <v>0</v>
      </c>
      <c r="AL94" s="225">
        <v>0</v>
      </c>
      <c r="AM94" s="226">
        <f t="shared" si="11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">
      <c r="A95" s="210" t="s">
        <v>212</v>
      </c>
      <c r="B95" s="437"/>
      <c r="C95" s="211"/>
      <c r="D95" s="217">
        <v>0</v>
      </c>
      <c r="E95" s="218">
        <f t="shared" si="7"/>
        <v>0</v>
      </c>
      <c r="F95" s="219">
        <f t="shared" si="10"/>
        <v>0</v>
      </c>
      <c r="G95" s="207"/>
      <c r="H95" s="225">
        <v>0</v>
      </c>
      <c r="I95" s="225">
        <v>0</v>
      </c>
      <c r="J95" s="225">
        <v>0</v>
      </c>
      <c r="K95" s="225">
        <v>0</v>
      </c>
      <c r="L95" s="225">
        <v>0</v>
      </c>
      <c r="M95" s="225">
        <v>0</v>
      </c>
      <c r="N95" s="225">
        <v>0</v>
      </c>
      <c r="O95" s="225">
        <v>0</v>
      </c>
      <c r="P95" s="225">
        <v>0</v>
      </c>
      <c r="Q95" s="225">
        <v>0</v>
      </c>
      <c r="R95" s="225">
        <v>0</v>
      </c>
      <c r="S95" s="225">
        <v>0</v>
      </c>
      <c r="T95" s="225">
        <v>0</v>
      </c>
      <c r="U95" s="225">
        <v>0</v>
      </c>
      <c r="V95" s="225">
        <v>0</v>
      </c>
      <c r="W95" s="225">
        <v>0</v>
      </c>
      <c r="X95" s="225">
        <v>0</v>
      </c>
      <c r="Y95" s="225">
        <v>0</v>
      </c>
      <c r="Z95" s="225">
        <v>0</v>
      </c>
      <c r="AA95" s="225">
        <v>0</v>
      </c>
      <c r="AB95" s="225">
        <v>0</v>
      </c>
      <c r="AC95" s="225">
        <v>0</v>
      </c>
      <c r="AD95" s="225">
        <v>0</v>
      </c>
      <c r="AE95" s="225">
        <v>0</v>
      </c>
      <c r="AF95" s="225">
        <v>0</v>
      </c>
      <c r="AG95" s="225">
        <v>0</v>
      </c>
      <c r="AH95" s="225">
        <v>0</v>
      </c>
      <c r="AI95" s="225">
        <v>0</v>
      </c>
      <c r="AJ95" s="225">
        <v>0</v>
      </c>
      <c r="AK95" s="225">
        <v>0</v>
      </c>
      <c r="AL95" s="225">
        <v>0</v>
      </c>
      <c r="AM95" s="226">
        <f t="shared" si="11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">
      <c r="A96" s="210" t="s">
        <v>222</v>
      </c>
      <c r="B96" s="437"/>
      <c r="C96" s="211"/>
      <c r="D96" s="217">
        <v>0</v>
      </c>
      <c r="E96" s="218">
        <f t="shared" si="7"/>
        <v>0</v>
      </c>
      <c r="F96" s="219">
        <f t="shared" si="10"/>
        <v>0</v>
      </c>
      <c r="G96" s="207"/>
      <c r="H96" s="225">
        <v>0</v>
      </c>
      <c r="I96" s="225">
        <v>0</v>
      </c>
      <c r="J96" s="225">
        <v>0</v>
      </c>
      <c r="K96" s="225">
        <v>0</v>
      </c>
      <c r="L96" s="225">
        <v>0</v>
      </c>
      <c r="M96" s="225">
        <v>0</v>
      </c>
      <c r="N96" s="225">
        <v>0</v>
      </c>
      <c r="O96" s="225">
        <v>0</v>
      </c>
      <c r="P96" s="225">
        <v>0</v>
      </c>
      <c r="Q96" s="225">
        <v>0</v>
      </c>
      <c r="R96" s="225">
        <v>0</v>
      </c>
      <c r="S96" s="225">
        <v>0</v>
      </c>
      <c r="T96" s="225">
        <v>0</v>
      </c>
      <c r="U96" s="225">
        <v>0</v>
      </c>
      <c r="V96" s="225">
        <v>0</v>
      </c>
      <c r="W96" s="225">
        <v>0</v>
      </c>
      <c r="X96" s="225">
        <v>0</v>
      </c>
      <c r="Y96" s="225">
        <v>0</v>
      </c>
      <c r="Z96" s="225">
        <v>0</v>
      </c>
      <c r="AA96" s="225">
        <v>0</v>
      </c>
      <c r="AB96" s="225">
        <v>0</v>
      </c>
      <c r="AC96" s="225">
        <v>0</v>
      </c>
      <c r="AD96" s="225">
        <v>0</v>
      </c>
      <c r="AE96" s="225">
        <v>0</v>
      </c>
      <c r="AF96" s="225">
        <v>0</v>
      </c>
      <c r="AG96" s="225">
        <v>0</v>
      </c>
      <c r="AH96" s="225">
        <v>0</v>
      </c>
      <c r="AI96" s="225">
        <v>0</v>
      </c>
      <c r="AJ96" s="225">
        <v>0</v>
      </c>
      <c r="AK96" s="225">
        <v>0</v>
      </c>
      <c r="AL96" s="225">
        <v>0</v>
      </c>
      <c r="AM96" s="226">
        <f t="shared" si="11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">
      <c r="A97" s="210" t="s">
        <v>223</v>
      </c>
      <c r="B97" s="437"/>
      <c r="C97" s="211"/>
      <c r="D97" s="217">
        <v>0</v>
      </c>
      <c r="E97" s="218">
        <f t="shared" si="7"/>
        <v>0</v>
      </c>
      <c r="F97" s="219">
        <f t="shared" si="10"/>
        <v>0</v>
      </c>
      <c r="G97" s="207"/>
      <c r="H97" s="225">
        <v>0</v>
      </c>
      <c r="I97" s="225">
        <v>0</v>
      </c>
      <c r="J97" s="225">
        <v>0</v>
      </c>
      <c r="K97" s="225">
        <v>0</v>
      </c>
      <c r="L97" s="225">
        <v>0</v>
      </c>
      <c r="M97" s="225">
        <v>0</v>
      </c>
      <c r="N97" s="225">
        <v>0</v>
      </c>
      <c r="O97" s="225">
        <v>0</v>
      </c>
      <c r="P97" s="225">
        <v>0</v>
      </c>
      <c r="Q97" s="225">
        <v>0</v>
      </c>
      <c r="R97" s="225">
        <v>0</v>
      </c>
      <c r="S97" s="225">
        <v>0</v>
      </c>
      <c r="T97" s="225">
        <v>0</v>
      </c>
      <c r="U97" s="225">
        <v>0</v>
      </c>
      <c r="V97" s="225">
        <v>0</v>
      </c>
      <c r="W97" s="225">
        <v>0</v>
      </c>
      <c r="X97" s="225">
        <v>0</v>
      </c>
      <c r="Y97" s="225">
        <v>0</v>
      </c>
      <c r="Z97" s="225">
        <v>0</v>
      </c>
      <c r="AA97" s="225">
        <v>0</v>
      </c>
      <c r="AB97" s="225">
        <v>0</v>
      </c>
      <c r="AC97" s="225">
        <v>0</v>
      </c>
      <c r="AD97" s="225">
        <v>0</v>
      </c>
      <c r="AE97" s="225">
        <v>0</v>
      </c>
      <c r="AF97" s="225">
        <v>0</v>
      </c>
      <c r="AG97" s="225">
        <v>0</v>
      </c>
      <c r="AH97" s="225">
        <v>0</v>
      </c>
      <c r="AI97" s="225">
        <v>0</v>
      </c>
      <c r="AJ97" s="225">
        <v>0</v>
      </c>
      <c r="AK97" s="225">
        <v>0</v>
      </c>
      <c r="AL97" s="225">
        <v>0</v>
      </c>
      <c r="AM97" s="226">
        <f t="shared" si="11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">
      <c r="A98" s="210" t="s">
        <v>224</v>
      </c>
      <c r="B98" s="437"/>
      <c r="C98" s="211"/>
      <c r="D98" s="217">
        <v>0</v>
      </c>
      <c r="E98" s="218">
        <f t="shared" si="7"/>
        <v>0</v>
      </c>
      <c r="F98" s="219">
        <f t="shared" si="10"/>
        <v>0</v>
      </c>
      <c r="G98" s="207"/>
      <c r="H98" s="225">
        <v>0</v>
      </c>
      <c r="I98" s="225">
        <v>0</v>
      </c>
      <c r="J98" s="225">
        <v>0</v>
      </c>
      <c r="K98" s="225">
        <v>0</v>
      </c>
      <c r="L98" s="225">
        <v>0</v>
      </c>
      <c r="M98" s="225">
        <v>0</v>
      </c>
      <c r="N98" s="225">
        <v>0</v>
      </c>
      <c r="O98" s="225">
        <v>0</v>
      </c>
      <c r="P98" s="225">
        <v>0</v>
      </c>
      <c r="Q98" s="225">
        <v>0</v>
      </c>
      <c r="R98" s="225">
        <v>0</v>
      </c>
      <c r="S98" s="225">
        <v>0</v>
      </c>
      <c r="T98" s="225">
        <v>0</v>
      </c>
      <c r="U98" s="225">
        <v>0</v>
      </c>
      <c r="V98" s="225">
        <v>0</v>
      </c>
      <c r="W98" s="225">
        <v>0</v>
      </c>
      <c r="X98" s="225">
        <v>0</v>
      </c>
      <c r="Y98" s="225">
        <v>0</v>
      </c>
      <c r="Z98" s="225">
        <v>0</v>
      </c>
      <c r="AA98" s="225">
        <v>0</v>
      </c>
      <c r="AB98" s="225">
        <v>0</v>
      </c>
      <c r="AC98" s="225">
        <v>0</v>
      </c>
      <c r="AD98" s="225">
        <v>0</v>
      </c>
      <c r="AE98" s="225">
        <v>0</v>
      </c>
      <c r="AF98" s="225">
        <v>0</v>
      </c>
      <c r="AG98" s="225">
        <v>0</v>
      </c>
      <c r="AH98" s="225">
        <v>0</v>
      </c>
      <c r="AI98" s="225">
        <v>0</v>
      </c>
      <c r="AJ98" s="225">
        <v>0</v>
      </c>
      <c r="AK98" s="225">
        <v>0</v>
      </c>
      <c r="AL98" s="225">
        <v>0</v>
      </c>
      <c r="AM98" s="226">
        <f t="shared" si="11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">
      <c r="A99" s="210" t="s">
        <v>225</v>
      </c>
      <c r="B99" s="437"/>
      <c r="C99" s="211"/>
      <c r="D99" s="217">
        <v>0</v>
      </c>
      <c r="E99" s="218">
        <f t="shared" si="7"/>
        <v>0</v>
      </c>
      <c r="F99" s="219">
        <f t="shared" si="10"/>
        <v>0</v>
      </c>
      <c r="G99" s="207"/>
      <c r="H99" s="225">
        <v>0</v>
      </c>
      <c r="I99" s="225">
        <v>0</v>
      </c>
      <c r="J99" s="225">
        <v>0</v>
      </c>
      <c r="K99" s="225">
        <v>0</v>
      </c>
      <c r="L99" s="225">
        <v>0</v>
      </c>
      <c r="M99" s="225">
        <v>0</v>
      </c>
      <c r="N99" s="225">
        <v>0</v>
      </c>
      <c r="O99" s="225">
        <v>0</v>
      </c>
      <c r="P99" s="225">
        <v>0</v>
      </c>
      <c r="Q99" s="225">
        <v>0</v>
      </c>
      <c r="R99" s="225">
        <v>0</v>
      </c>
      <c r="S99" s="225">
        <v>0</v>
      </c>
      <c r="T99" s="225">
        <v>0</v>
      </c>
      <c r="U99" s="225">
        <v>0</v>
      </c>
      <c r="V99" s="225">
        <v>0</v>
      </c>
      <c r="W99" s="225">
        <v>0</v>
      </c>
      <c r="X99" s="225">
        <v>0</v>
      </c>
      <c r="Y99" s="225">
        <v>0</v>
      </c>
      <c r="Z99" s="225">
        <v>0</v>
      </c>
      <c r="AA99" s="225">
        <v>0</v>
      </c>
      <c r="AB99" s="225">
        <v>0</v>
      </c>
      <c r="AC99" s="225">
        <v>0</v>
      </c>
      <c r="AD99" s="225">
        <v>0</v>
      </c>
      <c r="AE99" s="225">
        <v>0</v>
      </c>
      <c r="AF99" s="225">
        <v>0</v>
      </c>
      <c r="AG99" s="225">
        <v>0</v>
      </c>
      <c r="AH99" s="225">
        <v>0</v>
      </c>
      <c r="AI99" s="225">
        <v>0</v>
      </c>
      <c r="AJ99" s="225">
        <v>0</v>
      </c>
      <c r="AK99" s="225">
        <v>0</v>
      </c>
      <c r="AL99" s="225">
        <v>0</v>
      </c>
      <c r="AM99" s="226">
        <f t="shared" si="11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">
      <c r="A100" s="253" t="s">
        <v>214</v>
      </c>
      <c r="B100" s="437"/>
      <c r="C100" s="211"/>
      <c r="D100" s="217">
        <v>0</v>
      </c>
      <c r="E100" s="218">
        <f t="shared" si="7"/>
        <v>0</v>
      </c>
      <c r="F100" s="219">
        <f t="shared" si="10"/>
        <v>0</v>
      </c>
      <c r="G100" s="207"/>
      <c r="H100" s="225">
        <v>0</v>
      </c>
      <c r="I100" s="225">
        <v>0</v>
      </c>
      <c r="J100" s="225">
        <v>0</v>
      </c>
      <c r="K100" s="225">
        <v>0</v>
      </c>
      <c r="L100" s="225">
        <v>0</v>
      </c>
      <c r="M100" s="225">
        <v>0</v>
      </c>
      <c r="N100" s="225">
        <v>0</v>
      </c>
      <c r="O100" s="225">
        <v>0</v>
      </c>
      <c r="P100" s="225">
        <v>0</v>
      </c>
      <c r="Q100" s="225">
        <v>0</v>
      </c>
      <c r="R100" s="225">
        <v>0</v>
      </c>
      <c r="S100" s="225">
        <v>0</v>
      </c>
      <c r="T100" s="225">
        <v>0</v>
      </c>
      <c r="U100" s="225">
        <v>0</v>
      </c>
      <c r="V100" s="225">
        <v>0</v>
      </c>
      <c r="W100" s="225">
        <v>0</v>
      </c>
      <c r="X100" s="225">
        <v>0</v>
      </c>
      <c r="Y100" s="225">
        <v>0</v>
      </c>
      <c r="Z100" s="225">
        <v>0</v>
      </c>
      <c r="AA100" s="225">
        <v>0</v>
      </c>
      <c r="AB100" s="225">
        <v>0</v>
      </c>
      <c r="AC100" s="225">
        <v>0</v>
      </c>
      <c r="AD100" s="225">
        <v>0</v>
      </c>
      <c r="AE100" s="225">
        <v>0</v>
      </c>
      <c r="AF100" s="225">
        <v>0</v>
      </c>
      <c r="AG100" s="225">
        <v>0</v>
      </c>
      <c r="AH100" s="225">
        <v>0</v>
      </c>
      <c r="AI100" s="225">
        <v>0</v>
      </c>
      <c r="AJ100" s="225">
        <v>0</v>
      </c>
      <c r="AK100" s="225">
        <v>0</v>
      </c>
      <c r="AL100" s="225">
        <v>0</v>
      </c>
      <c r="AM100" s="226">
        <f t="shared" si="11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">
      <c r="A101" s="253" t="s">
        <v>214</v>
      </c>
      <c r="B101" s="437"/>
      <c r="C101" s="211"/>
      <c r="D101" s="217">
        <v>0</v>
      </c>
      <c r="E101" s="218">
        <f t="shared" si="7"/>
        <v>0</v>
      </c>
      <c r="F101" s="219">
        <f t="shared" si="10"/>
        <v>0</v>
      </c>
      <c r="G101" s="207"/>
      <c r="H101" s="225">
        <v>0</v>
      </c>
      <c r="I101" s="225">
        <v>0</v>
      </c>
      <c r="J101" s="225">
        <v>0</v>
      </c>
      <c r="K101" s="225">
        <v>0</v>
      </c>
      <c r="L101" s="225">
        <v>0</v>
      </c>
      <c r="M101" s="225">
        <v>0</v>
      </c>
      <c r="N101" s="225">
        <v>0</v>
      </c>
      <c r="O101" s="225">
        <v>0</v>
      </c>
      <c r="P101" s="225">
        <v>0</v>
      </c>
      <c r="Q101" s="225">
        <v>0</v>
      </c>
      <c r="R101" s="225">
        <v>0</v>
      </c>
      <c r="S101" s="225">
        <v>0</v>
      </c>
      <c r="T101" s="225">
        <v>0</v>
      </c>
      <c r="U101" s="225">
        <v>0</v>
      </c>
      <c r="V101" s="225">
        <v>0</v>
      </c>
      <c r="W101" s="225">
        <v>0</v>
      </c>
      <c r="X101" s="225">
        <v>0</v>
      </c>
      <c r="Y101" s="225">
        <v>0</v>
      </c>
      <c r="Z101" s="225">
        <v>0</v>
      </c>
      <c r="AA101" s="225">
        <v>0</v>
      </c>
      <c r="AB101" s="225">
        <v>0</v>
      </c>
      <c r="AC101" s="225">
        <v>0</v>
      </c>
      <c r="AD101" s="225">
        <v>0</v>
      </c>
      <c r="AE101" s="225">
        <v>0</v>
      </c>
      <c r="AF101" s="225">
        <v>0</v>
      </c>
      <c r="AG101" s="225">
        <v>0</v>
      </c>
      <c r="AH101" s="225">
        <v>0</v>
      </c>
      <c r="AI101" s="225">
        <v>0</v>
      </c>
      <c r="AJ101" s="225">
        <v>0</v>
      </c>
      <c r="AK101" s="225">
        <v>0</v>
      </c>
      <c r="AL101" s="225">
        <v>0</v>
      </c>
      <c r="AM101" s="226">
        <f t="shared" si="11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">
      <c r="A102" s="209" t="s">
        <v>226</v>
      </c>
      <c r="B102" s="437"/>
      <c r="C102" s="211"/>
      <c r="D102" s="217">
        <v>0</v>
      </c>
      <c r="E102" s="218">
        <f t="shared" si="7"/>
        <v>0</v>
      </c>
      <c r="F102" s="219">
        <f t="shared" si="10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1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">
      <c r="A103" s="209" t="s">
        <v>227</v>
      </c>
      <c r="B103" s="210"/>
      <c r="C103" s="211"/>
      <c r="D103" s="217">
        <v>0</v>
      </c>
      <c r="E103" s="218">
        <f t="shared" si="7"/>
        <v>0</v>
      </c>
      <c r="F103" s="219">
        <f t="shared" si="10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1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">
      <c r="A104" s="209" t="s">
        <v>228</v>
      </c>
      <c r="B104" s="210"/>
      <c r="C104" s="211"/>
      <c r="D104" s="217">
        <v>0</v>
      </c>
      <c r="E104" s="218">
        <f t="shared" si="7"/>
        <v>0</v>
      </c>
      <c r="F104" s="219">
        <f t="shared" si="10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1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">
      <c r="A105" s="349" t="s">
        <v>214</v>
      </c>
      <c r="B105" s="210"/>
      <c r="C105" s="211"/>
      <c r="D105" s="217">
        <v>0</v>
      </c>
      <c r="E105" s="218">
        <f t="shared" si="7"/>
        <v>0</v>
      </c>
      <c r="F105" s="219">
        <f t="shared" si="10"/>
        <v>0</v>
      </c>
      <c r="G105" s="207"/>
      <c r="H105" s="276">
        <v>0</v>
      </c>
      <c r="I105" s="276">
        <v>0</v>
      </c>
      <c r="J105" s="276">
        <v>0</v>
      </c>
      <c r="K105" s="276">
        <v>0</v>
      </c>
      <c r="L105" s="276">
        <v>0</v>
      </c>
      <c r="M105" s="276">
        <v>0</v>
      </c>
      <c r="N105" s="276">
        <v>0</v>
      </c>
      <c r="O105" s="276">
        <v>0</v>
      </c>
      <c r="P105" s="276">
        <v>0</v>
      </c>
      <c r="Q105" s="276">
        <v>0</v>
      </c>
      <c r="R105" s="276">
        <v>0</v>
      </c>
      <c r="S105" s="276">
        <v>0</v>
      </c>
      <c r="T105" s="276">
        <v>0</v>
      </c>
      <c r="U105" s="276">
        <v>0</v>
      </c>
      <c r="V105" s="276">
        <v>0</v>
      </c>
      <c r="W105" s="276">
        <v>0</v>
      </c>
      <c r="X105" s="276">
        <v>0</v>
      </c>
      <c r="Y105" s="276">
        <v>0</v>
      </c>
      <c r="Z105" s="276">
        <v>0</v>
      </c>
      <c r="AA105" s="276">
        <v>0</v>
      </c>
      <c r="AB105" s="276">
        <v>0</v>
      </c>
      <c r="AC105" s="276">
        <v>0</v>
      </c>
      <c r="AD105" s="276">
        <v>0</v>
      </c>
      <c r="AE105" s="276">
        <v>0</v>
      </c>
      <c r="AF105" s="276">
        <v>0</v>
      </c>
      <c r="AG105" s="276">
        <v>0</v>
      </c>
      <c r="AH105" s="276">
        <v>0</v>
      </c>
      <c r="AI105" s="276">
        <v>0</v>
      </c>
      <c r="AJ105" s="276">
        <v>0</v>
      </c>
      <c r="AK105" s="276">
        <v>0</v>
      </c>
      <c r="AL105" s="276">
        <v>0</v>
      </c>
      <c r="AM105" s="226">
        <f t="shared" si="11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25">
      <c r="A106" s="209" t="s">
        <v>229</v>
      </c>
      <c r="B106" s="210"/>
      <c r="C106" s="211"/>
      <c r="D106" s="217">
        <v>0</v>
      </c>
      <c r="E106" s="218">
        <f t="shared" si="7"/>
        <v>0</v>
      </c>
      <c r="F106" s="219">
        <f t="shared" si="10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1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25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10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">
      <c r="A108" s="438" t="s">
        <v>231</v>
      </c>
      <c r="B108" s="210"/>
      <c r="C108" s="211"/>
      <c r="D108" s="217">
        <v>0</v>
      </c>
      <c r="E108" s="218">
        <f t="shared" ref="E108:E116" si="12">AM108</f>
        <v>465</v>
      </c>
      <c r="F108" s="521">
        <f t="shared" ref="F108:F118" si="13">E108-D108</f>
        <v>465</v>
      </c>
      <c r="G108" s="207"/>
      <c r="H108" s="533">
        <v>0</v>
      </c>
      <c r="I108" s="533">
        <v>1</v>
      </c>
      <c r="J108" s="533">
        <v>2</v>
      </c>
      <c r="K108" s="533">
        <v>3</v>
      </c>
      <c r="L108" s="533">
        <v>4</v>
      </c>
      <c r="M108" s="533">
        <v>5</v>
      </c>
      <c r="N108" s="533">
        <v>6</v>
      </c>
      <c r="O108" s="533">
        <v>7</v>
      </c>
      <c r="P108" s="533">
        <v>8</v>
      </c>
      <c r="Q108" s="533">
        <v>9</v>
      </c>
      <c r="R108" s="533">
        <v>10</v>
      </c>
      <c r="S108" s="533">
        <v>11</v>
      </c>
      <c r="T108" s="533">
        <v>12</v>
      </c>
      <c r="U108" s="533">
        <v>13</v>
      </c>
      <c r="V108" s="533">
        <v>14</v>
      </c>
      <c r="W108" s="533">
        <v>15</v>
      </c>
      <c r="X108" s="533">
        <v>16</v>
      </c>
      <c r="Y108" s="533">
        <v>17</v>
      </c>
      <c r="Z108" s="533">
        <v>18</v>
      </c>
      <c r="AA108" s="533">
        <v>19</v>
      </c>
      <c r="AB108" s="533">
        <v>20</v>
      </c>
      <c r="AC108" s="533">
        <v>21</v>
      </c>
      <c r="AD108" s="533">
        <v>22</v>
      </c>
      <c r="AE108" s="533">
        <v>23</v>
      </c>
      <c r="AF108" s="533">
        <v>24</v>
      </c>
      <c r="AG108" s="533">
        <v>25</v>
      </c>
      <c r="AH108" s="533">
        <v>26</v>
      </c>
      <c r="AI108" s="533">
        <v>27</v>
      </c>
      <c r="AJ108" s="533">
        <v>28</v>
      </c>
      <c r="AK108" s="533">
        <v>29</v>
      </c>
      <c r="AL108" s="533">
        <v>30</v>
      </c>
      <c r="AM108" s="226">
        <f t="shared" ref="AM108:AM116" si="14">SUM(H108:AL108)</f>
        <v>465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">
      <c r="A109" s="252" t="s">
        <v>214</v>
      </c>
      <c r="B109" s="210"/>
      <c r="C109" s="211"/>
      <c r="D109" s="217">
        <v>0</v>
      </c>
      <c r="E109" s="218">
        <f t="shared" si="12"/>
        <v>0</v>
      </c>
      <c r="F109" s="521">
        <f t="shared" si="13"/>
        <v>0</v>
      </c>
      <c r="G109" s="207"/>
      <c r="H109" s="482">
        <v>0</v>
      </c>
      <c r="I109" s="482">
        <v>0</v>
      </c>
      <c r="J109" s="482">
        <v>0</v>
      </c>
      <c r="K109" s="482">
        <v>0</v>
      </c>
      <c r="L109" s="482">
        <v>0</v>
      </c>
      <c r="M109" s="482">
        <v>0</v>
      </c>
      <c r="N109" s="482">
        <v>0</v>
      </c>
      <c r="O109" s="482">
        <v>0</v>
      </c>
      <c r="P109" s="482">
        <v>0</v>
      </c>
      <c r="Q109" s="482">
        <v>0</v>
      </c>
      <c r="R109" s="482">
        <v>0</v>
      </c>
      <c r="S109" s="482">
        <v>0</v>
      </c>
      <c r="T109" s="482">
        <v>0</v>
      </c>
      <c r="U109" s="482">
        <v>0</v>
      </c>
      <c r="V109" s="482">
        <v>0</v>
      </c>
      <c r="W109" s="482">
        <v>0</v>
      </c>
      <c r="X109" s="482">
        <v>0</v>
      </c>
      <c r="Y109" s="482">
        <v>0</v>
      </c>
      <c r="Z109" s="482">
        <v>0</v>
      </c>
      <c r="AA109" s="482">
        <v>0</v>
      </c>
      <c r="AB109" s="482">
        <v>0</v>
      </c>
      <c r="AC109" s="482">
        <v>0</v>
      </c>
      <c r="AD109" s="482">
        <v>0</v>
      </c>
      <c r="AE109" s="482">
        <v>0</v>
      </c>
      <c r="AF109" s="482">
        <v>0</v>
      </c>
      <c r="AG109" s="482">
        <v>0</v>
      </c>
      <c r="AH109" s="482">
        <v>0</v>
      </c>
      <c r="AI109" s="482">
        <v>0</v>
      </c>
      <c r="AJ109" s="482">
        <v>0</v>
      </c>
      <c r="AK109" s="482">
        <v>0</v>
      </c>
      <c r="AL109" s="482">
        <v>0</v>
      </c>
      <c r="AM109" s="226">
        <f t="shared" si="14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">
      <c r="A110" s="252" t="s">
        <v>214</v>
      </c>
      <c r="B110" s="210"/>
      <c r="C110" s="211"/>
      <c r="D110" s="217">
        <v>0</v>
      </c>
      <c r="E110" s="218">
        <f t="shared" si="12"/>
        <v>0</v>
      </c>
      <c r="F110" s="521">
        <f t="shared" si="13"/>
        <v>0</v>
      </c>
      <c r="G110" s="207"/>
      <c r="H110" s="482">
        <v>0</v>
      </c>
      <c r="I110" s="482">
        <v>0</v>
      </c>
      <c r="J110" s="482">
        <v>0</v>
      </c>
      <c r="K110" s="482">
        <v>0</v>
      </c>
      <c r="L110" s="482">
        <v>0</v>
      </c>
      <c r="M110" s="482">
        <v>0</v>
      </c>
      <c r="N110" s="482">
        <v>0</v>
      </c>
      <c r="O110" s="482">
        <v>0</v>
      </c>
      <c r="P110" s="482">
        <v>0</v>
      </c>
      <c r="Q110" s="482">
        <v>0</v>
      </c>
      <c r="R110" s="482">
        <v>0</v>
      </c>
      <c r="S110" s="482">
        <v>0</v>
      </c>
      <c r="T110" s="482">
        <v>0</v>
      </c>
      <c r="U110" s="482">
        <v>0</v>
      </c>
      <c r="V110" s="482">
        <v>0</v>
      </c>
      <c r="W110" s="482">
        <v>0</v>
      </c>
      <c r="X110" s="482">
        <v>0</v>
      </c>
      <c r="Y110" s="482">
        <v>0</v>
      </c>
      <c r="Z110" s="482">
        <v>0</v>
      </c>
      <c r="AA110" s="482">
        <v>0</v>
      </c>
      <c r="AB110" s="482">
        <v>0</v>
      </c>
      <c r="AC110" s="482">
        <v>0</v>
      </c>
      <c r="AD110" s="482">
        <v>0</v>
      </c>
      <c r="AE110" s="482">
        <v>0</v>
      </c>
      <c r="AF110" s="482">
        <v>0</v>
      </c>
      <c r="AG110" s="482">
        <v>0</v>
      </c>
      <c r="AH110" s="482">
        <v>0</v>
      </c>
      <c r="AI110" s="482">
        <v>0</v>
      </c>
      <c r="AJ110" s="482">
        <v>0</v>
      </c>
      <c r="AK110" s="482">
        <v>0</v>
      </c>
      <c r="AL110" s="482">
        <v>0</v>
      </c>
      <c r="AM110" s="226">
        <f t="shared" si="14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">
      <c r="A111" s="252" t="s">
        <v>214</v>
      </c>
      <c r="B111" s="210"/>
      <c r="C111" s="211"/>
      <c r="D111" s="217">
        <v>0</v>
      </c>
      <c r="E111" s="218">
        <f t="shared" si="12"/>
        <v>0</v>
      </c>
      <c r="F111" s="521">
        <f t="shared" si="13"/>
        <v>0</v>
      </c>
      <c r="G111" s="207"/>
      <c r="H111" s="482">
        <v>0</v>
      </c>
      <c r="I111" s="482">
        <v>0</v>
      </c>
      <c r="J111" s="482">
        <v>0</v>
      </c>
      <c r="K111" s="482">
        <v>0</v>
      </c>
      <c r="L111" s="482">
        <v>0</v>
      </c>
      <c r="M111" s="482">
        <v>0</v>
      </c>
      <c r="N111" s="482">
        <v>0</v>
      </c>
      <c r="O111" s="482">
        <v>0</v>
      </c>
      <c r="P111" s="482">
        <v>0</v>
      </c>
      <c r="Q111" s="482">
        <v>0</v>
      </c>
      <c r="R111" s="482">
        <v>0</v>
      </c>
      <c r="S111" s="482">
        <v>0</v>
      </c>
      <c r="T111" s="482">
        <v>0</v>
      </c>
      <c r="U111" s="482">
        <v>0</v>
      </c>
      <c r="V111" s="482">
        <v>0</v>
      </c>
      <c r="W111" s="482">
        <v>0</v>
      </c>
      <c r="X111" s="482">
        <v>0</v>
      </c>
      <c r="Y111" s="482">
        <v>0</v>
      </c>
      <c r="Z111" s="482">
        <v>0</v>
      </c>
      <c r="AA111" s="482">
        <v>0</v>
      </c>
      <c r="AB111" s="482">
        <v>0</v>
      </c>
      <c r="AC111" s="482">
        <v>0</v>
      </c>
      <c r="AD111" s="482">
        <v>0</v>
      </c>
      <c r="AE111" s="482">
        <v>0</v>
      </c>
      <c r="AF111" s="482">
        <v>0</v>
      </c>
      <c r="AG111" s="482">
        <v>0</v>
      </c>
      <c r="AH111" s="482">
        <v>0</v>
      </c>
      <c r="AI111" s="482">
        <v>0</v>
      </c>
      <c r="AJ111" s="482">
        <v>0</v>
      </c>
      <c r="AK111" s="482">
        <v>0</v>
      </c>
      <c r="AL111" s="482">
        <v>0</v>
      </c>
      <c r="AM111" s="226">
        <f t="shared" si="14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">
      <c r="A112" s="439" t="s">
        <v>43</v>
      </c>
      <c r="B112" s="210"/>
      <c r="C112" s="211"/>
      <c r="D112" s="217">
        <v>0</v>
      </c>
      <c r="E112" s="218">
        <f t="shared" si="12"/>
        <v>0</v>
      </c>
      <c r="F112" s="521">
        <f t="shared" si="13"/>
        <v>0</v>
      </c>
      <c r="G112" s="207"/>
      <c r="H112" s="482">
        <v>0</v>
      </c>
      <c r="I112" s="482">
        <v>0</v>
      </c>
      <c r="J112" s="482">
        <v>0</v>
      </c>
      <c r="K112" s="482">
        <v>0</v>
      </c>
      <c r="L112" s="482">
        <v>0</v>
      </c>
      <c r="M112" s="482">
        <v>0</v>
      </c>
      <c r="N112" s="482">
        <v>0</v>
      </c>
      <c r="O112" s="482">
        <v>0</v>
      </c>
      <c r="P112" s="482">
        <v>0</v>
      </c>
      <c r="Q112" s="482">
        <v>0</v>
      </c>
      <c r="R112" s="482">
        <v>0</v>
      </c>
      <c r="S112" s="482">
        <v>0</v>
      </c>
      <c r="T112" s="482">
        <v>0</v>
      </c>
      <c r="U112" s="482">
        <v>0</v>
      </c>
      <c r="V112" s="482">
        <v>0</v>
      </c>
      <c r="W112" s="482">
        <v>0</v>
      </c>
      <c r="X112" s="482">
        <v>0</v>
      </c>
      <c r="Y112" s="482">
        <v>0</v>
      </c>
      <c r="Z112" s="482">
        <v>0</v>
      </c>
      <c r="AA112" s="482">
        <v>0</v>
      </c>
      <c r="AB112" s="482">
        <v>0</v>
      </c>
      <c r="AC112" s="482">
        <v>0</v>
      </c>
      <c r="AD112" s="482">
        <v>0</v>
      </c>
      <c r="AE112" s="482">
        <v>0</v>
      </c>
      <c r="AF112" s="482">
        <v>0</v>
      </c>
      <c r="AG112" s="482">
        <v>0</v>
      </c>
      <c r="AH112" s="482">
        <v>0</v>
      </c>
      <c r="AI112" s="482">
        <v>0</v>
      </c>
      <c r="AJ112" s="482">
        <v>0</v>
      </c>
      <c r="AK112" s="482">
        <v>0</v>
      </c>
      <c r="AL112" s="482">
        <v>0</v>
      </c>
      <c r="AM112" s="226">
        <f t="shared" si="14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25">
      <c r="A113" s="439" t="s">
        <v>45</v>
      </c>
      <c r="B113" s="210"/>
      <c r="C113" s="211"/>
      <c r="D113" s="217">
        <v>0</v>
      </c>
      <c r="E113" s="218">
        <f t="shared" si="12"/>
        <v>0</v>
      </c>
      <c r="F113" s="521">
        <f t="shared" si="13"/>
        <v>0</v>
      </c>
      <c r="G113" s="207"/>
      <c r="H113" s="482">
        <v>0</v>
      </c>
      <c r="I113" s="482">
        <v>0</v>
      </c>
      <c r="J113" s="482">
        <v>0</v>
      </c>
      <c r="K113" s="482">
        <v>0</v>
      </c>
      <c r="L113" s="482">
        <v>0</v>
      </c>
      <c r="M113" s="482">
        <v>0</v>
      </c>
      <c r="N113" s="482">
        <v>0</v>
      </c>
      <c r="O113" s="482">
        <v>0</v>
      </c>
      <c r="P113" s="482">
        <v>0</v>
      </c>
      <c r="Q113" s="482">
        <v>0</v>
      </c>
      <c r="R113" s="482">
        <v>0</v>
      </c>
      <c r="S113" s="482">
        <v>0</v>
      </c>
      <c r="T113" s="482">
        <v>0</v>
      </c>
      <c r="U113" s="482">
        <v>0</v>
      </c>
      <c r="V113" s="482">
        <v>0</v>
      </c>
      <c r="W113" s="482">
        <v>0</v>
      </c>
      <c r="X113" s="482">
        <v>0</v>
      </c>
      <c r="Y113" s="482">
        <v>0</v>
      </c>
      <c r="Z113" s="482">
        <v>0</v>
      </c>
      <c r="AA113" s="482">
        <v>0</v>
      </c>
      <c r="AB113" s="482">
        <v>0</v>
      </c>
      <c r="AC113" s="482">
        <v>0</v>
      </c>
      <c r="AD113" s="482">
        <v>0</v>
      </c>
      <c r="AE113" s="482">
        <v>0</v>
      </c>
      <c r="AF113" s="482">
        <v>0</v>
      </c>
      <c r="AG113" s="482">
        <v>0</v>
      </c>
      <c r="AH113" s="482">
        <v>0</v>
      </c>
      <c r="AI113" s="482">
        <v>0</v>
      </c>
      <c r="AJ113" s="482">
        <v>0</v>
      </c>
      <c r="AK113" s="482">
        <v>0</v>
      </c>
      <c r="AL113" s="482">
        <v>0</v>
      </c>
      <c r="AM113" s="226">
        <f t="shared" si="14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25">
      <c r="A114" s="438" t="s">
        <v>232</v>
      </c>
      <c r="B114" s="210"/>
      <c r="C114" s="211"/>
      <c r="D114" s="485">
        <v>0</v>
      </c>
      <c r="E114" s="486">
        <f t="shared" si="12"/>
        <v>0</v>
      </c>
      <c r="F114" s="522">
        <f t="shared" si="13"/>
        <v>0</v>
      </c>
      <c r="G114" s="207"/>
      <c r="H114" s="488">
        <v>0</v>
      </c>
      <c r="I114" s="488">
        <v>0</v>
      </c>
      <c r="J114" s="488">
        <v>0</v>
      </c>
      <c r="K114" s="488">
        <v>0</v>
      </c>
      <c r="L114" s="488">
        <v>0</v>
      </c>
      <c r="M114" s="488">
        <v>0</v>
      </c>
      <c r="N114" s="488">
        <v>0</v>
      </c>
      <c r="O114" s="488">
        <v>0</v>
      </c>
      <c r="P114" s="488">
        <v>0</v>
      </c>
      <c r="Q114" s="488">
        <v>0</v>
      </c>
      <c r="R114" s="488">
        <v>0</v>
      </c>
      <c r="S114" s="488">
        <v>0</v>
      </c>
      <c r="T114" s="488">
        <v>0</v>
      </c>
      <c r="U114" s="488">
        <v>0</v>
      </c>
      <c r="V114" s="488">
        <v>0</v>
      </c>
      <c r="W114" s="488">
        <v>0</v>
      </c>
      <c r="X114" s="488">
        <v>0</v>
      </c>
      <c r="Y114" s="488">
        <v>0</v>
      </c>
      <c r="Z114" s="488">
        <v>0</v>
      </c>
      <c r="AA114" s="488">
        <v>0</v>
      </c>
      <c r="AB114" s="488">
        <v>0</v>
      </c>
      <c r="AC114" s="488">
        <v>0</v>
      </c>
      <c r="AD114" s="488">
        <v>0</v>
      </c>
      <c r="AE114" s="488">
        <v>0</v>
      </c>
      <c r="AF114" s="488">
        <v>0</v>
      </c>
      <c r="AG114" s="488">
        <v>0</v>
      </c>
      <c r="AH114" s="488">
        <v>0</v>
      </c>
      <c r="AI114" s="488">
        <v>0</v>
      </c>
      <c r="AJ114" s="488">
        <v>0</v>
      </c>
      <c r="AK114" s="488">
        <v>0</v>
      </c>
      <c r="AL114" s="488">
        <v>0</v>
      </c>
      <c r="AM114" s="524">
        <f t="shared" si="14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x14ac:dyDescent="0.2">
      <c r="A115" s="252" t="s">
        <v>214</v>
      </c>
      <c r="B115" s="210"/>
      <c r="C115" s="211"/>
      <c r="D115" s="212">
        <v>0</v>
      </c>
      <c r="E115" s="231">
        <f t="shared" si="12"/>
        <v>0</v>
      </c>
      <c r="F115" s="228">
        <f t="shared" si="13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4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x14ac:dyDescent="0.2">
      <c r="A116" s="252" t="s">
        <v>214</v>
      </c>
      <c r="B116" s="210"/>
      <c r="C116" s="211"/>
      <c r="D116" s="221">
        <v>0</v>
      </c>
      <c r="E116" s="333">
        <f t="shared" si="12"/>
        <v>0</v>
      </c>
      <c r="F116" s="228">
        <f t="shared" si="13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4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25">
      <c r="A117" s="434" t="s">
        <v>233</v>
      </c>
      <c r="B117" s="210"/>
      <c r="C117" s="211"/>
      <c r="D117" s="485">
        <v>0</v>
      </c>
      <c r="E117" s="486">
        <f>E114+E113+E112+E108+E107+E73+E72+E71</f>
        <v>465</v>
      </c>
      <c r="F117" s="487">
        <f t="shared" si="13"/>
        <v>465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465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25">
      <c r="A118" s="440" t="s">
        <v>41</v>
      </c>
      <c r="B118" s="234"/>
      <c r="C118" s="234"/>
      <c r="D118" s="250">
        <v>0</v>
      </c>
      <c r="E118" s="251">
        <f>AM118</f>
        <v>465</v>
      </c>
      <c r="F118" s="341">
        <f t="shared" si="13"/>
        <v>465</v>
      </c>
      <c r="H118" s="531">
        <v>0</v>
      </c>
      <c r="I118" s="531">
        <v>1</v>
      </c>
      <c r="J118" s="531">
        <v>2</v>
      </c>
      <c r="K118" s="531">
        <v>3</v>
      </c>
      <c r="L118" s="531">
        <v>4</v>
      </c>
      <c r="M118" s="531">
        <v>5</v>
      </c>
      <c r="N118" s="531">
        <v>6</v>
      </c>
      <c r="O118" s="531">
        <v>7</v>
      </c>
      <c r="P118" s="531">
        <v>8</v>
      </c>
      <c r="Q118" s="531">
        <v>9</v>
      </c>
      <c r="R118" s="531">
        <v>10</v>
      </c>
      <c r="S118" s="531">
        <v>11</v>
      </c>
      <c r="T118" s="531">
        <v>12</v>
      </c>
      <c r="U118" s="531">
        <v>13</v>
      </c>
      <c r="V118" s="531">
        <v>14</v>
      </c>
      <c r="W118" s="531">
        <v>15</v>
      </c>
      <c r="X118" s="531">
        <v>16</v>
      </c>
      <c r="Y118" s="531">
        <v>17</v>
      </c>
      <c r="Z118" s="531">
        <v>18</v>
      </c>
      <c r="AA118" s="531">
        <v>19</v>
      </c>
      <c r="AB118" s="531">
        <v>20</v>
      </c>
      <c r="AC118" s="531">
        <v>21</v>
      </c>
      <c r="AD118" s="531">
        <v>22</v>
      </c>
      <c r="AE118" s="531">
        <v>23</v>
      </c>
      <c r="AF118" s="531">
        <v>24</v>
      </c>
      <c r="AG118" s="531">
        <v>25</v>
      </c>
      <c r="AH118" s="531">
        <v>26</v>
      </c>
      <c r="AI118" s="531">
        <v>27</v>
      </c>
      <c r="AJ118" s="531">
        <v>28</v>
      </c>
      <c r="AK118" s="531">
        <v>29</v>
      </c>
      <c r="AL118" s="531">
        <v>30</v>
      </c>
      <c r="AM118" s="341">
        <f>SUM(H118:AL118)</f>
        <v>465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25">
      <c r="H119" s="484">
        <f>B4</f>
        <v>37165</v>
      </c>
      <c r="I119" s="484">
        <f t="shared" ref="I119:X119" si="15">H119+1</f>
        <v>37166</v>
      </c>
      <c r="J119" s="484">
        <f t="shared" si="15"/>
        <v>37167</v>
      </c>
      <c r="K119" s="484">
        <f t="shared" si="15"/>
        <v>37168</v>
      </c>
      <c r="L119" s="484">
        <f t="shared" si="15"/>
        <v>37169</v>
      </c>
      <c r="M119" s="484">
        <f t="shared" si="15"/>
        <v>37170</v>
      </c>
      <c r="N119" s="484">
        <f t="shared" si="15"/>
        <v>37171</v>
      </c>
      <c r="O119" s="484">
        <f t="shared" si="15"/>
        <v>37172</v>
      </c>
      <c r="P119" s="484">
        <f t="shared" si="15"/>
        <v>37173</v>
      </c>
      <c r="Q119" s="484">
        <f t="shared" si="15"/>
        <v>37174</v>
      </c>
      <c r="R119" s="484">
        <f t="shared" si="15"/>
        <v>37175</v>
      </c>
      <c r="S119" s="484">
        <f t="shared" si="15"/>
        <v>37176</v>
      </c>
      <c r="T119" s="484">
        <f t="shared" si="15"/>
        <v>37177</v>
      </c>
      <c r="U119" s="484">
        <f t="shared" si="15"/>
        <v>37178</v>
      </c>
      <c r="V119" s="484">
        <f t="shared" si="15"/>
        <v>37179</v>
      </c>
      <c r="W119" s="484">
        <f t="shared" si="15"/>
        <v>37180</v>
      </c>
      <c r="X119" s="484">
        <f t="shared" si="15"/>
        <v>37181</v>
      </c>
      <c r="Y119" s="484">
        <f t="shared" ref="Y119:AL119" si="16">X119+1</f>
        <v>37182</v>
      </c>
      <c r="Z119" s="484">
        <f t="shared" si="16"/>
        <v>37183</v>
      </c>
      <c r="AA119" s="484">
        <f t="shared" si="16"/>
        <v>37184</v>
      </c>
      <c r="AB119" s="484">
        <f t="shared" si="16"/>
        <v>37185</v>
      </c>
      <c r="AC119" s="484">
        <f t="shared" si="16"/>
        <v>37186</v>
      </c>
      <c r="AD119" s="484">
        <f t="shared" si="16"/>
        <v>37187</v>
      </c>
      <c r="AE119" s="484">
        <f t="shared" si="16"/>
        <v>37188</v>
      </c>
      <c r="AF119" s="484">
        <f t="shared" si="16"/>
        <v>37189</v>
      </c>
      <c r="AG119" s="484">
        <f t="shared" si="16"/>
        <v>37190</v>
      </c>
      <c r="AH119" s="484">
        <f t="shared" si="16"/>
        <v>37191</v>
      </c>
      <c r="AI119" s="484">
        <f t="shared" si="16"/>
        <v>37192</v>
      </c>
      <c r="AJ119" s="484">
        <f t="shared" si="16"/>
        <v>37193</v>
      </c>
      <c r="AK119" s="484">
        <f t="shared" si="16"/>
        <v>37194</v>
      </c>
      <c r="AL119" s="484">
        <f t="shared" si="16"/>
        <v>37195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25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25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25" thickTop="1" thickBot="1" x14ac:dyDescent="0.25">
      <c r="A122" s="37" t="s">
        <v>235</v>
      </c>
      <c r="B122" s="38"/>
      <c r="C122" s="39"/>
      <c r="D122" s="40"/>
    </row>
    <row r="123" spans="1:46" ht="12.75" customHeight="1" thickTop="1" x14ac:dyDescent="0.2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25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25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25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25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-22926</v>
      </c>
      <c r="D136" s="324">
        <v>22926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7">SUM(C136:C137)</f>
        <v>-22926</v>
      </c>
      <c r="D138" s="320">
        <f t="shared" si="17"/>
        <v>22926</v>
      </c>
      <c r="E138" s="312">
        <f t="shared" si="17"/>
        <v>0</v>
      </c>
      <c r="F138" s="312">
        <f t="shared" si="17"/>
        <v>0</v>
      </c>
      <c r="G138" s="312">
        <f t="shared" si="17"/>
        <v>0</v>
      </c>
      <c r="H138" s="322">
        <f t="shared" si="17"/>
        <v>0</v>
      </c>
      <c r="I138" s="330">
        <f t="shared" si="17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37165</v>
      </c>
      <c r="C142" s="345"/>
      <c r="D142" s="345"/>
      <c r="E142" s="345"/>
      <c r="F142" s="345"/>
      <c r="G142" s="345"/>
      <c r="H142" s="345"/>
      <c r="I142" s="344">
        <f t="shared" ref="I142:I157" si="18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58" si="19">+B142+1</f>
        <v>37166</v>
      </c>
      <c r="C143" s="310"/>
      <c r="D143" s="310"/>
      <c r="E143" s="310"/>
      <c r="F143" s="310"/>
      <c r="G143" s="310"/>
      <c r="H143" s="310"/>
      <c r="I143" s="311">
        <f t="shared" si="18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9"/>
        <v>37167</v>
      </c>
      <c r="C144" s="310"/>
      <c r="D144" s="310"/>
      <c r="E144" s="310"/>
      <c r="F144" s="310"/>
      <c r="G144" s="310"/>
      <c r="H144" s="310"/>
      <c r="I144" s="311">
        <f t="shared" si="18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9"/>
        <v>37168</v>
      </c>
      <c r="C145" s="310"/>
      <c r="D145" s="310"/>
      <c r="E145" s="310"/>
      <c r="F145" s="310"/>
      <c r="G145" s="310"/>
      <c r="H145" s="310"/>
      <c r="I145" s="311">
        <f t="shared" si="18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9"/>
        <v>37169</v>
      </c>
      <c r="C146" s="310"/>
      <c r="D146" s="310"/>
      <c r="E146" s="310"/>
      <c r="F146" s="310"/>
      <c r="G146" s="310"/>
      <c r="H146" s="310"/>
      <c r="I146" s="311">
        <f t="shared" si="18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9"/>
        <v>37170</v>
      </c>
      <c r="C147" s="310"/>
      <c r="D147" s="310"/>
      <c r="E147" s="310"/>
      <c r="F147" s="310"/>
      <c r="G147" s="310"/>
      <c r="H147" s="310"/>
      <c r="I147" s="311">
        <f t="shared" si="18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9"/>
        <v>37171</v>
      </c>
      <c r="C148" s="310"/>
      <c r="D148" s="310"/>
      <c r="E148" s="310"/>
      <c r="F148" s="310"/>
      <c r="G148" s="310"/>
      <c r="H148" s="310"/>
      <c r="I148" s="311">
        <f t="shared" si="18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9"/>
        <v>37172</v>
      </c>
      <c r="C149" s="310"/>
      <c r="D149" s="310"/>
      <c r="E149" s="310"/>
      <c r="F149" s="310"/>
      <c r="G149" s="310"/>
      <c r="H149" s="310"/>
      <c r="I149" s="311">
        <f t="shared" si="18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9"/>
        <v>37173</v>
      </c>
      <c r="C150" s="310"/>
      <c r="D150" s="310"/>
      <c r="E150" s="310"/>
      <c r="F150" s="310"/>
      <c r="G150" s="310"/>
      <c r="H150" s="310"/>
      <c r="I150" s="311">
        <f t="shared" si="18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9"/>
        <v>37174</v>
      </c>
      <c r="C151" s="310"/>
      <c r="D151" s="310"/>
      <c r="E151" s="310"/>
      <c r="F151" s="310"/>
      <c r="G151" s="310"/>
      <c r="H151" s="310"/>
      <c r="I151" s="311">
        <f t="shared" si="18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9"/>
        <v>37175</v>
      </c>
      <c r="C152" s="310"/>
      <c r="D152" s="310"/>
      <c r="E152" s="310"/>
      <c r="F152" s="310"/>
      <c r="G152" s="310"/>
      <c r="H152" s="310"/>
      <c r="I152" s="311">
        <f t="shared" si="18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9"/>
        <v>37176</v>
      </c>
      <c r="C153" s="310"/>
      <c r="D153" s="310"/>
      <c r="E153" s="310"/>
      <c r="F153" s="310"/>
      <c r="G153" s="310"/>
      <c r="H153" s="310"/>
      <c r="I153" s="311">
        <f t="shared" si="18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9"/>
        <v>37177</v>
      </c>
      <c r="C154" s="310"/>
      <c r="D154" s="310"/>
      <c r="E154" s="310"/>
      <c r="F154" s="310"/>
      <c r="G154" s="310"/>
      <c r="H154" s="310"/>
      <c r="I154" s="311">
        <f t="shared" si="18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9"/>
        <v>37178</v>
      </c>
      <c r="C155" s="310"/>
      <c r="D155" s="310"/>
      <c r="E155" s="310"/>
      <c r="F155" s="310"/>
      <c r="G155" s="310"/>
      <c r="H155" s="310"/>
      <c r="I155" s="311">
        <f t="shared" si="18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9"/>
        <v>37179</v>
      </c>
      <c r="C156" s="310"/>
      <c r="D156" s="310"/>
      <c r="E156" s="310"/>
      <c r="F156" s="310"/>
      <c r="G156" s="310"/>
      <c r="H156" s="310"/>
      <c r="I156" s="311">
        <f t="shared" si="18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9"/>
        <v>37180</v>
      </c>
      <c r="C157" s="310"/>
      <c r="D157" s="310"/>
      <c r="E157" s="310"/>
      <c r="F157" s="310"/>
      <c r="G157" s="310"/>
      <c r="H157" s="310"/>
      <c r="I157" s="311">
        <f t="shared" si="18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9"/>
        <v>37181</v>
      </c>
      <c r="C158" s="323"/>
      <c r="D158" s="324"/>
      <c r="E158" s="323"/>
      <c r="F158" s="325"/>
      <c r="G158" s="310"/>
      <c r="H158" s="310"/>
      <c r="I158" s="311">
        <f t="shared" ref="I158:I172" si="20">SUM(C158:H158)</f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ref="B159:B172" si="21">+B158+1</f>
        <v>37182</v>
      </c>
      <c r="C159" s="310"/>
      <c r="D159" s="310"/>
      <c r="E159" s="310"/>
      <c r="F159" s="310"/>
      <c r="G159" s="310"/>
      <c r="H159" s="310"/>
      <c r="I159" s="311">
        <f t="shared" si="20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21"/>
        <v>37183</v>
      </c>
      <c r="C160" s="323"/>
      <c r="D160" s="324"/>
      <c r="E160" s="323"/>
      <c r="F160" s="325"/>
      <c r="G160" s="503"/>
      <c r="H160" s="500"/>
      <c r="I160" s="311">
        <f t="shared" si="20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21"/>
        <v>37184</v>
      </c>
      <c r="C161" s="310"/>
      <c r="D161" s="310"/>
      <c r="E161" s="310"/>
      <c r="F161" s="310"/>
      <c r="G161" s="310"/>
      <c r="H161" s="310"/>
      <c r="I161" s="311">
        <f t="shared" si="20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21"/>
        <v>37185</v>
      </c>
      <c r="C162" s="310"/>
      <c r="D162" s="310"/>
      <c r="E162" s="310"/>
      <c r="F162" s="310"/>
      <c r="G162" s="310"/>
      <c r="H162" s="310"/>
      <c r="I162" s="311">
        <f t="shared" si="20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21"/>
        <v>37186</v>
      </c>
      <c r="C163" s="310"/>
      <c r="D163" s="310"/>
      <c r="E163" s="310"/>
      <c r="F163" s="310"/>
      <c r="G163" s="310"/>
      <c r="H163" s="310"/>
      <c r="I163" s="311">
        <f t="shared" si="20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21"/>
        <v>37187</v>
      </c>
      <c r="C164" s="310"/>
      <c r="D164" s="310"/>
      <c r="E164" s="310"/>
      <c r="F164" s="310"/>
      <c r="G164" s="310"/>
      <c r="H164" s="310"/>
      <c r="I164" s="311">
        <f t="shared" si="20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21"/>
        <v>37188</v>
      </c>
      <c r="C165" s="310"/>
      <c r="D165" s="310"/>
      <c r="E165" s="310"/>
      <c r="F165" s="310"/>
      <c r="G165" s="310"/>
      <c r="H165" s="310"/>
      <c r="I165" s="311">
        <f t="shared" si="20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21"/>
        <v>37189</v>
      </c>
      <c r="C166" s="310"/>
      <c r="D166" s="310"/>
      <c r="E166" s="310"/>
      <c r="F166" s="310"/>
      <c r="G166" s="310"/>
      <c r="H166" s="310"/>
      <c r="I166" s="311">
        <f t="shared" si="20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21"/>
        <v>37190</v>
      </c>
      <c r="C167" s="310"/>
      <c r="D167" s="310"/>
      <c r="E167" s="310"/>
      <c r="F167" s="310"/>
      <c r="G167" s="310"/>
      <c r="H167" s="310"/>
      <c r="I167" s="311">
        <f t="shared" si="20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21"/>
        <v>37191</v>
      </c>
      <c r="C168" s="310"/>
      <c r="D168" s="310"/>
      <c r="E168" s="310"/>
      <c r="F168" s="310"/>
      <c r="G168" s="310"/>
      <c r="H168" s="310"/>
      <c r="I168" s="311">
        <f t="shared" si="20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21"/>
        <v>37192</v>
      </c>
      <c r="C169" s="310"/>
      <c r="D169" s="310"/>
      <c r="E169" s="310"/>
      <c r="F169" s="310"/>
      <c r="G169" s="310"/>
      <c r="H169" s="310"/>
      <c r="I169" s="311">
        <f t="shared" si="20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21"/>
        <v>37193</v>
      </c>
      <c r="C170" s="310"/>
      <c r="D170" s="310"/>
      <c r="E170" s="310"/>
      <c r="F170" s="310"/>
      <c r="G170" s="310"/>
      <c r="H170" s="437"/>
      <c r="I170" s="311">
        <f t="shared" si="20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21"/>
        <v>37194</v>
      </c>
      <c r="C171" s="310"/>
      <c r="D171" s="310"/>
      <c r="E171" s="310"/>
      <c r="F171" s="310"/>
      <c r="G171" s="310"/>
      <c r="H171" s="437"/>
      <c r="I171" s="311">
        <f t="shared" si="20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21"/>
        <v>37195</v>
      </c>
      <c r="C172" s="313"/>
      <c r="D172" s="314"/>
      <c r="E172" s="314"/>
      <c r="F172" s="314"/>
      <c r="G172" s="313"/>
      <c r="H172" s="459"/>
      <c r="I172" s="315">
        <f t="shared" si="20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22">SUM(C142:C172)</f>
        <v>0</v>
      </c>
      <c r="D173" s="312">
        <f t="shared" si="22"/>
        <v>0</v>
      </c>
      <c r="E173" s="312">
        <f t="shared" si="22"/>
        <v>0</v>
      </c>
      <c r="F173" s="312">
        <f t="shared" si="22"/>
        <v>0</v>
      </c>
      <c r="G173" s="312">
        <f t="shared" si="22"/>
        <v>0</v>
      </c>
      <c r="H173" s="312">
        <f t="shared" si="22"/>
        <v>0</v>
      </c>
      <c r="I173" s="311">
        <f t="shared" si="22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25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25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25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25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25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25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25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25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25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"/>
    <row r="253" spans="1:15" ht="12.75" customHeight="1" x14ac:dyDescent="0.2"/>
    <row r="254" spans="1:15" ht="12.75" customHeight="1" thickBot="1" x14ac:dyDescent="0.25">
      <c r="D254" s="1"/>
      <c r="E254" s="1"/>
      <c r="F254" s="1"/>
      <c r="G254" s="49"/>
      <c r="H254" s="49"/>
    </row>
    <row r="255" spans="1:15" ht="12.75" customHeight="1" thickTop="1" thickBot="1" x14ac:dyDescent="0.25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25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25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25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"/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AX277"/>
  <sheetViews>
    <sheetView topLeftCell="M10" zoomScale="80" workbookViewId="0">
      <selection activeCell="C174" sqref="C174:I174"/>
    </sheetView>
  </sheetViews>
  <sheetFormatPr defaultRowHeight="12.75" x14ac:dyDescent="0.2"/>
  <cols>
    <col min="1" max="1" width="25.42578125" style="11" customWidth="1"/>
    <col min="2" max="2" width="17.28515625" style="11" customWidth="1"/>
    <col min="3" max="3" width="14.42578125" style="11" customWidth="1"/>
    <col min="4" max="4" width="14.85546875" style="11" customWidth="1"/>
    <col min="5" max="5" width="17.28515625" style="11" customWidth="1"/>
    <col min="6" max="6" width="19.85546875" style="11" customWidth="1"/>
    <col min="7" max="7" width="17" style="11" customWidth="1"/>
    <col min="8" max="8" width="16.7109375" style="11" customWidth="1"/>
    <col min="9" max="9" width="19.85546875" style="11" customWidth="1"/>
    <col min="10" max="10" width="14.85546875" style="11" customWidth="1"/>
    <col min="11" max="11" width="16.85546875" style="11" customWidth="1"/>
    <col min="12" max="12" width="14.85546875" style="11" customWidth="1"/>
    <col min="13" max="13" width="15.28515625" style="11" customWidth="1"/>
    <col min="14" max="18" width="14.85546875" style="11" customWidth="1"/>
    <col min="19" max="19" width="20.85546875" style="11" customWidth="1"/>
    <col min="20" max="24" width="14.85546875" style="11" customWidth="1"/>
    <col min="25" max="25" width="15.42578125" style="11" customWidth="1"/>
    <col min="26" max="34" width="14.85546875" style="11" customWidth="1"/>
    <col min="35" max="35" width="13.85546875" style="11" customWidth="1"/>
    <col min="36" max="36" width="15.140625" style="11" customWidth="1"/>
    <col min="37" max="37" width="16.140625" style="11" customWidth="1"/>
    <col min="38" max="38" width="14.5703125" style="11" customWidth="1"/>
    <col min="39" max="39" width="12" style="11" customWidth="1"/>
    <col min="40" max="40" width="13.28515625" style="11" customWidth="1"/>
    <col min="41" max="41" width="11.5703125" style="11" customWidth="1"/>
    <col min="42" max="42" width="14.5703125" style="11" customWidth="1"/>
    <col min="43" max="16384" width="9.14062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25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25">
      <c r="A3" s="407" t="s">
        <v>104</v>
      </c>
      <c r="B3" s="13" t="s">
        <v>91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25">
      <c r="A4" s="407" t="s">
        <v>106</v>
      </c>
      <c r="B4" s="166">
        <f>'WSCC-N'!B4</f>
        <v>37165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">
      <c r="A5" s="407" t="s">
        <v>108</v>
      </c>
      <c r="B5" s="483">
        <f>'WSCC-N'!B5</f>
        <v>37195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25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>
        <v>0</v>
      </c>
      <c r="Q8" s="1"/>
      <c r="R8" s="1"/>
      <c r="S8" s="62">
        <f>B4</f>
        <v>37165</v>
      </c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</row>
    <row r="9" spans="1:36" ht="12.75" customHeight="1" x14ac:dyDescent="0.2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>
        <v>0</v>
      </c>
      <c r="Q9" s="1"/>
      <c r="R9" s="1"/>
      <c r="S9" s="62">
        <f t="shared" ref="S9:S24" si="0">+S8+1</f>
        <v>37166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>
        <v>0</v>
      </c>
      <c r="Q10" s="1"/>
      <c r="R10" s="1"/>
      <c r="S10" s="62">
        <f t="shared" si="0"/>
        <v>37167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25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>
        <v>0</v>
      </c>
      <c r="Q11" s="1"/>
      <c r="R11" s="1"/>
      <c r="S11" s="62">
        <f t="shared" si="0"/>
        <v>37168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>
        <v>0</v>
      </c>
      <c r="Q12" s="1"/>
      <c r="R12" s="1"/>
      <c r="S12" s="62">
        <f t="shared" si="0"/>
        <v>37169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25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>
        <v>0</v>
      </c>
      <c r="Q13" s="1"/>
      <c r="R13" s="1"/>
      <c r="S13" s="62">
        <f t="shared" si="0"/>
        <v>37170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25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>
        <v>0</v>
      </c>
      <c r="Q14" s="1"/>
      <c r="R14" s="1"/>
      <c r="S14" s="62">
        <f t="shared" si="0"/>
        <v>37171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37172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25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>
        <v>0</v>
      </c>
      <c r="Q16" s="1"/>
      <c r="R16" s="1"/>
      <c r="S16" s="62">
        <f t="shared" si="0"/>
        <v>37173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37174</v>
      </c>
      <c r="T17" s="478"/>
      <c r="U17" s="478"/>
      <c r="V17" s="478"/>
      <c r="W17" s="478"/>
      <c r="X17" s="478"/>
      <c r="Y17" s="478"/>
      <c r="Z17" s="478"/>
      <c r="AA17" s="478"/>
      <c r="AB17" s="478"/>
      <c r="AC17" s="478"/>
      <c r="AD17" s="478"/>
      <c r="AE17" s="478"/>
      <c r="AF17" s="478"/>
      <c r="AG17" s="478"/>
      <c r="AH17" s="478"/>
      <c r="AI17" s="478"/>
      <c r="AJ17" s="478"/>
    </row>
    <row r="18" spans="1:37" ht="12.75" customHeight="1" x14ac:dyDescent="0.2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37175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>
        <v>0</v>
      </c>
      <c r="Q19" s="1"/>
      <c r="R19" s="1"/>
      <c r="S19" s="62">
        <f t="shared" si="0"/>
        <v>37176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>
        <v>0</v>
      </c>
      <c r="Q20" s="1"/>
      <c r="R20" s="1"/>
      <c r="S20" s="62">
        <f t="shared" si="0"/>
        <v>37177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37178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37179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37180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>
        <v>0</v>
      </c>
      <c r="Q24" s="1"/>
      <c r="R24" s="1"/>
      <c r="S24" s="62">
        <f t="shared" si="0"/>
        <v>37181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ref="S25:S38" si="1">+S24+1</f>
        <v>37182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1"/>
        <v>37183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1"/>
        <v>37184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">
      <c r="A28" s="11" t="s">
        <v>161</v>
      </c>
      <c r="D28" s="232">
        <f>N38</f>
        <v>15520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15520</v>
      </c>
      <c r="O28" s="232">
        <f>D38-P38</f>
        <v>0</v>
      </c>
      <c r="P28" s="232">
        <v>15520</v>
      </c>
      <c r="Q28" s="1"/>
      <c r="R28" s="18"/>
      <c r="S28" s="62">
        <f t="shared" si="1"/>
        <v>37185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25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>
        <v>0</v>
      </c>
      <c r="Q29" s="1"/>
      <c r="R29" s="8"/>
      <c r="S29" s="62">
        <f t="shared" si="1"/>
        <v>37186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>
        <v>0</v>
      </c>
      <c r="Q30" s="1"/>
      <c r="R30" s="8"/>
      <c r="S30" s="62">
        <f t="shared" si="1"/>
        <v>37187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25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>
        <v>0</v>
      </c>
      <c r="Q31" s="1"/>
      <c r="R31" s="18"/>
      <c r="S31" s="62">
        <f t="shared" si="1"/>
        <v>37188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>
        <v>0</v>
      </c>
      <c r="Q32" s="1"/>
      <c r="R32" s="18"/>
      <c r="S32" s="62">
        <f t="shared" si="1"/>
        <v>37189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>
        <v>0</v>
      </c>
      <c r="Q33" s="1"/>
      <c r="R33" s="18"/>
      <c r="S33" s="62">
        <f t="shared" si="1"/>
        <v>37190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25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>
        <v>0</v>
      </c>
      <c r="Q34" s="1"/>
      <c r="R34" s="18"/>
      <c r="S34" s="62">
        <f t="shared" si="1"/>
        <v>37191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>
        <v>0</v>
      </c>
      <c r="Q35" s="1"/>
      <c r="R35" s="18"/>
      <c r="S35" s="62">
        <f t="shared" si="1"/>
        <v>37192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15520</v>
      </c>
      <c r="L36" s="400"/>
      <c r="M36" s="1"/>
      <c r="N36" s="21">
        <v>0</v>
      </c>
      <c r="O36" s="340"/>
      <c r="P36" s="21">
        <v>0</v>
      </c>
      <c r="Q36" s="1"/>
      <c r="R36" s="18"/>
      <c r="S36" s="62">
        <f t="shared" si="1"/>
        <v>37193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>
        <v>0</v>
      </c>
      <c r="Q37" s="1"/>
      <c r="R37" s="18"/>
      <c r="S37" s="62">
        <f t="shared" si="1"/>
        <v>37194</v>
      </c>
      <c r="T37" s="478"/>
      <c r="U37" s="478"/>
      <c r="V37" s="478"/>
      <c r="W37" s="478"/>
      <c r="X37" s="478"/>
      <c r="Y37" s="478"/>
      <c r="Z37" s="478"/>
      <c r="AA37" s="478"/>
      <c r="AB37" s="478"/>
      <c r="AC37" s="478"/>
      <c r="AD37" s="478"/>
      <c r="AE37" s="478"/>
      <c r="AF37" s="478"/>
      <c r="AG37" s="478"/>
      <c r="AH37" s="478"/>
      <c r="AI37" s="478"/>
      <c r="AJ37" s="478"/>
    </row>
    <row r="38" spans="1:45" ht="12.75" customHeight="1" thickBot="1" x14ac:dyDescent="0.25">
      <c r="A38" s="14" t="s">
        <v>177</v>
      </c>
      <c r="D38" s="132">
        <f>SUM(D28:D37)</f>
        <v>15520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15520</v>
      </c>
      <c r="O38" s="132">
        <f>SUM(O28:O36)</f>
        <v>0</v>
      </c>
      <c r="P38" s="132">
        <v>15520</v>
      </c>
      <c r="Q38" s="1"/>
      <c r="R38" s="18"/>
      <c r="S38" s="479">
        <f t="shared" si="1"/>
        <v>37195</v>
      </c>
      <c r="T38" s="512"/>
      <c r="U38" s="512"/>
      <c r="V38" s="512"/>
      <c r="W38" s="512"/>
      <c r="X38" s="512"/>
      <c r="Y38" s="512"/>
      <c r="Z38" s="512"/>
      <c r="AA38" s="512"/>
      <c r="AB38" s="512"/>
      <c r="AC38" s="512"/>
      <c r="AD38" s="512"/>
      <c r="AE38" s="512"/>
      <c r="AF38" s="512"/>
      <c r="AG38" s="512"/>
      <c r="AH38" s="512"/>
      <c r="AI38" s="512"/>
      <c r="AJ38" s="512"/>
    </row>
    <row r="39" spans="1:45" ht="12.75" customHeight="1" thickTop="1" x14ac:dyDescent="0.2">
      <c r="A39" s="1"/>
      <c r="D39" s="1"/>
      <c r="F39" s="32" t="s">
        <v>179</v>
      </c>
      <c r="G39" s="18"/>
      <c r="H39" s="401">
        <f>D28</f>
        <v>15520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25">
      <c r="A40" s="236" t="s">
        <v>180</v>
      </c>
      <c r="D40" s="132">
        <f>+D38+D24+D16</f>
        <v>15520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15520</v>
      </c>
      <c r="O40" s="132">
        <f>+O38+O24+O16</f>
        <v>0</v>
      </c>
      <c r="P40" s="132">
        <v>15520</v>
      </c>
      <c r="Q40" s="1"/>
      <c r="R40" s="18"/>
      <c r="S40" s="1"/>
      <c r="T40" s="1"/>
      <c r="U40" s="1"/>
    </row>
    <row r="41" spans="1:45" ht="12.75" customHeight="1" thickTop="1" x14ac:dyDescent="0.2">
      <c r="A41" s="1"/>
      <c r="C41" s="15"/>
      <c r="D41" s="1"/>
      <c r="E41" s="1"/>
      <c r="F41" s="32" t="s">
        <v>181</v>
      </c>
      <c r="G41" s="8"/>
      <c r="H41" s="401">
        <f>E117</f>
        <v>465</v>
      </c>
      <c r="I41" s="401">
        <f>E108</f>
        <v>465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15985</v>
      </c>
      <c r="I45" s="401">
        <f>SUM(I37:I41)</f>
        <v>465</v>
      </c>
      <c r="J45" s="401">
        <f>SUM(J35:J41)</f>
        <v>0</v>
      </c>
      <c r="K45" s="399">
        <f>K36+K41</f>
        <v>15520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25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465</v>
      </c>
      <c r="I47" s="391">
        <f>+I45-D24</f>
        <v>465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25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">
      <c r="A53" s="236" t="s">
        <v>191</v>
      </c>
      <c r="C53" s="15"/>
      <c r="D53" s="19">
        <v>15520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25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25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25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25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25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25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25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25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">
      <c r="A65" s="1"/>
      <c r="H65" s="539">
        <f>H70</f>
        <v>37165</v>
      </c>
      <c r="I65" s="542">
        <f t="shared" ref="I65:X65" si="2">H65+1</f>
        <v>37166</v>
      </c>
      <c r="J65" s="542">
        <f t="shared" si="2"/>
        <v>37167</v>
      </c>
      <c r="K65" s="542">
        <f t="shared" si="2"/>
        <v>37168</v>
      </c>
      <c r="L65" s="542">
        <f t="shared" si="2"/>
        <v>37169</v>
      </c>
      <c r="M65" s="542">
        <f t="shared" si="2"/>
        <v>37170</v>
      </c>
      <c r="N65" s="542">
        <f t="shared" si="2"/>
        <v>37171</v>
      </c>
      <c r="O65" s="542">
        <f t="shared" si="2"/>
        <v>37172</v>
      </c>
      <c r="P65" s="542">
        <f t="shared" si="2"/>
        <v>37173</v>
      </c>
      <c r="Q65" s="542">
        <f t="shared" si="2"/>
        <v>37174</v>
      </c>
      <c r="R65" s="542">
        <f t="shared" si="2"/>
        <v>37175</v>
      </c>
      <c r="S65" s="542">
        <f t="shared" si="2"/>
        <v>37176</v>
      </c>
      <c r="T65" s="542">
        <f t="shared" si="2"/>
        <v>37177</v>
      </c>
      <c r="U65" s="542">
        <f t="shared" si="2"/>
        <v>37178</v>
      </c>
      <c r="V65" s="542">
        <f t="shared" si="2"/>
        <v>37179</v>
      </c>
      <c r="W65" s="542">
        <f t="shared" si="2"/>
        <v>37180</v>
      </c>
      <c r="X65" s="542">
        <f t="shared" si="2"/>
        <v>37181</v>
      </c>
      <c r="Y65" s="542">
        <f t="shared" ref="Y65:AL65" si="3">X65+1</f>
        <v>37182</v>
      </c>
      <c r="Z65" s="542">
        <f t="shared" si="3"/>
        <v>37183</v>
      </c>
      <c r="AA65" s="542">
        <f t="shared" si="3"/>
        <v>37184</v>
      </c>
      <c r="AB65" s="542">
        <f t="shared" si="3"/>
        <v>37185</v>
      </c>
      <c r="AC65" s="542">
        <f t="shared" si="3"/>
        <v>37186</v>
      </c>
      <c r="AD65" s="542">
        <f t="shared" si="3"/>
        <v>37187</v>
      </c>
      <c r="AE65" s="542">
        <f t="shared" si="3"/>
        <v>37188</v>
      </c>
      <c r="AF65" s="542">
        <f t="shared" si="3"/>
        <v>37189</v>
      </c>
      <c r="AG65" s="542">
        <f t="shared" si="3"/>
        <v>37190</v>
      </c>
      <c r="AH65" s="542">
        <f t="shared" si="3"/>
        <v>37191</v>
      </c>
      <c r="AI65" s="542">
        <f t="shared" si="3"/>
        <v>37192</v>
      </c>
      <c r="AJ65" s="542">
        <f t="shared" si="3"/>
        <v>37193</v>
      </c>
      <c r="AK65" s="542">
        <f t="shared" si="3"/>
        <v>37194</v>
      </c>
      <c r="AL65" s="543">
        <f t="shared" si="3"/>
        <v>37195</v>
      </c>
      <c r="AN65" s="1"/>
      <c r="AO65" s="1"/>
      <c r="AP65" s="1"/>
      <c r="AQ65" s="1"/>
      <c r="AR65" s="1"/>
      <c r="AS65" s="1"/>
    </row>
    <row r="66" spans="1:50" ht="12.75" customHeight="1" x14ac:dyDescent="0.2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/>
      <c r="I67" s="545"/>
      <c r="J67" s="545"/>
      <c r="K67" s="545"/>
      <c r="L67" s="545"/>
      <c r="M67" s="545"/>
      <c r="N67" s="545"/>
      <c r="O67" s="545"/>
      <c r="P67" s="545"/>
      <c r="Q67" s="545"/>
      <c r="R67" s="545"/>
      <c r="S67" s="545"/>
      <c r="T67" s="545"/>
      <c r="U67" s="545"/>
      <c r="V67" s="545"/>
      <c r="W67" s="545"/>
      <c r="X67" s="545"/>
      <c r="Y67" s="545"/>
      <c r="Z67" s="545"/>
      <c r="AA67" s="545"/>
      <c r="AB67" s="545"/>
      <c r="AC67" s="545"/>
      <c r="AD67" s="545"/>
      <c r="AE67" s="545"/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25">
      <c r="A68" s="470" t="s">
        <v>82</v>
      </c>
      <c r="B68" s="535">
        <f>+H47</f>
        <v>465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W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si="4"/>
        <v>0</v>
      </c>
      <c r="S68" s="547">
        <f t="shared" si="4"/>
        <v>0</v>
      </c>
      <c r="T68" s="547">
        <f t="shared" si="4"/>
        <v>0</v>
      </c>
      <c r="U68" s="547">
        <f t="shared" si="4"/>
        <v>0</v>
      </c>
      <c r="V68" s="547">
        <f t="shared" si="4"/>
        <v>0</v>
      </c>
      <c r="W68" s="547">
        <f t="shared" si="4"/>
        <v>0</v>
      </c>
      <c r="X68" s="547">
        <f t="shared" ref="X68:AL68" si="5">SUM(X66:X67)</f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si="5"/>
        <v>0</v>
      </c>
      <c r="AC68" s="547">
        <f t="shared" si="5"/>
        <v>0</v>
      </c>
      <c r="AD68" s="547">
        <f t="shared" si="5"/>
        <v>0</v>
      </c>
      <c r="AE68" s="547">
        <f t="shared" si="5"/>
        <v>0</v>
      </c>
      <c r="AF68" s="547">
        <f t="shared" si="5"/>
        <v>0</v>
      </c>
      <c r="AG68" s="547">
        <f t="shared" si="5"/>
        <v>0</v>
      </c>
      <c r="AH68" s="547">
        <f t="shared" si="5"/>
        <v>0</v>
      </c>
      <c r="AI68" s="547">
        <f t="shared" si="5"/>
        <v>0</v>
      </c>
      <c r="AJ68" s="547">
        <f t="shared" si="5"/>
        <v>0</v>
      </c>
      <c r="AK68" s="547">
        <f t="shared" si="5"/>
        <v>0</v>
      </c>
      <c r="AL68" s="548">
        <f t="shared" si="5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25">
      <c r="A69" s="470" t="s">
        <v>80</v>
      </c>
      <c r="B69" s="535">
        <f>+I47</f>
        <v>465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">
      <c r="A70" s="207"/>
      <c r="B70" s="207"/>
      <c r="C70" s="204"/>
      <c r="D70" s="208"/>
      <c r="E70" s="208"/>
      <c r="F70" s="208"/>
      <c r="G70" s="207"/>
      <c r="H70" s="223">
        <f>B4</f>
        <v>37165</v>
      </c>
      <c r="I70" s="223">
        <f t="shared" ref="I70:AL70" si="6">C4</f>
        <v>0</v>
      </c>
      <c r="J70" s="223">
        <f t="shared" si="6"/>
        <v>0</v>
      </c>
      <c r="K70" s="223" t="str">
        <f t="shared" si="6"/>
        <v>Check Figures</v>
      </c>
      <c r="L70" s="223">
        <f t="shared" si="6"/>
        <v>0</v>
      </c>
      <c r="M70" s="223">
        <f t="shared" si="6"/>
        <v>0</v>
      </c>
      <c r="N70" s="223">
        <f t="shared" si="6"/>
        <v>0</v>
      </c>
      <c r="O70" s="223">
        <f t="shared" si="6"/>
        <v>0</v>
      </c>
      <c r="P70" s="223">
        <f t="shared" si="6"/>
        <v>0</v>
      </c>
      <c r="Q70" s="223">
        <f t="shared" si="6"/>
        <v>0</v>
      </c>
      <c r="R70" s="223">
        <f t="shared" si="6"/>
        <v>0</v>
      </c>
      <c r="S70" s="223">
        <f t="shared" si="6"/>
        <v>0</v>
      </c>
      <c r="T70" s="223">
        <f t="shared" si="6"/>
        <v>0</v>
      </c>
      <c r="U70" s="223">
        <f t="shared" si="6"/>
        <v>0</v>
      </c>
      <c r="V70" s="223">
        <f t="shared" si="6"/>
        <v>0</v>
      </c>
      <c r="W70" s="223">
        <f t="shared" si="6"/>
        <v>0</v>
      </c>
      <c r="X70" s="223">
        <f t="shared" si="6"/>
        <v>0</v>
      </c>
      <c r="Y70" s="223">
        <f t="shared" si="6"/>
        <v>0</v>
      </c>
      <c r="Z70" s="223">
        <f t="shared" si="6"/>
        <v>0</v>
      </c>
      <c r="AA70" s="223">
        <f t="shared" si="6"/>
        <v>0</v>
      </c>
      <c r="AB70" s="223">
        <f t="shared" si="6"/>
        <v>0</v>
      </c>
      <c r="AC70" s="223">
        <f t="shared" si="6"/>
        <v>0</v>
      </c>
      <c r="AD70" s="223">
        <f t="shared" si="6"/>
        <v>0</v>
      </c>
      <c r="AE70" s="223">
        <f t="shared" si="6"/>
        <v>0</v>
      </c>
      <c r="AF70" s="223">
        <f t="shared" si="6"/>
        <v>0</v>
      </c>
      <c r="AG70" s="223">
        <f t="shared" si="6"/>
        <v>0</v>
      </c>
      <c r="AH70" s="223">
        <f t="shared" si="6"/>
        <v>0</v>
      </c>
      <c r="AI70" s="223">
        <f t="shared" si="6"/>
        <v>0</v>
      </c>
      <c r="AJ70" s="223">
        <f t="shared" si="6"/>
        <v>0</v>
      </c>
      <c r="AK70" s="223">
        <f t="shared" si="6"/>
        <v>0</v>
      </c>
      <c r="AL70" s="223">
        <f t="shared" si="6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>
        <v>0</v>
      </c>
      <c r="I71" s="217">
        <v>0</v>
      </c>
      <c r="J71" s="217">
        <v>0</v>
      </c>
      <c r="K71" s="217">
        <v>0</v>
      </c>
      <c r="L71" s="217">
        <v>0</v>
      </c>
      <c r="M71" s="217">
        <v>0</v>
      </c>
      <c r="N71" s="217">
        <v>0</v>
      </c>
      <c r="O71" s="217">
        <v>0</v>
      </c>
      <c r="P71" s="217">
        <v>0</v>
      </c>
      <c r="Q71" s="217">
        <v>0</v>
      </c>
      <c r="R71" s="217">
        <v>0</v>
      </c>
      <c r="S71" s="217">
        <v>0</v>
      </c>
      <c r="T71" s="217">
        <v>0</v>
      </c>
      <c r="U71" s="217">
        <v>0</v>
      </c>
      <c r="V71" s="217">
        <v>0</v>
      </c>
      <c r="W71" s="217">
        <v>0</v>
      </c>
      <c r="X71" s="217">
        <v>0</v>
      </c>
      <c r="Y71" s="217">
        <v>0</v>
      </c>
      <c r="Z71" s="217">
        <v>0</v>
      </c>
      <c r="AA71" s="217">
        <v>0</v>
      </c>
      <c r="AB71" s="217">
        <v>0</v>
      </c>
      <c r="AC71" s="217">
        <v>0</v>
      </c>
      <c r="AD71" s="217">
        <v>0</v>
      </c>
      <c r="AE71" s="217">
        <v>0</v>
      </c>
      <c r="AF71" s="217">
        <v>0</v>
      </c>
      <c r="AG71" s="217">
        <v>0</v>
      </c>
      <c r="AH71" s="217">
        <v>0</v>
      </c>
      <c r="AI71" s="217">
        <v>0</v>
      </c>
      <c r="AJ71" s="217">
        <v>0</v>
      </c>
      <c r="AK71" s="217">
        <v>0</v>
      </c>
      <c r="AL71" s="217">
        <v>0</v>
      </c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>
        <v>0</v>
      </c>
      <c r="I72" s="523">
        <v>0</v>
      </c>
      <c r="J72" s="523">
        <v>0</v>
      </c>
      <c r="K72" s="523">
        <v>0</v>
      </c>
      <c r="L72" s="523">
        <v>0</v>
      </c>
      <c r="M72" s="523">
        <v>0</v>
      </c>
      <c r="N72" s="523">
        <v>0</v>
      </c>
      <c r="O72" s="523">
        <v>0</v>
      </c>
      <c r="P72" s="523">
        <v>0</v>
      </c>
      <c r="Q72" s="523">
        <v>0</v>
      </c>
      <c r="R72" s="523">
        <v>0</v>
      </c>
      <c r="S72" s="523">
        <v>0</v>
      </c>
      <c r="T72" s="523">
        <v>0</v>
      </c>
      <c r="U72" s="523">
        <v>0</v>
      </c>
      <c r="V72" s="523">
        <v>0</v>
      </c>
      <c r="W72" s="523">
        <v>0</v>
      </c>
      <c r="X72" s="523">
        <v>0</v>
      </c>
      <c r="Y72" s="523">
        <v>0</v>
      </c>
      <c r="Z72" s="523">
        <v>0</v>
      </c>
      <c r="AA72" s="523">
        <v>0</v>
      </c>
      <c r="AB72" s="523">
        <v>0</v>
      </c>
      <c r="AC72" s="523">
        <v>0</v>
      </c>
      <c r="AD72" s="523">
        <v>0</v>
      </c>
      <c r="AE72" s="523">
        <v>0</v>
      </c>
      <c r="AF72" s="523">
        <v>0</v>
      </c>
      <c r="AG72" s="523">
        <v>0</v>
      </c>
      <c r="AH72" s="523">
        <v>0</v>
      </c>
      <c r="AI72" s="523">
        <v>0</v>
      </c>
      <c r="AJ72" s="523">
        <v>0</v>
      </c>
      <c r="AK72" s="523">
        <v>0</v>
      </c>
      <c r="AL72" s="523">
        <v>0</v>
      </c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>
        <v>0</v>
      </c>
      <c r="I73" s="523">
        <v>0</v>
      </c>
      <c r="J73" s="523">
        <v>0</v>
      </c>
      <c r="K73" s="523">
        <v>0</v>
      </c>
      <c r="L73" s="523">
        <v>0</v>
      </c>
      <c r="M73" s="523">
        <v>0</v>
      </c>
      <c r="N73" s="523">
        <v>0</v>
      </c>
      <c r="O73" s="523">
        <v>0</v>
      </c>
      <c r="P73" s="523">
        <v>0</v>
      </c>
      <c r="Q73" s="523">
        <v>0</v>
      </c>
      <c r="R73" s="523">
        <v>0</v>
      </c>
      <c r="S73" s="523">
        <v>0</v>
      </c>
      <c r="T73" s="523">
        <v>0</v>
      </c>
      <c r="U73" s="523">
        <v>0</v>
      </c>
      <c r="V73" s="523">
        <v>0</v>
      </c>
      <c r="W73" s="523">
        <v>0</v>
      </c>
      <c r="X73" s="523">
        <v>0</v>
      </c>
      <c r="Y73" s="523">
        <v>0</v>
      </c>
      <c r="Z73" s="523">
        <v>0</v>
      </c>
      <c r="AA73" s="523">
        <v>0</v>
      </c>
      <c r="AB73" s="523">
        <v>0</v>
      </c>
      <c r="AC73" s="523">
        <v>0</v>
      </c>
      <c r="AD73" s="523">
        <v>0</v>
      </c>
      <c r="AE73" s="523">
        <v>0</v>
      </c>
      <c r="AF73" s="523">
        <v>0</v>
      </c>
      <c r="AG73" s="523">
        <v>0</v>
      </c>
      <c r="AH73" s="523">
        <v>0</v>
      </c>
      <c r="AI73" s="523">
        <v>0</v>
      </c>
      <c r="AJ73" s="523">
        <v>0</v>
      </c>
      <c r="AK73" s="523">
        <v>0</v>
      </c>
      <c r="AL73" s="523">
        <v>0</v>
      </c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">
      <c r="A76" s="233" t="s">
        <v>205</v>
      </c>
      <c r="B76" s="437"/>
      <c r="C76" s="211"/>
      <c r="D76" s="217">
        <v>0</v>
      </c>
      <c r="E76" s="218">
        <f t="shared" ref="E76:E106" si="7">AM76</f>
        <v>0</v>
      </c>
      <c r="F76" s="219">
        <f t="shared" ref="F76:F91" si="8">E76-D76</f>
        <v>0</v>
      </c>
      <c r="G76" s="207"/>
      <c r="H76" s="225">
        <v>0</v>
      </c>
      <c r="I76" s="225">
        <v>0</v>
      </c>
      <c r="J76" s="225">
        <v>0</v>
      </c>
      <c r="K76" s="225">
        <v>0</v>
      </c>
      <c r="L76" s="225">
        <v>0</v>
      </c>
      <c r="M76" s="225">
        <v>0</v>
      </c>
      <c r="N76" s="225">
        <v>0</v>
      </c>
      <c r="O76" s="225">
        <v>0</v>
      </c>
      <c r="P76" s="225">
        <v>0</v>
      </c>
      <c r="Q76" s="225">
        <v>0</v>
      </c>
      <c r="R76" s="225">
        <v>0</v>
      </c>
      <c r="S76" s="225">
        <v>0</v>
      </c>
      <c r="T76" s="225">
        <v>0</v>
      </c>
      <c r="U76" s="225">
        <v>0</v>
      </c>
      <c r="V76" s="225">
        <v>0</v>
      </c>
      <c r="W76" s="225">
        <v>0</v>
      </c>
      <c r="X76" s="225">
        <v>0</v>
      </c>
      <c r="Y76" s="225">
        <v>0</v>
      </c>
      <c r="Z76" s="225">
        <v>0</v>
      </c>
      <c r="AA76" s="225">
        <v>0</v>
      </c>
      <c r="AB76" s="225">
        <v>0</v>
      </c>
      <c r="AC76" s="225">
        <v>0</v>
      </c>
      <c r="AD76" s="225">
        <v>0</v>
      </c>
      <c r="AE76" s="225">
        <v>0</v>
      </c>
      <c r="AF76" s="225">
        <v>0</v>
      </c>
      <c r="AG76" s="225">
        <v>0</v>
      </c>
      <c r="AH76" s="225">
        <v>0</v>
      </c>
      <c r="AI76" s="225">
        <v>0</v>
      </c>
      <c r="AJ76" s="225">
        <v>0</v>
      </c>
      <c r="AK76" s="225">
        <v>0</v>
      </c>
      <c r="AL76" s="225">
        <v>0</v>
      </c>
      <c r="AM76" s="226">
        <f t="shared" ref="AM76:AM91" si="9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">
      <c r="A77" s="233" t="s">
        <v>206</v>
      </c>
      <c r="B77" s="437"/>
      <c r="C77" s="211"/>
      <c r="D77" s="217">
        <v>0</v>
      </c>
      <c r="E77" s="218">
        <f t="shared" si="7"/>
        <v>0</v>
      </c>
      <c r="F77" s="219">
        <f t="shared" si="8"/>
        <v>0</v>
      </c>
      <c r="G77" s="207"/>
      <c r="H77" s="225">
        <v>0</v>
      </c>
      <c r="I77" s="225">
        <v>0</v>
      </c>
      <c r="J77" s="225">
        <v>0</v>
      </c>
      <c r="K77" s="225">
        <v>0</v>
      </c>
      <c r="L77" s="225">
        <v>0</v>
      </c>
      <c r="M77" s="225">
        <v>0</v>
      </c>
      <c r="N77" s="225">
        <v>0</v>
      </c>
      <c r="O77" s="225">
        <v>0</v>
      </c>
      <c r="P77" s="225">
        <v>0</v>
      </c>
      <c r="Q77" s="225">
        <v>0</v>
      </c>
      <c r="R77" s="225">
        <v>0</v>
      </c>
      <c r="S77" s="225">
        <v>0</v>
      </c>
      <c r="T77" s="225">
        <v>0</v>
      </c>
      <c r="U77" s="225">
        <v>0</v>
      </c>
      <c r="V77" s="225">
        <v>0</v>
      </c>
      <c r="W77" s="225">
        <v>0</v>
      </c>
      <c r="X77" s="225">
        <v>0</v>
      </c>
      <c r="Y77" s="225">
        <v>0</v>
      </c>
      <c r="Z77" s="225">
        <v>0</v>
      </c>
      <c r="AA77" s="225">
        <v>0</v>
      </c>
      <c r="AB77" s="225">
        <v>0</v>
      </c>
      <c r="AC77" s="225">
        <v>0</v>
      </c>
      <c r="AD77" s="225">
        <v>0</v>
      </c>
      <c r="AE77" s="225">
        <v>0</v>
      </c>
      <c r="AF77" s="225">
        <v>0</v>
      </c>
      <c r="AG77" s="225">
        <v>0</v>
      </c>
      <c r="AH77" s="225">
        <v>0</v>
      </c>
      <c r="AI77" s="225">
        <v>0</v>
      </c>
      <c r="AJ77" s="225">
        <v>0</v>
      </c>
      <c r="AK77" s="225">
        <v>0</v>
      </c>
      <c r="AL77" s="225">
        <v>0</v>
      </c>
      <c r="AM77" s="226">
        <f t="shared" si="9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">
      <c r="A78" s="233" t="s">
        <v>207</v>
      </c>
      <c r="B78" s="437"/>
      <c r="C78" s="211"/>
      <c r="D78" s="217">
        <v>0</v>
      </c>
      <c r="E78" s="218">
        <f t="shared" si="7"/>
        <v>0</v>
      </c>
      <c r="F78" s="219">
        <f t="shared" si="8"/>
        <v>0</v>
      </c>
      <c r="G78" s="207"/>
      <c r="H78" s="225">
        <v>0</v>
      </c>
      <c r="I78" s="225">
        <v>0</v>
      </c>
      <c r="J78" s="225">
        <v>0</v>
      </c>
      <c r="K78" s="225">
        <v>0</v>
      </c>
      <c r="L78" s="225">
        <v>0</v>
      </c>
      <c r="M78" s="225">
        <v>0</v>
      </c>
      <c r="N78" s="225">
        <v>0</v>
      </c>
      <c r="O78" s="225">
        <v>0</v>
      </c>
      <c r="P78" s="225">
        <v>0</v>
      </c>
      <c r="Q78" s="225">
        <v>0</v>
      </c>
      <c r="R78" s="225">
        <v>0</v>
      </c>
      <c r="S78" s="225">
        <v>0</v>
      </c>
      <c r="T78" s="225">
        <v>0</v>
      </c>
      <c r="U78" s="225">
        <v>0</v>
      </c>
      <c r="V78" s="225">
        <v>0</v>
      </c>
      <c r="W78" s="225">
        <v>0</v>
      </c>
      <c r="X78" s="225">
        <v>0</v>
      </c>
      <c r="Y78" s="225">
        <v>0</v>
      </c>
      <c r="Z78" s="225">
        <v>0</v>
      </c>
      <c r="AA78" s="225">
        <v>0</v>
      </c>
      <c r="AB78" s="225">
        <v>0</v>
      </c>
      <c r="AC78" s="225">
        <v>0</v>
      </c>
      <c r="AD78" s="225">
        <v>0</v>
      </c>
      <c r="AE78" s="225">
        <v>0</v>
      </c>
      <c r="AF78" s="225">
        <v>0</v>
      </c>
      <c r="AG78" s="225">
        <v>0</v>
      </c>
      <c r="AH78" s="225">
        <v>0</v>
      </c>
      <c r="AI78" s="225">
        <v>0</v>
      </c>
      <c r="AJ78" s="225">
        <v>0</v>
      </c>
      <c r="AK78" s="225">
        <v>0</v>
      </c>
      <c r="AL78" s="225">
        <v>0</v>
      </c>
      <c r="AM78" s="226">
        <f t="shared" si="9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">
      <c r="A79" s="233" t="s">
        <v>208</v>
      </c>
      <c r="B79" s="437"/>
      <c r="C79" s="211"/>
      <c r="D79" s="217">
        <v>0</v>
      </c>
      <c r="E79" s="218">
        <f t="shared" si="7"/>
        <v>0</v>
      </c>
      <c r="F79" s="219">
        <f t="shared" si="8"/>
        <v>0</v>
      </c>
      <c r="G79" s="207"/>
      <c r="H79" s="225">
        <v>0</v>
      </c>
      <c r="I79" s="225">
        <v>0</v>
      </c>
      <c r="J79" s="225">
        <v>0</v>
      </c>
      <c r="K79" s="225">
        <v>0</v>
      </c>
      <c r="L79" s="225">
        <v>0</v>
      </c>
      <c r="M79" s="225">
        <v>0</v>
      </c>
      <c r="N79" s="225">
        <v>0</v>
      </c>
      <c r="O79" s="225">
        <v>0</v>
      </c>
      <c r="P79" s="225">
        <v>0</v>
      </c>
      <c r="Q79" s="225">
        <v>0</v>
      </c>
      <c r="R79" s="225">
        <v>0</v>
      </c>
      <c r="S79" s="225">
        <v>0</v>
      </c>
      <c r="T79" s="225">
        <v>0</v>
      </c>
      <c r="U79" s="225">
        <v>0</v>
      </c>
      <c r="V79" s="225">
        <v>0</v>
      </c>
      <c r="W79" s="225">
        <v>0</v>
      </c>
      <c r="X79" s="225">
        <v>0</v>
      </c>
      <c r="Y79" s="225">
        <v>0</v>
      </c>
      <c r="Z79" s="225">
        <v>0</v>
      </c>
      <c r="AA79" s="225">
        <v>0</v>
      </c>
      <c r="AB79" s="225">
        <v>0</v>
      </c>
      <c r="AC79" s="225">
        <v>0</v>
      </c>
      <c r="AD79" s="225">
        <v>0</v>
      </c>
      <c r="AE79" s="225">
        <v>0</v>
      </c>
      <c r="AF79" s="225">
        <v>0</v>
      </c>
      <c r="AG79" s="225">
        <v>0</v>
      </c>
      <c r="AH79" s="225">
        <v>0</v>
      </c>
      <c r="AI79" s="225">
        <v>0</v>
      </c>
      <c r="AJ79" s="225">
        <v>0</v>
      </c>
      <c r="AK79" s="225">
        <v>0</v>
      </c>
      <c r="AL79" s="225">
        <v>0</v>
      </c>
      <c r="AM79" s="226">
        <f t="shared" si="9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">
      <c r="A80" s="233" t="s">
        <v>209</v>
      </c>
      <c r="B80" s="437"/>
      <c r="C80" s="211"/>
      <c r="D80" s="217">
        <v>0</v>
      </c>
      <c r="E80" s="218">
        <f t="shared" si="7"/>
        <v>0</v>
      </c>
      <c r="F80" s="219">
        <f t="shared" si="8"/>
        <v>0</v>
      </c>
      <c r="G80" s="207"/>
      <c r="H80" s="225">
        <v>0</v>
      </c>
      <c r="I80" s="225">
        <v>0</v>
      </c>
      <c r="J80" s="225">
        <v>0</v>
      </c>
      <c r="K80" s="225">
        <v>0</v>
      </c>
      <c r="L80" s="225">
        <v>0</v>
      </c>
      <c r="M80" s="225">
        <v>0</v>
      </c>
      <c r="N80" s="225">
        <v>0</v>
      </c>
      <c r="O80" s="225">
        <v>0</v>
      </c>
      <c r="P80" s="225">
        <v>0</v>
      </c>
      <c r="Q80" s="225">
        <v>0</v>
      </c>
      <c r="R80" s="225">
        <v>0</v>
      </c>
      <c r="S80" s="225">
        <v>0</v>
      </c>
      <c r="T80" s="225">
        <v>0</v>
      </c>
      <c r="U80" s="225">
        <v>0</v>
      </c>
      <c r="V80" s="225">
        <v>0</v>
      </c>
      <c r="W80" s="225">
        <v>0</v>
      </c>
      <c r="X80" s="225">
        <v>0</v>
      </c>
      <c r="Y80" s="225">
        <v>0</v>
      </c>
      <c r="Z80" s="225">
        <v>0</v>
      </c>
      <c r="AA80" s="225">
        <v>0</v>
      </c>
      <c r="AB80" s="225">
        <v>0</v>
      </c>
      <c r="AC80" s="225">
        <v>0</v>
      </c>
      <c r="AD80" s="225">
        <v>0</v>
      </c>
      <c r="AE80" s="225">
        <v>0</v>
      </c>
      <c r="AF80" s="225">
        <v>0</v>
      </c>
      <c r="AG80" s="225">
        <v>0</v>
      </c>
      <c r="AH80" s="225">
        <v>0</v>
      </c>
      <c r="AI80" s="225">
        <v>0</v>
      </c>
      <c r="AJ80" s="225">
        <v>0</v>
      </c>
      <c r="AK80" s="225">
        <v>0</v>
      </c>
      <c r="AL80" s="225">
        <v>0</v>
      </c>
      <c r="AM80" s="226">
        <f t="shared" si="9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">
      <c r="A81" s="233" t="s">
        <v>210</v>
      </c>
      <c r="B81" s="437"/>
      <c r="C81" s="211"/>
      <c r="D81" s="217">
        <v>0</v>
      </c>
      <c r="E81" s="218">
        <f t="shared" si="7"/>
        <v>0</v>
      </c>
      <c r="F81" s="219">
        <f t="shared" si="8"/>
        <v>0</v>
      </c>
      <c r="G81" s="207"/>
      <c r="H81" s="225">
        <v>0</v>
      </c>
      <c r="I81" s="225">
        <v>0</v>
      </c>
      <c r="J81" s="225">
        <v>0</v>
      </c>
      <c r="K81" s="225">
        <v>0</v>
      </c>
      <c r="L81" s="225">
        <v>0</v>
      </c>
      <c r="M81" s="225">
        <v>0</v>
      </c>
      <c r="N81" s="225">
        <v>0</v>
      </c>
      <c r="O81" s="225">
        <v>0</v>
      </c>
      <c r="P81" s="225">
        <v>0</v>
      </c>
      <c r="Q81" s="225">
        <v>0</v>
      </c>
      <c r="R81" s="225">
        <v>0</v>
      </c>
      <c r="S81" s="225">
        <v>0</v>
      </c>
      <c r="T81" s="225">
        <v>0</v>
      </c>
      <c r="U81" s="225">
        <v>0</v>
      </c>
      <c r="V81" s="225">
        <v>0</v>
      </c>
      <c r="W81" s="225">
        <v>0</v>
      </c>
      <c r="X81" s="225">
        <v>0</v>
      </c>
      <c r="Y81" s="225">
        <v>0</v>
      </c>
      <c r="Z81" s="225">
        <v>0</v>
      </c>
      <c r="AA81" s="225">
        <v>0</v>
      </c>
      <c r="AB81" s="225">
        <v>0</v>
      </c>
      <c r="AC81" s="225">
        <v>0</v>
      </c>
      <c r="AD81" s="225">
        <v>0</v>
      </c>
      <c r="AE81" s="225">
        <v>0</v>
      </c>
      <c r="AF81" s="225">
        <v>0</v>
      </c>
      <c r="AG81" s="225">
        <v>0</v>
      </c>
      <c r="AH81" s="225">
        <v>0</v>
      </c>
      <c r="AI81" s="225">
        <v>0</v>
      </c>
      <c r="AJ81" s="225">
        <v>0</v>
      </c>
      <c r="AK81" s="225">
        <v>0</v>
      </c>
      <c r="AL81" s="225">
        <v>0</v>
      </c>
      <c r="AM81" s="226">
        <f t="shared" si="9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">
      <c r="A82" s="233" t="s">
        <v>211</v>
      </c>
      <c r="B82" s="437"/>
      <c r="C82" s="211"/>
      <c r="D82" s="217">
        <v>0</v>
      </c>
      <c r="E82" s="218">
        <f t="shared" si="7"/>
        <v>0</v>
      </c>
      <c r="F82" s="219">
        <f t="shared" si="8"/>
        <v>0</v>
      </c>
      <c r="G82" s="207"/>
      <c r="H82" s="225">
        <v>0</v>
      </c>
      <c r="I82" s="225">
        <v>0</v>
      </c>
      <c r="J82" s="225">
        <v>0</v>
      </c>
      <c r="K82" s="225">
        <v>0</v>
      </c>
      <c r="L82" s="225">
        <v>0</v>
      </c>
      <c r="M82" s="225">
        <v>0</v>
      </c>
      <c r="N82" s="225">
        <v>0</v>
      </c>
      <c r="O82" s="225">
        <v>0</v>
      </c>
      <c r="P82" s="225">
        <v>0</v>
      </c>
      <c r="Q82" s="225">
        <v>0</v>
      </c>
      <c r="R82" s="225">
        <v>0</v>
      </c>
      <c r="S82" s="225">
        <v>0</v>
      </c>
      <c r="T82" s="225">
        <v>0</v>
      </c>
      <c r="U82" s="225">
        <v>0</v>
      </c>
      <c r="V82" s="225">
        <v>0</v>
      </c>
      <c r="W82" s="225">
        <v>0</v>
      </c>
      <c r="X82" s="225">
        <v>0</v>
      </c>
      <c r="Y82" s="225">
        <v>0</v>
      </c>
      <c r="Z82" s="225">
        <v>0</v>
      </c>
      <c r="AA82" s="225">
        <v>0</v>
      </c>
      <c r="AB82" s="225">
        <v>0</v>
      </c>
      <c r="AC82" s="225">
        <v>0</v>
      </c>
      <c r="AD82" s="225">
        <v>0</v>
      </c>
      <c r="AE82" s="225">
        <v>0</v>
      </c>
      <c r="AF82" s="225">
        <v>0</v>
      </c>
      <c r="AG82" s="225">
        <v>0</v>
      </c>
      <c r="AH82" s="225">
        <v>0</v>
      </c>
      <c r="AI82" s="225">
        <v>0</v>
      </c>
      <c r="AJ82" s="225">
        <v>0</v>
      </c>
      <c r="AK82" s="225">
        <v>0</v>
      </c>
      <c r="AL82" s="225">
        <v>0</v>
      </c>
      <c r="AM82" s="226">
        <f t="shared" si="9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">
      <c r="A83" s="233" t="s">
        <v>212</v>
      </c>
      <c r="B83" s="437"/>
      <c r="C83" s="211"/>
      <c r="D83" s="217">
        <v>0</v>
      </c>
      <c r="E83" s="218">
        <f t="shared" si="7"/>
        <v>0</v>
      </c>
      <c r="F83" s="219">
        <f t="shared" si="8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9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">
      <c r="A84" s="254" t="s">
        <v>214</v>
      </c>
      <c r="B84" s="437"/>
      <c r="C84" s="211"/>
      <c r="D84" s="217">
        <v>0</v>
      </c>
      <c r="E84" s="218">
        <f t="shared" si="7"/>
        <v>0</v>
      </c>
      <c r="F84" s="219">
        <f t="shared" si="8"/>
        <v>0</v>
      </c>
      <c r="G84" s="207"/>
      <c r="H84" s="225">
        <v>0</v>
      </c>
      <c r="I84" s="225">
        <v>0</v>
      </c>
      <c r="J84" s="225">
        <v>0</v>
      </c>
      <c r="K84" s="225">
        <v>0</v>
      </c>
      <c r="L84" s="225">
        <v>0</v>
      </c>
      <c r="M84" s="225">
        <v>0</v>
      </c>
      <c r="N84" s="225">
        <v>0</v>
      </c>
      <c r="O84" s="225">
        <v>0</v>
      </c>
      <c r="P84" s="225">
        <v>0</v>
      </c>
      <c r="Q84" s="225">
        <v>0</v>
      </c>
      <c r="R84" s="225">
        <v>0</v>
      </c>
      <c r="S84" s="225">
        <v>0</v>
      </c>
      <c r="T84" s="225">
        <v>0</v>
      </c>
      <c r="U84" s="225">
        <v>0</v>
      </c>
      <c r="V84" s="225">
        <v>0</v>
      </c>
      <c r="W84" s="225">
        <v>0</v>
      </c>
      <c r="X84" s="225">
        <v>0</v>
      </c>
      <c r="Y84" s="225">
        <v>0</v>
      </c>
      <c r="Z84" s="225">
        <v>0</v>
      </c>
      <c r="AA84" s="225">
        <v>0</v>
      </c>
      <c r="AB84" s="225">
        <v>0</v>
      </c>
      <c r="AC84" s="225">
        <v>0</v>
      </c>
      <c r="AD84" s="225">
        <v>0</v>
      </c>
      <c r="AE84" s="225">
        <v>0</v>
      </c>
      <c r="AF84" s="225">
        <v>0</v>
      </c>
      <c r="AG84" s="225">
        <v>0</v>
      </c>
      <c r="AH84" s="225">
        <v>0</v>
      </c>
      <c r="AI84" s="225">
        <v>0</v>
      </c>
      <c r="AJ84" s="225">
        <v>0</v>
      </c>
      <c r="AK84" s="225">
        <v>0</v>
      </c>
      <c r="AL84" s="225">
        <v>0</v>
      </c>
      <c r="AM84" s="226">
        <f t="shared" si="9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">
      <c r="A85" s="254" t="s">
        <v>214</v>
      </c>
      <c r="B85" s="437"/>
      <c r="C85" s="211"/>
      <c r="D85" s="217">
        <v>0</v>
      </c>
      <c r="E85" s="218">
        <f t="shared" si="7"/>
        <v>0</v>
      </c>
      <c r="F85" s="219">
        <f t="shared" si="8"/>
        <v>0</v>
      </c>
      <c r="G85" s="207"/>
      <c r="H85" s="225">
        <v>0</v>
      </c>
      <c r="I85" s="225">
        <v>0</v>
      </c>
      <c r="J85" s="225">
        <v>0</v>
      </c>
      <c r="K85" s="225">
        <v>0</v>
      </c>
      <c r="L85" s="225">
        <v>0</v>
      </c>
      <c r="M85" s="225">
        <v>0</v>
      </c>
      <c r="N85" s="225">
        <v>0</v>
      </c>
      <c r="O85" s="225">
        <v>0</v>
      </c>
      <c r="P85" s="225">
        <v>0</v>
      </c>
      <c r="Q85" s="225">
        <v>0</v>
      </c>
      <c r="R85" s="225">
        <v>0</v>
      </c>
      <c r="S85" s="225">
        <v>0</v>
      </c>
      <c r="T85" s="225">
        <v>0</v>
      </c>
      <c r="U85" s="225">
        <v>0</v>
      </c>
      <c r="V85" s="225">
        <v>0</v>
      </c>
      <c r="W85" s="225">
        <v>0</v>
      </c>
      <c r="X85" s="225">
        <v>0</v>
      </c>
      <c r="Y85" s="225">
        <v>0</v>
      </c>
      <c r="Z85" s="225">
        <v>0</v>
      </c>
      <c r="AA85" s="225">
        <v>0</v>
      </c>
      <c r="AB85" s="225">
        <v>0</v>
      </c>
      <c r="AC85" s="225">
        <v>0</v>
      </c>
      <c r="AD85" s="225">
        <v>0</v>
      </c>
      <c r="AE85" s="225">
        <v>0</v>
      </c>
      <c r="AF85" s="225">
        <v>0</v>
      </c>
      <c r="AG85" s="225">
        <v>0</v>
      </c>
      <c r="AH85" s="225">
        <v>0</v>
      </c>
      <c r="AI85" s="225">
        <v>0</v>
      </c>
      <c r="AJ85" s="225">
        <v>0</v>
      </c>
      <c r="AK85" s="225">
        <v>0</v>
      </c>
      <c r="AL85" s="225">
        <v>0</v>
      </c>
      <c r="AM85" s="226">
        <f t="shared" si="9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">
      <c r="A86" s="254" t="s">
        <v>214</v>
      </c>
      <c r="B86" s="437"/>
      <c r="C86" s="211"/>
      <c r="D86" s="217">
        <v>0</v>
      </c>
      <c r="E86" s="218">
        <f t="shared" si="7"/>
        <v>0</v>
      </c>
      <c r="F86" s="219">
        <f t="shared" si="8"/>
        <v>0</v>
      </c>
      <c r="G86" s="207"/>
      <c r="H86" s="225">
        <v>0</v>
      </c>
      <c r="I86" s="225">
        <v>0</v>
      </c>
      <c r="J86" s="225">
        <v>0</v>
      </c>
      <c r="K86" s="225">
        <v>0</v>
      </c>
      <c r="L86" s="225">
        <v>0</v>
      </c>
      <c r="M86" s="225">
        <v>0</v>
      </c>
      <c r="N86" s="225">
        <v>0</v>
      </c>
      <c r="O86" s="225">
        <v>0</v>
      </c>
      <c r="P86" s="225">
        <v>0</v>
      </c>
      <c r="Q86" s="225">
        <v>0</v>
      </c>
      <c r="R86" s="225">
        <v>0</v>
      </c>
      <c r="S86" s="225">
        <v>0</v>
      </c>
      <c r="T86" s="225">
        <v>0</v>
      </c>
      <c r="U86" s="225">
        <v>0</v>
      </c>
      <c r="V86" s="225">
        <v>0</v>
      </c>
      <c r="W86" s="225">
        <v>0</v>
      </c>
      <c r="X86" s="225">
        <v>0</v>
      </c>
      <c r="Y86" s="225">
        <v>0</v>
      </c>
      <c r="Z86" s="225">
        <v>0</v>
      </c>
      <c r="AA86" s="225">
        <v>0</v>
      </c>
      <c r="AB86" s="225">
        <v>0</v>
      </c>
      <c r="AC86" s="225">
        <v>0</v>
      </c>
      <c r="AD86" s="225">
        <v>0</v>
      </c>
      <c r="AE86" s="225">
        <v>0</v>
      </c>
      <c r="AF86" s="225">
        <v>0</v>
      </c>
      <c r="AG86" s="225">
        <v>0</v>
      </c>
      <c r="AH86" s="225">
        <v>0</v>
      </c>
      <c r="AI86" s="225">
        <v>0</v>
      </c>
      <c r="AJ86" s="225">
        <v>0</v>
      </c>
      <c r="AK86" s="225">
        <v>0</v>
      </c>
      <c r="AL86" s="225">
        <v>0</v>
      </c>
      <c r="AM86" s="226">
        <f t="shared" si="9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">
      <c r="A87" s="233" t="s">
        <v>215</v>
      </c>
      <c r="B87" s="437"/>
      <c r="C87" s="211"/>
      <c r="D87" s="217">
        <v>0</v>
      </c>
      <c r="E87" s="218">
        <f t="shared" si="7"/>
        <v>0</v>
      </c>
      <c r="F87" s="219">
        <f t="shared" si="8"/>
        <v>0</v>
      </c>
      <c r="G87" s="207"/>
      <c r="H87" s="225">
        <v>0</v>
      </c>
      <c r="I87" s="225">
        <v>0</v>
      </c>
      <c r="J87" s="225">
        <v>0</v>
      </c>
      <c r="K87" s="225">
        <v>0</v>
      </c>
      <c r="L87" s="225">
        <v>0</v>
      </c>
      <c r="M87" s="225">
        <v>0</v>
      </c>
      <c r="N87" s="225">
        <v>0</v>
      </c>
      <c r="O87" s="225">
        <v>0</v>
      </c>
      <c r="P87" s="225">
        <v>0</v>
      </c>
      <c r="Q87" s="225">
        <v>0</v>
      </c>
      <c r="R87" s="225">
        <v>0</v>
      </c>
      <c r="S87" s="225">
        <v>0</v>
      </c>
      <c r="T87" s="225">
        <v>0</v>
      </c>
      <c r="U87" s="225">
        <v>0</v>
      </c>
      <c r="V87" s="225">
        <v>0</v>
      </c>
      <c r="W87" s="225">
        <v>0</v>
      </c>
      <c r="X87" s="225">
        <v>0</v>
      </c>
      <c r="Y87" s="225">
        <v>0</v>
      </c>
      <c r="Z87" s="225">
        <v>0</v>
      </c>
      <c r="AA87" s="225">
        <v>0</v>
      </c>
      <c r="AB87" s="225">
        <v>0</v>
      </c>
      <c r="AC87" s="225">
        <v>0</v>
      </c>
      <c r="AD87" s="225">
        <v>0</v>
      </c>
      <c r="AE87" s="225">
        <v>0</v>
      </c>
      <c r="AF87" s="225">
        <v>0</v>
      </c>
      <c r="AG87" s="225">
        <v>0</v>
      </c>
      <c r="AH87" s="225">
        <v>0</v>
      </c>
      <c r="AI87" s="225">
        <v>0</v>
      </c>
      <c r="AJ87" s="225">
        <v>0</v>
      </c>
      <c r="AK87" s="225">
        <v>0</v>
      </c>
      <c r="AL87" s="225">
        <v>0</v>
      </c>
      <c r="AM87" s="226">
        <f t="shared" si="9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">
      <c r="A88" s="210" t="s">
        <v>216</v>
      </c>
      <c r="B88" s="437"/>
      <c r="C88" s="211"/>
      <c r="D88" s="217">
        <v>0</v>
      </c>
      <c r="E88" s="218">
        <f t="shared" si="7"/>
        <v>0</v>
      </c>
      <c r="F88" s="219">
        <f t="shared" si="8"/>
        <v>0</v>
      </c>
      <c r="G88" s="207"/>
      <c r="H88" s="225">
        <v>0</v>
      </c>
      <c r="I88" s="225">
        <v>0</v>
      </c>
      <c r="J88" s="225">
        <v>0</v>
      </c>
      <c r="K88" s="225">
        <v>0</v>
      </c>
      <c r="L88" s="225">
        <v>0</v>
      </c>
      <c r="M88" s="225">
        <v>0</v>
      </c>
      <c r="N88" s="225">
        <v>0</v>
      </c>
      <c r="O88" s="225">
        <v>0</v>
      </c>
      <c r="P88" s="225">
        <v>0</v>
      </c>
      <c r="Q88" s="225">
        <v>0</v>
      </c>
      <c r="R88" s="225">
        <v>0</v>
      </c>
      <c r="S88" s="225">
        <v>0</v>
      </c>
      <c r="T88" s="225">
        <v>0</v>
      </c>
      <c r="U88" s="225">
        <v>0</v>
      </c>
      <c r="V88" s="225">
        <v>0</v>
      </c>
      <c r="W88" s="225">
        <v>0</v>
      </c>
      <c r="X88" s="225">
        <v>0</v>
      </c>
      <c r="Y88" s="225">
        <v>0</v>
      </c>
      <c r="Z88" s="225">
        <v>0</v>
      </c>
      <c r="AA88" s="225">
        <v>0</v>
      </c>
      <c r="AB88" s="225">
        <v>0</v>
      </c>
      <c r="AC88" s="225">
        <v>0</v>
      </c>
      <c r="AD88" s="225">
        <v>0</v>
      </c>
      <c r="AE88" s="225">
        <v>0</v>
      </c>
      <c r="AF88" s="225">
        <v>0</v>
      </c>
      <c r="AG88" s="225">
        <v>0</v>
      </c>
      <c r="AH88" s="225">
        <v>0</v>
      </c>
      <c r="AI88" s="225">
        <v>0</v>
      </c>
      <c r="AJ88" s="225">
        <v>0</v>
      </c>
      <c r="AK88" s="225">
        <v>0</v>
      </c>
      <c r="AL88" s="225">
        <v>0</v>
      </c>
      <c r="AM88" s="226">
        <f t="shared" si="9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">
      <c r="A89" s="210" t="s">
        <v>217</v>
      </c>
      <c r="B89" s="437"/>
      <c r="C89" s="211"/>
      <c r="D89" s="217">
        <v>0</v>
      </c>
      <c r="E89" s="218">
        <f t="shared" si="7"/>
        <v>0</v>
      </c>
      <c r="F89" s="219">
        <f t="shared" si="8"/>
        <v>0</v>
      </c>
      <c r="G89" s="207"/>
      <c r="H89" s="225">
        <v>0</v>
      </c>
      <c r="I89" s="225">
        <v>0</v>
      </c>
      <c r="J89" s="225">
        <v>0</v>
      </c>
      <c r="K89" s="225">
        <v>0</v>
      </c>
      <c r="L89" s="225">
        <v>0</v>
      </c>
      <c r="M89" s="225">
        <v>0</v>
      </c>
      <c r="N89" s="225">
        <v>0</v>
      </c>
      <c r="O89" s="225">
        <v>0</v>
      </c>
      <c r="P89" s="225">
        <v>0</v>
      </c>
      <c r="Q89" s="225">
        <v>0</v>
      </c>
      <c r="R89" s="225">
        <v>0</v>
      </c>
      <c r="S89" s="225">
        <v>0</v>
      </c>
      <c r="T89" s="225">
        <v>0</v>
      </c>
      <c r="U89" s="225">
        <v>0</v>
      </c>
      <c r="V89" s="225">
        <v>0</v>
      </c>
      <c r="W89" s="225">
        <v>0</v>
      </c>
      <c r="X89" s="225">
        <v>0</v>
      </c>
      <c r="Y89" s="225">
        <v>0</v>
      </c>
      <c r="Z89" s="225">
        <v>0</v>
      </c>
      <c r="AA89" s="225">
        <v>0</v>
      </c>
      <c r="AB89" s="225">
        <v>0</v>
      </c>
      <c r="AC89" s="225">
        <v>0</v>
      </c>
      <c r="AD89" s="225">
        <v>0</v>
      </c>
      <c r="AE89" s="225">
        <v>0</v>
      </c>
      <c r="AF89" s="225">
        <v>0</v>
      </c>
      <c r="AG89" s="225">
        <v>0</v>
      </c>
      <c r="AH89" s="225">
        <v>0</v>
      </c>
      <c r="AI89" s="225">
        <v>0</v>
      </c>
      <c r="AJ89" s="225">
        <v>0</v>
      </c>
      <c r="AK89" s="225">
        <v>0</v>
      </c>
      <c r="AL89" s="225">
        <v>0</v>
      </c>
      <c r="AM89" s="226">
        <f t="shared" si="9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">
      <c r="A90" s="210" t="s">
        <v>218</v>
      </c>
      <c r="B90" s="437"/>
      <c r="C90" s="211"/>
      <c r="D90" s="217">
        <v>0</v>
      </c>
      <c r="E90" s="218">
        <f t="shared" si="7"/>
        <v>0</v>
      </c>
      <c r="F90" s="219">
        <f t="shared" si="8"/>
        <v>0</v>
      </c>
      <c r="G90" s="207"/>
      <c r="H90" s="225">
        <v>0</v>
      </c>
      <c r="I90" s="225">
        <v>0</v>
      </c>
      <c r="J90" s="225">
        <v>0</v>
      </c>
      <c r="K90" s="225">
        <v>0</v>
      </c>
      <c r="L90" s="225">
        <v>0</v>
      </c>
      <c r="M90" s="225">
        <v>0</v>
      </c>
      <c r="N90" s="225">
        <v>0</v>
      </c>
      <c r="O90" s="225">
        <v>0</v>
      </c>
      <c r="P90" s="225">
        <v>0</v>
      </c>
      <c r="Q90" s="225">
        <v>0</v>
      </c>
      <c r="R90" s="225">
        <v>0</v>
      </c>
      <c r="S90" s="225">
        <v>0</v>
      </c>
      <c r="T90" s="225">
        <v>0</v>
      </c>
      <c r="U90" s="225">
        <v>0</v>
      </c>
      <c r="V90" s="225">
        <v>0</v>
      </c>
      <c r="W90" s="225">
        <v>0</v>
      </c>
      <c r="X90" s="225">
        <v>0</v>
      </c>
      <c r="Y90" s="225">
        <v>0</v>
      </c>
      <c r="Z90" s="225">
        <v>0</v>
      </c>
      <c r="AA90" s="225">
        <v>0</v>
      </c>
      <c r="AB90" s="225">
        <v>0</v>
      </c>
      <c r="AC90" s="225">
        <v>0</v>
      </c>
      <c r="AD90" s="225">
        <v>0</v>
      </c>
      <c r="AE90" s="225">
        <v>0</v>
      </c>
      <c r="AF90" s="225">
        <v>0</v>
      </c>
      <c r="AG90" s="225">
        <v>0</v>
      </c>
      <c r="AH90" s="225">
        <v>0</v>
      </c>
      <c r="AI90" s="225">
        <v>0</v>
      </c>
      <c r="AJ90" s="225">
        <v>0</v>
      </c>
      <c r="AK90" s="225">
        <v>0</v>
      </c>
      <c r="AL90" s="225">
        <v>0</v>
      </c>
      <c r="AM90" s="226">
        <f t="shared" si="9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">
      <c r="A91" s="525" t="s">
        <v>219</v>
      </c>
      <c r="B91" s="526"/>
      <c r="C91" s="211"/>
      <c r="D91" s="217">
        <v>0</v>
      </c>
      <c r="E91" s="218">
        <f t="shared" si="7"/>
        <v>0</v>
      </c>
      <c r="F91" s="219">
        <f t="shared" si="8"/>
        <v>0</v>
      </c>
      <c r="G91" s="207"/>
      <c r="H91" s="527">
        <v>0</v>
      </c>
      <c r="I91" s="527">
        <v>0</v>
      </c>
      <c r="J91" s="527">
        <v>0</v>
      </c>
      <c r="K91" s="527">
        <v>0</v>
      </c>
      <c r="L91" s="527">
        <v>0</v>
      </c>
      <c r="M91" s="527">
        <v>0</v>
      </c>
      <c r="N91" s="527">
        <v>0</v>
      </c>
      <c r="O91" s="527">
        <v>0</v>
      </c>
      <c r="P91" s="527">
        <v>0</v>
      </c>
      <c r="Q91" s="527">
        <v>0</v>
      </c>
      <c r="R91" s="527">
        <v>0</v>
      </c>
      <c r="S91" s="527">
        <v>0</v>
      </c>
      <c r="T91" s="527">
        <v>0</v>
      </c>
      <c r="U91" s="527">
        <v>0</v>
      </c>
      <c r="V91" s="527">
        <v>0</v>
      </c>
      <c r="W91" s="527">
        <v>0</v>
      </c>
      <c r="X91" s="527">
        <v>0</v>
      </c>
      <c r="Y91" s="527">
        <v>0</v>
      </c>
      <c r="Z91" s="527">
        <v>0</v>
      </c>
      <c r="AA91" s="527">
        <v>0</v>
      </c>
      <c r="AB91" s="527">
        <v>0</v>
      </c>
      <c r="AC91" s="527">
        <v>0</v>
      </c>
      <c r="AD91" s="527">
        <v>0</v>
      </c>
      <c r="AE91" s="527">
        <v>0</v>
      </c>
      <c r="AF91" s="527">
        <v>0</v>
      </c>
      <c r="AG91" s="527">
        <v>0</v>
      </c>
      <c r="AH91" s="527">
        <v>0</v>
      </c>
      <c r="AI91" s="527">
        <v>0</v>
      </c>
      <c r="AJ91" s="527">
        <v>0</v>
      </c>
      <c r="AK91" s="527">
        <v>0</v>
      </c>
      <c r="AL91" s="527">
        <v>0</v>
      </c>
      <c r="AM91" s="226">
        <f t="shared" si="9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">
      <c r="A92" s="210" t="s">
        <v>220</v>
      </c>
      <c r="B92" s="437"/>
      <c r="C92" s="211"/>
      <c r="D92" s="217">
        <v>0</v>
      </c>
      <c r="E92" s="218">
        <f t="shared" si="7"/>
        <v>0</v>
      </c>
      <c r="F92" s="219">
        <f t="shared" ref="F92:F107" si="10">E92-D92</f>
        <v>0</v>
      </c>
      <c r="G92" s="207"/>
      <c r="H92" s="225">
        <v>0</v>
      </c>
      <c r="I92" s="225">
        <v>0</v>
      </c>
      <c r="J92" s="225">
        <v>0</v>
      </c>
      <c r="K92" s="225">
        <v>0</v>
      </c>
      <c r="L92" s="225">
        <v>0</v>
      </c>
      <c r="M92" s="225">
        <v>0</v>
      </c>
      <c r="N92" s="225">
        <v>0</v>
      </c>
      <c r="O92" s="225">
        <v>0</v>
      </c>
      <c r="P92" s="225">
        <v>0</v>
      </c>
      <c r="Q92" s="225">
        <v>0</v>
      </c>
      <c r="R92" s="225">
        <v>0</v>
      </c>
      <c r="S92" s="225">
        <v>0</v>
      </c>
      <c r="T92" s="225">
        <v>0</v>
      </c>
      <c r="U92" s="225">
        <v>0</v>
      </c>
      <c r="V92" s="225">
        <v>0</v>
      </c>
      <c r="W92" s="225">
        <v>0</v>
      </c>
      <c r="X92" s="225">
        <v>0</v>
      </c>
      <c r="Y92" s="225">
        <v>0</v>
      </c>
      <c r="Z92" s="225">
        <v>0</v>
      </c>
      <c r="AA92" s="225">
        <v>0</v>
      </c>
      <c r="AB92" s="225">
        <v>0</v>
      </c>
      <c r="AC92" s="225">
        <v>0</v>
      </c>
      <c r="AD92" s="225">
        <v>0</v>
      </c>
      <c r="AE92" s="225">
        <v>0</v>
      </c>
      <c r="AF92" s="225">
        <v>0</v>
      </c>
      <c r="AG92" s="225">
        <v>0</v>
      </c>
      <c r="AH92" s="225">
        <v>0</v>
      </c>
      <c r="AI92" s="225">
        <v>0</v>
      </c>
      <c r="AJ92" s="225">
        <v>0</v>
      </c>
      <c r="AK92" s="225">
        <v>0</v>
      </c>
      <c r="AL92" s="225">
        <v>0</v>
      </c>
      <c r="AM92" s="226">
        <f t="shared" ref="AM92:AM106" si="11">SUM(H92:AL92)</f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">
      <c r="A93" s="210" t="s">
        <v>221</v>
      </c>
      <c r="B93" s="437"/>
      <c r="C93" s="211"/>
      <c r="D93" s="217">
        <v>0</v>
      </c>
      <c r="E93" s="218">
        <f t="shared" si="7"/>
        <v>0</v>
      </c>
      <c r="F93" s="219">
        <f t="shared" si="10"/>
        <v>0</v>
      </c>
      <c r="G93" s="207"/>
      <c r="H93" s="225">
        <v>0</v>
      </c>
      <c r="I93" s="225">
        <v>0</v>
      </c>
      <c r="J93" s="225">
        <v>0</v>
      </c>
      <c r="K93" s="225">
        <v>0</v>
      </c>
      <c r="L93" s="225">
        <v>0</v>
      </c>
      <c r="M93" s="225">
        <v>0</v>
      </c>
      <c r="N93" s="225">
        <v>0</v>
      </c>
      <c r="O93" s="225">
        <v>0</v>
      </c>
      <c r="P93" s="225">
        <v>0</v>
      </c>
      <c r="Q93" s="225">
        <v>0</v>
      </c>
      <c r="R93" s="225">
        <v>0</v>
      </c>
      <c r="S93" s="225">
        <v>0</v>
      </c>
      <c r="T93" s="225">
        <v>0</v>
      </c>
      <c r="U93" s="225">
        <v>0</v>
      </c>
      <c r="V93" s="225">
        <v>0</v>
      </c>
      <c r="W93" s="225">
        <v>0</v>
      </c>
      <c r="X93" s="225">
        <v>0</v>
      </c>
      <c r="Y93" s="225">
        <v>0</v>
      </c>
      <c r="Z93" s="225">
        <v>0</v>
      </c>
      <c r="AA93" s="225">
        <v>0</v>
      </c>
      <c r="AB93" s="225">
        <v>0</v>
      </c>
      <c r="AC93" s="225">
        <v>0</v>
      </c>
      <c r="AD93" s="225">
        <v>0</v>
      </c>
      <c r="AE93" s="225">
        <v>0</v>
      </c>
      <c r="AF93" s="225">
        <v>0</v>
      </c>
      <c r="AG93" s="225">
        <v>0</v>
      </c>
      <c r="AH93" s="225">
        <v>0</v>
      </c>
      <c r="AI93" s="225">
        <v>0</v>
      </c>
      <c r="AJ93" s="225">
        <v>0</v>
      </c>
      <c r="AK93" s="225">
        <v>0</v>
      </c>
      <c r="AL93" s="225">
        <v>0</v>
      </c>
      <c r="AM93" s="226">
        <f t="shared" si="11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">
      <c r="A94" s="210" t="s">
        <v>211</v>
      </c>
      <c r="B94" s="437"/>
      <c r="C94" s="211"/>
      <c r="D94" s="217">
        <v>0</v>
      </c>
      <c r="E94" s="218">
        <f t="shared" si="7"/>
        <v>0</v>
      </c>
      <c r="F94" s="219">
        <f t="shared" si="10"/>
        <v>0</v>
      </c>
      <c r="G94" s="207"/>
      <c r="H94" s="225">
        <v>0</v>
      </c>
      <c r="I94" s="225">
        <v>0</v>
      </c>
      <c r="J94" s="225">
        <v>0</v>
      </c>
      <c r="K94" s="225">
        <v>0</v>
      </c>
      <c r="L94" s="225">
        <v>0</v>
      </c>
      <c r="M94" s="225">
        <v>0</v>
      </c>
      <c r="N94" s="225">
        <v>0</v>
      </c>
      <c r="O94" s="225">
        <v>0</v>
      </c>
      <c r="P94" s="225">
        <v>0</v>
      </c>
      <c r="Q94" s="225">
        <v>0</v>
      </c>
      <c r="R94" s="225">
        <v>0</v>
      </c>
      <c r="S94" s="225">
        <v>0</v>
      </c>
      <c r="T94" s="225">
        <v>0</v>
      </c>
      <c r="U94" s="225">
        <v>0</v>
      </c>
      <c r="V94" s="225">
        <v>0</v>
      </c>
      <c r="W94" s="225">
        <v>0</v>
      </c>
      <c r="X94" s="225">
        <v>0</v>
      </c>
      <c r="Y94" s="225">
        <v>0</v>
      </c>
      <c r="Z94" s="225">
        <v>0</v>
      </c>
      <c r="AA94" s="225">
        <v>0</v>
      </c>
      <c r="AB94" s="225">
        <v>0</v>
      </c>
      <c r="AC94" s="225">
        <v>0</v>
      </c>
      <c r="AD94" s="225">
        <v>0</v>
      </c>
      <c r="AE94" s="225">
        <v>0</v>
      </c>
      <c r="AF94" s="225">
        <v>0</v>
      </c>
      <c r="AG94" s="225">
        <v>0</v>
      </c>
      <c r="AH94" s="225">
        <v>0</v>
      </c>
      <c r="AI94" s="225">
        <v>0</v>
      </c>
      <c r="AJ94" s="225">
        <v>0</v>
      </c>
      <c r="AK94" s="225">
        <v>0</v>
      </c>
      <c r="AL94" s="225">
        <v>0</v>
      </c>
      <c r="AM94" s="226">
        <f t="shared" si="11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">
      <c r="A95" s="210" t="s">
        <v>212</v>
      </c>
      <c r="B95" s="437"/>
      <c r="C95" s="211"/>
      <c r="D95" s="217">
        <v>0</v>
      </c>
      <c r="E95" s="218">
        <f t="shared" si="7"/>
        <v>0</v>
      </c>
      <c r="F95" s="219">
        <f t="shared" si="10"/>
        <v>0</v>
      </c>
      <c r="G95" s="207"/>
      <c r="H95" s="225">
        <v>0</v>
      </c>
      <c r="I95" s="225">
        <v>0</v>
      </c>
      <c r="J95" s="225">
        <v>0</v>
      </c>
      <c r="K95" s="225">
        <v>0</v>
      </c>
      <c r="L95" s="225">
        <v>0</v>
      </c>
      <c r="M95" s="225">
        <v>0</v>
      </c>
      <c r="N95" s="225">
        <v>0</v>
      </c>
      <c r="O95" s="225">
        <v>0</v>
      </c>
      <c r="P95" s="225">
        <v>0</v>
      </c>
      <c r="Q95" s="225">
        <v>0</v>
      </c>
      <c r="R95" s="225">
        <v>0</v>
      </c>
      <c r="S95" s="225">
        <v>0</v>
      </c>
      <c r="T95" s="225">
        <v>0</v>
      </c>
      <c r="U95" s="225">
        <v>0</v>
      </c>
      <c r="V95" s="225">
        <v>0</v>
      </c>
      <c r="W95" s="225">
        <v>0</v>
      </c>
      <c r="X95" s="225">
        <v>0</v>
      </c>
      <c r="Y95" s="225">
        <v>0</v>
      </c>
      <c r="Z95" s="225">
        <v>0</v>
      </c>
      <c r="AA95" s="225">
        <v>0</v>
      </c>
      <c r="AB95" s="225">
        <v>0</v>
      </c>
      <c r="AC95" s="225">
        <v>0</v>
      </c>
      <c r="AD95" s="225">
        <v>0</v>
      </c>
      <c r="AE95" s="225">
        <v>0</v>
      </c>
      <c r="AF95" s="225">
        <v>0</v>
      </c>
      <c r="AG95" s="225">
        <v>0</v>
      </c>
      <c r="AH95" s="225">
        <v>0</v>
      </c>
      <c r="AI95" s="225">
        <v>0</v>
      </c>
      <c r="AJ95" s="225">
        <v>0</v>
      </c>
      <c r="AK95" s="225">
        <v>0</v>
      </c>
      <c r="AL95" s="225">
        <v>0</v>
      </c>
      <c r="AM95" s="226">
        <f t="shared" si="11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">
      <c r="A96" s="210" t="s">
        <v>222</v>
      </c>
      <c r="B96" s="437"/>
      <c r="C96" s="211"/>
      <c r="D96" s="217">
        <v>0</v>
      </c>
      <c r="E96" s="218">
        <f t="shared" si="7"/>
        <v>0</v>
      </c>
      <c r="F96" s="219">
        <f t="shared" si="10"/>
        <v>0</v>
      </c>
      <c r="G96" s="207"/>
      <c r="H96" s="225">
        <v>0</v>
      </c>
      <c r="I96" s="225">
        <v>0</v>
      </c>
      <c r="J96" s="225">
        <v>0</v>
      </c>
      <c r="K96" s="225">
        <v>0</v>
      </c>
      <c r="L96" s="225">
        <v>0</v>
      </c>
      <c r="M96" s="225">
        <v>0</v>
      </c>
      <c r="N96" s="225">
        <v>0</v>
      </c>
      <c r="O96" s="225">
        <v>0</v>
      </c>
      <c r="P96" s="225">
        <v>0</v>
      </c>
      <c r="Q96" s="225">
        <v>0</v>
      </c>
      <c r="R96" s="225">
        <v>0</v>
      </c>
      <c r="S96" s="225">
        <v>0</v>
      </c>
      <c r="T96" s="225">
        <v>0</v>
      </c>
      <c r="U96" s="225">
        <v>0</v>
      </c>
      <c r="V96" s="225">
        <v>0</v>
      </c>
      <c r="W96" s="225">
        <v>0</v>
      </c>
      <c r="X96" s="225">
        <v>0</v>
      </c>
      <c r="Y96" s="225">
        <v>0</v>
      </c>
      <c r="Z96" s="225">
        <v>0</v>
      </c>
      <c r="AA96" s="225">
        <v>0</v>
      </c>
      <c r="AB96" s="225">
        <v>0</v>
      </c>
      <c r="AC96" s="225">
        <v>0</v>
      </c>
      <c r="AD96" s="225">
        <v>0</v>
      </c>
      <c r="AE96" s="225">
        <v>0</v>
      </c>
      <c r="AF96" s="225">
        <v>0</v>
      </c>
      <c r="AG96" s="225">
        <v>0</v>
      </c>
      <c r="AH96" s="225">
        <v>0</v>
      </c>
      <c r="AI96" s="225">
        <v>0</v>
      </c>
      <c r="AJ96" s="225">
        <v>0</v>
      </c>
      <c r="AK96" s="225">
        <v>0</v>
      </c>
      <c r="AL96" s="225">
        <v>0</v>
      </c>
      <c r="AM96" s="226">
        <f t="shared" si="11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">
      <c r="A97" s="210" t="s">
        <v>223</v>
      </c>
      <c r="B97" s="437"/>
      <c r="C97" s="211"/>
      <c r="D97" s="217">
        <v>0</v>
      </c>
      <c r="E97" s="218">
        <f t="shared" si="7"/>
        <v>0</v>
      </c>
      <c r="F97" s="219">
        <f t="shared" si="10"/>
        <v>0</v>
      </c>
      <c r="G97" s="207"/>
      <c r="H97" s="225">
        <v>0</v>
      </c>
      <c r="I97" s="225">
        <v>0</v>
      </c>
      <c r="J97" s="225">
        <v>0</v>
      </c>
      <c r="K97" s="225">
        <v>0</v>
      </c>
      <c r="L97" s="225">
        <v>0</v>
      </c>
      <c r="M97" s="225">
        <v>0</v>
      </c>
      <c r="N97" s="225">
        <v>0</v>
      </c>
      <c r="O97" s="225">
        <v>0</v>
      </c>
      <c r="P97" s="225">
        <v>0</v>
      </c>
      <c r="Q97" s="225">
        <v>0</v>
      </c>
      <c r="R97" s="225">
        <v>0</v>
      </c>
      <c r="S97" s="225">
        <v>0</v>
      </c>
      <c r="T97" s="225">
        <v>0</v>
      </c>
      <c r="U97" s="225">
        <v>0</v>
      </c>
      <c r="V97" s="225">
        <v>0</v>
      </c>
      <c r="W97" s="225">
        <v>0</v>
      </c>
      <c r="X97" s="225">
        <v>0</v>
      </c>
      <c r="Y97" s="225">
        <v>0</v>
      </c>
      <c r="Z97" s="225">
        <v>0</v>
      </c>
      <c r="AA97" s="225">
        <v>0</v>
      </c>
      <c r="AB97" s="225">
        <v>0</v>
      </c>
      <c r="AC97" s="225">
        <v>0</v>
      </c>
      <c r="AD97" s="225">
        <v>0</v>
      </c>
      <c r="AE97" s="225">
        <v>0</v>
      </c>
      <c r="AF97" s="225">
        <v>0</v>
      </c>
      <c r="AG97" s="225">
        <v>0</v>
      </c>
      <c r="AH97" s="225">
        <v>0</v>
      </c>
      <c r="AI97" s="225">
        <v>0</v>
      </c>
      <c r="AJ97" s="225">
        <v>0</v>
      </c>
      <c r="AK97" s="225">
        <v>0</v>
      </c>
      <c r="AL97" s="225">
        <v>0</v>
      </c>
      <c r="AM97" s="226">
        <f t="shared" si="11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">
      <c r="A98" s="210" t="s">
        <v>224</v>
      </c>
      <c r="B98" s="437"/>
      <c r="C98" s="211"/>
      <c r="D98" s="217">
        <v>0</v>
      </c>
      <c r="E98" s="218">
        <f t="shared" si="7"/>
        <v>0</v>
      </c>
      <c r="F98" s="219">
        <f t="shared" si="10"/>
        <v>0</v>
      </c>
      <c r="G98" s="207"/>
      <c r="H98" s="225">
        <v>0</v>
      </c>
      <c r="I98" s="225">
        <v>0</v>
      </c>
      <c r="J98" s="225">
        <v>0</v>
      </c>
      <c r="K98" s="225">
        <v>0</v>
      </c>
      <c r="L98" s="225">
        <v>0</v>
      </c>
      <c r="M98" s="225">
        <v>0</v>
      </c>
      <c r="N98" s="225">
        <v>0</v>
      </c>
      <c r="O98" s="225">
        <v>0</v>
      </c>
      <c r="P98" s="225">
        <v>0</v>
      </c>
      <c r="Q98" s="225">
        <v>0</v>
      </c>
      <c r="R98" s="225">
        <v>0</v>
      </c>
      <c r="S98" s="225">
        <v>0</v>
      </c>
      <c r="T98" s="225">
        <v>0</v>
      </c>
      <c r="U98" s="225">
        <v>0</v>
      </c>
      <c r="V98" s="225">
        <v>0</v>
      </c>
      <c r="W98" s="225">
        <v>0</v>
      </c>
      <c r="X98" s="225">
        <v>0</v>
      </c>
      <c r="Y98" s="225">
        <v>0</v>
      </c>
      <c r="Z98" s="225">
        <v>0</v>
      </c>
      <c r="AA98" s="225">
        <v>0</v>
      </c>
      <c r="AB98" s="225">
        <v>0</v>
      </c>
      <c r="AC98" s="225">
        <v>0</v>
      </c>
      <c r="AD98" s="225">
        <v>0</v>
      </c>
      <c r="AE98" s="225">
        <v>0</v>
      </c>
      <c r="AF98" s="225">
        <v>0</v>
      </c>
      <c r="AG98" s="225">
        <v>0</v>
      </c>
      <c r="AH98" s="225">
        <v>0</v>
      </c>
      <c r="AI98" s="225">
        <v>0</v>
      </c>
      <c r="AJ98" s="225">
        <v>0</v>
      </c>
      <c r="AK98" s="225">
        <v>0</v>
      </c>
      <c r="AL98" s="225">
        <v>0</v>
      </c>
      <c r="AM98" s="226">
        <f t="shared" si="11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">
      <c r="A99" s="210" t="s">
        <v>225</v>
      </c>
      <c r="B99" s="437"/>
      <c r="C99" s="211"/>
      <c r="D99" s="217">
        <v>0</v>
      </c>
      <c r="E99" s="218">
        <f t="shared" si="7"/>
        <v>0</v>
      </c>
      <c r="F99" s="219">
        <f t="shared" si="10"/>
        <v>0</v>
      </c>
      <c r="G99" s="207"/>
      <c r="H99" s="225">
        <v>0</v>
      </c>
      <c r="I99" s="225">
        <v>0</v>
      </c>
      <c r="J99" s="225">
        <v>0</v>
      </c>
      <c r="K99" s="225">
        <v>0</v>
      </c>
      <c r="L99" s="225">
        <v>0</v>
      </c>
      <c r="M99" s="225">
        <v>0</v>
      </c>
      <c r="N99" s="225">
        <v>0</v>
      </c>
      <c r="O99" s="225">
        <v>0</v>
      </c>
      <c r="P99" s="225">
        <v>0</v>
      </c>
      <c r="Q99" s="225">
        <v>0</v>
      </c>
      <c r="R99" s="225">
        <v>0</v>
      </c>
      <c r="S99" s="225">
        <v>0</v>
      </c>
      <c r="T99" s="225">
        <v>0</v>
      </c>
      <c r="U99" s="225">
        <v>0</v>
      </c>
      <c r="V99" s="225">
        <v>0</v>
      </c>
      <c r="W99" s="225">
        <v>0</v>
      </c>
      <c r="X99" s="225">
        <v>0</v>
      </c>
      <c r="Y99" s="225">
        <v>0</v>
      </c>
      <c r="Z99" s="225">
        <v>0</v>
      </c>
      <c r="AA99" s="225">
        <v>0</v>
      </c>
      <c r="AB99" s="225">
        <v>0</v>
      </c>
      <c r="AC99" s="225">
        <v>0</v>
      </c>
      <c r="AD99" s="225">
        <v>0</v>
      </c>
      <c r="AE99" s="225">
        <v>0</v>
      </c>
      <c r="AF99" s="225">
        <v>0</v>
      </c>
      <c r="AG99" s="225">
        <v>0</v>
      </c>
      <c r="AH99" s="225">
        <v>0</v>
      </c>
      <c r="AI99" s="225">
        <v>0</v>
      </c>
      <c r="AJ99" s="225">
        <v>0</v>
      </c>
      <c r="AK99" s="225">
        <v>0</v>
      </c>
      <c r="AL99" s="225">
        <v>0</v>
      </c>
      <c r="AM99" s="226">
        <f t="shared" si="11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">
      <c r="A100" s="253" t="s">
        <v>214</v>
      </c>
      <c r="B100" s="437"/>
      <c r="C100" s="211"/>
      <c r="D100" s="217">
        <v>0</v>
      </c>
      <c r="E100" s="218">
        <f t="shared" si="7"/>
        <v>0</v>
      </c>
      <c r="F100" s="219">
        <f t="shared" si="10"/>
        <v>0</v>
      </c>
      <c r="G100" s="207"/>
      <c r="H100" s="225">
        <v>0</v>
      </c>
      <c r="I100" s="225">
        <v>0</v>
      </c>
      <c r="J100" s="225">
        <v>0</v>
      </c>
      <c r="K100" s="225">
        <v>0</v>
      </c>
      <c r="L100" s="225">
        <v>0</v>
      </c>
      <c r="M100" s="225">
        <v>0</v>
      </c>
      <c r="N100" s="225">
        <v>0</v>
      </c>
      <c r="O100" s="225">
        <v>0</v>
      </c>
      <c r="P100" s="225">
        <v>0</v>
      </c>
      <c r="Q100" s="225">
        <v>0</v>
      </c>
      <c r="R100" s="225">
        <v>0</v>
      </c>
      <c r="S100" s="225">
        <v>0</v>
      </c>
      <c r="T100" s="225">
        <v>0</v>
      </c>
      <c r="U100" s="225">
        <v>0</v>
      </c>
      <c r="V100" s="225">
        <v>0</v>
      </c>
      <c r="W100" s="225">
        <v>0</v>
      </c>
      <c r="X100" s="225">
        <v>0</v>
      </c>
      <c r="Y100" s="225">
        <v>0</v>
      </c>
      <c r="Z100" s="225">
        <v>0</v>
      </c>
      <c r="AA100" s="225">
        <v>0</v>
      </c>
      <c r="AB100" s="225">
        <v>0</v>
      </c>
      <c r="AC100" s="225">
        <v>0</v>
      </c>
      <c r="AD100" s="225">
        <v>0</v>
      </c>
      <c r="AE100" s="225">
        <v>0</v>
      </c>
      <c r="AF100" s="225">
        <v>0</v>
      </c>
      <c r="AG100" s="225">
        <v>0</v>
      </c>
      <c r="AH100" s="225">
        <v>0</v>
      </c>
      <c r="AI100" s="225">
        <v>0</v>
      </c>
      <c r="AJ100" s="225">
        <v>0</v>
      </c>
      <c r="AK100" s="225">
        <v>0</v>
      </c>
      <c r="AL100" s="225">
        <v>0</v>
      </c>
      <c r="AM100" s="226">
        <f t="shared" si="11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">
      <c r="A101" s="253" t="s">
        <v>214</v>
      </c>
      <c r="B101" s="437"/>
      <c r="C101" s="211"/>
      <c r="D101" s="217">
        <v>0</v>
      </c>
      <c r="E101" s="218">
        <f t="shared" si="7"/>
        <v>0</v>
      </c>
      <c r="F101" s="219">
        <f t="shared" si="10"/>
        <v>0</v>
      </c>
      <c r="G101" s="207"/>
      <c r="H101" s="225">
        <v>0</v>
      </c>
      <c r="I101" s="225">
        <v>0</v>
      </c>
      <c r="J101" s="225">
        <v>0</v>
      </c>
      <c r="K101" s="225">
        <v>0</v>
      </c>
      <c r="L101" s="225">
        <v>0</v>
      </c>
      <c r="M101" s="225">
        <v>0</v>
      </c>
      <c r="N101" s="225">
        <v>0</v>
      </c>
      <c r="O101" s="225">
        <v>0</v>
      </c>
      <c r="P101" s="225">
        <v>0</v>
      </c>
      <c r="Q101" s="225">
        <v>0</v>
      </c>
      <c r="R101" s="225">
        <v>0</v>
      </c>
      <c r="S101" s="225">
        <v>0</v>
      </c>
      <c r="T101" s="225">
        <v>0</v>
      </c>
      <c r="U101" s="225">
        <v>0</v>
      </c>
      <c r="V101" s="225">
        <v>0</v>
      </c>
      <c r="W101" s="225">
        <v>0</v>
      </c>
      <c r="X101" s="225">
        <v>0</v>
      </c>
      <c r="Y101" s="225">
        <v>0</v>
      </c>
      <c r="Z101" s="225">
        <v>0</v>
      </c>
      <c r="AA101" s="225">
        <v>0</v>
      </c>
      <c r="AB101" s="225">
        <v>0</v>
      </c>
      <c r="AC101" s="225">
        <v>0</v>
      </c>
      <c r="AD101" s="225">
        <v>0</v>
      </c>
      <c r="AE101" s="225">
        <v>0</v>
      </c>
      <c r="AF101" s="225">
        <v>0</v>
      </c>
      <c r="AG101" s="225">
        <v>0</v>
      </c>
      <c r="AH101" s="225">
        <v>0</v>
      </c>
      <c r="AI101" s="225">
        <v>0</v>
      </c>
      <c r="AJ101" s="225">
        <v>0</v>
      </c>
      <c r="AK101" s="225">
        <v>0</v>
      </c>
      <c r="AL101" s="225">
        <v>0</v>
      </c>
      <c r="AM101" s="226">
        <f t="shared" si="11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">
      <c r="A102" s="209" t="s">
        <v>226</v>
      </c>
      <c r="B102" s="437"/>
      <c r="C102" s="211"/>
      <c r="D102" s="217">
        <v>0</v>
      </c>
      <c r="E102" s="218">
        <f t="shared" si="7"/>
        <v>0</v>
      </c>
      <c r="F102" s="219">
        <f t="shared" si="10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1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">
      <c r="A103" s="209" t="s">
        <v>227</v>
      </c>
      <c r="B103" s="210"/>
      <c r="C103" s="211"/>
      <c r="D103" s="217">
        <v>0</v>
      </c>
      <c r="E103" s="218">
        <f t="shared" si="7"/>
        <v>0</v>
      </c>
      <c r="F103" s="219">
        <f t="shared" si="10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1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">
      <c r="A104" s="209" t="s">
        <v>228</v>
      </c>
      <c r="B104" s="210"/>
      <c r="C104" s="211"/>
      <c r="D104" s="217">
        <v>0</v>
      </c>
      <c r="E104" s="218">
        <f t="shared" si="7"/>
        <v>0</v>
      </c>
      <c r="F104" s="219">
        <f t="shared" si="10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1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">
      <c r="A105" s="349" t="s">
        <v>214</v>
      </c>
      <c r="B105" s="210"/>
      <c r="C105" s="211"/>
      <c r="D105" s="217">
        <v>0</v>
      </c>
      <c r="E105" s="218">
        <f t="shared" si="7"/>
        <v>0</v>
      </c>
      <c r="F105" s="219">
        <f t="shared" si="10"/>
        <v>0</v>
      </c>
      <c r="G105" s="207"/>
      <c r="H105" s="276">
        <v>0</v>
      </c>
      <c r="I105" s="276">
        <v>0</v>
      </c>
      <c r="J105" s="276">
        <v>0</v>
      </c>
      <c r="K105" s="276">
        <v>0</v>
      </c>
      <c r="L105" s="276">
        <v>0</v>
      </c>
      <c r="M105" s="276">
        <v>0</v>
      </c>
      <c r="N105" s="276">
        <v>0</v>
      </c>
      <c r="O105" s="276">
        <v>0</v>
      </c>
      <c r="P105" s="276">
        <v>0</v>
      </c>
      <c r="Q105" s="276">
        <v>0</v>
      </c>
      <c r="R105" s="276">
        <v>0</v>
      </c>
      <c r="S105" s="276">
        <v>0</v>
      </c>
      <c r="T105" s="276">
        <v>0</v>
      </c>
      <c r="U105" s="276">
        <v>0</v>
      </c>
      <c r="V105" s="276">
        <v>0</v>
      </c>
      <c r="W105" s="276">
        <v>0</v>
      </c>
      <c r="X105" s="276">
        <v>0</v>
      </c>
      <c r="Y105" s="276">
        <v>0</v>
      </c>
      <c r="Z105" s="276">
        <v>0</v>
      </c>
      <c r="AA105" s="276">
        <v>0</v>
      </c>
      <c r="AB105" s="276">
        <v>0</v>
      </c>
      <c r="AC105" s="276">
        <v>0</v>
      </c>
      <c r="AD105" s="276">
        <v>0</v>
      </c>
      <c r="AE105" s="276">
        <v>0</v>
      </c>
      <c r="AF105" s="276">
        <v>0</v>
      </c>
      <c r="AG105" s="276">
        <v>0</v>
      </c>
      <c r="AH105" s="276">
        <v>0</v>
      </c>
      <c r="AI105" s="276">
        <v>0</v>
      </c>
      <c r="AJ105" s="276">
        <v>0</v>
      </c>
      <c r="AK105" s="276">
        <v>0</v>
      </c>
      <c r="AL105" s="276">
        <v>0</v>
      </c>
      <c r="AM105" s="226">
        <f t="shared" si="11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25">
      <c r="A106" s="209" t="s">
        <v>229</v>
      </c>
      <c r="B106" s="210"/>
      <c r="C106" s="211"/>
      <c r="D106" s="217">
        <v>0</v>
      </c>
      <c r="E106" s="218">
        <f t="shared" si="7"/>
        <v>0</v>
      </c>
      <c r="F106" s="219">
        <f t="shared" si="10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1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25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10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">
      <c r="A108" s="438" t="s">
        <v>231</v>
      </c>
      <c r="B108" s="210"/>
      <c r="C108" s="211"/>
      <c r="D108" s="217">
        <v>0</v>
      </c>
      <c r="E108" s="218">
        <f t="shared" ref="E108:E116" si="12">AM108</f>
        <v>465</v>
      </c>
      <c r="F108" s="521">
        <f t="shared" ref="F108:F118" si="13">E108-D108</f>
        <v>465</v>
      </c>
      <c r="G108" s="207"/>
      <c r="H108" s="533">
        <v>0</v>
      </c>
      <c r="I108" s="533">
        <v>1</v>
      </c>
      <c r="J108" s="533">
        <v>2</v>
      </c>
      <c r="K108" s="533">
        <v>3</v>
      </c>
      <c r="L108" s="533">
        <v>4</v>
      </c>
      <c r="M108" s="533">
        <v>5</v>
      </c>
      <c r="N108" s="533">
        <v>6</v>
      </c>
      <c r="O108" s="533">
        <v>7</v>
      </c>
      <c r="P108" s="533">
        <v>8</v>
      </c>
      <c r="Q108" s="533">
        <v>9</v>
      </c>
      <c r="R108" s="533">
        <v>10</v>
      </c>
      <c r="S108" s="533">
        <v>11</v>
      </c>
      <c r="T108" s="533">
        <v>12</v>
      </c>
      <c r="U108" s="533">
        <v>13</v>
      </c>
      <c r="V108" s="533">
        <v>14</v>
      </c>
      <c r="W108" s="533">
        <v>15</v>
      </c>
      <c r="X108" s="533">
        <v>16</v>
      </c>
      <c r="Y108" s="533">
        <v>17</v>
      </c>
      <c r="Z108" s="533">
        <v>18</v>
      </c>
      <c r="AA108" s="533">
        <v>19</v>
      </c>
      <c r="AB108" s="533">
        <v>20</v>
      </c>
      <c r="AC108" s="533">
        <v>21</v>
      </c>
      <c r="AD108" s="533">
        <v>22</v>
      </c>
      <c r="AE108" s="533">
        <v>23</v>
      </c>
      <c r="AF108" s="533">
        <v>24</v>
      </c>
      <c r="AG108" s="533">
        <v>25</v>
      </c>
      <c r="AH108" s="533">
        <v>26</v>
      </c>
      <c r="AI108" s="533">
        <v>27</v>
      </c>
      <c r="AJ108" s="533">
        <v>28</v>
      </c>
      <c r="AK108" s="533">
        <v>29</v>
      </c>
      <c r="AL108" s="533">
        <v>30</v>
      </c>
      <c r="AM108" s="226">
        <f t="shared" ref="AM108:AM116" si="14">SUM(H108:AL108)</f>
        <v>465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">
      <c r="A109" s="252" t="s">
        <v>214</v>
      </c>
      <c r="B109" s="210"/>
      <c r="C109" s="211"/>
      <c r="D109" s="217">
        <v>0</v>
      </c>
      <c r="E109" s="218">
        <f t="shared" si="12"/>
        <v>0</v>
      </c>
      <c r="F109" s="521">
        <f t="shared" si="13"/>
        <v>0</v>
      </c>
      <c r="G109" s="207"/>
      <c r="H109" s="482">
        <v>0</v>
      </c>
      <c r="I109" s="482">
        <v>0</v>
      </c>
      <c r="J109" s="482">
        <v>0</v>
      </c>
      <c r="K109" s="482">
        <v>0</v>
      </c>
      <c r="L109" s="482">
        <v>0</v>
      </c>
      <c r="M109" s="482">
        <v>0</v>
      </c>
      <c r="N109" s="482">
        <v>0</v>
      </c>
      <c r="O109" s="482">
        <v>0</v>
      </c>
      <c r="P109" s="482">
        <v>0</v>
      </c>
      <c r="Q109" s="482">
        <v>0</v>
      </c>
      <c r="R109" s="482">
        <v>0</v>
      </c>
      <c r="S109" s="482">
        <v>0</v>
      </c>
      <c r="T109" s="482">
        <v>0</v>
      </c>
      <c r="U109" s="482">
        <v>0</v>
      </c>
      <c r="V109" s="482">
        <v>0</v>
      </c>
      <c r="W109" s="482">
        <v>0</v>
      </c>
      <c r="X109" s="482">
        <v>0</v>
      </c>
      <c r="Y109" s="482">
        <v>0</v>
      </c>
      <c r="Z109" s="482">
        <v>0</v>
      </c>
      <c r="AA109" s="482">
        <v>0</v>
      </c>
      <c r="AB109" s="482">
        <v>0</v>
      </c>
      <c r="AC109" s="482">
        <v>0</v>
      </c>
      <c r="AD109" s="482">
        <v>0</v>
      </c>
      <c r="AE109" s="482">
        <v>0</v>
      </c>
      <c r="AF109" s="482">
        <v>0</v>
      </c>
      <c r="AG109" s="482">
        <v>0</v>
      </c>
      <c r="AH109" s="482">
        <v>0</v>
      </c>
      <c r="AI109" s="482">
        <v>0</v>
      </c>
      <c r="AJ109" s="482">
        <v>0</v>
      </c>
      <c r="AK109" s="482">
        <v>0</v>
      </c>
      <c r="AL109" s="482">
        <v>0</v>
      </c>
      <c r="AM109" s="226">
        <f t="shared" si="14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">
      <c r="A110" s="252" t="s">
        <v>214</v>
      </c>
      <c r="B110" s="210"/>
      <c r="C110" s="211"/>
      <c r="D110" s="217">
        <v>0</v>
      </c>
      <c r="E110" s="218">
        <f t="shared" si="12"/>
        <v>0</v>
      </c>
      <c r="F110" s="521">
        <f t="shared" si="13"/>
        <v>0</v>
      </c>
      <c r="G110" s="207"/>
      <c r="H110" s="482">
        <v>0</v>
      </c>
      <c r="I110" s="482">
        <v>0</v>
      </c>
      <c r="J110" s="482">
        <v>0</v>
      </c>
      <c r="K110" s="482">
        <v>0</v>
      </c>
      <c r="L110" s="482">
        <v>0</v>
      </c>
      <c r="M110" s="482">
        <v>0</v>
      </c>
      <c r="N110" s="482">
        <v>0</v>
      </c>
      <c r="O110" s="482">
        <v>0</v>
      </c>
      <c r="P110" s="482">
        <v>0</v>
      </c>
      <c r="Q110" s="482">
        <v>0</v>
      </c>
      <c r="R110" s="482">
        <v>0</v>
      </c>
      <c r="S110" s="482">
        <v>0</v>
      </c>
      <c r="T110" s="482">
        <v>0</v>
      </c>
      <c r="U110" s="482">
        <v>0</v>
      </c>
      <c r="V110" s="482">
        <v>0</v>
      </c>
      <c r="W110" s="482">
        <v>0</v>
      </c>
      <c r="X110" s="482">
        <v>0</v>
      </c>
      <c r="Y110" s="482">
        <v>0</v>
      </c>
      <c r="Z110" s="482">
        <v>0</v>
      </c>
      <c r="AA110" s="482">
        <v>0</v>
      </c>
      <c r="AB110" s="482">
        <v>0</v>
      </c>
      <c r="AC110" s="482">
        <v>0</v>
      </c>
      <c r="AD110" s="482">
        <v>0</v>
      </c>
      <c r="AE110" s="482">
        <v>0</v>
      </c>
      <c r="AF110" s="482">
        <v>0</v>
      </c>
      <c r="AG110" s="482">
        <v>0</v>
      </c>
      <c r="AH110" s="482">
        <v>0</v>
      </c>
      <c r="AI110" s="482">
        <v>0</v>
      </c>
      <c r="AJ110" s="482">
        <v>0</v>
      </c>
      <c r="AK110" s="482">
        <v>0</v>
      </c>
      <c r="AL110" s="482">
        <v>0</v>
      </c>
      <c r="AM110" s="226">
        <f t="shared" si="14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">
      <c r="A111" s="252" t="s">
        <v>214</v>
      </c>
      <c r="B111" s="210"/>
      <c r="C111" s="211"/>
      <c r="D111" s="217">
        <v>0</v>
      </c>
      <c r="E111" s="218">
        <f t="shared" si="12"/>
        <v>0</v>
      </c>
      <c r="F111" s="521">
        <f t="shared" si="13"/>
        <v>0</v>
      </c>
      <c r="G111" s="207"/>
      <c r="H111" s="482">
        <v>0</v>
      </c>
      <c r="I111" s="482">
        <v>0</v>
      </c>
      <c r="J111" s="482">
        <v>0</v>
      </c>
      <c r="K111" s="482">
        <v>0</v>
      </c>
      <c r="L111" s="482">
        <v>0</v>
      </c>
      <c r="M111" s="482">
        <v>0</v>
      </c>
      <c r="N111" s="482">
        <v>0</v>
      </c>
      <c r="O111" s="482">
        <v>0</v>
      </c>
      <c r="P111" s="482">
        <v>0</v>
      </c>
      <c r="Q111" s="482">
        <v>0</v>
      </c>
      <c r="R111" s="482">
        <v>0</v>
      </c>
      <c r="S111" s="482">
        <v>0</v>
      </c>
      <c r="T111" s="482">
        <v>0</v>
      </c>
      <c r="U111" s="482">
        <v>0</v>
      </c>
      <c r="V111" s="482">
        <v>0</v>
      </c>
      <c r="W111" s="482">
        <v>0</v>
      </c>
      <c r="X111" s="482">
        <v>0</v>
      </c>
      <c r="Y111" s="482">
        <v>0</v>
      </c>
      <c r="Z111" s="482">
        <v>0</v>
      </c>
      <c r="AA111" s="482">
        <v>0</v>
      </c>
      <c r="AB111" s="482">
        <v>0</v>
      </c>
      <c r="AC111" s="482">
        <v>0</v>
      </c>
      <c r="AD111" s="482">
        <v>0</v>
      </c>
      <c r="AE111" s="482">
        <v>0</v>
      </c>
      <c r="AF111" s="482">
        <v>0</v>
      </c>
      <c r="AG111" s="482">
        <v>0</v>
      </c>
      <c r="AH111" s="482">
        <v>0</v>
      </c>
      <c r="AI111" s="482">
        <v>0</v>
      </c>
      <c r="AJ111" s="482">
        <v>0</v>
      </c>
      <c r="AK111" s="482">
        <v>0</v>
      </c>
      <c r="AL111" s="482">
        <v>0</v>
      </c>
      <c r="AM111" s="226">
        <f t="shared" si="14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">
      <c r="A112" s="439" t="s">
        <v>43</v>
      </c>
      <c r="B112" s="210"/>
      <c r="C112" s="211"/>
      <c r="D112" s="217">
        <v>0</v>
      </c>
      <c r="E112" s="218">
        <f t="shared" si="12"/>
        <v>0</v>
      </c>
      <c r="F112" s="521">
        <f t="shared" si="13"/>
        <v>0</v>
      </c>
      <c r="G112" s="207"/>
      <c r="H112" s="482">
        <v>0</v>
      </c>
      <c r="I112" s="482">
        <v>0</v>
      </c>
      <c r="J112" s="482">
        <v>0</v>
      </c>
      <c r="K112" s="482">
        <v>0</v>
      </c>
      <c r="L112" s="482">
        <v>0</v>
      </c>
      <c r="M112" s="482">
        <v>0</v>
      </c>
      <c r="N112" s="482">
        <v>0</v>
      </c>
      <c r="O112" s="482">
        <v>0</v>
      </c>
      <c r="P112" s="482">
        <v>0</v>
      </c>
      <c r="Q112" s="482">
        <v>0</v>
      </c>
      <c r="R112" s="482">
        <v>0</v>
      </c>
      <c r="S112" s="482">
        <v>0</v>
      </c>
      <c r="T112" s="482">
        <v>0</v>
      </c>
      <c r="U112" s="482">
        <v>0</v>
      </c>
      <c r="V112" s="482">
        <v>0</v>
      </c>
      <c r="W112" s="482">
        <v>0</v>
      </c>
      <c r="X112" s="482">
        <v>0</v>
      </c>
      <c r="Y112" s="482">
        <v>0</v>
      </c>
      <c r="Z112" s="482">
        <v>0</v>
      </c>
      <c r="AA112" s="482">
        <v>0</v>
      </c>
      <c r="AB112" s="482">
        <v>0</v>
      </c>
      <c r="AC112" s="482">
        <v>0</v>
      </c>
      <c r="AD112" s="482">
        <v>0</v>
      </c>
      <c r="AE112" s="482">
        <v>0</v>
      </c>
      <c r="AF112" s="482">
        <v>0</v>
      </c>
      <c r="AG112" s="482">
        <v>0</v>
      </c>
      <c r="AH112" s="482">
        <v>0</v>
      </c>
      <c r="AI112" s="482">
        <v>0</v>
      </c>
      <c r="AJ112" s="482">
        <v>0</v>
      </c>
      <c r="AK112" s="482">
        <v>0</v>
      </c>
      <c r="AL112" s="482">
        <v>0</v>
      </c>
      <c r="AM112" s="226">
        <f t="shared" si="14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25">
      <c r="A113" s="439" t="s">
        <v>45</v>
      </c>
      <c r="B113" s="210"/>
      <c r="C113" s="211"/>
      <c r="D113" s="217">
        <v>0</v>
      </c>
      <c r="E113" s="218">
        <f t="shared" si="12"/>
        <v>0</v>
      </c>
      <c r="F113" s="521">
        <f t="shared" si="13"/>
        <v>0</v>
      </c>
      <c r="G113" s="207"/>
      <c r="H113" s="482">
        <v>0</v>
      </c>
      <c r="I113" s="482">
        <v>0</v>
      </c>
      <c r="J113" s="482">
        <v>0</v>
      </c>
      <c r="K113" s="482">
        <v>0</v>
      </c>
      <c r="L113" s="482">
        <v>0</v>
      </c>
      <c r="M113" s="482">
        <v>0</v>
      </c>
      <c r="N113" s="482">
        <v>0</v>
      </c>
      <c r="O113" s="482">
        <v>0</v>
      </c>
      <c r="P113" s="482">
        <v>0</v>
      </c>
      <c r="Q113" s="482">
        <v>0</v>
      </c>
      <c r="R113" s="482">
        <v>0</v>
      </c>
      <c r="S113" s="482">
        <v>0</v>
      </c>
      <c r="T113" s="482">
        <v>0</v>
      </c>
      <c r="U113" s="482">
        <v>0</v>
      </c>
      <c r="V113" s="482">
        <v>0</v>
      </c>
      <c r="W113" s="482">
        <v>0</v>
      </c>
      <c r="X113" s="482">
        <v>0</v>
      </c>
      <c r="Y113" s="482">
        <v>0</v>
      </c>
      <c r="Z113" s="482">
        <v>0</v>
      </c>
      <c r="AA113" s="482">
        <v>0</v>
      </c>
      <c r="AB113" s="482">
        <v>0</v>
      </c>
      <c r="AC113" s="482">
        <v>0</v>
      </c>
      <c r="AD113" s="482">
        <v>0</v>
      </c>
      <c r="AE113" s="482">
        <v>0</v>
      </c>
      <c r="AF113" s="482">
        <v>0</v>
      </c>
      <c r="AG113" s="482">
        <v>0</v>
      </c>
      <c r="AH113" s="482">
        <v>0</v>
      </c>
      <c r="AI113" s="482">
        <v>0</v>
      </c>
      <c r="AJ113" s="482">
        <v>0</v>
      </c>
      <c r="AK113" s="482">
        <v>0</v>
      </c>
      <c r="AL113" s="482">
        <v>0</v>
      </c>
      <c r="AM113" s="226">
        <f t="shared" si="14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25">
      <c r="A114" s="438" t="s">
        <v>232</v>
      </c>
      <c r="B114" s="210"/>
      <c r="C114" s="211"/>
      <c r="D114" s="485">
        <v>0</v>
      </c>
      <c r="E114" s="486">
        <f t="shared" si="12"/>
        <v>0</v>
      </c>
      <c r="F114" s="522">
        <f t="shared" si="13"/>
        <v>0</v>
      </c>
      <c r="G114" s="207"/>
      <c r="H114" s="488">
        <v>0</v>
      </c>
      <c r="I114" s="488">
        <v>0</v>
      </c>
      <c r="J114" s="488">
        <v>0</v>
      </c>
      <c r="K114" s="488">
        <v>0</v>
      </c>
      <c r="L114" s="488">
        <v>0</v>
      </c>
      <c r="M114" s="488">
        <v>0</v>
      </c>
      <c r="N114" s="488">
        <v>0</v>
      </c>
      <c r="O114" s="488">
        <v>0</v>
      </c>
      <c r="P114" s="488">
        <v>0</v>
      </c>
      <c r="Q114" s="488">
        <v>0</v>
      </c>
      <c r="R114" s="488">
        <v>0</v>
      </c>
      <c r="S114" s="488">
        <v>0</v>
      </c>
      <c r="T114" s="488">
        <v>0</v>
      </c>
      <c r="U114" s="488">
        <v>0</v>
      </c>
      <c r="V114" s="488">
        <v>0</v>
      </c>
      <c r="W114" s="488">
        <v>0</v>
      </c>
      <c r="X114" s="488">
        <v>0</v>
      </c>
      <c r="Y114" s="488">
        <v>0</v>
      </c>
      <c r="Z114" s="488">
        <v>0</v>
      </c>
      <c r="AA114" s="488">
        <v>0</v>
      </c>
      <c r="AB114" s="488">
        <v>0</v>
      </c>
      <c r="AC114" s="488">
        <v>0</v>
      </c>
      <c r="AD114" s="488">
        <v>0</v>
      </c>
      <c r="AE114" s="488">
        <v>0</v>
      </c>
      <c r="AF114" s="488">
        <v>0</v>
      </c>
      <c r="AG114" s="488">
        <v>0</v>
      </c>
      <c r="AH114" s="488">
        <v>0</v>
      </c>
      <c r="AI114" s="488">
        <v>0</v>
      </c>
      <c r="AJ114" s="488">
        <v>0</v>
      </c>
      <c r="AK114" s="488">
        <v>0</v>
      </c>
      <c r="AL114" s="488">
        <v>0</v>
      </c>
      <c r="AM114" s="524">
        <f t="shared" si="14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x14ac:dyDescent="0.2">
      <c r="A115" s="252" t="s">
        <v>214</v>
      </c>
      <c r="B115" s="210"/>
      <c r="C115" s="211"/>
      <c r="D115" s="212">
        <v>0</v>
      </c>
      <c r="E115" s="231">
        <f t="shared" si="12"/>
        <v>0</v>
      </c>
      <c r="F115" s="228">
        <f t="shared" si="13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4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x14ac:dyDescent="0.2">
      <c r="A116" s="252" t="s">
        <v>214</v>
      </c>
      <c r="B116" s="210"/>
      <c r="C116" s="211"/>
      <c r="D116" s="221">
        <v>0</v>
      </c>
      <c r="E116" s="333">
        <f t="shared" si="12"/>
        <v>0</v>
      </c>
      <c r="F116" s="228">
        <f t="shared" si="13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4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25">
      <c r="A117" s="434" t="s">
        <v>233</v>
      </c>
      <c r="B117" s="210"/>
      <c r="C117" s="211"/>
      <c r="D117" s="485">
        <v>0</v>
      </c>
      <c r="E117" s="486">
        <f>E114+E113+E112+E108+E107+E73+E72+E71</f>
        <v>465</v>
      </c>
      <c r="F117" s="487">
        <f t="shared" si="13"/>
        <v>465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465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25">
      <c r="A118" s="440" t="s">
        <v>41</v>
      </c>
      <c r="B118" s="234"/>
      <c r="C118" s="234"/>
      <c r="D118" s="250">
        <v>0</v>
      </c>
      <c r="E118" s="251">
        <f>AM118</f>
        <v>465</v>
      </c>
      <c r="F118" s="341">
        <f t="shared" si="13"/>
        <v>465</v>
      </c>
      <c r="H118" s="531">
        <v>0</v>
      </c>
      <c r="I118" s="531">
        <v>1</v>
      </c>
      <c r="J118" s="531">
        <v>2</v>
      </c>
      <c r="K118" s="531">
        <v>3</v>
      </c>
      <c r="L118" s="531">
        <v>4</v>
      </c>
      <c r="M118" s="531">
        <v>5</v>
      </c>
      <c r="N118" s="531">
        <v>6</v>
      </c>
      <c r="O118" s="531">
        <v>7</v>
      </c>
      <c r="P118" s="531">
        <v>8</v>
      </c>
      <c r="Q118" s="531">
        <v>9</v>
      </c>
      <c r="R118" s="531">
        <v>10</v>
      </c>
      <c r="S118" s="531">
        <v>11</v>
      </c>
      <c r="T118" s="531">
        <v>12</v>
      </c>
      <c r="U118" s="531">
        <v>13</v>
      </c>
      <c r="V118" s="531">
        <v>14</v>
      </c>
      <c r="W118" s="531">
        <v>15</v>
      </c>
      <c r="X118" s="531">
        <v>16</v>
      </c>
      <c r="Y118" s="531">
        <v>17</v>
      </c>
      <c r="Z118" s="531">
        <v>18</v>
      </c>
      <c r="AA118" s="531">
        <v>19</v>
      </c>
      <c r="AB118" s="531">
        <v>20</v>
      </c>
      <c r="AC118" s="531">
        <v>21</v>
      </c>
      <c r="AD118" s="531">
        <v>22</v>
      </c>
      <c r="AE118" s="531">
        <v>23</v>
      </c>
      <c r="AF118" s="531">
        <v>24</v>
      </c>
      <c r="AG118" s="531">
        <v>25</v>
      </c>
      <c r="AH118" s="531">
        <v>26</v>
      </c>
      <c r="AI118" s="531">
        <v>27</v>
      </c>
      <c r="AJ118" s="531">
        <v>28</v>
      </c>
      <c r="AK118" s="531">
        <v>29</v>
      </c>
      <c r="AL118" s="531">
        <v>30</v>
      </c>
      <c r="AM118" s="341">
        <f>SUM(H118:AL118)</f>
        <v>465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25">
      <c r="H119" s="484">
        <f>B4</f>
        <v>37165</v>
      </c>
      <c r="I119" s="484">
        <f t="shared" ref="I119:X119" si="15">H119+1</f>
        <v>37166</v>
      </c>
      <c r="J119" s="484">
        <f t="shared" si="15"/>
        <v>37167</v>
      </c>
      <c r="K119" s="484">
        <f t="shared" si="15"/>
        <v>37168</v>
      </c>
      <c r="L119" s="484">
        <f t="shared" si="15"/>
        <v>37169</v>
      </c>
      <c r="M119" s="484">
        <f t="shared" si="15"/>
        <v>37170</v>
      </c>
      <c r="N119" s="484">
        <f t="shared" si="15"/>
        <v>37171</v>
      </c>
      <c r="O119" s="484">
        <f t="shared" si="15"/>
        <v>37172</v>
      </c>
      <c r="P119" s="484">
        <f t="shared" si="15"/>
        <v>37173</v>
      </c>
      <c r="Q119" s="484">
        <f t="shared" si="15"/>
        <v>37174</v>
      </c>
      <c r="R119" s="484">
        <f t="shared" si="15"/>
        <v>37175</v>
      </c>
      <c r="S119" s="484">
        <f t="shared" si="15"/>
        <v>37176</v>
      </c>
      <c r="T119" s="484">
        <f t="shared" si="15"/>
        <v>37177</v>
      </c>
      <c r="U119" s="484">
        <f t="shared" si="15"/>
        <v>37178</v>
      </c>
      <c r="V119" s="484">
        <f t="shared" si="15"/>
        <v>37179</v>
      </c>
      <c r="W119" s="484">
        <f t="shared" si="15"/>
        <v>37180</v>
      </c>
      <c r="X119" s="484">
        <f t="shared" si="15"/>
        <v>37181</v>
      </c>
      <c r="Y119" s="484">
        <f t="shared" ref="Y119:AL119" si="16">X119+1</f>
        <v>37182</v>
      </c>
      <c r="Z119" s="484">
        <f t="shared" si="16"/>
        <v>37183</v>
      </c>
      <c r="AA119" s="484">
        <f t="shared" si="16"/>
        <v>37184</v>
      </c>
      <c r="AB119" s="484">
        <f t="shared" si="16"/>
        <v>37185</v>
      </c>
      <c r="AC119" s="484">
        <f t="shared" si="16"/>
        <v>37186</v>
      </c>
      <c r="AD119" s="484">
        <f t="shared" si="16"/>
        <v>37187</v>
      </c>
      <c r="AE119" s="484">
        <f t="shared" si="16"/>
        <v>37188</v>
      </c>
      <c r="AF119" s="484">
        <f t="shared" si="16"/>
        <v>37189</v>
      </c>
      <c r="AG119" s="484">
        <f t="shared" si="16"/>
        <v>37190</v>
      </c>
      <c r="AH119" s="484">
        <f t="shared" si="16"/>
        <v>37191</v>
      </c>
      <c r="AI119" s="484">
        <f t="shared" si="16"/>
        <v>37192</v>
      </c>
      <c r="AJ119" s="484">
        <f t="shared" si="16"/>
        <v>37193</v>
      </c>
      <c r="AK119" s="484">
        <f t="shared" si="16"/>
        <v>37194</v>
      </c>
      <c r="AL119" s="484">
        <f t="shared" si="16"/>
        <v>37195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25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25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25" thickTop="1" thickBot="1" x14ac:dyDescent="0.25">
      <c r="A122" s="37" t="s">
        <v>235</v>
      </c>
      <c r="B122" s="38"/>
      <c r="C122" s="39"/>
      <c r="D122" s="40"/>
    </row>
    <row r="123" spans="1:46" ht="12.75" customHeight="1" thickTop="1" x14ac:dyDescent="0.2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25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25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25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25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-22926</v>
      </c>
      <c r="D136" s="324">
        <v>22926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7">SUM(C136:C137)</f>
        <v>-22926</v>
      </c>
      <c r="D138" s="320">
        <f t="shared" si="17"/>
        <v>22926</v>
      </c>
      <c r="E138" s="312">
        <f t="shared" si="17"/>
        <v>0</v>
      </c>
      <c r="F138" s="312">
        <f t="shared" si="17"/>
        <v>0</v>
      </c>
      <c r="G138" s="312">
        <f t="shared" si="17"/>
        <v>0</v>
      </c>
      <c r="H138" s="322">
        <f t="shared" si="17"/>
        <v>0</v>
      </c>
      <c r="I138" s="330">
        <f t="shared" si="17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37165</v>
      </c>
      <c r="C142" s="345"/>
      <c r="D142" s="345"/>
      <c r="E142" s="345"/>
      <c r="F142" s="345"/>
      <c r="G142" s="345"/>
      <c r="H142" s="345"/>
      <c r="I142" s="344">
        <f t="shared" ref="I142:I157" si="18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58" si="19">+B142+1</f>
        <v>37166</v>
      </c>
      <c r="C143" s="310"/>
      <c r="D143" s="310"/>
      <c r="E143" s="310"/>
      <c r="F143" s="310"/>
      <c r="G143" s="310"/>
      <c r="H143" s="310"/>
      <c r="I143" s="311">
        <f t="shared" si="18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9"/>
        <v>37167</v>
      </c>
      <c r="C144" s="310"/>
      <c r="D144" s="310"/>
      <c r="E144" s="310"/>
      <c r="F144" s="310"/>
      <c r="G144" s="310"/>
      <c r="H144" s="310"/>
      <c r="I144" s="311">
        <f t="shared" si="18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9"/>
        <v>37168</v>
      </c>
      <c r="C145" s="310"/>
      <c r="D145" s="310"/>
      <c r="E145" s="310"/>
      <c r="F145" s="310"/>
      <c r="G145" s="310"/>
      <c r="H145" s="310"/>
      <c r="I145" s="311">
        <f t="shared" si="18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9"/>
        <v>37169</v>
      </c>
      <c r="C146" s="310"/>
      <c r="D146" s="310"/>
      <c r="E146" s="310"/>
      <c r="F146" s="310"/>
      <c r="G146" s="310"/>
      <c r="H146" s="310"/>
      <c r="I146" s="311">
        <f t="shared" si="18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9"/>
        <v>37170</v>
      </c>
      <c r="C147" s="310"/>
      <c r="D147" s="310"/>
      <c r="E147" s="310"/>
      <c r="F147" s="310"/>
      <c r="G147" s="310"/>
      <c r="H147" s="310"/>
      <c r="I147" s="311">
        <f t="shared" si="18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9"/>
        <v>37171</v>
      </c>
      <c r="C148" s="310"/>
      <c r="D148" s="310"/>
      <c r="E148" s="310"/>
      <c r="F148" s="310"/>
      <c r="G148" s="310"/>
      <c r="H148" s="310"/>
      <c r="I148" s="311">
        <f t="shared" si="18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9"/>
        <v>37172</v>
      </c>
      <c r="C149" s="310"/>
      <c r="D149" s="310"/>
      <c r="E149" s="310"/>
      <c r="F149" s="310"/>
      <c r="G149" s="310"/>
      <c r="H149" s="310"/>
      <c r="I149" s="311">
        <f t="shared" si="18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9"/>
        <v>37173</v>
      </c>
      <c r="C150" s="310"/>
      <c r="D150" s="310"/>
      <c r="E150" s="310"/>
      <c r="F150" s="310"/>
      <c r="G150" s="310"/>
      <c r="H150" s="310"/>
      <c r="I150" s="311">
        <f t="shared" si="18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9"/>
        <v>37174</v>
      </c>
      <c r="C151" s="310"/>
      <c r="D151" s="310"/>
      <c r="E151" s="310"/>
      <c r="F151" s="310"/>
      <c r="G151" s="310"/>
      <c r="H151" s="310"/>
      <c r="I151" s="311">
        <f t="shared" si="18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9"/>
        <v>37175</v>
      </c>
      <c r="C152" s="310"/>
      <c r="D152" s="310"/>
      <c r="E152" s="310"/>
      <c r="F152" s="310"/>
      <c r="G152" s="310"/>
      <c r="H152" s="310"/>
      <c r="I152" s="311">
        <f t="shared" si="18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9"/>
        <v>37176</v>
      </c>
      <c r="C153" s="310"/>
      <c r="D153" s="310"/>
      <c r="E153" s="310"/>
      <c r="F153" s="310"/>
      <c r="G153" s="310"/>
      <c r="H153" s="310"/>
      <c r="I153" s="311">
        <f t="shared" si="18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9"/>
        <v>37177</v>
      </c>
      <c r="C154" s="310"/>
      <c r="D154" s="310"/>
      <c r="E154" s="310"/>
      <c r="F154" s="310"/>
      <c r="G154" s="310"/>
      <c r="H154" s="310"/>
      <c r="I154" s="311">
        <f t="shared" si="18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9"/>
        <v>37178</v>
      </c>
      <c r="C155" s="310"/>
      <c r="D155" s="310"/>
      <c r="E155" s="310"/>
      <c r="F155" s="310"/>
      <c r="G155" s="310"/>
      <c r="H155" s="310"/>
      <c r="I155" s="311">
        <f t="shared" si="18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9"/>
        <v>37179</v>
      </c>
      <c r="C156" s="310"/>
      <c r="D156" s="310"/>
      <c r="E156" s="310"/>
      <c r="F156" s="310"/>
      <c r="G156" s="310"/>
      <c r="H156" s="310"/>
      <c r="I156" s="311">
        <f t="shared" si="18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9"/>
        <v>37180</v>
      </c>
      <c r="C157" s="310"/>
      <c r="D157" s="310"/>
      <c r="E157" s="310"/>
      <c r="F157" s="310"/>
      <c r="G157" s="310"/>
      <c r="H157" s="310"/>
      <c r="I157" s="311">
        <f t="shared" si="18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9"/>
        <v>37181</v>
      </c>
      <c r="C158" s="323"/>
      <c r="D158" s="324"/>
      <c r="E158" s="323"/>
      <c r="F158" s="325"/>
      <c r="G158" s="310"/>
      <c r="H158" s="310"/>
      <c r="I158" s="311">
        <f t="shared" ref="I158:I172" si="20">SUM(C158:H158)</f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ref="B159:B172" si="21">+B158+1</f>
        <v>37182</v>
      </c>
      <c r="C159" s="310"/>
      <c r="D159" s="310"/>
      <c r="E159" s="310"/>
      <c r="F159" s="310"/>
      <c r="G159" s="310"/>
      <c r="H159" s="310"/>
      <c r="I159" s="311">
        <f t="shared" si="20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21"/>
        <v>37183</v>
      </c>
      <c r="C160" s="323"/>
      <c r="D160" s="324"/>
      <c r="E160" s="323"/>
      <c r="F160" s="325"/>
      <c r="G160" s="503"/>
      <c r="H160" s="500"/>
      <c r="I160" s="311">
        <f t="shared" si="20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21"/>
        <v>37184</v>
      </c>
      <c r="C161" s="310"/>
      <c r="D161" s="310"/>
      <c r="E161" s="310"/>
      <c r="F161" s="310"/>
      <c r="G161" s="310"/>
      <c r="H161" s="310"/>
      <c r="I161" s="311">
        <f t="shared" si="20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21"/>
        <v>37185</v>
      </c>
      <c r="C162" s="310"/>
      <c r="D162" s="310"/>
      <c r="E162" s="310"/>
      <c r="F162" s="310"/>
      <c r="G162" s="310"/>
      <c r="H162" s="310"/>
      <c r="I162" s="311">
        <f t="shared" si="20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21"/>
        <v>37186</v>
      </c>
      <c r="C163" s="310"/>
      <c r="D163" s="310"/>
      <c r="E163" s="310"/>
      <c r="F163" s="310"/>
      <c r="G163" s="310"/>
      <c r="H163" s="310"/>
      <c r="I163" s="311">
        <f t="shared" si="20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21"/>
        <v>37187</v>
      </c>
      <c r="C164" s="310"/>
      <c r="D164" s="310"/>
      <c r="E164" s="310"/>
      <c r="F164" s="310"/>
      <c r="G164" s="310"/>
      <c r="H164" s="310"/>
      <c r="I164" s="311">
        <f t="shared" si="20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21"/>
        <v>37188</v>
      </c>
      <c r="C165" s="310"/>
      <c r="D165" s="310"/>
      <c r="E165" s="310"/>
      <c r="F165" s="310"/>
      <c r="G165" s="310"/>
      <c r="H165" s="310"/>
      <c r="I165" s="311">
        <f t="shared" si="20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21"/>
        <v>37189</v>
      </c>
      <c r="C166" s="310"/>
      <c r="D166" s="310"/>
      <c r="E166" s="310"/>
      <c r="F166" s="310"/>
      <c r="G166" s="310"/>
      <c r="H166" s="310"/>
      <c r="I166" s="311">
        <f t="shared" si="20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21"/>
        <v>37190</v>
      </c>
      <c r="C167" s="310"/>
      <c r="D167" s="310"/>
      <c r="E167" s="310"/>
      <c r="F167" s="310"/>
      <c r="G167" s="310"/>
      <c r="H167" s="310"/>
      <c r="I167" s="311">
        <f t="shared" si="20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21"/>
        <v>37191</v>
      </c>
      <c r="C168" s="310"/>
      <c r="D168" s="310"/>
      <c r="E168" s="310"/>
      <c r="F168" s="310"/>
      <c r="G168" s="310"/>
      <c r="H168" s="310"/>
      <c r="I168" s="311">
        <f t="shared" si="20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21"/>
        <v>37192</v>
      </c>
      <c r="C169" s="310"/>
      <c r="D169" s="310"/>
      <c r="E169" s="310"/>
      <c r="F169" s="310"/>
      <c r="G169" s="310"/>
      <c r="H169" s="310"/>
      <c r="I169" s="311">
        <f t="shared" si="20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21"/>
        <v>37193</v>
      </c>
      <c r="C170" s="310"/>
      <c r="D170" s="310"/>
      <c r="E170" s="310"/>
      <c r="F170" s="310"/>
      <c r="G170" s="310"/>
      <c r="H170" s="437"/>
      <c r="I170" s="311">
        <f t="shared" si="20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21"/>
        <v>37194</v>
      </c>
      <c r="C171" s="310"/>
      <c r="D171" s="310"/>
      <c r="E171" s="310"/>
      <c r="F171" s="310"/>
      <c r="G171" s="310"/>
      <c r="H171" s="437"/>
      <c r="I171" s="311">
        <f t="shared" si="20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21"/>
        <v>37195</v>
      </c>
      <c r="C172" s="313"/>
      <c r="D172" s="314"/>
      <c r="E172" s="314"/>
      <c r="F172" s="314"/>
      <c r="G172" s="313"/>
      <c r="H172" s="459"/>
      <c r="I172" s="315">
        <f t="shared" si="20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22">SUM(C142:C172)</f>
        <v>0</v>
      </c>
      <c r="D173" s="312">
        <f t="shared" si="22"/>
        <v>0</v>
      </c>
      <c r="E173" s="312">
        <f t="shared" si="22"/>
        <v>0</v>
      </c>
      <c r="F173" s="312">
        <f t="shared" si="22"/>
        <v>0</v>
      </c>
      <c r="G173" s="312">
        <f t="shared" si="22"/>
        <v>0</v>
      </c>
      <c r="H173" s="312">
        <f t="shared" si="22"/>
        <v>0</v>
      </c>
      <c r="I173" s="311">
        <f t="shared" si="22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25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25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25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25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25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25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25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25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25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"/>
    <row r="253" spans="1:15" ht="12.75" customHeight="1" x14ac:dyDescent="0.2"/>
    <row r="254" spans="1:15" ht="12.75" customHeight="1" thickBot="1" x14ac:dyDescent="0.25">
      <c r="D254" s="1"/>
      <c r="E254" s="1"/>
      <c r="F254" s="1"/>
      <c r="G254" s="49"/>
      <c r="H254" s="49"/>
    </row>
    <row r="255" spans="1:15" ht="12.75" customHeight="1" thickTop="1" thickBot="1" x14ac:dyDescent="0.25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25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25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25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"/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AX277"/>
  <sheetViews>
    <sheetView topLeftCell="S9" zoomScale="80" workbookViewId="0">
      <selection activeCell="C174" sqref="C174:I174"/>
    </sheetView>
  </sheetViews>
  <sheetFormatPr defaultRowHeight="12.75" x14ac:dyDescent="0.2"/>
  <cols>
    <col min="1" max="1" width="25.42578125" style="11" customWidth="1"/>
    <col min="2" max="2" width="17.28515625" style="11" customWidth="1"/>
    <col min="3" max="3" width="14.42578125" style="11" customWidth="1"/>
    <col min="4" max="4" width="14.85546875" style="11" customWidth="1"/>
    <col min="5" max="5" width="17.28515625" style="11" customWidth="1"/>
    <col min="6" max="6" width="19.85546875" style="11" customWidth="1"/>
    <col min="7" max="7" width="17" style="11" customWidth="1"/>
    <col min="8" max="8" width="16.7109375" style="11" customWidth="1"/>
    <col min="9" max="9" width="19.85546875" style="11" customWidth="1"/>
    <col min="10" max="10" width="14.85546875" style="11" customWidth="1"/>
    <col min="11" max="11" width="16.85546875" style="11" customWidth="1"/>
    <col min="12" max="12" width="14.85546875" style="11" customWidth="1"/>
    <col min="13" max="13" width="15.28515625" style="11" customWidth="1"/>
    <col min="14" max="18" width="14.85546875" style="11" customWidth="1"/>
    <col min="19" max="19" width="20.85546875" style="11" customWidth="1"/>
    <col min="20" max="24" width="14.85546875" style="11" customWidth="1"/>
    <col min="25" max="25" width="15.42578125" style="11" customWidth="1"/>
    <col min="26" max="34" width="14.85546875" style="11" customWidth="1"/>
    <col min="35" max="35" width="13.85546875" style="11" customWidth="1"/>
    <col min="36" max="36" width="15.140625" style="11" customWidth="1"/>
    <col min="37" max="37" width="16.140625" style="11" customWidth="1"/>
    <col min="38" max="38" width="14.5703125" style="11" customWidth="1"/>
    <col min="39" max="39" width="12" style="11" customWidth="1"/>
    <col min="40" max="40" width="13.28515625" style="11" customWidth="1"/>
    <col min="41" max="41" width="11.5703125" style="11" customWidth="1"/>
    <col min="42" max="42" width="14.5703125" style="11" customWidth="1"/>
    <col min="43" max="16384" width="9.140625" style="11"/>
  </cols>
  <sheetData>
    <row r="1" spans="1:36" ht="18" customHeight="1" x14ac:dyDescent="0.3">
      <c r="B1" s="406"/>
      <c r="C1" s="237"/>
      <c r="D1" s="536"/>
      <c r="E1" s="1" t="s">
        <v>101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6" ht="12.75" customHeight="1" x14ac:dyDescent="0.25">
      <c r="A2" s="54" t="s">
        <v>102</v>
      </c>
      <c r="B2" s="165"/>
      <c r="D2" s="509"/>
      <c r="E2" s="299" t="s">
        <v>103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S2" s="1"/>
      <c r="T2" s="1"/>
      <c r="U2" s="1"/>
    </row>
    <row r="3" spans="1:36" ht="12.75" customHeight="1" x14ac:dyDescent="0.25">
      <c r="A3" s="407" t="s">
        <v>104</v>
      </c>
      <c r="B3" s="13" t="s">
        <v>91</v>
      </c>
      <c r="C3" s="165"/>
      <c r="D3" s="534"/>
      <c r="E3" s="1" t="s">
        <v>105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S3" s="1"/>
      <c r="T3" s="1"/>
      <c r="U3" s="1"/>
    </row>
    <row r="4" spans="1:36" ht="12.75" customHeight="1" x14ac:dyDescent="0.25">
      <c r="A4" s="407" t="s">
        <v>106</v>
      </c>
      <c r="B4" s="166">
        <f>'WSCC-N'!B4</f>
        <v>37165</v>
      </c>
      <c r="D4" s="537"/>
      <c r="E4" s="1" t="s">
        <v>107</v>
      </c>
      <c r="F4" s="1"/>
      <c r="G4" s="1"/>
      <c r="H4" s="1"/>
      <c r="I4" s="1"/>
      <c r="J4" s="408"/>
      <c r="K4" s="1"/>
      <c r="L4" s="1"/>
      <c r="M4" s="1"/>
      <c r="N4" s="1"/>
      <c r="O4" s="1"/>
      <c r="P4" s="1"/>
      <c r="S4" s="1"/>
      <c r="T4" s="1"/>
      <c r="U4" s="1"/>
    </row>
    <row r="5" spans="1:36" ht="12.75" customHeight="1" thickBot="1" x14ac:dyDescent="0.3">
      <c r="A5" s="407" t="s">
        <v>108</v>
      </c>
      <c r="B5" s="483">
        <f>'WSCC-N'!B5</f>
        <v>37195</v>
      </c>
      <c r="C5" s="12"/>
      <c r="J5" s="56"/>
      <c r="K5" s="1"/>
      <c r="S5" s="455"/>
      <c r="T5" s="455"/>
      <c r="U5" s="455"/>
      <c r="V5" s="455"/>
      <c r="W5" s="455"/>
      <c r="X5" s="455"/>
      <c r="Y5" s="455"/>
      <c r="Z5" s="455"/>
      <c r="AA5" s="455"/>
      <c r="AB5" s="455"/>
      <c r="AC5" s="519"/>
      <c r="AD5" s="519"/>
      <c r="AE5" s="519"/>
      <c r="AF5" s="519"/>
      <c r="AG5" s="519"/>
      <c r="AH5" s="519"/>
      <c r="AI5" s="519"/>
      <c r="AJ5" s="519"/>
    </row>
    <row r="6" spans="1:36" ht="12.75" customHeight="1" x14ac:dyDescent="0.25">
      <c r="A6" s="409"/>
      <c r="B6" s="238"/>
      <c r="C6" s="12"/>
      <c r="D6" s="508" t="s">
        <v>109</v>
      </c>
      <c r="E6" s="1"/>
      <c r="F6" s="30" t="s">
        <v>110</v>
      </c>
      <c r="G6" s="410" t="s">
        <v>111</v>
      </c>
      <c r="H6" s="411"/>
      <c r="I6" s="515" t="s">
        <v>112</v>
      </c>
      <c r="J6" s="516"/>
      <c r="K6" s="1"/>
      <c r="L6" s="1"/>
      <c r="M6" s="1"/>
      <c r="N6" s="55" t="s">
        <v>113</v>
      </c>
      <c r="O6" s="55" t="s">
        <v>114</v>
      </c>
      <c r="P6" s="55" t="s">
        <v>115</v>
      </c>
      <c r="Q6" s="1"/>
      <c r="R6" s="1"/>
      <c r="S6" s="510"/>
      <c r="T6" s="528" t="s">
        <v>116</v>
      </c>
      <c r="U6" s="528" t="s">
        <v>116</v>
      </c>
      <c r="V6" s="529" t="s">
        <v>117</v>
      </c>
      <c r="W6" s="529" t="s">
        <v>118</v>
      </c>
      <c r="X6" s="529" t="s">
        <v>119</v>
      </c>
      <c r="Y6" s="529" t="s">
        <v>120</v>
      </c>
      <c r="Z6" s="529" t="s">
        <v>121</v>
      </c>
      <c r="AA6" s="529" t="s">
        <v>122</v>
      </c>
      <c r="AB6" s="529" t="s">
        <v>80</v>
      </c>
      <c r="AC6" s="529" t="s">
        <v>80</v>
      </c>
      <c r="AD6" s="529" t="s">
        <v>123</v>
      </c>
      <c r="AE6" s="529" t="s">
        <v>41</v>
      </c>
      <c r="AF6" s="529" t="s">
        <v>124</v>
      </c>
      <c r="AG6" s="529" t="s">
        <v>125</v>
      </c>
      <c r="AH6" s="529" t="s">
        <v>124</v>
      </c>
      <c r="AI6" s="529" t="s">
        <v>125</v>
      </c>
      <c r="AJ6" s="529" t="s">
        <v>126</v>
      </c>
    </row>
    <row r="7" spans="1:36" ht="12.75" customHeight="1" x14ac:dyDescent="0.2">
      <c r="A7" s="236" t="s">
        <v>127</v>
      </c>
      <c r="C7" s="1"/>
      <c r="D7" s="412" t="s">
        <v>128</v>
      </c>
      <c r="E7" s="198" t="s">
        <v>129</v>
      </c>
      <c r="F7" s="260"/>
      <c r="G7" s="413" t="s">
        <v>124</v>
      </c>
      <c r="H7" s="414" t="s">
        <v>125</v>
      </c>
      <c r="I7" s="517" t="s">
        <v>124</v>
      </c>
      <c r="J7" s="518" t="s">
        <v>130</v>
      </c>
      <c r="K7" s="1"/>
      <c r="L7" s="1"/>
      <c r="M7" s="1"/>
      <c r="N7" s="55" t="s">
        <v>131</v>
      </c>
      <c r="O7" s="14"/>
      <c r="P7" s="14"/>
      <c r="Q7" s="1"/>
      <c r="R7" s="1"/>
      <c r="S7" s="511"/>
      <c r="T7" s="530" t="s">
        <v>132</v>
      </c>
      <c r="U7" s="530" t="s">
        <v>133</v>
      </c>
      <c r="V7" s="530" t="s">
        <v>134</v>
      </c>
      <c r="W7" s="530" t="s">
        <v>134</v>
      </c>
      <c r="X7" s="530"/>
      <c r="Y7" s="530" t="s">
        <v>81</v>
      </c>
      <c r="Z7" s="530" t="s">
        <v>81</v>
      </c>
      <c r="AA7" s="530"/>
      <c r="AB7" s="530" t="s">
        <v>135</v>
      </c>
      <c r="AC7" s="530"/>
      <c r="AD7" s="530"/>
      <c r="AE7" s="530"/>
      <c r="AF7" s="530" t="s">
        <v>120</v>
      </c>
      <c r="AG7" s="530" t="s">
        <v>120</v>
      </c>
      <c r="AH7" s="530" t="s">
        <v>121</v>
      </c>
      <c r="AI7" s="530" t="s">
        <v>121</v>
      </c>
      <c r="AJ7" s="530" t="s">
        <v>136</v>
      </c>
    </row>
    <row r="8" spans="1:36" ht="12.75" customHeight="1" x14ac:dyDescent="0.2">
      <c r="A8" s="11" t="s">
        <v>137</v>
      </c>
      <c r="C8" s="1"/>
      <c r="D8" s="476">
        <f>VLOOKUP($B$5,$S$8:$AG$38,2,0)+E8+E9+E10</f>
        <v>0</v>
      </c>
      <c r="E8" s="502"/>
      <c r="F8" s="273" t="s">
        <v>120</v>
      </c>
      <c r="G8" s="477"/>
      <c r="H8" s="477"/>
      <c r="I8" s="553"/>
      <c r="J8" s="274">
        <f>H8-I8</f>
        <v>0</v>
      </c>
      <c r="K8" s="1"/>
      <c r="L8" s="1"/>
      <c r="M8" s="1"/>
      <c r="N8" s="232">
        <v>0</v>
      </c>
      <c r="O8" s="232">
        <f>D16-P16</f>
        <v>0</v>
      </c>
      <c r="P8" s="232">
        <v>0</v>
      </c>
      <c r="Q8" s="1"/>
      <c r="R8" s="1"/>
      <c r="S8" s="62">
        <f>B4</f>
        <v>37165</v>
      </c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478"/>
      <c r="AI8" s="478"/>
      <c r="AJ8" s="478"/>
    </row>
    <row r="9" spans="1:36" ht="12.75" customHeight="1" x14ac:dyDescent="0.2">
      <c r="A9" s="11" t="s">
        <v>138</v>
      </c>
      <c r="C9" s="1"/>
      <c r="D9" s="477">
        <f>VLOOKUP($B$5,$S$8:$AG$38,3,0)</f>
        <v>0</v>
      </c>
      <c r="E9" s="509"/>
      <c r="F9" s="273" t="s">
        <v>121</v>
      </c>
      <c r="G9" s="477"/>
      <c r="H9" s="477"/>
      <c r="I9" s="553"/>
      <c r="J9" s="274">
        <f>H9-I9</f>
        <v>0</v>
      </c>
      <c r="K9" s="1"/>
      <c r="L9" s="1"/>
      <c r="M9" s="1"/>
      <c r="N9" s="21">
        <v>0</v>
      </c>
      <c r="O9" s="466"/>
      <c r="P9" s="21">
        <v>0</v>
      </c>
      <c r="Q9" s="1"/>
      <c r="R9" s="1"/>
      <c r="S9" s="62">
        <f t="shared" ref="S9:S24" si="0">+S8+1</f>
        <v>37166</v>
      </c>
      <c r="T9" s="478"/>
      <c r="U9" s="478"/>
      <c r="V9" s="478"/>
      <c r="W9" s="478"/>
      <c r="X9" s="478"/>
      <c r="Y9" s="478"/>
      <c r="Z9" s="478"/>
      <c r="AA9" s="478"/>
      <c r="AB9" s="478"/>
      <c r="AC9" s="478"/>
      <c r="AD9" s="478"/>
      <c r="AE9" s="478"/>
      <c r="AF9" s="478"/>
      <c r="AG9" s="478"/>
      <c r="AH9" s="478"/>
      <c r="AI9" s="478"/>
      <c r="AJ9" s="478"/>
    </row>
    <row r="10" spans="1:36" ht="12.75" customHeight="1" x14ac:dyDescent="0.2">
      <c r="A10" s="11" t="s">
        <v>139</v>
      </c>
      <c r="C10" s="1"/>
      <c r="D10" s="16">
        <v>0</v>
      </c>
      <c r="E10" s="509"/>
      <c r="F10" s="273" t="s">
        <v>140</v>
      </c>
      <c r="G10" s="554">
        <f>SUM(G8:G9)</f>
        <v>0</v>
      </c>
      <c r="H10" s="551">
        <f>SUM(H8:H9)</f>
        <v>0</v>
      </c>
      <c r="I10" s="551">
        <v>0</v>
      </c>
      <c r="J10" s="552">
        <f>H10-I10</f>
        <v>0</v>
      </c>
      <c r="K10" s="1"/>
      <c r="L10" s="1"/>
      <c r="M10" s="1"/>
      <c r="N10" s="21">
        <v>0</v>
      </c>
      <c r="O10" s="466"/>
      <c r="P10" s="21">
        <v>0</v>
      </c>
      <c r="Q10" s="1"/>
      <c r="R10" s="1"/>
      <c r="S10" s="62">
        <f t="shared" si="0"/>
        <v>37167</v>
      </c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478"/>
      <c r="AI10" s="478"/>
      <c r="AJ10" s="478"/>
    </row>
    <row r="11" spans="1:36" ht="12.75" customHeight="1" thickBot="1" x14ac:dyDescent="0.25">
      <c r="A11" s="11" t="s">
        <v>141</v>
      </c>
      <c r="D11" s="16">
        <v>0</v>
      </c>
      <c r="E11" s="1"/>
      <c r="F11" s="415"/>
      <c r="G11" s="467"/>
      <c r="H11" s="467"/>
      <c r="I11" s="467"/>
      <c r="J11" s="468"/>
      <c r="K11" s="1"/>
      <c r="L11" s="1"/>
      <c r="M11" s="1"/>
      <c r="N11" s="21">
        <v>0</v>
      </c>
      <c r="O11" s="466"/>
      <c r="P11" s="21">
        <v>0</v>
      </c>
      <c r="Q11" s="1"/>
      <c r="R11" s="1"/>
      <c r="S11" s="62">
        <f t="shared" si="0"/>
        <v>37168</v>
      </c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478"/>
      <c r="AI11" s="478"/>
      <c r="AJ11" s="478"/>
    </row>
    <row r="12" spans="1:36" ht="12.75" customHeight="1" x14ac:dyDescent="0.2">
      <c r="A12" s="11" t="s">
        <v>142</v>
      </c>
      <c r="D12" s="16">
        <v>0</v>
      </c>
      <c r="E12" s="1"/>
      <c r="F12" s="1"/>
      <c r="G12" s="1"/>
      <c r="H12" s="1"/>
      <c r="I12" s="1"/>
      <c r="J12" s="57"/>
      <c r="K12" s="1"/>
      <c r="L12" s="1"/>
      <c r="M12" s="1"/>
      <c r="N12" s="21">
        <v>0</v>
      </c>
      <c r="O12" s="466"/>
      <c r="P12" s="21">
        <v>0</v>
      </c>
      <c r="Q12" s="1"/>
      <c r="R12" s="1"/>
      <c r="S12" s="62">
        <f t="shared" si="0"/>
        <v>37169</v>
      </c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478"/>
      <c r="AI12" s="478"/>
      <c r="AJ12" s="478"/>
    </row>
    <row r="13" spans="1:36" ht="12.75" customHeight="1" thickBot="1" x14ac:dyDescent="0.25">
      <c r="A13" s="11" t="s">
        <v>143</v>
      </c>
      <c r="D13" s="17">
        <v>0</v>
      </c>
      <c r="E13" s="1"/>
      <c r="F13" s="1"/>
      <c r="G13" s="1"/>
      <c r="H13" s="489"/>
      <c r="I13" s="1"/>
      <c r="J13" s="56"/>
      <c r="K13" s="1"/>
      <c r="L13" s="1"/>
      <c r="M13" s="1"/>
      <c r="N13" s="21">
        <v>0</v>
      </c>
      <c r="O13" s="466"/>
      <c r="P13" s="21">
        <v>0</v>
      </c>
      <c r="Q13" s="1"/>
      <c r="R13" s="1"/>
      <c r="S13" s="62">
        <f t="shared" si="0"/>
        <v>37170</v>
      </c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478"/>
      <c r="AI13" s="478"/>
      <c r="AJ13" s="478"/>
    </row>
    <row r="14" spans="1:36" ht="12.75" customHeight="1" x14ac:dyDescent="0.25">
      <c r="A14" s="11" t="s">
        <v>144</v>
      </c>
      <c r="D14" s="17">
        <f>+J220</f>
        <v>0</v>
      </c>
      <c r="E14" s="1"/>
      <c r="F14" s="262" t="s">
        <v>145</v>
      </c>
      <c r="G14" s="417"/>
      <c r="H14" s="284"/>
      <c r="I14" s="418"/>
      <c r="J14" s="56"/>
      <c r="K14" s="1"/>
      <c r="L14" s="1"/>
      <c r="M14" s="1"/>
      <c r="N14" s="21">
        <v>0</v>
      </c>
      <c r="O14" s="466"/>
      <c r="P14" s="21">
        <v>0</v>
      </c>
      <c r="Q14" s="1"/>
      <c r="R14" s="1"/>
      <c r="S14" s="62">
        <f t="shared" si="0"/>
        <v>37171</v>
      </c>
      <c r="T14" s="478"/>
      <c r="U14" s="478"/>
      <c r="V14" s="478"/>
      <c r="W14" s="478"/>
      <c r="X14" s="478"/>
      <c r="Y14" s="478"/>
      <c r="Z14" s="478"/>
      <c r="AA14" s="478"/>
      <c r="AB14" s="478"/>
      <c r="AC14" s="478"/>
      <c r="AD14" s="478"/>
      <c r="AE14" s="478"/>
      <c r="AF14" s="478"/>
      <c r="AG14" s="478"/>
      <c r="AH14" s="478"/>
      <c r="AI14" s="478"/>
      <c r="AJ14" s="478"/>
    </row>
    <row r="15" spans="1:36" ht="12.75" customHeight="1" x14ac:dyDescent="0.2">
      <c r="A15" s="1"/>
      <c r="D15" s="17"/>
      <c r="F15" s="260"/>
      <c r="G15" s="261" t="s">
        <v>146</v>
      </c>
      <c r="H15" s="285"/>
      <c r="I15" s="419"/>
      <c r="J15" s="57"/>
      <c r="K15" s="1"/>
      <c r="L15" s="1"/>
      <c r="M15" s="1"/>
      <c r="N15" s="21"/>
      <c r="O15" s="466"/>
      <c r="P15" s="21"/>
      <c r="Q15" s="1"/>
      <c r="R15" s="1"/>
      <c r="S15" s="62">
        <f t="shared" si="0"/>
        <v>37172</v>
      </c>
      <c r="T15" s="478"/>
      <c r="U15" s="478"/>
      <c r="V15" s="478"/>
      <c r="W15" s="478"/>
      <c r="X15" s="478"/>
      <c r="Y15" s="478"/>
      <c r="Z15" s="478"/>
      <c r="AA15" s="478"/>
      <c r="AB15" s="478"/>
      <c r="AC15" s="478"/>
      <c r="AD15" s="478"/>
      <c r="AE15" s="478"/>
      <c r="AF15" s="478"/>
      <c r="AG15" s="478"/>
      <c r="AH15" s="478"/>
      <c r="AI15" s="478"/>
      <c r="AJ15" s="478"/>
    </row>
    <row r="16" spans="1:36" ht="12.75" customHeight="1" thickBot="1" x14ac:dyDescent="0.25">
      <c r="A16" s="14" t="s">
        <v>17</v>
      </c>
      <c r="D16" s="132">
        <f>SUM(D8:D15)</f>
        <v>0</v>
      </c>
      <c r="E16" s="1"/>
      <c r="F16" s="278" t="s">
        <v>147</v>
      </c>
      <c r="G16" s="280" t="s">
        <v>148</v>
      </c>
      <c r="H16" s="283" t="s">
        <v>149</v>
      </c>
      <c r="I16" s="282" t="s">
        <v>140</v>
      </c>
      <c r="J16" s="57"/>
      <c r="K16" s="1"/>
      <c r="L16" s="1"/>
      <c r="M16" s="1"/>
      <c r="N16" s="132">
        <v>0</v>
      </c>
      <c r="O16" s="132">
        <f>SUM(O8:O14)</f>
        <v>0</v>
      </c>
      <c r="P16" s="132">
        <v>0</v>
      </c>
      <c r="Q16" s="1"/>
      <c r="R16" s="1"/>
      <c r="S16" s="62">
        <f t="shared" si="0"/>
        <v>37173</v>
      </c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478"/>
      <c r="AI16" s="478"/>
      <c r="AJ16" s="478"/>
    </row>
    <row r="17" spans="1:37" ht="12.75" customHeight="1" thickTop="1" x14ac:dyDescent="0.2">
      <c r="A17" s="1"/>
      <c r="D17" s="1"/>
      <c r="E17" s="1"/>
      <c r="F17" s="120"/>
      <c r="G17" s="420"/>
      <c r="H17" s="513"/>
      <c r="I17" s="281"/>
      <c r="J17" s="57"/>
      <c r="K17" s="1"/>
      <c r="L17" s="1"/>
      <c r="M17" s="1"/>
      <c r="N17" s="1"/>
      <c r="P17" s="1"/>
      <c r="Q17" s="1"/>
      <c r="R17" s="1"/>
      <c r="S17" s="62">
        <f t="shared" si="0"/>
        <v>37174</v>
      </c>
      <c r="T17" s="478"/>
      <c r="U17" s="478"/>
      <c r="V17" s="478"/>
      <c r="W17" s="478"/>
      <c r="X17" s="478"/>
      <c r="Y17" s="478"/>
      <c r="Z17" s="478"/>
      <c r="AA17" s="478"/>
      <c r="AB17" s="478"/>
      <c r="AC17" s="478"/>
      <c r="AD17" s="478"/>
      <c r="AE17" s="478"/>
      <c r="AF17" s="478"/>
      <c r="AG17" s="478"/>
      <c r="AH17" s="478"/>
      <c r="AI17" s="478"/>
      <c r="AJ17" s="478"/>
    </row>
    <row r="18" spans="1:37" ht="12.75" customHeight="1" x14ac:dyDescent="0.2">
      <c r="A18" s="236" t="s">
        <v>150</v>
      </c>
      <c r="D18" s="519"/>
      <c r="E18" s="1"/>
      <c r="F18" s="264" t="s">
        <v>151</v>
      </c>
      <c r="G18" s="335">
        <v>1</v>
      </c>
      <c r="H18" s="477">
        <f>VLOOKUP($B$5,$S$8:$AG$38,6,0)</f>
        <v>0</v>
      </c>
      <c r="I18" s="472">
        <f>H18*G18</f>
        <v>0</v>
      </c>
      <c r="J18" s="57"/>
      <c r="K18" s="1"/>
      <c r="L18" s="1"/>
      <c r="M18" s="1"/>
      <c r="Q18" s="1"/>
      <c r="R18" s="1"/>
      <c r="S18" s="62">
        <f t="shared" si="0"/>
        <v>37175</v>
      </c>
      <c r="T18" s="478"/>
      <c r="U18" s="478"/>
      <c r="V18" s="478"/>
      <c r="W18" s="478"/>
      <c r="X18" s="478"/>
      <c r="Y18" s="478"/>
      <c r="Z18" s="478"/>
      <c r="AA18" s="478"/>
      <c r="AB18" s="478"/>
      <c r="AC18" s="478"/>
      <c r="AD18" s="478"/>
      <c r="AE18" s="478"/>
      <c r="AF18" s="478"/>
      <c r="AG18" s="478"/>
      <c r="AH18" s="478"/>
      <c r="AI18" s="478"/>
      <c r="AJ18" s="478"/>
    </row>
    <row r="19" spans="1:37" ht="12.75" customHeight="1" x14ac:dyDescent="0.2">
      <c r="A19" s="1" t="s">
        <v>152</v>
      </c>
      <c r="D19" s="477">
        <f>VLOOKUP($B$5,$S$8:$AG$38,11,0)</f>
        <v>0</v>
      </c>
      <c r="E19" s="1"/>
      <c r="F19" s="265" t="s">
        <v>153</v>
      </c>
      <c r="G19" s="352">
        <v>8.57</v>
      </c>
      <c r="H19" s="471"/>
      <c r="I19" s="474">
        <f>H18*G19</f>
        <v>0</v>
      </c>
      <c r="J19" s="57"/>
      <c r="K19" s="1"/>
      <c r="L19" s="1"/>
      <c r="M19" s="1"/>
      <c r="N19" s="480">
        <v>0</v>
      </c>
      <c r="O19" s="421">
        <f>D24-P24</f>
        <v>0</v>
      </c>
      <c r="P19" s="232">
        <v>0</v>
      </c>
      <c r="Q19" s="1"/>
      <c r="R19" s="1"/>
      <c r="S19" s="62">
        <f t="shared" si="0"/>
        <v>37176</v>
      </c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478"/>
      <c r="AI19" s="478"/>
      <c r="AJ19" s="478"/>
    </row>
    <row r="20" spans="1:37" ht="12.75" customHeight="1" x14ac:dyDescent="0.2">
      <c r="A20" s="11" t="s">
        <v>154</v>
      </c>
      <c r="D20" s="17">
        <v>0</v>
      </c>
      <c r="E20" s="1"/>
      <c r="F20" s="265"/>
      <c r="G20" s="422"/>
      <c r="H20" s="471"/>
      <c r="I20" s="474"/>
      <c r="J20" s="57"/>
      <c r="K20" s="1"/>
      <c r="L20" s="1"/>
      <c r="M20" s="1"/>
      <c r="N20" s="21">
        <v>0</v>
      </c>
      <c r="O20" s="21"/>
      <c r="P20" s="465">
        <v>0</v>
      </c>
      <c r="Q20" s="1"/>
      <c r="R20" s="1"/>
      <c r="S20" s="62">
        <f t="shared" si="0"/>
        <v>37177</v>
      </c>
      <c r="T20" s="478"/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478"/>
      <c r="AI20" s="478"/>
      <c r="AJ20" s="478"/>
    </row>
    <row r="21" spans="1:37" ht="12.75" customHeight="1" x14ac:dyDescent="0.2">
      <c r="A21" s="1"/>
      <c r="D21" s="469"/>
      <c r="E21" s="1"/>
      <c r="F21" s="264" t="s">
        <v>155</v>
      </c>
      <c r="G21" s="423"/>
      <c r="H21" s="477">
        <f>VLOOKUP($B$5,$S$8:$AG$38,4,0)</f>
        <v>0</v>
      </c>
      <c r="I21" s="472">
        <f>H21</f>
        <v>0</v>
      </c>
      <c r="J21" s="57"/>
      <c r="K21" s="1"/>
      <c r="L21" s="1"/>
      <c r="M21" s="1"/>
      <c r="N21" s="21"/>
      <c r="O21" s="21"/>
      <c r="P21" s="465"/>
      <c r="Q21" s="1"/>
      <c r="R21" s="1"/>
      <c r="S21" s="62">
        <f t="shared" si="0"/>
        <v>37178</v>
      </c>
      <c r="T21" s="478"/>
      <c r="U21" s="478"/>
      <c r="V21" s="478"/>
      <c r="W21" s="478"/>
      <c r="X21" s="478"/>
      <c r="Y21" s="478"/>
      <c r="Z21" s="478"/>
      <c r="AA21" s="478"/>
      <c r="AB21" s="478"/>
      <c r="AC21" s="478"/>
      <c r="AD21" s="478"/>
      <c r="AE21" s="478"/>
      <c r="AF21" s="478"/>
      <c r="AG21" s="478"/>
      <c r="AH21" s="478"/>
      <c r="AI21" s="478"/>
      <c r="AJ21" s="478"/>
    </row>
    <row r="22" spans="1:37" ht="12.75" customHeight="1" x14ac:dyDescent="0.2">
      <c r="D22" s="17"/>
      <c r="E22" s="1"/>
      <c r="F22" s="264" t="s">
        <v>156</v>
      </c>
      <c r="G22" s="423"/>
      <c r="H22" s="477">
        <f>VLOOKUP($B$5,$S$8:$AG$38,5,0)</f>
        <v>0</v>
      </c>
      <c r="I22" s="472">
        <f>H22</f>
        <v>0</v>
      </c>
      <c r="J22" s="57"/>
      <c r="K22" s="1"/>
      <c r="L22" s="1"/>
      <c r="M22" s="33"/>
      <c r="N22" s="21"/>
      <c r="O22" s="21"/>
      <c r="P22" s="465"/>
      <c r="Q22" s="1"/>
      <c r="R22" s="1"/>
      <c r="S22" s="62">
        <f t="shared" si="0"/>
        <v>37179</v>
      </c>
      <c r="T22" s="478"/>
      <c r="U22" s="478"/>
      <c r="V22" s="478"/>
      <c r="W22" s="478"/>
      <c r="X22" s="478"/>
      <c r="Y22" s="478"/>
      <c r="Z22" s="478"/>
      <c r="AA22" s="478"/>
      <c r="AB22" s="478"/>
      <c r="AC22" s="478"/>
      <c r="AD22" s="478"/>
      <c r="AE22" s="478"/>
      <c r="AF22" s="478"/>
      <c r="AG22" s="478"/>
      <c r="AH22" s="478"/>
      <c r="AI22" s="478"/>
      <c r="AJ22" s="478"/>
    </row>
    <row r="23" spans="1:37" ht="12.75" customHeight="1" x14ac:dyDescent="0.2">
      <c r="D23" s="428"/>
      <c r="E23" s="1"/>
      <c r="F23" s="279" t="s">
        <v>157</v>
      </c>
      <c r="G23" s="424"/>
      <c r="H23" s="514"/>
      <c r="I23" s="475">
        <f>SUM(I21:I22)</f>
        <v>0</v>
      </c>
      <c r="J23" s="57"/>
      <c r="K23" s="1"/>
      <c r="L23" s="1"/>
      <c r="M23" s="33"/>
      <c r="N23" s="21"/>
      <c r="O23" s="21"/>
      <c r="P23" s="465"/>
      <c r="Q23" s="1"/>
      <c r="R23" s="1"/>
      <c r="S23" s="62">
        <f t="shared" si="0"/>
        <v>37180</v>
      </c>
      <c r="T23" s="478"/>
      <c r="U23" s="478"/>
      <c r="V23" s="478"/>
      <c r="W23" s="478"/>
      <c r="X23" s="478"/>
      <c r="Y23" s="478"/>
      <c r="Z23" s="478"/>
      <c r="AA23" s="478"/>
      <c r="AB23" s="478"/>
      <c r="AC23" s="478"/>
      <c r="AD23" s="478"/>
      <c r="AE23" s="478"/>
      <c r="AF23" s="478"/>
      <c r="AG23" s="478"/>
      <c r="AH23" s="478"/>
      <c r="AI23" s="478"/>
      <c r="AJ23" s="478"/>
    </row>
    <row r="24" spans="1:37" ht="12.75" customHeight="1" x14ac:dyDescent="0.2">
      <c r="A24" s="14" t="s">
        <v>158</v>
      </c>
      <c r="D24" s="19">
        <f>SUM(D19:D22)</f>
        <v>0</v>
      </c>
      <c r="E24" s="1"/>
      <c r="F24" s="288" t="s">
        <v>159</v>
      </c>
      <c r="G24" s="425"/>
      <c r="H24" s="289"/>
      <c r="I24" s="281"/>
      <c r="J24" s="1"/>
      <c r="K24" s="1"/>
      <c r="L24" s="1"/>
      <c r="M24" s="1"/>
      <c r="N24" s="19">
        <v>0</v>
      </c>
      <c r="O24" s="19">
        <f>SUM(O19:O22)</f>
        <v>0</v>
      </c>
      <c r="P24" s="19">
        <v>0</v>
      </c>
      <c r="Q24" s="1"/>
      <c r="R24" s="1"/>
      <c r="S24" s="62">
        <f t="shared" si="0"/>
        <v>37181</v>
      </c>
      <c r="T24" s="478"/>
      <c r="U24" s="478"/>
      <c r="V24" s="478"/>
      <c r="W24" s="478"/>
      <c r="X24" s="478"/>
      <c r="Y24" s="478"/>
      <c r="Z24" s="478"/>
      <c r="AA24" s="478"/>
      <c r="AB24" s="478"/>
      <c r="AC24" s="478"/>
      <c r="AD24" s="478"/>
      <c r="AE24" s="478"/>
      <c r="AF24" s="478"/>
      <c r="AG24" s="478"/>
      <c r="AH24" s="478"/>
      <c r="AI24" s="478"/>
      <c r="AJ24" s="478"/>
    </row>
    <row r="25" spans="1:37" ht="12.75" customHeight="1" x14ac:dyDescent="0.2">
      <c r="A25" s="1"/>
      <c r="D25" s="18"/>
      <c r="E25" s="1"/>
      <c r="F25" s="265" t="s">
        <v>155</v>
      </c>
      <c r="G25" s="8"/>
      <c r="H25" s="8"/>
      <c r="I25" s="472">
        <v>0</v>
      </c>
      <c r="J25" s="1"/>
      <c r="K25" s="1"/>
      <c r="L25" s="1"/>
      <c r="M25" s="1"/>
      <c r="N25" s="49"/>
      <c r="O25" s="49"/>
      <c r="P25" s="49"/>
      <c r="Q25" s="1"/>
      <c r="R25" s="1"/>
      <c r="S25" s="62">
        <f t="shared" ref="S25:S38" si="1">+S24+1</f>
        <v>37182</v>
      </c>
      <c r="T25" s="478"/>
      <c r="U25" s="478"/>
      <c r="V25" s="478"/>
      <c r="W25" s="478"/>
      <c r="X25" s="478"/>
      <c r="Y25" s="478"/>
      <c r="Z25" s="478"/>
      <c r="AA25" s="478"/>
      <c r="AB25" s="478"/>
      <c r="AC25" s="478"/>
      <c r="AD25" s="478"/>
      <c r="AE25" s="478"/>
      <c r="AF25" s="478"/>
      <c r="AG25" s="478"/>
      <c r="AH25" s="478"/>
      <c r="AI25" s="478"/>
      <c r="AJ25" s="478"/>
      <c r="AK25" s="18"/>
    </row>
    <row r="26" spans="1:37" ht="12.75" customHeight="1" x14ac:dyDescent="0.2">
      <c r="E26" s="1"/>
      <c r="F26" s="265" t="s">
        <v>156</v>
      </c>
      <c r="G26" s="8"/>
      <c r="H26" s="8"/>
      <c r="I26" s="472">
        <v>0</v>
      </c>
      <c r="J26" s="1"/>
      <c r="K26" s="1"/>
      <c r="L26" s="1"/>
      <c r="M26" s="1"/>
      <c r="Q26" s="1"/>
      <c r="R26" s="8"/>
      <c r="S26" s="62">
        <f t="shared" si="1"/>
        <v>37183</v>
      </c>
      <c r="T26" s="478"/>
      <c r="U26" s="478"/>
      <c r="V26" s="478"/>
      <c r="W26" s="478"/>
      <c r="X26" s="478"/>
      <c r="Y26" s="478"/>
      <c r="Z26" s="478"/>
      <c r="AA26" s="478"/>
      <c r="AB26" s="478"/>
      <c r="AC26" s="478"/>
      <c r="AD26" s="478"/>
      <c r="AE26" s="478"/>
      <c r="AF26" s="478"/>
      <c r="AG26" s="478"/>
      <c r="AH26" s="478"/>
      <c r="AI26" s="478"/>
      <c r="AJ26" s="478"/>
      <c r="AK26" s="18"/>
    </row>
    <row r="27" spans="1:37" ht="12.75" customHeight="1" x14ac:dyDescent="0.2">
      <c r="A27" s="236" t="s">
        <v>160</v>
      </c>
      <c r="D27" s="18"/>
      <c r="E27" s="1"/>
      <c r="F27" s="267" t="s">
        <v>157</v>
      </c>
      <c r="G27" s="8"/>
      <c r="H27" s="8"/>
      <c r="I27" s="472">
        <v>0</v>
      </c>
      <c r="J27" s="1"/>
      <c r="K27" s="1"/>
      <c r="L27" s="1"/>
      <c r="M27" s="1"/>
      <c r="N27" s="18"/>
      <c r="O27" s="18"/>
      <c r="P27" s="18"/>
      <c r="Q27" s="1"/>
      <c r="R27" s="8"/>
      <c r="S27" s="62">
        <f t="shared" si="1"/>
        <v>37184</v>
      </c>
      <c r="T27" s="478"/>
      <c r="U27" s="478"/>
      <c r="V27" s="478"/>
      <c r="W27" s="478"/>
      <c r="X27" s="478"/>
      <c r="Y27" s="478"/>
      <c r="Z27" s="478"/>
      <c r="AA27" s="478"/>
      <c r="AB27" s="478"/>
      <c r="AC27" s="478"/>
      <c r="AD27" s="478"/>
      <c r="AE27" s="478"/>
      <c r="AF27" s="478"/>
      <c r="AG27" s="478"/>
      <c r="AH27" s="478"/>
      <c r="AI27" s="478"/>
      <c r="AJ27" s="478"/>
      <c r="AK27" s="18"/>
    </row>
    <row r="28" spans="1:37" ht="12.75" customHeight="1" x14ac:dyDescent="0.2">
      <c r="A28" s="11" t="s">
        <v>161</v>
      </c>
      <c r="D28" s="232">
        <f>N38</f>
        <v>15520</v>
      </c>
      <c r="E28" s="1"/>
      <c r="F28" s="265"/>
      <c r="G28" s="263"/>
      <c r="H28" s="8"/>
      <c r="I28" s="266"/>
      <c r="J28" s="1"/>
      <c r="K28" s="1"/>
      <c r="L28" s="1"/>
      <c r="M28" s="1"/>
      <c r="N28" s="232">
        <v>15520</v>
      </c>
      <c r="O28" s="232">
        <f>D38-P38</f>
        <v>0</v>
      </c>
      <c r="P28" s="232">
        <v>15520</v>
      </c>
      <c r="Q28" s="1"/>
      <c r="R28" s="18"/>
      <c r="S28" s="62">
        <f t="shared" si="1"/>
        <v>37185</v>
      </c>
      <c r="T28" s="478"/>
      <c r="U28" s="478"/>
      <c r="V28" s="478"/>
      <c r="W28" s="478"/>
      <c r="X28" s="478"/>
      <c r="Y28" s="478"/>
      <c r="Z28" s="478"/>
      <c r="AA28" s="478"/>
      <c r="AB28" s="478"/>
      <c r="AC28" s="478"/>
      <c r="AD28" s="478"/>
      <c r="AE28" s="478"/>
      <c r="AF28" s="478"/>
      <c r="AG28" s="478"/>
      <c r="AH28" s="478"/>
      <c r="AI28" s="478"/>
      <c r="AJ28" s="478"/>
      <c r="AK28" s="18"/>
    </row>
    <row r="29" spans="1:37" ht="12.75" customHeight="1" thickBot="1" x14ac:dyDescent="0.25">
      <c r="A29" s="11" t="s">
        <v>162</v>
      </c>
      <c r="D29" s="21">
        <f>E173+G173+C178+C179</f>
        <v>0</v>
      </c>
      <c r="E29" s="1"/>
      <c r="F29" s="268" t="s">
        <v>163</v>
      </c>
      <c r="G29" s="269"/>
      <c r="H29" s="416"/>
      <c r="I29" s="473">
        <f>I23-I27</f>
        <v>0</v>
      </c>
      <c r="J29" s="18"/>
      <c r="K29" s="1"/>
      <c r="L29" s="1"/>
      <c r="M29" s="1"/>
      <c r="N29" s="21">
        <v>0</v>
      </c>
      <c r="O29" s="340"/>
      <c r="P29" s="21">
        <v>0</v>
      </c>
      <c r="Q29" s="1"/>
      <c r="R29" s="8"/>
      <c r="S29" s="62">
        <f t="shared" si="1"/>
        <v>37186</v>
      </c>
      <c r="T29" s="478"/>
      <c r="U29" s="478"/>
      <c r="V29" s="478"/>
      <c r="W29" s="478"/>
      <c r="X29" s="478"/>
      <c r="Y29" s="478"/>
      <c r="Z29" s="478"/>
      <c r="AA29" s="478"/>
      <c r="AB29" s="478"/>
      <c r="AC29" s="478"/>
      <c r="AD29" s="478"/>
      <c r="AE29" s="478"/>
      <c r="AF29" s="478"/>
      <c r="AG29" s="478"/>
      <c r="AH29" s="478"/>
      <c r="AI29" s="478"/>
      <c r="AJ29" s="478"/>
      <c r="AK29" s="18"/>
    </row>
    <row r="30" spans="1:37" ht="12.75" customHeight="1" x14ac:dyDescent="0.2">
      <c r="A30" s="1" t="s">
        <v>164</v>
      </c>
      <c r="D30" s="21">
        <f>C173</f>
        <v>0</v>
      </c>
      <c r="E30" s="1"/>
      <c r="F30" s="1"/>
      <c r="G30" s="1"/>
      <c r="H30" s="1"/>
      <c r="I30" s="1"/>
      <c r="J30" s="18"/>
      <c r="K30" s="1"/>
      <c r="L30" s="1"/>
      <c r="M30" s="1"/>
      <c r="N30" s="21">
        <v>0</v>
      </c>
      <c r="O30" s="340"/>
      <c r="P30" s="21">
        <v>0</v>
      </c>
      <c r="Q30" s="1"/>
      <c r="R30" s="8"/>
      <c r="S30" s="62">
        <f t="shared" si="1"/>
        <v>37187</v>
      </c>
      <c r="T30" s="478"/>
      <c r="U30" s="478"/>
      <c r="V30" s="478"/>
      <c r="W30" s="478"/>
      <c r="X30" s="478"/>
      <c r="Y30" s="478"/>
      <c r="Z30" s="478"/>
      <c r="AA30" s="478"/>
      <c r="AB30" s="478"/>
      <c r="AC30" s="478"/>
      <c r="AD30" s="478"/>
      <c r="AE30" s="478"/>
      <c r="AF30" s="478"/>
      <c r="AG30" s="478"/>
      <c r="AH30" s="478"/>
      <c r="AI30" s="478"/>
      <c r="AJ30" s="478"/>
      <c r="AK30" s="18"/>
    </row>
    <row r="31" spans="1:37" ht="12.75" customHeight="1" thickBot="1" x14ac:dyDescent="0.25">
      <c r="A31" s="24" t="s">
        <v>165</v>
      </c>
      <c r="B31" s="372"/>
      <c r="C31" s="372"/>
      <c r="D31" s="373">
        <f>D173</f>
        <v>0</v>
      </c>
      <c r="E31" s="1"/>
      <c r="F31" s="1"/>
      <c r="G31" s="1"/>
      <c r="H31" s="1"/>
      <c r="I31" s="1"/>
      <c r="J31" s="18"/>
      <c r="K31" s="1"/>
      <c r="L31" s="1"/>
      <c r="M31" s="1"/>
      <c r="N31" s="21">
        <v>0</v>
      </c>
      <c r="O31" s="340"/>
      <c r="P31" s="21">
        <v>0</v>
      </c>
      <c r="Q31" s="1"/>
      <c r="R31" s="18"/>
      <c r="S31" s="62">
        <f t="shared" si="1"/>
        <v>37188</v>
      </c>
      <c r="T31" s="478"/>
      <c r="U31" s="478"/>
      <c r="V31" s="478"/>
      <c r="W31" s="478"/>
      <c r="X31" s="478"/>
      <c r="Y31" s="478"/>
      <c r="Z31" s="478"/>
      <c r="AA31" s="478"/>
      <c r="AB31" s="478"/>
      <c r="AC31" s="478"/>
      <c r="AD31" s="478"/>
      <c r="AE31" s="478"/>
      <c r="AF31" s="478"/>
      <c r="AG31" s="478"/>
      <c r="AH31" s="478"/>
      <c r="AI31" s="478"/>
      <c r="AJ31" s="478"/>
      <c r="AK31" s="18"/>
    </row>
    <row r="32" spans="1:37" ht="12.75" customHeight="1" x14ac:dyDescent="0.2">
      <c r="A32" s="24" t="s">
        <v>166</v>
      </c>
      <c r="B32" s="372"/>
      <c r="C32" s="372"/>
      <c r="D32" s="373">
        <f>F173</f>
        <v>0</v>
      </c>
      <c r="E32" s="1"/>
      <c r="F32" s="30"/>
      <c r="G32" s="31"/>
      <c r="H32" s="31"/>
      <c r="I32" s="31"/>
      <c r="J32" s="31"/>
      <c r="K32" s="31"/>
      <c r="L32" s="6"/>
      <c r="M32" s="1"/>
      <c r="N32" s="21">
        <v>0</v>
      </c>
      <c r="O32" s="340"/>
      <c r="P32" s="21">
        <v>0</v>
      </c>
      <c r="Q32" s="1"/>
      <c r="R32" s="18"/>
      <c r="S32" s="62">
        <f t="shared" si="1"/>
        <v>37189</v>
      </c>
      <c r="T32" s="478"/>
      <c r="U32" s="478"/>
      <c r="V32" s="478"/>
      <c r="W32" s="478"/>
      <c r="X32" s="478"/>
      <c r="Y32" s="478"/>
      <c r="Z32" s="478"/>
      <c r="AA32" s="478"/>
      <c r="AB32" s="478"/>
      <c r="AC32" s="478"/>
      <c r="AD32" s="478"/>
      <c r="AE32" s="478"/>
      <c r="AF32" s="478"/>
      <c r="AG32" s="478"/>
      <c r="AH32" s="478"/>
      <c r="AI32" s="478"/>
      <c r="AJ32" s="478"/>
      <c r="AK32" s="18"/>
    </row>
    <row r="33" spans="1:45" ht="12.75" customHeight="1" x14ac:dyDescent="0.2">
      <c r="A33" s="11" t="s">
        <v>167</v>
      </c>
      <c r="D33" s="21">
        <v>0</v>
      </c>
      <c r="E33" s="1"/>
      <c r="F33" s="32"/>
      <c r="G33" s="18"/>
      <c r="H33" s="18"/>
      <c r="I33" s="18"/>
      <c r="J33" s="22" t="s">
        <v>168</v>
      </c>
      <c r="K33" s="18"/>
      <c r="L33" s="404" t="s">
        <v>113</v>
      </c>
      <c r="M33" s="1"/>
      <c r="N33" s="21">
        <v>0</v>
      </c>
      <c r="O33" s="340"/>
      <c r="P33" s="21">
        <v>0</v>
      </c>
      <c r="Q33" s="1"/>
      <c r="R33" s="18"/>
      <c r="S33" s="62">
        <f t="shared" si="1"/>
        <v>37190</v>
      </c>
      <c r="T33" s="478"/>
      <c r="U33" s="478"/>
      <c r="V33" s="478"/>
      <c r="W33" s="478"/>
      <c r="X33" s="478"/>
      <c r="Y33" s="478"/>
      <c r="Z33" s="478"/>
      <c r="AA33" s="478"/>
      <c r="AB33" s="478"/>
      <c r="AC33" s="478"/>
      <c r="AD33" s="478"/>
      <c r="AE33" s="478"/>
      <c r="AF33" s="478"/>
      <c r="AG33" s="478"/>
      <c r="AH33" s="478"/>
      <c r="AI33" s="478"/>
      <c r="AJ33" s="478"/>
      <c r="AK33" s="18"/>
    </row>
    <row r="34" spans="1:45" ht="12.75" customHeight="1" x14ac:dyDescent="0.25">
      <c r="A34" s="11" t="s">
        <v>169</v>
      </c>
      <c r="D34" s="17">
        <v>0</v>
      </c>
      <c r="E34" s="1"/>
      <c r="F34" s="60" t="s">
        <v>170</v>
      </c>
      <c r="G34" s="58"/>
      <c r="H34" s="59" t="s">
        <v>82</v>
      </c>
      <c r="I34" s="59" t="s">
        <v>80</v>
      </c>
      <c r="J34" s="235" t="s">
        <v>171</v>
      </c>
      <c r="K34" s="371" t="s">
        <v>81</v>
      </c>
      <c r="L34" s="286" t="s">
        <v>129</v>
      </c>
      <c r="M34" s="1"/>
      <c r="N34" s="21">
        <v>0</v>
      </c>
      <c r="O34" s="340"/>
      <c r="P34" s="21">
        <v>0</v>
      </c>
      <c r="Q34" s="1"/>
      <c r="R34" s="18"/>
      <c r="S34" s="62">
        <f t="shared" si="1"/>
        <v>37191</v>
      </c>
      <c r="T34" s="478"/>
      <c r="U34" s="478"/>
      <c r="V34" s="478"/>
      <c r="W34" s="478"/>
      <c r="X34" s="478"/>
      <c r="Y34" s="478"/>
      <c r="Z34" s="478"/>
      <c r="AA34" s="478"/>
      <c r="AB34" s="478"/>
      <c r="AC34" s="478"/>
      <c r="AD34" s="478"/>
      <c r="AE34" s="478"/>
      <c r="AF34" s="478"/>
      <c r="AG34" s="478"/>
      <c r="AH34" s="478"/>
      <c r="AI34" s="478"/>
      <c r="AJ34" s="478"/>
    </row>
    <row r="35" spans="1:45" ht="12.75" customHeight="1" x14ac:dyDescent="0.2">
      <c r="A35" s="11" t="s">
        <v>172</v>
      </c>
      <c r="D35" s="17">
        <f>C127</f>
        <v>0</v>
      </c>
      <c r="E35" s="1"/>
      <c r="F35" s="32"/>
      <c r="G35" s="18"/>
      <c r="H35" s="399"/>
      <c r="I35" s="399"/>
      <c r="J35" s="399"/>
      <c r="K35" s="399"/>
      <c r="L35" s="400"/>
      <c r="M35" s="1"/>
      <c r="N35" s="21">
        <v>0</v>
      </c>
      <c r="O35" s="340"/>
      <c r="P35" s="21">
        <v>0</v>
      </c>
      <c r="Q35" s="1"/>
      <c r="R35" s="18"/>
      <c r="S35" s="62">
        <f t="shared" si="1"/>
        <v>37192</v>
      </c>
      <c r="T35" s="478"/>
      <c r="U35" s="478"/>
      <c r="V35" s="478"/>
      <c r="W35" s="478"/>
      <c r="X35" s="478"/>
      <c r="Y35" s="478"/>
      <c r="Z35" s="478"/>
      <c r="AA35" s="478"/>
      <c r="AB35" s="478"/>
      <c r="AC35" s="478"/>
      <c r="AD35" s="478"/>
      <c r="AE35" s="478"/>
      <c r="AF35" s="478"/>
      <c r="AG35" s="478"/>
      <c r="AH35" s="478"/>
      <c r="AI35" s="478"/>
      <c r="AJ35" s="478"/>
    </row>
    <row r="36" spans="1:45" ht="12.75" customHeight="1" x14ac:dyDescent="0.2">
      <c r="A36" s="11" t="s">
        <v>173</v>
      </c>
      <c r="D36" s="17">
        <f>H173</f>
        <v>0</v>
      </c>
      <c r="E36" s="1"/>
      <c r="F36" s="32" t="s">
        <v>174</v>
      </c>
      <c r="G36" s="18"/>
      <c r="H36" s="399"/>
      <c r="I36" s="399"/>
      <c r="J36" s="399">
        <f>N50</f>
        <v>0</v>
      </c>
      <c r="K36" s="399">
        <f>N38</f>
        <v>15520</v>
      </c>
      <c r="L36" s="400"/>
      <c r="M36" s="1"/>
      <c r="N36" s="21">
        <v>0</v>
      </c>
      <c r="O36" s="340"/>
      <c r="P36" s="21">
        <v>0</v>
      </c>
      <c r="Q36" s="1"/>
      <c r="R36" s="18"/>
      <c r="S36" s="62">
        <f t="shared" si="1"/>
        <v>37193</v>
      </c>
      <c r="T36" s="478"/>
      <c r="U36" s="478"/>
      <c r="V36" s="478"/>
      <c r="W36" s="478"/>
      <c r="X36" s="478"/>
      <c r="Y36" s="478"/>
      <c r="Z36" s="478"/>
      <c r="AA36" s="478"/>
      <c r="AB36" s="478"/>
      <c r="AC36" s="478"/>
      <c r="AD36" s="478"/>
      <c r="AE36" s="478"/>
      <c r="AF36" s="478"/>
      <c r="AG36" s="478"/>
      <c r="AH36" s="478"/>
      <c r="AI36" s="478"/>
      <c r="AJ36" s="478"/>
    </row>
    <row r="37" spans="1:45" ht="12.75" customHeight="1" x14ac:dyDescent="0.2">
      <c r="A37" s="11" t="s">
        <v>175</v>
      </c>
      <c r="D37" s="17">
        <f>SUM(E87+E88)*-1</f>
        <v>0</v>
      </c>
      <c r="E37" s="1"/>
      <c r="F37" s="32" t="s">
        <v>176</v>
      </c>
      <c r="G37" s="18"/>
      <c r="H37" s="401">
        <f>N16</f>
        <v>0</v>
      </c>
      <c r="I37" s="401"/>
      <c r="J37" s="399"/>
      <c r="K37" s="399"/>
      <c r="L37" s="400"/>
      <c r="M37" s="1"/>
      <c r="N37" s="21">
        <v>0</v>
      </c>
      <c r="O37" s="340"/>
      <c r="P37" s="21">
        <v>0</v>
      </c>
      <c r="Q37" s="1"/>
      <c r="R37" s="18"/>
      <c r="S37" s="62">
        <f t="shared" si="1"/>
        <v>37194</v>
      </c>
      <c r="T37" s="478"/>
      <c r="U37" s="478"/>
      <c r="V37" s="478"/>
      <c r="W37" s="478"/>
      <c r="X37" s="478"/>
      <c r="Y37" s="478"/>
      <c r="Z37" s="478"/>
      <c r="AA37" s="478"/>
      <c r="AB37" s="478"/>
      <c r="AC37" s="478"/>
      <c r="AD37" s="478"/>
      <c r="AE37" s="478"/>
      <c r="AF37" s="478"/>
      <c r="AG37" s="478"/>
      <c r="AH37" s="478"/>
      <c r="AI37" s="478"/>
      <c r="AJ37" s="478"/>
    </row>
    <row r="38" spans="1:45" ht="12.75" customHeight="1" thickBot="1" x14ac:dyDescent="0.25">
      <c r="A38" s="14" t="s">
        <v>177</v>
      </c>
      <c r="D38" s="132">
        <f>SUM(D28:D37)</f>
        <v>15520</v>
      </c>
      <c r="E38" s="1"/>
      <c r="F38" s="32" t="s">
        <v>178</v>
      </c>
      <c r="G38" s="18"/>
      <c r="H38" s="401">
        <f>N24</f>
        <v>0</v>
      </c>
      <c r="I38" s="401">
        <f>H38</f>
        <v>0</v>
      </c>
      <c r="J38" s="399"/>
      <c r="K38" s="399"/>
      <c r="L38" s="400"/>
      <c r="M38" s="1"/>
      <c r="N38" s="132">
        <v>15520</v>
      </c>
      <c r="O38" s="132">
        <f>SUM(O28:O36)</f>
        <v>0</v>
      </c>
      <c r="P38" s="132">
        <v>15520</v>
      </c>
      <c r="Q38" s="1"/>
      <c r="R38" s="18"/>
      <c r="S38" s="479">
        <f t="shared" si="1"/>
        <v>37195</v>
      </c>
      <c r="T38" s="512"/>
      <c r="U38" s="512"/>
      <c r="V38" s="512"/>
      <c r="W38" s="512"/>
      <c r="X38" s="512"/>
      <c r="Y38" s="512"/>
      <c r="Z38" s="512"/>
      <c r="AA38" s="512"/>
      <c r="AB38" s="512"/>
      <c r="AC38" s="512"/>
      <c r="AD38" s="512"/>
      <c r="AE38" s="512"/>
      <c r="AF38" s="512"/>
      <c r="AG38" s="512"/>
      <c r="AH38" s="512"/>
      <c r="AI38" s="512"/>
      <c r="AJ38" s="512"/>
    </row>
    <row r="39" spans="1:45" ht="12.75" customHeight="1" thickTop="1" x14ac:dyDescent="0.2">
      <c r="A39" s="1"/>
      <c r="D39" s="1"/>
      <c r="F39" s="32" t="s">
        <v>179</v>
      </c>
      <c r="G39" s="18"/>
      <c r="H39" s="401">
        <f>D28</f>
        <v>15520</v>
      </c>
      <c r="I39" s="401"/>
      <c r="J39" s="399"/>
      <c r="K39" s="399"/>
      <c r="L39" s="400"/>
      <c r="M39" s="1"/>
      <c r="N39" s="1"/>
      <c r="O39" s="1"/>
      <c r="P39" s="1"/>
      <c r="Q39" s="1"/>
      <c r="R39" s="18"/>
      <c r="S39" s="18"/>
      <c r="U39" s="49"/>
      <c r="V39" s="49"/>
      <c r="W39" s="49"/>
      <c r="X39" s="49"/>
      <c r="Y39" s="49"/>
      <c r="Z39" s="49"/>
      <c r="AA39" s="49"/>
      <c r="AB39" s="49"/>
      <c r="AC39" s="49"/>
    </row>
    <row r="40" spans="1:45" ht="12.75" customHeight="1" thickBot="1" x14ac:dyDescent="0.25">
      <c r="A40" s="236" t="s">
        <v>180</v>
      </c>
      <c r="D40" s="132">
        <f>+D38+D24+D16</f>
        <v>15520</v>
      </c>
      <c r="E40" s="1"/>
      <c r="F40" s="120"/>
      <c r="G40" s="18"/>
      <c r="H40" s="426"/>
      <c r="I40" s="401"/>
      <c r="J40" s="399"/>
      <c r="K40" s="399"/>
      <c r="L40" s="400"/>
      <c r="M40" s="1"/>
      <c r="N40" s="132">
        <v>15520</v>
      </c>
      <c r="O40" s="132">
        <f>+O38+O24+O16</f>
        <v>0</v>
      </c>
      <c r="P40" s="132">
        <v>15520</v>
      </c>
      <c r="Q40" s="1"/>
      <c r="R40" s="18"/>
      <c r="S40" s="1"/>
      <c r="T40" s="1"/>
      <c r="U40" s="1"/>
    </row>
    <row r="41" spans="1:45" ht="12.75" customHeight="1" thickTop="1" x14ac:dyDescent="0.2">
      <c r="A41" s="1"/>
      <c r="C41" s="15"/>
      <c r="D41" s="1"/>
      <c r="E41" s="1"/>
      <c r="F41" s="32" t="s">
        <v>181</v>
      </c>
      <c r="G41" s="8"/>
      <c r="H41" s="401">
        <f>E117</f>
        <v>465</v>
      </c>
      <c r="I41" s="401">
        <f>E108</f>
        <v>465</v>
      </c>
      <c r="J41" s="399">
        <f>E71+E72+E73</f>
        <v>0</v>
      </c>
      <c r="K41" s="399">
        <f>SUM(D29:D37)</f>
        <v>0</v>
      </c>
      <c r="L41" s="400">
        <f>SUM(E29:E37)</f>
        <v>0</v>
      </c>
      <c r="M41" s="1"/>
      <c r="N41" s="1"/>
      <c r="O41" s="1"/>
      <c r="P41" s="1"/>
      <c r="Q41" s="1"/>
      <c r="R41" s="18"/>
      <c r="S41" s="1"/>
      <c r="T41" s="1"/>
      <c r="U41" s="1"/>
      <c r="AN41" s="1"/>
      <c r="AO41" s="1"/>
      <c r="AP41" s="1"/>
      <c r="AQ41" s="1"/>
      <c r="AR41" s="1"/>
      <c r="AS41" s="1"/>
    </row>
    <row r="42" spans="1:45" ht="12.75" customHeight="1" x14ac:dyDescent="0.2">
      <c r="A42" s="13"/>
      <c r="C42" s="15"/>
      <c r="E42" s="1"/>
      <c r="F42" s="32" t="s">
        <v>176</v>
      </c>
      <c r="G42" s="18"/>
      <c r="H42" s="426"/>
      <c r="I42" s="426"/>
      <c r="J42" s="426"/>
      <c r="K42" s="402"/>
      <c r="L42" s="403"/>
      <c r="M42" s="1"/>
      <c r="N42" s="1"/>
      <c r="O42" s="1"/>
      <c r="P42" s="1"/>
      <c r="Q42" s="18"/>
      <c r="R42" s="18"/>
      <c r="S42" s="1"/>
      <c r="T42" s="1"/>
      <c r="U42" s="1"/>
      <c r="AN42" s="1"/>
      <c r="AO42" s="1"/>
      <c r="AP42" s="1"/>
      <c r="AQ42" s="1"/>
      <c r="AR42" s="1"/>
      <c r="AS42" s="1"/>
    </row>
    <row r="43" spans="1:45" ht="12.75" customHeight="1" x14ac:dyDescent="0.2">
      <c r="A43" s="236" t="s">
        <v>182</v>
      </c>
      <c r="C43" s="15"/>
      <c r="D43" s="18"/>
      <c r="E43" s="8"/>
      <c r="F43" s="32" t="s">
        <v>178</v>
      </c>
      <c r="G43" s="18"/>
      <c r="H43" s="401"/>
      <c r="I43" s="401"/>
      <c r="J43" s="399"/>
      <c r="K43" s="399"/>
      <c r="L43" s="400">
        <f>+H138</f>
        <v>0</v>
      </c>
      <c r="M43" s="1"/>
      <c r="N43" s="1"/>
      <c r="O43" s="1"/>
      <c r="P43" s="1"/>
      <c r="Q43" s="18"/>
      <c r="R43" s="18"/>
      <c r="S43" s="1"/>
      <c r="T43" s="1"/>
      <c r="U43" s="1"/>
      <c r="AN43" s="1"/>
      <c r="AO43" s="1"/>
      <c r="AP43" s="1"/>
      <c r="AQ43" s="1"/>
      <c r="AR43" s="1"/>
      <c r="AS43" s="1"/>
    </row>
    <row r="44" spans="1:45" ht="12.75" customHeight="1" x14ac:dyDescent="0.2">
      <c r="A44" s="338" t="s">
        <v>183</v>
      </c>
      <c r="C44" s="15"/>
      <c r="D44" s="287">
        <f>N50</f>
        <v>0</v>
      </c>
      <c r="E44" s="8"/>
      <c r="F44" s="32" t="s">
        <v>184</v>
      </c>
      <c r="G44" s="18"/>
      <c r="H44" s="401"/>
      <c r="I44" s="401"/>
      <c r="J44" s="399"/>
      <c r="K44" s="402"/>
      <c r="L44" s="403"/>
      <c r="M44" s="1"/>
      <c r="N44" s="427">
        <v>0</v>
      </c>
      <c r="O44" s="427">
        <f>D50-P50</f>
        <v>0</v>
      </c>
      <c r="P44" s="287">
        <v>0</v>
      </c>
      <c r="Q44" s="18"/>
      <c r="R44" s="18"/>
      <c r="S44" s="1"/>
      <c r="T44" s="1"/>
      <c r="U44" s="1"/>
      <c r="AN44" s="1"/>
      <c r="AO44" s="1"/>
      <c r="AP44" s="1"/>
      <c r="AQ44" s="1"/>
      <c r="AR44" s="1"/>
      <c r="AS44" s="1"/>
    </row>
    <row r="45" spans="1:45" ht="12.75" customHeight="1" x14ac:dyDescent="0.2">
      <c r="A45" s="339" t="s">
        <v>185</v>
      </c>
      <c r="C45" s="15"/>
      <c r="D45" s="17">
        <v>0</v>
      </c>
      <c r="E45" s="8"/>
      <c r="F45" s="32" t="s">
        <v>140</v>
      </c>
      <c r="G45" s="8"/>
      <c r="H45" s="401">
        <f>SUM(H37:H41)</f>
        <v>15985</v>
      </c>
      <c r="I45" s="401">
        <f>SUM(I37:I41)</f>
        <v>465</v>
      </c>
      <c r="J45" s="401">
        <f>SUM(J35:J41)</f>
        <v>0</v>
      </c>
      <c r="K45" s="399">
        <f>K36+K41</f>
        <v>15520</v>
      </c>
      <c r="L45" s="400">
        <f>+F275</f>
        <v>0</v>
      </c>
      <c r="M45" s="1"/>
      <c r="N45" s="137">
        <v>0</v>
      </c>
      <c r="O45" s="137"/>
      <c r="P45" s="17">
        <v>0</v>
      </c>
      <c r="Q45" s="18"/>
      <c r="R45" s="18"/>
      <c r="S45" s="1"/>
      <c r="T45" s="1"/>
      <c r="U45" s="1"/>
      <c r="AN45" s="1"/>
      <c r="AO45" s="1"/>
      <c r="AP45" s="1"/>
      <c r="AQ45" s="1"/>
      <c r="AR45" s="1"/>
      <c r="AS45" s="1"/>
    </row>
    <row r="46" spans="1:45" ht="12.75" customHeight="1" x14ac:dyDescent="0.2">
      <c r="A46" s="339" t="s">
        <v>186</v>
      </c>
      <c r="C46" s="15"/>
      <c r="D46" s="17">
        <f>E71</f>
        <v>0</v>
      </c>
      <c r="E46" s="1"/>
      <c r="F46" s="120"/>
      <c r="G46" s="8"/>
      <c r="H46" s="402"/>
      <c r="I46" s="402"/>
      <c r="J46" s="399"/>
      <c r="K46" s="402"/>
      <c r="L46" s="403"/>
      <c r="M46" s="1"/>
      <c r="N46" s="137">
        <v>0</v>
      </c>
      <c r="O46" s="137"/>
      <c r="P46" s="17">
        <v>0</v>
      </c>
      <c r="Q46" s="18"/>
      <c r="R46" s="18"/>
      <c r="S46" s="1"/>
      <c r="T46" s="1"/>
      <c r="U46" s="1"/>
      <c r="AN46" s="1"/>
      <c r="AO46" s="1"/>
      <c r="AP46" s="1"/>
      <c r="AQ46" s="1"/>
      <c r="AR46" s="1"/>
      <c r="AS46" s="1"/>
    </row>
    <row r="47" spans="1:45" ht="12.75" customHeight="1" x14ac:dyDescent="0.25">
      <c r="A47" s="339" t="s">
        <v>187</v>
      </c>
      <c r="C47" s="15"/>
      <c r="D47" s="17">
        <f>E72</f>
        <v>0</v>
      </c>
      <c r="E47" s="1"/>
      <c r="F47" s="32"/>
      <c r="G47" s="121" t="s">
        <v>83</v>
      </c>
      <c r="H47" s="390">
        <f>H45-D40</f>
        <v>465</v>
      </c>
      <c r="I47" s="391">
        <f>+I45-D24</f>
        <v>465</v>
      </c>
      <c r="J47" s="391">
        <f>+J45-D50</f>
        <v>0</v>
      </c>
      <c r="K47" s="392">
        <f>+K45-D38</f>
        <v>0</v>
      </c>
      <c r="L47" s="393">
        <f>+L43-L45</f>
        <v>0</v>
      </c>
      <c r="M47" s="1"/>
      <c r="N47" s="137">
        <v>0</v>
      </c>
      <c r="O47" s="137"/>
      <c r="P47" s="17">
        <v>0</v>
      </c>
      <c r="Q47" s="18"/>
      <c r="R47" s="18"/>
      <c r="AN47" s="1"/>
      <c r="AO47" s="1"/>
      <c r="AP47" s="1"/>
      <c r="AQ47" s="1"/>
      <c r="AR47" s="1"/>
      <c r="AS47" s="1"/>
    </row>
    <row r="48" spans="1:45" ht="12.75" customHeight="1" thickBot="1" x14ac:dyDescent="0.3">
      <c r="A48" s="339" t="s">
        <v>188</v>
      </c>
      <c r="C48" s="15"/>
      <c r="D48" s="17">
        <f>E73</f>
        <v>0</v>
      </c>
      <c r="E48" s="1"/>
      <c r="F48" s="555"/>
      <c r="G48" s="271"/>
      <c r="H48" s="394"/>
      <c r="I48" s="395"/>
      <c r="J48" s="396"/>
      <c r="K48" s="397"/>
      <c r="L48" s="398"/>
      <c r="M48" s="1"/>
      <c r="N48" s="137">
        <v>0</v>
      </c>
      <c r="O48" s="137"/>
      <c r="P48" s="17">
        <v>0</v>
      </c>
      <c r="Q48" s="18"/>
      <c r="R48" s="18"/>
      <c r="AN48" s="1"/>
      <c r="AO48" s="1"/>
      <c r="AP48" s="1"/>
      <c r="AQ48" s="1"/>
      <c r="AR48" s="1"/>
      <c r="AS48" s="1"/>
    </row>
    <row r="49" spans="1:45" ht="12.75" hidden="1" customHeight="1" x14ac:dyDescent="0.2">
      <c r="A49" s="339" t="s">
        <v>189</v>
      </c>
      <c r="C49" s="15"/>
      <c r="D49" s="17">
        <v>0</v>
      </c>
      <c r="E49" s="1"/>
      <c r="F49" s="1"/>
      <c r="G49" s="1"/>
      <c r="H49" s="1"/>
      <c r="I49" s="1"/>
      <c r="J49" s="49"/>
      <c r="K49" s="1"/>
      <c r="L49" s="1"/>
      <c r="M49" s="1"/>
      <c r="N49" s="17">
        <v>0</v>
      </c>
      <c r="O49" s="17">
        <v>0</v>
      </c>
      <c r="P49" s="428">
        <v>0</v>
      </c>
      <c r="Q49" s="18"/>
      <c r="R49" s="18"/>
      <c r="AN49" s="1"/>
      <c r="AO49" s="1"/>
      <c r="AP49" s="1"/>
      <c r="AQ49" s="1"/>
      <c r="AR49" s="1"/>
      <c r="AS49" s="1"/>
    </row>
    <row r="50" spans="1:45" ht="12.75" customHeight="1" thickBot="1" x14ac:dyDescent="0.25">
      <c r="A50" s="339" t="s">
        <v>190</v>
      </c>
      <c r="C50" s="15"/>
      <c r="D50" s="429">
        <f>SUM(D44:D48)</f>
        <v>0</v>
      </c>
      <c r="E50" s="1"/>
      <c r="F50" s="1"/>
      <c r="G50" s="1"/>
      <c r="H50" s="1"/>
      <c r="I50" s="1"/>
      <c r="J50" s="49"/>
      <c r="K50" s="1"/>
      <c r="L50" s="1"/>
      <c r="M50" s="1"/>
      <c r="N50" s="429">
        <v>0</v>
      </c>
      <c r="O50" s="429">
        <f>SUM(O44:O48)</f>
        <v>0</v>
      </c>
      <c r="P50" s="429">
        <v>0</v>
      </c>
      <c r="Q50" s="18"/>
      <c r="R50" s="18"/>
      <c r="V50" s="275">
        <f>Y55+AA55</f>
        <v>0</v>
      </c>
      <c r="AN50" s="1"/>
      <c r="AO50" s="1"/>
      <c r="AP50" s="1"/>
      <c r="AQ50" s="1"/>
      <c r="AR50" s="1"/>
      <c r="AS50" s="1"/>
    </row>
    <row r="51" spans="1:45" ht="12.75" customHeight="1" thickTop="1" x14ac:dyDescent="0.2">
      <c r="A51" s="13"/>
      <c r="C51" s="15"/>
      <c r="D51" s="1"/>
      <c r="E51" s="49"/>
      <c r="F51" s="1"/>
      <c r="G51" s="14"/>
      <c r="H51" s="49"/>
      <c r="I51" s="1"/>
      <c r="J51" s="49"/>
      <c r="K51" s="1"/>
      <c r="L51" s="1"/>
      <c r="M51" s="1"/>
      <c r="N51" s="1"/>
      <c r="O51" s="1"/>
      <c r="P51" s="1"/>
      <c r="Q51" s="18"/>
      <c r="R51" s="18"/>
      <c r="V51" s="275">
        <f>W55</f>
        <v>0</v>
      </c>
      <c r="AN51" s="1"/>
      <c r="AO51" s="1"/>
      <c r="AP51" s="1"/>
      <c r="AQ51" s="1"/>
      <c r="AR51" s="1"/>
      <c r="AS51" s="1"/>
    </row>
    <row r="52" spans="1:45" ht="12.75" customHeight="1" x14ac:dyDescent="0.2">
      <c r="A52" s="1"/>
      <c r="B52" s="1"/>
      <c r="C52" s="1"/>
      <c r="D52" s="1"/>
      <c r="G52" s="1"/>
      <c r="H52" s="1"/>
      <c r="I52" s="1"/>
      <c r="J52" s="49"/>
      <c r="K52" s="1"/>
      <c r="L52" s="1"/>
      <c r="M52" s="1"/>
      <c r="N52" s="1"/>
      <c r="O52" s="1"/>
      <c r="P52" s="1"/>
      <c r="Q52" s="18"/>
      <c r="R52" s="18"/>
      <c r="AN52" s="1"/>
      <c r="AO52" s="1"/>
      <c r="AP52" s="1"/>
      <c r="AQ52" s="1"/>
      <c r="AR52" s="1"/>
      <c r="AS52" s="1"/>
    </row>
    <row r="53" spans="1:45" ht="12.75" customHeight="1" x14ac:dyDescent="0.2">
      <c r="A53" s="236" t="s">
        <v>191</v>
      </c>
      <c r="C53" s="15"/>
      <c r="D53" s="19">
        <v>15520</v>
      </c>
      <c r="E53" s="1"/>
      <c r="F53" s="1"/>
      <c r="G53" s="1"/>
      <c r="H53" s="1"/>
      <c r="I53" s="1"/>
      <c r="J53" s="18"/>
      <c r="K53" s="1"/>
      <c r="L53" s="1"/>
      <c r="M53" s="1"/>
      <c r="N53" s="1"/>
      <c r="O53" s="1"/>
      <c r="P53" s="1"/>
      <c r="Q53" s="18"/>
      <c r="R53" s="18"/>
      <c r="AJ53" s="1"/>
      <c r="AK53" s="1"/>
      <c r="AN53" s="1"/>
      <c r="AO53" s="1"/>
      <c r="AP53" s="1"/>
      <c r="AQ53" s="1"/>
      <c r="AR53" s="1"/>
      <c r="AS53" s="1"/>
    </row>
    <row r="54" spans="1:45" ht="12.75" customHeight="1" x14ac:dyDescent="0.2">
      <c r="A54" s="1"/>
      <c r="E54" s="1"/>
      <c r="F54" s="1"/>
      <c r="G54" s="1"/>
      <c r="H54" s="1"/>
      <c r="I54" s="1"/>
      <c r="J54" s="18"/>
      <c r="K54" s="1"/>
      <c r="L54" s="1"/>
      <c r="M54" s="1"/>
      <c r="N54" s="1"/>
      <c r="O54" s="1"/>
      <c r="P54" s="1"/>
      <c r="Q54" s="18"/>
      <c r="R54" s="18"/>
      <c r="AJ54" s="1"/>
      <c r="AK54" s="1"/>
      <c r="AN54" s="1"/>
      <c r="AO54" s="1"/>
      <c r="AP54" s="1"/>
      <c r="AQ54" s="1"/>
      <c r="AR54" s="1"/>
      <c r="AS54" s="1"/>
    </row>
    <row r="55" spans="1:45" ht="12.75" hidden="1" customHeight="1" x14ac:dyDescent="0.2">
      <c r="A55" s="1"/>
      <c r="E55" s="1"/>
      <c r="F55" s="1"/>
      <c r="G55" s="1"/>
      <c r="H55" s="1"/>
      <c r="I55" s="1"/>
      <c r="J55" s="18"/>
      <c r="K55" s="1"/>
      <c r="L55" s="1"/>
      <c r="M55" s="1"/>
      <c r="N55" s="1"/>
      <c r="O55" s="1"/>
      <c r="P55" s="1"/>
      <c r="Q55" s="18"/>
      <c r="R55" s="18"/>
      <c r="AJ55" s="1"/>
      <c r="AK55" s="1"/>
      <c r="AN55" s="1"/>
      <c r="AO55" s="1"/>
      <c r="AP55" s="1"/>
      <c r="AQ55" s="1"/>
      <c r="AR55" s="1"/>
      <c r="AS55" s="1"/>
    </row>
    <row r="56" spans="1:45" ht="12.75" hidden="1" customHeight="1" x14ac:dyDescent="0.25">
      <c r="A56" s="1"/>
      <c r="E56" s="1"/>
      <c r="F56" s="1"/>
      <c r="G56" s="1"/>
      <c r="H56" s="1"/>
      <c r="I56" s="1"/>
      <c r="J56" s="18"/>
      <c r="K56" s="18"/>
      <c r="L56" s="121"/>
      <c r="M56" s="122"/>
      <c r="N56" s="123"/>
      <c r="O56" s="18"/>
      <c r="P56" s="18"/>
      <c r="Q56" s="18"/>
      <c r="R56" s="18"/>
      <c r="AJ56" s="1"/>
      <c r="AK56" s="1"/>
      <c r="AN56" s="1"/>
      <c r="AO56" s="1"/>
      <c r="AP56" s="1"/>
      <c r="AQ56" s="1"/>
      <c r="AR56" s="1"/>
      <c r="AS56" s="1"/>
    </row>
    <row r="57" spans="1:45" ht="12.75" hidden="1" customHeight="1" x14ac:dyDescent="0.25">
      <c r="A57" s="1"/>
      <c r="D57" s="1"/>
      <c r="E57" s="1"/>
      <c r="F57" s="1"/>
      <c r="G57" s="1"/>
      <c r="H57" s="1"/>
      <c r="I57" s="272"/>
      <c r="J57" s="18"/>
      <c r="K57" s="18"/>
      <c r="L57" s="121"/>
      <c r="M57" s="122"/>
      <c r="N57" s="123"/>
      <c r="O57" s="18"/>
      <c r="P57" s="18"/>
      <c r="Q57" s="18"/>
      <c r="R57" s="18"/>
      <c r="AJ57" s="1"/>
      <c r="AK57" s="1"/>
      <c r="AN57" s="1"/>
      <c r="AO57" s="1"/>
      <c r="AP57" s="1"/>
      <c r="AQ57" s="1"/>
      <c r="AR57" s="1"/>
      <c r="AS57" s="1"/>
    </row>
    <row r="58" spans="1:45" ht="12.75" hidden="1" customHeight="1" x14ac:dyDescent="0.25">
      <c r="A58" s="1"/>
      <c r="D58" s="1"/>
      <c r="E58" s="1"/>
      <c r="F58" s="1"/>
      <c r="G58" s="1"/>
      <c r="H58" s="1"/>
      <c r="I58" s="272"/>
      <c r="J58" s="18"/>
      <c r="K58" s="18"/>
      <c r="L58" s="121"/>
      <c r="M58" s="122"/>
      <c r="N58" s="123"/>
      <c r="O58" s="18"/>
      <c r="P58" s="18"/>
      <c r="Q58" s="18"/>
      <c r="R58" s="18"/>
      <c r="AJ58" s="1"/>
      <c r="AK58" s="1"/>
      <c r="AN58" s="1"/>
      <c r="AO58" s="1"/>
      <c r="AP58" s="1"/>
      <c r="AQ58" s="1"/>
      <c r="AR58" s="1"/>
      <c r="AS58" s="1"/>
    </row>
    <row r="59" spans="1:45" ht="12.75" hidden="1" customHeight="1" x14ac:dyDescent="0.25">
      <c r="A59" s="1"/>
      <c r="D59" s="1"/>
      <c r="E59" s="1"/>
      <c r="F59" s="1"/>
      <c r="G59" s="1"/>
      <c r="H59" s="1"/>
      <c r="I59" s="272"/>
      <c r="J59" s="18"/>
      <c r="K59" s="18"/>
      <c r="L59" s="121"/>
      <c r="M59" s="122"/>
      <c r="N59" s="123"/>
      <c r="O59" s="18"/>
      <c r="P59" s="18"/>
      <c r="Q59" s="18"/>
      <c r="R59" s="18"/>
      <c r="AJ59" s="1"/>
      <c r="AK59" s="1"/>
      <c r="AN59" s="1"/>
      <c r="AO59" s="1"/>
      <c r="AP59" s="1"/>
      <c r="AQ59" s="1"/>
      <c r="AR59" s="1"/>
      <c r="AS59" s="1"/>
    </row>
    <row r="60" spans="1:45" ht="12.75" hidden="1" customHeight="1" x14ac:dyDescent="0.25">
      <c r="A60" s="1"/>
      <c r="D60" s="1"/>
      <c r="E60" s="1"/>
      <c r="F60" s="1"/>
      <c r="G60" s="1"/>
      <c r="H60" s="1"/>
      <c r="I60" s="272"/>
      <c r="J60" s="18"/>
      <c r="K60" s="18"/>
      <c r="L60" s="121"/>
      <c r="M60" s="122"/>
      <c r="N60" s="123"/>
      <c r="O60" s="18"/>
      <c r="P60" s="18"/>
      <c r="Q60" s="18"/>
      <c r="R60" s="18"/>
      <c r="AJ60" s="1"/>
      <c r="AK60" s="1"/>
      <c r="AN60" s="1"/>
      <c r="AO60" s="1"/>
      <c r="AP60" s="1"/>
      <c r="AQ60" s="1"/>
      <c r="AR60" s="1"/>
      <c r="AS60" s="1"/>
    </row>
    <row r="61" spans="1:45" ht="12.75" hidden="1" customHeight="1" x14ac:dyDescent="0.25">
      <c r="A61" s="1"/>
      <c r="D61" s="1"/>
      <c r="E61" s="1"/>
      <c r="F61" s="1"/>
      <c r="G61" s="1"/>
      <c r="H61" s="1"/>
      <c r="I61" s="272"/>
      <c r="J61" s="18"/>
      <c r="K61" s="18"/>
      <c r="L61" s="121"/>
      <c r="M61" s="122"/>
      <c r="N61" s="123"/>
      <c r="O61" s="18"/>
      <c r="P61" s="18"/>
      <c r="Q61" s="18"/>
      <c r="R61" s="18"/>
      <c r="AJ61" s="1"/>
      <c r="AK61" s="1"/>
      <c r="AN61" s="1"/>
      <c r="AO61" s="1"/>
      <c r="AP61" s="1"/>
      <c r="AQ61" s="1"/>
      <c r="AR61" s="1"/>
      <c r="AS61" s="1"/>
    </row>
    <row r="62" spans="1:45" ht="12.75" hidden="1" customHeight="1" x14ac:dyDescent="0.25">
      <c r="A62" s="1"/>
      <c r="D62" s="1"/>
      <c r="E62" s="1"/>
      <c r="F62" s="1"/>
      <c r="G62" s="1"/>
      <c r="H62" s="1"/>
      <c r="I62" s="1"/>
      <c r="J62" s="18"/>
      <c r="K62" s="18"/>
      <c r="L62" s="121"/>
      <c r="M62" s="122"/>
      <c r="N62" s="123"/>
      <c r="O62" s="18"/>
      <c r="P62" s="18"/>
      <c r="Q62" s="18"/>
      <c r="R62" s="18"/>
      <c r="AJ62" s="1"/>
      <c r="AK62" s="1"/>
      <c r="AN62" s="1"/>
      <c r="AO62" s="1"/>
      <c r="AP62" s="1"/>
      <c r="AQ62" s="1"/>
      <c r="AR62" s="1"/>
      <c r="AS62" s="1"/>
    </row>
    <row r="63" spans="1:45" ht="12.75" customHeight="1" x14ac:dyDescent="0.25">
      <c r="A63" s="1"/>
      <c r="E63" s="1"/>
      <c r="F63" s="1"/>
      <c r="G63" s="1"/>
      <c r="H63" s="1"/>
      <c r="I63" s="1"/>
      <c r="J63" s="18"/>
      <c r="K63" s="18"/>
      <c r="L63" s="121"/>
      <c r="M63" s="122"/>
      <c r="N63" s="123"/>
      <c r="O63" s="18"/>
      <c r="P63" s="18"/>
      <c r="Q63" s="18"/>
      <c r="R63" s="18"/>
      <c r="AJ63" s="1"/>
      <c r="AK63" s="1"/>
      <c r="AN63" s="1"/>
      <c r="AO63" s="1"/>
      <c r="AP63" s="1"/>
      <c r="AQ63" s="1"/>
      <c r="AR63" s="1"/>
      <c r="AS63" s="1"/>
    </row>
    <row r="64" spans="1:45" ht="12.75" customHeight="1" thickBot="1" x14ac:dyDescent="0.3">
      <c r="A64" s="1"/>
      <c r="E64" s="1"/>
      <c r="F64" s="1"/>
      <c r="G64" s="1"/>
      <c r="H64" s="538" t="s">
        <v>81</v>
      </c>
      <c r="I64" s="1"/>
      <c r="J64" s="18"/>
      <c r="K64" s="18"/>
      <c r="L64" s="121"/>
      <c r="M64" s="122"/>
      <c r="N64" s="123"/>
      <c r="O64" s="18"/>
      <c r="P64" s="18"/>
      <c r="Q64" s="18"/>
      <c r="R64" s="18"/>
      <c r="AJ64" s="1"/>
      <c r="AK64" s="1"/>
      <c r="AN64" s="1"/>
      <c r="AO64" s="1"/>
      <c r="AP64" s="1"/>
      <c r="AQ64" s="1"/>
      <c r="AR64" s="1"/>
      <c r="AS64" s="1"/>
    </row>
    <row r="65" spans="1:50" ht="12.75" customHeight="1" x14ac:dyDescent="0.2">
      <c r="A65" s="1"/>
      <c r="H65" s="539">
        <f>H70</f>
        <v>37165</v>
      </c>
      <c r="I65" s="542">
        <f t="shared" ref="I65:X65" si="2">H65+1</f>
        <v>37166</v>
      </c>
      <c r="J65" s="542">
        <f t="shared" si="2"/>
        <v>37167</v>
      </c>
      <c r="K65" s="542">
        <f t="shared" si="2"/>
        <v>37168</v>
      </c>
      <c r="L65" s="542">
        <f t="shared" si="2"/>
        <v>37169</v>
      </c>
      <c r="M65" s="542">
        <f t="shared" si="2"/>
        <v>37170</v>
      </c>
      <c r="N65" s="542">
        <f t="shared" si="2"/>
        <v>37171</v>
      </c>
      <c r="O65" s="542">
        <f t="shared" si="2"/>
        <v>37172</v>
      </c>
      <c r="P65" s="542">
        <f t="shared" si="2"/>
        <v>37173</v>
      </c>
      <c r="Q65" s="542">
        <f t="shared" si="2"/>
        <v>37174</v>
      </c>
      <c r="R65" s="542">
        <f t="shared" si="2"/>
        <v>37175</v>
      </c>
      <c r="S65" s="542">
        <f t="shared" si="2"/>
        <v>37176</v>
      </c>
      <c r="T65" s="542">
        <f t="shared" si="2"/>
        <v>37177</v>
      </c>
      <c r="U65" s="542">
        <f t="shared" si="2"/>
        <v>37178</v>
      </c>
      <c r="V65" s="542">
        <f t="shared" si="2"/>
        <v>37179</v>
      </c>
      <c r="W65" s="542">
        <f t="shared" si="2"/>
        <v>37180</v>
      </c>
      <c r="X65" s="542">
        <f t="shared" si="2"/>
        <v>37181</v>
      </c>
      <c r="Y65" s="542">
        <f t="shared" ref="Y65:AL65" si="3">X65+1</f>
        <v>37182</v>
      </c>
      <c r="Z65" s="542">
        <f t="shared" si="3"/>
        <v>37183</v>
      </c>
      <c r="AA65" s="542">
        <f t="shared" si="3"/>
        <v>37184</v>
      </c>
      <c r="AB65" s="542">
        <f t="shared" si="3"/>
        <v>37185</v>
      </c>
      <c r="AC65" s="542">
        <f t="shared" si="3"/>
        <v>37186</v>
      </c>
      <c r="AD65" s="542">
        <f t="shared" si="3"/>
        <v>37187</v>
      </c>
      <c r="AE65" s="542">
        <f t="shared" si="3"/>
        <v>37188</v>
      </c>
      <c r="AF65" s="542">
        <f t="shared" si="3"/>
        <v>37189</v>
      </c>
      <c r="AG65" s="542">
        <f t="shared" si="3"/>
        <v>37190</v>
      </c>
      <c r="AH65" s="542">
        <f t="shared" si="3"/>
        <v>37191</v>
      </c>
      <c r="AI65" s="542">
        <f t="shared" si="3"/>
        <v>37192</v>
      </c>
      <c r="AJ65" s="542">
        <f t="shared" si="3"/>
        <v>37193</v>
      </c>
      <c r="AK65" s="542">
        <f t="shared" si="3"/>
        <v>37194</v>
      </c>
      <c r="AL65" s="543">
        <f t="shared" si="3"/>
        <v>37195</v>
      </c>
      <c r="AN65" s="1"/>
      <c r="AO65" s="1"/>
      <c r="AP65" s="1"/>
      <c r="AQ65" s="1"/>
      <c r="AR65" s="1"/>
      <c r="AS65" s="1"/>
    </row>
    <row r="66" spans="1:50" ht="12.75" customHeight="1" x14ac:dyDescent="0.2">
      <c r="D66" s="1"/>
      <c r="E66" s="1"/>
      <c r="F66" s="1"/>
      <c r="G66" s="556" t="s">
        <v>192</v>
      </c>
      <c r="H66" s="544">
        <f>VLOOKUP(H$65,$S$8:$AG$38,7,0)+VLOOKUP(H$65,$S$8:$AG38,8,0)</f>
        <v>0</v>
      </c>
      <c r="I66" s="544">
        <f>VLOOKUP(I$65,$S$8:$AG$38,7,0)+VLOOKUP(I$65,$S$8:$AG38,8,0)</f>
        <v>0</v>
      </c>
      <c r="J66" s="544">
        <f>VLOOKUP(J$65,$S$8:$AG$38,7,0)+VLOOKUP(J$65,$S$8:$AG38,8,0)</f>
        <v>0</v>
      </c>
      <c r="K66" s="544">
        <f>VLOOKUP(K$65,$S$8:$AG$38,7,0)+VLOOKUP(K$65,$S$8:$AG38,8,0)</f>
        <v>0</v>
      </c>
      <c r="L66" s="544">
        <f>VLOOKUP(L$65,$S$8:$AG$38,7,0)+VLOOKUP(L$65,$S$8:$AG38,8,0)</f>
        <v>0</v>
      </c>
      <c r="M66" s="544">
        <f>VLOOKUP(M$65,$S$8:$AG$38,7,0)+VLOOKUP(M$65,$S$8:$AG38,8,0)</f>
        <v>0</v>
      </c>
      <c r="N66" s="544">
        <f>VLOOKUP(N$65,$S$8:$AG$38,7,0)+VLOOKUP(N$65,$S$8:$AG38,8,0)</f>
        <v>0</v>
      </c>
      <c r="O66" s="544">
        <f>VLOOKUP(O$65,$S$8:$AG$38,7,0)+VLOOKUP(O$65,$S$8:$AG38,8,0)</f>
        <v>0</v>
      </c>
      <c r="P66" s="544">
        <f>VLOOKUP(P$65,$S$8:$AG$38,7,0)+VLOOKUP(P$65,$S$8:$AG38,8,0)</f>
        <v>0</v>
      </c>
      <c r="Q66" s="544">
        <f>VLOOKUP(Q$65,$S$8:$AG$38,7,0)+VLOOKUP(Q$65,$S$8:$AG38,8,0)</f>
        <v>0</v>
      </c>
      <c r="R66" s="544">
        <f>VLOOKUP(R$65,$S$8:$AG$38,7,0)+VLOOKUP(R$65,$S$8:$AG38,8,0)</f>
        <v>0</v>
      </c>
      <c r="S66" s="544">
        <f>VLOOKUP(S$65,$S$8:$AG$38,7,0)+VLOOKUP(S$65,$S$8:$AG38,8,0)</f>
        <v>0</v>
      </c>
      <c r="T66" s="544">
        <f>VLOOKUP(T$65,$S$8:$AG$38,7,0)+VLOOKUP(T$65,$S$8:$AG38,8,0)</f>
        <v>0</v>
      </c>
      <c r="U66" s="544">
        <f>VLOOKUP(U$65,$S$8:$AG$38,7,0)+VLOOKUP(U$65,$S$8:$AG38,8,0)</f>
        <v>0</v>
      </c>
      <c r="V66" s="544">
        <f>VLOOKUP(V$65,$S$8:$AG$38,7,0)+VLOOKUP(V$65,$S$8:$AG38,8,0)</f>
        <v>0</v>
      </c>
      <c r="W66" s="544">
        <f>VLOOKUP(W$65,$S$8:$AG$38,7,0)+VLOOKUP(W$65,$S$8:$AG38,8,0)</f>
        <v>0</v>
      </c>
      <c r="X66" s="544">
        <f>VLOOKUP(X$65,$S$8:$AG$38,7,0)+VLOOKUP(X$65,$S$8:$AG38,8,0)</f>
        <v>0</v>
      </c>
      <c r="Y66" s="544">
        <f>VLOOKUP(Y$65,$S$8:$AG$38,7,0)+VLOOKUP(Y$65,$S$8:$AG38,8,0)</f>
        <v>0</v>
      </c>
      <c r="Z66" s="544">
        <f>VLOOKUP(Z$65,$S$8:$AG$38,7,0)+VLOOKUP(Z$65,$S$8:$AG38,8,0)</f>
        <v>0</v>
      </c>
      <c r="AA66" s="544">
        <f>VLOOKUP(AA$65,$S$8:$AG$38,7,0)+VLOOKUP(AA$65,$S$8:$AG38,8,0)</f>
        <v>0</v>
      </c>
      <c r="AB66" s="544">
        <f>VLOOKUP(AB$65,$S$8:$AG$38,7,0)+VLOOKUP(AB$65,$S$8:$AG38,8,0)</f>
        <v>0</v>
      </c>
      <c r="AC66" s="544">
        <f>VLOOKUP(AC$65,$S$8:$AG$38,7,0)+VLOOKUP(AC$65,$S$8:$AG38,8,0)</f>
        <v>0</v>
      </c>
      <c r="AD66" s="544">
        <f>VLOOKUP(AD$65,$S$8:$AG$38,7,0)+VLOOKUP(AD$65,$S$8:$AG38,8,0)</f>
        <v>0</v>
      </c>
      <c r="AE66" s="544">
        <f>VLOOKUP(AE$65,$S$8:$AG$38,7,0)+VLOOKUP(AE$65,$S$8:$AG38,8,0)</f>
        <v>0</v>
      </c>
      <c r="AF66" s="544">
        <f>VLOOKUP(AF$65,$S$8:$AG$38,7,0)+VLOOKUP(AF$65,$S$8:$AG38,8,0)</f>
        <v>0</v>
      </c>
      <c r="AG66" s="544">
        <f>VLOOKUP(AG$65,$S$8:$AG$38,7,0)+VLOOKUP(AG$65,$S$8:$AG38,8,0)</f>
        <v>0</v>
      </c>
      <c r="AH66" s="544">
        <f>VLOOKUP(AH$65,$S$8:$AG$38,7,0)+VLOOKUP(AH$65,$S$8:$AG38,8,0)</f>
        <v>0</v>
      </c>
      <c r="AI66" s="544">
        <f>VLOOKUP(AI$65,$S$8:$AG$38,7,0)+VLOOKUP(AI$65,$S$8:$AG38,8,0)</f>
        <v>0</v>
      </c>
      <c r="AJ66" s="544">
        <f>VLOOKUP(AJ$65,$S$8:$AG$38,7,0)+VLOOKUP(AJ$65,$S$8:$AG38,8,0)</f>
        <v>0</v>
      </c>
      <c r="AK66" s="544">
        <f>VLOOKUP(AK$65,$S$8:$AG$38,7,0)+VLOOKUP(AK$65,$S$8:$AG38,8,0)</f>
        <v>0</v>
      </c>
      <c r="AL66" s="544">
        <f>VLOOKUP(AL$65,$S$8:$AG$38,7,0)+VLOOKUP(AL$65,$S$8:$AG38,8,0)</f>
        <v>0</v>
      </c>
      <c r="AO66" s="1"/>
      <c r="AP66" s="1"/>
      <c r="AQ66" s="1"/>
      <c r="AR66" s="1"/>
      <c r="AS66" s="1"/>
      <c r="AT66" s="1"/>
    </row>
    <row r="67" spans="1:50" ht="12.75" customHeight="1" thickBot="1" x14ac:dyDescent="0.3">
      <c r="A67" s="26" t="s">
        <v>193</v>
      </c>
      <c r="B67" s="26"/>
      <c r="C67" s="204"/>
      <c r="D67" s="204"/>
      <c r="E67" s="205" t="s">
        <v>194</v>
      </c>
      <c r="F67" s="204"/>
      <c r="G67" s="557" t="s">
        <v>195</v>
      </c>
      <c r="H67" s="540"/>
      <c r="I67" s="545"/>
      <c r="J67" s="545"/>
      <c r="K67" s="545"/>
      <c r="L67" s="545"/>
      <c r="M67" s="545"/>
      <c r="N67" s="545"/>
      <c r="O67" s="545"/>
      <c r="P67" s="545"/>
      <c r="Q67" s="545"/>
      <c r="R67" s="545"/>
      <c r="S67" s="545"/>
      <c r="T67" s="545"/>
      <c r="U67" s="545"/>
      <c r="V67" s="545"/>
      <c r="W67" s="545"/>
      <c r="X67" s="545"/>
      <c r="Y67" s="545"/>
      <c r="Z67" s="545"/>
      <c r="AA67" s="545"/>
      <c r="AB67" s="545"/>
      <c r="AC67" s="545"/>
      <c r="AD67" s="545"/>
      <c r="AE67" s="545"/>
      <c r="AF67" s="545"/>
      <c r="AG67" s="545"/>
      <c r="AH67" s="545"/>
      <c r="AI67" s="545"/>
      <c r="AJ67" s="545"/>
      <c r="AK67" s="545"/>
      <c r="AL67" s="546"/>
      <c r="AM67" s="204"/>
      <c r="AN67" s="204"/>
      <c r="AO67" s="1"/>
      <c r="AP67" s="1"/>
      <c r="AQ67" s="1"/>
      <c r="AR67" s="1"/>
      <c r="AS67" s="1"/>
      <c r="AT67" s="1"/>
    </row>
    <row r="68" spans="1:50" ht="12.75" customHeight="1" thickTop="1" thickBot="1" x14ac:dyDescent="0.25">
      <c r="A68" s="470" t="s">
        <v>82</v>
      </c>
      <c r="B68" s="535">
        <f>+H47</f>
        <v>465</v>
      </c>
      <c r="C68" s="204"/>
      <c r="D68" s="430" t="s">
        <v>196</v>
      </c>
      <c r="E68" s="430" t="s">
        <v>140</v>
      </c>
      <c r="F68" s="431" t="s">
        <v>197</v>
      </c>
      <c r="G68" s="556" t="s">
        <v>198</v>
      </c>
      <c r="H68" s="541">
        <f t="shared" ref="H68:W68" si="4">SUM(H66:H67)</f>
        <v>0</v>
      </c>
      <c r="I68" s="547">
        <f t="shared" si="4"/>
        <v>0</v>
      </c>
      <c r="J68" s="547">
        <f t="shared" si="4"/>
        <v>0</v>
      </c>
      <c r="K68" s="547">
        <f t="shared" si="4"/>
        <v>0</v>
      </c>
      <c r="L68" s="547">
        <f t="shared" si="4"/>
        <v>0</v>
      </c>
      <c r="M68" s="547">
        <f t="shared" si="4"/>
        <v>0</v>
      </c>
      <c r="N68" s="547">
        <f t="shared" si="4"/>
        <v>0</v>
      </c>
      <c r="O68" s="547">
        <f t="shared" si="4"/>
        <v>0</v>
      </c>
      <c r="P68" s="547">
        <f t="shared" si="4"/>
        <v>0</v>
      </c>
      <c r="Q68" s="547">
        <f t="shared" si="4"/>
        <v>0</v>
      </c>
      <c r="R68" s="547">
        <f t="shared" si="4"/>
        <v>0</v>
      </c>
      <c r="S68" s="547">
        <f t="shared" si="4"/>
        <v>0</v>
      </c>
      <c r="T68" s="547">
        <f t="shared" si="4"/>
        <v>0</v>
      </c>
      <c r="U68" s="547">
        <f t="shared" si="4"/>
        <v>0</v>
      </c>
      <c r="V68" s="547">
        <f t="shared" si="4"/>
        <v>0</v>
      </c>
      <c r="W68" s="547">
        <f t="shared" si="4"/>
        <v>0</v>
      </c>
      <c r="X68" s="547">
        <f t="shared" ref="X68:AL68" si="5">SUM(X66:X67)</f>
        <v>0</v>
      </c>
      <c r="Y68" s="547">
        <f t="shared" si="5"/>
        <v>0</v>
      </c>
      <c r="Z68" s="547">
        <f t="shared" si="5"/>
        <v>0</v>
      </c>
      <c r="AA68" s="547">
        <f t="shared" si="5"/>
        <v>0</v>
      </c>
      <c r="AB68" s="547">
        <f t="shared" si="5"/>
        <v>0</v>
      </c>
      <c r="AC68" s="547">
        <f t="shared" si="5"/>
        <v>0</v>
      </c>
      <c r="AD68" s="547">
        <f t="shared" si="5"/>
        <v>0</v>
      </c>
      <c r="AE68" s="547">
        <f t="shared" si="5"/>
        <v>0</v>
      </c>
      <c r="AF68" s="547">
        <f t="shared" si="5"/>
        <v>0</v>
      </c>
      <c r="AG68" s="547">
        <f t="shared" si="5"/>
        <v>0</v>
      </c>
      <c r="AH68" s="547">
        <f t="shared" si="5"/>
        <v>0</v>
      </c>
      <c r="AI68" s="547">
        <f t="shared" si="5"/>
        <v>0</v>
      </c>
      <c r="AJ68" s="547">
        <f t="shared" si="5"/>
        <v>0</v>
      </c>
      <c r="AK68" s="547">
        <f t="shared" si="5"/>
        <v>0</v>
      </c>
      <c r="AL68" s="548">
        <f t="shared" si="5"/>
        <v>0</v>
      </c>
      <c r="AM68" s="204"/>
      <c r="AN68" s="1"/>
      <c r="AO68" s="1"/>
      <c r="AP68" s="1"/>
      <c r="AQ68" s="1"/>
      <c r="AR68" s="1"/>
      <c r="AS68" s="1"/>
      <c r="AT68" s="1"/>
    </row>
    <row r="69" spans="1:50" ht="12.75" customHeight="1" thickBot="1" x14ac:dyDescent="0.25">
      <c r="A69" s="470" t="s">
        <v>80</v>
      </c>
      <c r="B69" s="535">
        <f>+I47</f>
        <v>465</v>
      </c>
      <c r="C69" s="204"/>
      <c r="D69" s="432" t="s">
        <v>199</v>
      </c>
      <c r="E69" s="432" t="s">
        <v>199</v>
      </c>
      <c r="F69" s="433" t="s">
        <v>135</v>
      </c>
      <c r="G69" s="206"/>
      <c r="H69" s="222" t="s">
        <v>200</v>
      </c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1"/>
      <c r="AO69" s="1"/>
      <c r="AP69" s="1"/>
      <c r="AQ69" s="1"/>
      <c r="AR69" s="1"/>
      <c r="AS69" s="1"/>
      <c r="AT69" s="1"/>
    </row>
    <row r="70" spans="1:50" ht="12.75" customHeight="1" thickTop="1" x14ac:dyDescent="0.2">
      <c r="A70" s="207"/>
      <c r="B70" s="207"/>
      <c r="C70" s="204"/>
      <c r="D70" s="208"/>
      <c r="E70" s="208"/>
      <c r="F70" s="208"/>
      <c r="G70" s="207"/>
      <c r="H70" s="223">
        <f>B4</f>
        <v>37165</v>
      </c>
      <c r="I70" s="223">
        <f t="shared" ref="I70:AL70" si="6">C4</f>
        <v>0</v>
      </c>
      <c r="J70" s="223">
        <f t="shared" si="6"/>
        <v>0</v>
      </c>
      <c r="K70" s="223" t="str">
        <f t="shared" si="6"/>
        <v>Check Figures</v>
      </c>
      <c r="L70" s="223">
        <f t="shared" si="6"/>
        <v>0</v>
      </c>
      <c r="M70" s="223">
        <f t="shared" si="6"/>
        <v>0</v>
      </c>
      <c r="N70" s="223">
        <f t="shared" si="6"/>
        <v>0</v>
      </c>
      <c r="O70" s="223">
        <f t="shared" si="6"/>
        <v>0</v>
      </c>
      <c r="P70" s="223">
        <f t="shared" si="6"/>
        <v>0</v>
      </c>
      <c r="Q70" s="223">
        <f t="shared" si="6"/>
        <v>0</v>
      </c>
      <c r="R70" s="223">
        <f t="shared" si="6"/>
        <v>0</v>
      </c>
      <c r="S70" s="223">
        <f t="shared" si="6"/>
        <v>0</v>
      </c>
      <c r="T70" s="223">
        <f t="shared" si="6"/>
        <v>0</v>
      </c>
      <c r="U70" s="223">
        <f t="shared" si="6"/>
        <v>0</v>
      </c>
      <c r="V70" s="223">
        <f t="shared" si="6"/>
        <v>0</v>
      </c>
      <c r="W70" s="223">
        <f t="shared" si="6"/>
        <v>0</v>
      </c>
      <c r="X70" s="223">
        <f t="shared" si="6"/>
        <v>0</v>
      </c>
      <c r="Y70" s="223">
        <f t="shared" si="6"/>
        <v>0</v>
      </c>
      <c r="Z70" s="223">
        <f t="shared" si="6"/>
        <v>0</v>
      </c>
      <c r="AA70" s="223">
        <f t="shared" si="6"/>
        <v>0</v>
      </c>
      <c r="AB70" s="223">
        <f t="shared" si="6"/>
        <v>0</v>
      </c>
      <c r="AC70" s="223">
        <f t="shared" si="6"/>
        <v>0</v>
      </c>
      <c r="AD70" s="223">
        <f t="shared" si="6"/>
        <v>0</v>
      </c>
      <c r="AE70" s="223">
        <f t="shared" si="6"/>
        <v>0</v>
      </c>
      <c r="AF70" s="223">
        <f t="shared" si="6"/>
        <v>0</v>
      </c>
      <c r="AG70" s="223">
        <f t="shared" si="6"/>
        <v>0</v>
      </c>
      <c r="AH70" s="223">
        <f t="shared" si="6"/>
        <v>0</v>
      </c>
      <c r="AI70" s="223">
        <f t="shared" si="6"/>
        <v>0</v>
      </c>
      <c r="AJ70" s="223">
        <f t="shared" si="6"/>
        <v>0</v>
      </c>
      <c r="AK70" s="223">
        <f t="shared" si="6"/>
        <v>0</v>
      </c>
      <c r="AL70" s="223">
        <f t="shared" si="6"/>
        <v>0</v>
      </c>
      <c r="AM70" s="224" t="s">
        <v>140</v>
      </c>
      <c r="AN70" s="1"/>
      <c r="AO70" s="1"/>
      <c r="AP70" s="1"/>
      <c r="AQ70" s="1"/>
      <c r="AR70" s="1"/>
      <c r="AS70" s="1"/>
      <c r="AT70" s="1"/>
    </row>
    <row r="71" spans="1:50" ht="12.75" customHeight="1" x14ac:dyDescent="0.2">
      <c r="A71" s="434" t="s">
        <v>201</v>
      </c>
      <c r="B71" s="210"/>
      <c r="C71" s="211"/>
      <c r="D71" s="217">
        <v>0</v>
      </c>
      <c r="E71" s="218">
        <f>AM71</f>
        <v>0</v>
      </c>
      <c r="F71" s="520">
        <f>E71-D71</f>
        <v>0</v>
      </c>
      <c r="G71" s="207"/>
      <c r="H71" s="217">
        <v>0</v>
      </c>
      <c r="I71" s="217">
        <v>0</v>
      </c>
      <c r="J71" s="217">
        <v>0</v>
      </c>
      <c r="K71" s="217">
        <v>0</v>
      </c>
      <c r="L71" s="217">
        <v>0</v>
      </c>
      <c r="M71" s="217">
        <v>0</v>
      </c>
      <c r="N71" s="217">
        <v>0</v>
      </c>
      <c r="O71" s="217">
        <v>0</v>
      </c>
      <c r="P71" s="217">
        <v>0</v>
      </c>
      <c r="Q71" s="217">
        <v>0</v>
      </c>
      <c r="R71" s="217">
        <v>0</v>
      </c>
      <c r="S71" s="217">
        <v>0</v>
      </c>
      <c r="T71" s="217">
        <v>0</v>
      </c>
      <c r="U71" s="217">
        <v>0</v>
      </c>
      <c r="V71" s="217">
        <v>0</v>
      </c>
      <c r="W71" s="217">
        <v>0</v>
      </c>
      <c r="X71" s="217">
        <v>0</v>
      </c>
      <c r="Y71" s="217">
        <v>0</v>
      </c>
      <c r="Z71" s="217">
        <v>0</v>
      </c>
      <c r="AA71" s="217">
        <v>0</v>
      </c>
      <c r="AB71" s="217">
        <v>0</v>
      </c>
      <c r="AC71" s="217">
        <v>0</v>
      </c>
      <c r="AD71" s="217">
        <v>0</v>
      </c>
      <c r="AE71" s="217">
        <v>0</v>
      </c>
      <c r="AF71" s="217">
        <v>0</v>
      </c>
      <c r="AG71" s="217">
        <v>0</v>
      </c>
      <c r="AH71" s="217">
        <v>0</v>
      </c>
      <c r="AI71" s="217">
        <v>0</v>
      </c>
      <c r="AJ71" s="217">
        <v>0</v>
      </c>
      <c r="AK71" s="217">
        <v>0</v>
      </c>
      <c r="AL71" s="217">
        <v>0</v>
      </c>
      <c r="AM71" s="226">
        <f>SUM(H71:AL71)</f>
        <v>0</v>
      </c>
      <c r="AN71" s="489"/>
      <c r="AO71" s="489"/>
      <c r="AP71" s="489"/>
      <c r="AQ71" s="489"/>
      <c r="AR71" s="489"/>
      <c r="AS71" s="489"/>
      <c r="AT71" s="489"/>
      <c r="AU71" s="490"/>
      <c r="AV71" s="490"/>
      <c r="AW71" s="490"/>
      <c r="AX71" s="490"/>
    </row>
    <row r="72" spans="1:50" ht="12.75" hidden="1" customHeight="1" x14ac:dyDescent="0.2">
      <c r="A72" s="435" t="s">
        <v>202</v>
      </c>
      <c r="B72" s="210"/>
      <c r="C72" s="211"/>
      <c r="D72" s="230">
        <v>0</v>
      </c>
      <c r="E72" s="213">
        <f>AM72</f>
        <v>0</v>
      </c>
      <c r="F72" s="214">
        <f>E72-D72</f>
        <v>0</v>
      </c>
      <c r="G72" s="207"/>
      <c r="H72" s="523">
        <v>0</v>
      </c>
      <c r="I72" s="523">
        <v>0</v>
      </c>
      <c r="J72" s="523">
        <v>0</v>
      </c>
      <c r="K72" s="523">
        <v>0</v>
      </c>
      <c r="L72" s="523">
        <v>0</v>
      </c>
      <c r="M72" s="523">
        <v>0</v>
      </c>
      <c r="N72" s="523">
        <v>0</v>
      </c>
      <c r="O72" s="523">
        <v>0</v>
      </c>
      <c r="P72" s="523">
        <v>0</v>
      </c>
      <c r="Q72" s="523">
        <v>0</v>
      </c>
      <c r="R72" s="523">
        <v>0</v>
      </c>
      <c r="S72" s="523">
        <v>0</v>
      </c>
      <c r="T72" s="523">
        <v>0</v>
      </c>
      <c r="U72" s="523">
        <v>0</v>
      </c>
      <c r="V72" s="523">
        <v>0</v>
      </c>
      <c r="W72" s="523">
        <v>0</v>
      </c>
      <c r="X72" s="523">
        <v>0</v>
      </c>
      <c r="Y72" s="523">
        <v>0</v>
      </c>
      <c r="Z72" s="523">
        <v>0</v>
      </c>
      <c r="AA72" s="523">
        <v>0</v>
      </c>
      <c r="AB72" s="523">
        <v>0</v>
      </c>
      <c r="AC72" s="523">
        <v>0</v>
      </c>
      <c r="AD72" s="523">
        <v>0</v>
      </c>
      <c r="AE72" s="523">
        <v>0</v>
      </c>
      <c r="AF72" s="523">
        <v>0</v>
      </c>
      <c r="AG72" s="523">
        <v>0</v>
      </c>
      <c r="AH72" s="523">
        <v>0</v>
      </c>
      <c r="AI72" s="523">
        <v>0</v>
      </c>
      <c r="AJ72" s="523">
        <v>0</v>
      </c>
      <c r="AK72" s="523">
        <v>0</v>
      </c>
      <c r="AL72" s="523">
        <v>0</v>
      </c>
      <c r="AM72" s="226">
        <f>SUM(H72:AL72)</f>
        <v>0</v>
      </c>
      <c r="AN72" s="489"/>
      <c r="AO72" s="489"/>
      <c r="AP72" s="489"/>
      <c r="AQ72" s="489"/>
      <c r="AR72" s="489"/>
      <c r="AS72" s="489"/>
      <c r="AT72" s="489"/>
      <c r="AU72" s="490"/>
      <c r="AV72" s="490"/>
      <c r="AW72" s="490"/>
      <c r="AX72" s="490"/>
    </row>
    <row r="73" spans="1:50" ht="12.75" hidden="1" customHeight="1" x14ac:dyDescent="0.2">
      <c r="A73" s="435" t="s">
        <v>171</v>
      </c>
      <c r="B73" s="210"/>
      <c r="C73" s="211"/>
      <c r="D73" s="230">
        <v>0</v>
      </c>
      <c r="E73" s="213">
        <f>AM73</f>
        <v>0</v>
      </c>
      <c r="F73" s="214">
        <f>E73-D73</f>
        <v>0</v>
      </c>
      <c r="G73" s="207"/>
      <c r="H73" s="523">
        <v>0</v>
      </c>
      <c r="I73" s="523">
        <v>0</v>
      </c>
      <c r="J73" s="523">
        <v>0</v>
      </c>
      <c r="K73" s="523">
        <v>0</v>
      </c>
      <c r="L73" s="523">
        <v>0</v>
      </c>
      <c r="M73" s="523">
        <v>0</v>
      </c>
      <c r="N73" s="523">
        <v>0</v>
      </c>
      <c r="O73" s="523">
        <v>0</v>
      </c>
      <c r="P73" s="523">
        <v>0</v>
      </c>
      <c r="Q73" s="523">
        <v>0</v>
      </c>
      <c r="R73" s="523">
        <v>0</v>
      </c>
      <c r="S73" s="523">
        <v>0</v>
      </c>
      <c r="T73" s="523">
        <v>0</v>
      </c>
      <c r="U73" s="523">
        <v>0</v>
      </c>
      <c r="V73" s="523">
        <v>0</v>
      </c>
      <c r="W73" s="523">
        <v>0</v>
      </c>
      <c r="X73" s="523">
        <v>0</v>
      </c>
      <c r="Y73" s="523">
        <v>0</v>
      </c>
      <c r="Z73" s="523">
        <v>0</v>
      </c>
      <c r="AA73" s="523">
        <v>0</v>
      </c>
      <c r="AB73" s="523">
        <v>0</v>
      </c>
      <c r="AC73" s="523">
        <v>0</v>
      </c>
      <c r="AD73" s="523">
        <v>0</v>
      </c>
      <c r="AE73" s="523">
        <v>0</v>
      </c>
      <c r="AF73" s="523">
        <v>0</v>
      </c>
      <c r="AG73" s="523">
        <v>0</v>
      </c>
      <c r="AH73" s="523">
        <v>0</v>
      </c>
      <c r="AI73" s="523">
        <v>0</v>
      </c>
      <c r="AJ73" s="523">
        <v>0</v>
      </c>
      <c r="AK73" s="523">
        <v>0</v>
      </c>
      <c r="AL73" s="523">
        <v>0</v>
      </c>
      <c r="AM73" s="226">
        <f>SUM(H73:AL73)</f>
        <v>0</v>
      </c>
      <c r="AN73" s="489"/>
      <c r="AO73" s="489"/>
      <c r="AP73" s="489"/>
      <c r="AQ73" s="489"/>
      <c r="AR73" s="489"/>
      <c r="AS73" s="489"/>
      <c r="AT73" s="489"/>
      <c r="AU73" s="490"/>
      <c r="AV73" s="490"/>
      <c r="AW73" s="490"/>
      <c r="AX73" s="490"/>
    </row>
    <row r="74" spans="1:50" ht="12.75" customHeight="1" x14ac:dyDescent="0.2">
      <c r="A74" s="436" t="s">
        <v>203</v>
      </c>
      <c r="B74" s="207"/>
      <c r="C74" s="204"/>
      <c r="D74" s="215"/>
      <c r="E74" s="216"/>
      <c r="F74" s="216"/>
      <c r="G74" s="207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  <c r="T74" s="215"/>
      <c r="U74" s="215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215"/>
      <c r="AN74" s="489"/>
      <c r="AO74" s="489"/>
      <c r="AP74" s="489"/>
      <c r="AQ74" s="489"/>
      <c r="AR74" s="489"/>
      <c r="AS74" s="489"/>
      <c r="AT74" s="489"/>
      <c r="AU74" s="490"/>
      <c r="AV74" s="490"/>
      <c r="AW74" s="490"/>
      <c r="AX74" s="490"/>
    </row>
    <row r="75" spans="1:50" ht="12.75" customHeight="1" x14ac:dyDescent="0.2">
      <c r="A75" s="207" t="s">
        <v>204</v>
      </c>
      <c r="B75" s="207"/>
      <c r="C75" s="204"/>
      <c r="D75" s="215"/>
      <c r="E75" s="216"/>
      <c r="F75" s="216"/>
      <c r="G75" s="207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215"/>
      <c r="AN75" s="489"/>
      <c r="AO75" s="489"/>
      <c r="AP75" s="489"/>
      <c r="AQ75" s="489"/>
      <c r="AR75" s="489"/>
      <c r="AS75" s="489"/>
      <c r="AT75" s="489"/>
      <c r="AU75" s="490"/>
      <c r="AV75" s="490"/>
      <c r="AW75" s="490"/>
      <c r="AX75" s="490"/>
    </row>
    <row r="76" spans="1:50" ht="12.75" customHeight="1" x14ac:dyDescent="0.2">
      <c r="A76" s="233" t="s">
        <v>205</v>
      </c>
      <c r="B76" s="437"/>
      <c r="C76" s="211"/>
      <c r="D76" s="217">
        <v>0</v>
      </c>
      <c r="E76" s="218">
        <f t="shared" ref="E76:E106" si="7">AM76</f>
        <v>0</v>
      </c>
      <c r="F76" s="219">
        <f t="shared" ref="F76:F91" si="8">E76-D76</f>
        <v>0</v>
      </c>
      <c r="G76" s="207"/>
      <c r="H76" s="225">
        <v>0</v>
      </c>
      <c r="I76" s="225">
        <v>0</v>
      </c>
      <c r="J76" s="225">
        <v>0</v>
      </c>
      <c r="K76" s="225">
        <v>0</v>
      </c>
      <c r="L76" s="225">
        <v>0</v>
      </c>
      <c r="M76" s="225">
        <v>0</v>
      </c>
      <c r="N76" s="225">
        <v>0</v>
      </c>
      <c r="O76" s="225">
        <v>0</v>
      </c>
      <c r="P76" s="225">
        <v>0</v>
      </c>
      <c r="Q76" s="225">
        <v>0</v>
      </c>
      <c r="R76" s="225">
        <v>0</v>
      </c>
      <c r="S76" s="225">
        <v>0</v>
      </c>
      <c r="T76" s="225">
        <v>0</v>
      </c>
      <c r="U76" s="225">
        <v>0</v>
      </c>
      <c r="V76" s="225">
        <v>0</v>
      </c>
      <c r="W76" s="225">
        <v>0</v>
      </c>
      <c r="X76" s="225">
        <v>0</v>
      </c>
      <c r="Y76" s="225">
        <v>0</v>
      </c>
      <c r="Z76" s="225">
        <v>0</v>
      </c>
      <c r="AA76" s="225">
        <v>0</v>
      </c>
      <c r="AB76" s="225">
        <v>0</v>
      </c>
      <c r="AC76" s="225">
        <v>0</v>
      </c>
      <c r="AD76" s="225">
        <v>0</v>
      </c>
      <c r="AE76" s="225">
        <v>0</v>
      </c>
      <c r="AF76" s="225">
        <v>0</v>
      </c>
      <c r="AG76" s="225">
        <v>0</v>
      </c>
      <c r="AH76" s="225">
        <v>0</v>
      </c>
      <c r="AI76" s="225">
        <v>0</v>
      </c>
      <c r="AJ76" s="225">
        <v>0</v>
      </c>
      <c r="AK76" s="225">
        <v>0</v>
      </c>
      <c r="AL76" s="225">
        <v>0</v>
      </c>
      <c r="AM76" s="226">
        <f t="shared" ref="AM76:AM91" si="9">SUM(H76:AL76)</f>
        <v>0</v>
      </c>
      <c r="AN76" s="1"/>
      <c r="AO76" s="1"/>
      <c r="AP76" s="1"/>
      <c r="AQ76" s="1"/>
      <c r="AR76" s="1"/>
      <c r="AS76" s="1"/>
      <c r="AT76" s="1"/>
    </row>
    <row r="77" spans="1:50" ht="12.75" hidden="1" customHeight="1" x14ac:dyDescent="0.2">
      <c r="A77" s="233" t="s">
        <v>206</v>
      </c>
      <c r="B77" s="437"/>
      <c r="C77" s="211"/>
      <c r="D77" s="217">
        <v>0</v>
      </c>
      <c r="E77" s="218">
        <f t="shared" si="7"/>
        <v>0</v>
      </c>
      <c r="F77" s="219">
        <f t="shared" si="8"/>
        <v>0</v>
      </c>
      <c r="G77" s="207"/>
      <c r="H77" s="225">
        <v>0</v>
      </c>
      <c r="I77" s="225">
        <v>0</v>
      </c>
      <c r="J77" s="225">
        <v>0</v>
      </c>
      <c r="K77" s="225">
        <v>0</v>
      </c>
      <c r="L77" s="225">
        <v>0</v>
      </c>
      <c r="M77" s="225">
        <v>0</v>
      </c>
      <c r="N77" s="225">
        <v>0</v>
      </c>
      <c r="O77" s="225">
        <v>0</v>
      </c>
      <c r="P77" s="225">
        <v>0</v>
      </c>
      <c r="Q77" s="225">
        <v>0</v>
      </c>
      <c r="R77" s="225">
        <v>0</v>
      </c>
      <c r="S77" s="225">
        <v>0</v>
      </c>
      <c r="T77" s="225">
        <v>0</v>
      </c>
      <c r="U77" s="225">
        <v>0</v>
      </c>
      <c r="V77" s="225">
        <v>0</v>
      </c>
      <c r="W77" s="225">
        <v>0</v>
      </c>
      <c r="X77" s="225">
        <v>0</v>
      </c>
      <c r="Y77" s="225">
        <v>0</v>
      </c>
      <c r="Z77" s="225">
        <v>0</v>
      </c>
      <c r="AA77" s="225">
        <v>0</v>
      </c>
      <c r="AB77" s="225">
        <v>0</v>
      </c>
      <c r="AC77" s="225">
        <v>0</v>
      </c>
      <c r="AD77" s="225">
        <v>0</v>
      </c>
      <c r="AE77" s="225">
        <v>0</v>
      </c>
      <c r="AF77" s="225">
        <v>0</v>
      </c>
      <c r="AG77" s="225">
        <v>0</v>
      </c>
      <c r="AH77" s="225">
        <v>0</v>
      </c>
      <c r="AI77" s="225">
        <v>0</v>
      </c>
      <c r="AJ77" s="225">
        <v>0</v>
      </c>
      <c r="AK77" s="225">
        <v>0</v>
      </c>
      <c r="AL77" s="225">
        <v>0</v>
      </c>
      <c r="AM77" s="226">
        <f t="shared" si="9"/>
        <v>0</v>
      </c>
      <c r="AN77" s="1"/>
      <c r="AO77" s="1"/>
      <c r="AP77" s="1"/>
      <c r="AQ77" s="1"/>
      <c r="AR77" s="1"/>
      <c r="AS77" s="1"/>
      <c r="AT77" s="1"/>
    </row>
    <row r="78" spans="1:50" ht="12.75" hidden="1" customHeight="1" x14ac:dyDescent="0.2">
      <c r="A78" s="233" t="s">
        <v>207</v>
      </c>
      <c r="B78" s="437"/>
      <c r="C78" s="211"/>
      <c r="D78" s="217">
        <v>0</v>
      </c>
      <c r="E78" s="218">
        <f t="shared" si="7"/>
        <v>0</v>
      </c>
      <c r="F78" s="219">
        <f t="shared" si="8"/>
        <v>0</v>
      </c>
      <c r="G78" s="207"/>
      <c r="H78" s="225">
        <v>0</v>
      </c>
      <c r="I78" s="225">
        <v>0</v>
      </c>
      <c r="J78" s="225">
        <v>0</v>
      </c>
      <c r="K78" s="225">
        <v>0</v>
      </c>
      <c r="L78" s="225">
        <v>0</v>
      </c>
      <c r="M78" s="225">
        <v>0</v>
      </c>
      <c r="N78" s="225">
        <v>0</v>
      </c>
      <c r="O78" s="225">
        <v>0</v>
      </c>
      <c r="P78" s="225">
        <v>0</v>
      </c>
      <c r="Q78" s="225">
        <v>0</v>
      </c>
      <c r="R78" s="225">
        <v>0</v>
      </c>
      <c r="S78" s="225">
        <v>0</v>
      </c>
      <c r="T78" s="225">
        <v>0</v>
      </c>
      <c r="U78" s="225">
        <v>0</v>
      </c>
      <c r="V78" s="225">
        <v>0</v>
      </c>
      <c r="W78" s="225">
        <v>0</v>
      </c>
      <c r="X78" s="225">
        <v>0</v>
      </c>
      <c r="Y78" s="225">
        <v>0</v>
      </c>
      <c r="Z78" s="225">
        <v>0</v>
      </c>
      <c r="AA78" s="225">
        <v>0</v>
      </c>
      <c r="AB78" s="225">
        <v>0</v>
      </c>
      <c r="AC78" s="225">
        <v>0</v>
      </c>
      <c r="AD78" s="225">
        <v>0</v>
      </c>
      <c r="AE78" s="225">
        <v>0</v>
      </c>
      <c r="AF78" s="225">
        <v>0</v>
      </c>
      <c r="AG78" s="225">
        <v>0</v>
      </c>
      <c r="AH78" s="225">
        <v>0</v>
      </c>
      <c r="AI78" s="225">
        <v>0</v>
      </c>
      <c r="AJ78" s="225">
        <v>0</v>
      </c>
      <c r="AK78" s="225">
        <v>0</v>
      </c>
      <c r="AL78" s="225">
        <v>0</v>
      </c>
      <c r="AM78" s="226">
        <f t="shared" si="9"/>
        <v>0</v>
      </c>
      <c r="AN78" s="1"/>
      <c r="AO78" s="1"/>
      <c r="AP78" s="1"/>
      <c r="AQ78" s="1"/>
      <c r="AR78" s="1"/>
      <c r="AS78" s="1"/>
      <c r="AT78" s="1"/>
    </row>
    <row r="79" spans="1:50" ht="12.75" hidden="1" customHeight="1" x14ac:dyDescent="0.2">
      <c r="A79" s="233" t="s">
        <v>208</v>
      </c>
      <c r="B79" s="437"/>
      <c r="C79" s="211"/>
      <c r="D79" s="217">
        <v>0</v>
      </c>
      <c r="E79" s="218">
        <f t="shared" si="7"/>
        <v>0</v>
      </c>
      <c r="F79" s="219">
        <f t="shared" si="8"/>
        <v>0</v>
      </c>
      <c r="G79" s="207"/>
      <c r="H79" s="225">
        <v>0</v>
      </c>
      <c r="I79" s="225">
        <v>0</v>
      </c>
      <c r="J79" s="225">
        <v>0</v>
      </c>
      <c r="K79" s="225">
        <v>0</v>
      </c>
      <c r="L79" s="225">
        <v>0</v>
      </c>
      <c r="M79" s="225">
        <v>0</v>
      </c>
      <c r="N79" s="225">
        <v>0</v>
      </c>
      <c r="O79" s="225">
        <v>0</v>
      </c>
      <c r="P79" s="225">
        <v>0</v>
      </c>
      <c r="Q79" s="225">
        <v>0</v>
      </c>
      <c r="R79" s="225">
        <v>0</v>
      </c>
      <c r="S79" s="225">
        <v>0</v>
      </c>
      <c r="T79" s="225">
        <v>0</v>
      </c>
      <c r="U79" s="225">
        <v>0</v>
      </c>
      <c r="V79" s="225">
        <v>0</v>
      </c>
      <c r="W79" s="225">
        <v>0</v>
      </c>
      <c r="X79" s="225">
        <v>0</v>
      </c>
      <c r="Y79" s="225">
        <v>0</v>
      </c>
      <c r="Z79" s="225">
        <v>0</v>
      </c>
      <c r="AA79" s="225">
        <v>0</v>
      </c>
      <c r="AB79" s="225">
        <v>0</v>
      </c>
      <c r="AC79" s="225">
        <v>0</v>
      </c>
      <c r="AD79" s="225">
        <v>0</v>
      </c>
      <c r="AE79" s="225">
        <v>0</v>
      </c>
      <c r="AF79" s="225">
        <v>0</v>
      </c>
      <c r="AG79" s="225">
        <v>0</v>
      </c>
      <c r="AH79" s="225">
        <v>0</v>
      </c>
      <c r="AI79" s="225">
        <v>0</v>
      </c>
      <c r="AJ79" s="225">
        <v>0</v>
      </c>
      <c r="AK79" s="225">
        <v>0</v>
      </c>
      <c r="AL79" s="225">
        <v>0</v>
      </c>
      <c r="AM79" s="226">
        <f t="shared" si="9"/>
        <v>0</v>
      </c>
      <c r="AN79" s="1"/>
      <c r="AO79" s="1"/>
      <c r="AP79" s="1"/>
      <c r="AQ79" s="1"/>
      <c r="AR79" s="1"/>
      <c r="AS79" s="1"/>
      <c r="AT79" s="1"/>
    </row>
    <row r="80" spans="1:50" ht="12.75" hidden="1" customHeight="1" x14ac:dyDescent="0.2">
      <c r="A80" s="233" t="s">
        <v>209</v>
      </c>
      <c r="B80" s="437"/>
      <c r="C80" s="211"/>
      <c r="D80" s="217">
        <v>0</v>
      </c>
      <c r="E80" s="218">
        <f t="shared" si="7"/>
        <v>0</v>
      </c>
      <c r="F80" s="219">
        <f t="shared" si="8"/>
        <v>0</v>
      </c>
      <c r="G80" s="207"/>
      <c r="H80" s="225">
        <v>0</v>
      </c>
      <c r="I80" s="225">
        <v>0</v>
      </c>
      <c r="J80" s="225">
        <v>0</v>
      </c>
      <c r="K80" s="225">
        <v>0</v>
      </c>
      <c r="L80" s="225">
        <v>0</v>
      </c>
      <c r="M80" s="225">
        <v>0</v>
      </c>
      <c r="N80" s="225">
        <v>0</v>
      </c>
      <c r="O80" s="225">
        <v>0</v>
      </c>
      <c r="P80" s="225">
        <v>0</v>
      </c>
      <c r="Q80" s="225">
        <v>0</v>
      </c>
      <c r="R80" s="225">
        <v>0</v>
      </c>
      <c r="S80" s="225">
        <v>0</v>
      </c>
      <c r="T80" s="225">
        <v>0</v>
      </c>
      <c r="U80" s="225">
        <v>0</v>
      </c>
      <c r="V80" s="225">
        <v>0</v>
      </c>
      <c r="W80" s="225">
        <v>0</v>
      </c>
      <c r="X80" s="225">
        <v>0</v>
      </c>
      <c r="Y80" s="225">
        <v>0</v>
      </c>
      <c r="Z80" s="225">
        <v>0</v>
      </c>
      <c r="AA80" s="225">
        <v>0</v>
      </c>
      <c r="AB80" s="225">
        <v>0</v>
      </c>
      <c r="AC80" s="225">
        <v>0</v>
      </c>
      <c r="AD80" s="225">
        <v>0</v>
      </c>
      <c r="AE80" s="225">
        <v>0</v>
      </c>
      <c r="AF80" s="225">
        <v>0</v>
      </c>
      <c r="AG80" s="225">
        <v>0</v>
      </c>
      <c r="AH80" s="225">
        <v>0</v>
      </c>
      <c r="AI80" s="225">
        <v>0</v>
      </c>
      <c r="AJ80" s="225">
        <v>0</v>
      </c>
      <c r="AK80" s="225">
        <v>0</v>
      </c>
      <c r="AL80" s="225">
        <v>0</v>
      </c>
      <c r="AM80" s="226">
        <f t="shared" si="9"/>
        <v>0</v>
      </c>
      <c r="AN80" s="1"/>
      <c r="AO80" s="1"/>
      <c r="AP80" s="1"/>
      <c r="AQ80" s="1"/>
      <c r="AR80" s="1"/>
      <c r="AS80" s="1"/>
      <c r="AT80" s="1"/>
    </row>
    <row r="81" spans="1:46" ht="12.75" hidden="1" customHeight="1" x14ac:dyDescent="0.2">
      <c r="A81" s="233" t="s">
        <v>210</v>
      </c>
      <c r="B81" s="437"/>
      <c r="C81" s="211"/>
      <c r="D81" s="217">
        <v>0</v>
      </c>
      <c r="E81" s="218">
        <f t="shared" si="7"/>
        <v>0</v>
      </c>
      <c r="F81" s="219">
        <f t="shared" si="8"/>
        <v>0</v>
      </c>
      <c r="G81" s="207"/>
      <c r="H81" s="225">
        <v>0</v>
      </c>
      <c r="I81" s="225">
        <v>0</v>
      </c>
      <c r="J81" s="225">
        <v>0</v>
      </c>
      <c r="K81" s="225">
        <v>0</v>
      </c>
      <c r="L81" s="225">
        <v>0</v>
      </c>
      <c r="M81" s="225">
        <v>0</v>
      </c>
      <c r="N81" s="225">
        <v>0</v>
      </c>
      <c r="O81" s="225">
        <v>0</v>
      </c>
      <c r="P81" s="225">
        <v>0</v>
      </c>
      <c r="Q81" s="225">
        <v>0</v>
      </c>
      <c r="R81" s="225">
        <v>0</v>
      </c>
      <c r="S81" s="225">
        <v>0</v>
      </c>
      <c r="T81" s="225">
        <v>0</v>
      </c>
      <c r="U81" s="225">
        <v>0</v>
      </c>
      <c r="V81" s="225">
        <v>0</v>
      </c>
      <c r="W81" s="225">
        <v>0</v>
      </c>
      <c r="X81" s="225">
        <v>0</v>
      </c>
      <c r="Y81" s="225">
        <v>0</v>
      </c>
      <c r="Z81" s="225">
        <v>0</v>
      </c>
      <c r="AA81" s="225">
        <v>0</v>
      </c>
      <c r="AB81" s="225">
        <v>0</v>
      </c>
      <c r="AC81" s="225">
        <v>0</v>
      </c>
      <c r="AD81" s="225">
        <v>0</v>
      </c>
      <c r="AE81" s="225">
        <v>0</v>
      </c>
      <c r="AF81" s="225">
        <v>0</v>
      </c>
      <c r="AG81" s="225">
        <v>0</v>
      </c>
      <c r="AH81" s="225">
        <v>0</v>
      </c>
      <c r="AI81" s="225">
        <v>0</v>
      </c>
      <c r="AJ81" s="225">
        <v>0</v>
      </c>
      <c r="AK81" s="225">
        <v>0</v>
      </c>
      <c r="AL81" s="225">
        <v>0</v>
      </c>
      <c r="AM81" s="226">
        <f t="shared" si="9"/>
        <v>0</v>
      </c>
      <c r="AN81" s="1"/>
      <c r="AO81" s="1"/>
      <c r="AP81" s="1"/>
      <c r="AQ81" s="1"/>
      <c r="AR81" s="1"/>
      <c r="AS81" s="1"/>
      <c r="AT81" s="1"/>
    </row>
    <row r="82" spans="1:46" ht="12.75" customHeight="1" x14ac:dyDescent="0.2">
      <c r="A82" s="233" t="s">
        <v>211</v>
      </c>
      <c r="B82" s="437"/>
      <c r="C82" s="211"/>
      <c r="D82" s="217">
        <v>0</v>
      </c>
      <c r="E82" s="218">
        <f t="shared" si="7"/>
        <v>0</v>
      </c>
      <c r="F82" s="219">
        <f t="shared" si="8"/>
        <v>0</v>
      </c>
      <c r="G82" s="207"/>
      <c r="H82" s="225">
        <v>0</v>
      </c>
      <c r="I82" s="225">
        <v>0</v>
      </c>
      <c r="J82" s="225">
        <v>0</v>
      </c>
      <c r="K82" s="225">
        <v>0</v>
      </c>
      <c r="L82" s="225">
        <v>0</v>
      </c>
      <c r="M82" s="225">
        <v>0</v>
      </c>
      <c r="N82" s="225">
        <v>0</v>
      </c>
      <c r="O82" s="225">
        <v>0</v>
      </c>
      <c r="P82" s="225">
        <v>0</v>
      </c>
      <c r="Q82" s="225">
        <v>0</v>
      </c>
      <c r="R82" s="225">
        <v>0</v>
      </c>
      <c r="S82" s="225">
        <v>0</v>
      </c>
      <c r="T82" s="225">
        <v>0</v>
      </c>
      <c r="U82" s="225">
        <v>0</v>
      </c>
      <c r="V82" s="225">
        <v>0</v>
      </c>
      <c r="W82" s="225">
        <v>0</v>
      </c>
      <c r="X82" s="225">
        <v>0</v>
      </c>
      <c r="Y82" s="225">
        <v>0</v>
      </c>
      <c r="Z82" s="225">
        <v>0</v>
      </c>
      <c r="AA82" s="225">
        <v>0</v>
      </c>
      <c r="AB82" s="225">
        <v>0</v>
      </c>
      <c r="AC82" s="225">
        <v>0</v>
      </c>
      <c r="AD82" s="225">
        <v>0</v>
      </c>
      <c r="AE82" s="225">
        <v>0</v>
      </c>
      <c r="AF82" s="225">
        <v>0</v>
      </c>
      <c r="AG82" s="225">
        <v>0</v>
      </c>
      <c r="AH82" s="225">
        <v>0</v>
      </c>
      <c r="AI82" s="225">
        <v>0</v>
      </c>
      <c r="AJ82" s="225">
        <v>0</v>
      </c>
      <c r="AK82" s="225">
        <v>0</v>
      </c>
      <c r="AL82" s="225">
        <v>0</v>
      </c>
      <c r="AM82" s="226">
        <f t="shared" si="9"/>
        <v>0</v>
      </c>
      <c r="AN82" s="1"/>
      <c r="AO82" s="1"/>
      <c r="AP82" s="1"/>
      <c r="AQ82" s="1"/>
      <c r="AR82" s="1"/>
      <c r="AS82" s="1"/>
      <c r="AT82" s="1"/>
    </row>
    <row r="83" spans="1:46" ht="12.75" customHeight="1" x14ac:dyDescent="0.2">
      <c r="A83" s="233" t="s">
        <v>212</v>
      </c>
      <c r="B83" s="437"/>
      <c r="C83" s="211"/>
      <c r="D83" s="217">
        <v>0</v>
      </c>
      <c r="E83" s="218">
        <f t="shared" si="7"/>
        <v>0</v>
      </c>
      <c r="F83" s="219">
        <f t="shared" si="8"/>
        <v>0</v>
      </c>
      <c r="G83" s="558" t="s">
        <v>213</v>
      </c>
      <c r="H83" s="481"/>
      <c r="I83" s="481"/>
      <c r="J83" s="481"/>
      <c r="K83" s="481"/>
      <c r="L83" s="481"/>
      <c r="M83" s="481"/>
      <c r="N83" s="481"/>
      <c r="O83" s="481"/>
      <c r="P83" s="481"/>
      <c r="Q83" s="481"/>
      <c r="R83" s="481"/>
      <c r="S83" s="481"/>
      <c r="T83" s="481"/>
      <c r="U83" s="481"/>
      <c r="V83" s="481"/>
      <c r="W83" s="481"/>
      <c r="X83" s="481"/>
      <c r="Y83" s="481"/>
      <c r="Z83" s="481"/>
      <c r="AA83" s="481"/>
      <c r="AB83" s="481"/>
      <c r="AC83" s="481"/>
      <c r="AD83" s="481"/>
      <c r="AE83" s="481"/>
      <c r="AF83" s="481"/>
      <c r="AG83" s="481"/>
      <c r="AH83" s="481"/>
      <c r="AI83" s="481"/>
      <c r="AJ83" s="481"/>
      <c r="AK83" s="481"/>
      <c r="AL83" s="481"/>
      <c r="AM83" s="226">
        <f t="shared" si="9"/>
        <v>0</v>
      </c>
      <c r="AN83" s="1"/>
      <c r="AO83" s="1"/>
      <c r="AP83" s="1"/>
      <c r="AQ83" s="1"/>
      <c r="AR83" s="1"/>
      <c r="AS83" s="1"/>
      <c r="AT83" s="1"/>
    </row>
    <row r="84" spans="1:46" ht="12.75" hidden="1" customHeight="1" x14ac:dyDescent="0.2">
      <c r="A84" s="254" t="s">
        <v>214</v>
      </c>
      <c r="B84" s="437"/>
      <c r="C84" s="211"/>
      <c r="D84" s="217">
        <v>0</v>
      </c>
      <c r="E84" s="218">
        <f t="shared" si="7"/>
        <v>0</v>
      </c>
      <c r="F84" s="219">
        <f t="shared" si="8"/>
        <v>0</v>
      </c>
      <c r="G84" s="207"/>
      <c r="H84" s="225">
        <v>0</v>
      </c>
      <c r="I84" s="225">
        <v>0</v>
      </c>
      <c r="J84" s="225">
        <v>0</v>
      </c>
      <c r="K84" s="225">
        <v>0</v>
      </c>
      <c r="L84" s="225">
        <v>0</v>
      </c>
      <c r="M84" s="225">
        <v>0</v>
      </c>
      <c r="N84" s="225">
        <v>0</v>
      </c>
      <c r="O84" s="225">
        <v>0</v>
      </c>
      <c r="P84" s="225">
        <v>0</v>
      </c>
      <c r="Q84" s="225">
        <v>0</v>
      </c>
      <c r="R84" s="225">
        <v>0</v>
      </c>
      <c r="S84" s="225">
        <v>0</v>
      </c>
      <c r="T84" s="225">
        <v>0</v>
      </c>
      <c r="U84" s="225">
        <v>0</v>
      </c>
      <c r="V84" s="225">
        <v>0</v>
      </c>
      <c r="W84" s="225">
        <v>0</v>
      </c>
      <c r="X84" s="225">
        <v>0</v>
      </c>
      <c r="Y84" s="225">
        <v>0</v>
      </c>
      <c r="Z84" s="225">
        <v>0</v>
      </c>
      <c r="AA84" s="225">
        <v>0</v>
      </c>
      <c r="AB84" s="225">
        <v>0</v>
      </c>
      <c r="AC84" s="225">
        <v>0</v>
      </c>
      <c r="AD84" s="225">
        <v>0</v>
      </c>
      <c r="AE84" s="225">
        <v>0</v>
      </c>
      <c r="AF84" s="225">
        <v>0</v>
      </c>
      <c r="AG84" s="225">
        <v>0</v>
      </c>
      <c r="AH84" s="225">
        <v>0</v>
      </c>
      <c r="AI84" s="225">
        <v>0</v>
      </c>
      <c r="AJ84" s="225">
        <v>0</v>
      </c>
      <c r="AK84" s="225">
        <v>0</v>
      </c>
      <c r="AL84" s="225">
        <v>0</v>
      </c>
      <c r="AM84" s="226">
        <f t="shared" si="9"/>
        <v>0</v>
      </c>
      <c r="AN84" s="1"/>
      <c r="AO84" s="1"/>
      <c r="AP84" s="1"/>
      <c r="AQ84" s="1"/>
      <c r="AR84" s="1"/>
      <c r="AS84" s="1"/>
      <c r="AT84" s="1"/>
    </row>
    <row r="85" spans="1:46" ht="12.75" hidden="1" customHeight="1" x14ac:dyDescent="0.2">
      <c r="A85" s="254" t="s">
        <v>214</v>
      </c>
      <c r="B85" s="437"/>
      <c r="C85" s="211"/>
      <c r="D85" s="217">
        <v>0</v>
      </c>
      <c r="E85" s="218">
        <f t="shared" si="7"/>
        <v>0</v>
      </c>
      <c r="F85" s="219">
        <f t="shared" si="8"/>
        <v>0</v>
      </c>
      <c r="G85" s="207"/>
      <c r="H85" s="225">
        <v>0</v>
      </c>
      <c r="I85" s="225">
        <v>0</v>
      </c>
      <c r="J85" s="225">
        <v>0</v>
      </c>
      <c r="K85" s="225">
        <v>0</v>
      </c>
      <c r="L85" s="225">
        <v>0</v>
      </c>
      <c r="M85" s="225">
        <v>0</v>
      </c>
      <c r="N85" s="225">
        <v>0</v>
      </c>
      <c r="O85" s="225">
        <v>0</v>
      </c>
      <c r="P85" s="225">
        <v>0</v>
      </c>
      <c r="Q85" s="225">
        <v>0</v>
      </c>
      <c r="R85" s="225">
        <v>0</v>
      </c>
      <c r="S85" s="225">
        <v>0</v>
      </c>
      <c r="T85" s="225">
        <v>0</v>
      </c>
      <c r="U85" s="225">
        <v>0</v>
      </c>
      <c r="V85" s="225">
        <v>0</v>
      </c>
      <c r="W85" s="225">
        <v>0</v>
      </c>
      <c r="X85" s="225">
        <v>0</v>
      </c>
      <c r="Y85" s="225">
        <v>0</v>
      </c>
      <c r="Z85" s="225">
        <v>0</v>
      </c>
      <c r="AA85" s="225">
        <v>0</v>
      </c>
      <c r="AB85" s="225">
        <v>0</v>
      </c>
      <c r="AC85" s="225">
        <v>0</v>
      </c>
      <c r="AD85" s="225">
        <v>0</v>
      </c>
      <c r="AE85" s="225">
        <v>0</v>
      </c>
      <c r="AF85" s="225">
        <v>0</v>
      </c>
      <c r="AG85" s="225">
        <v>0</v>
      </c>
      <c r="AH85" s="225">
        <v>0</v>
      </c>
      <c r="AI85" s="225">
        <v>0</v>
      </c>
      <c r="AJ85" s="225">
        <v>0</v>
      </c>
      <c r="AK85" s="225">
        <v>0</v>
      </c>
      <c r="AL85" s="225">
        <v>0</v>
      </c>
      <c r="AM85" s="226">
        <f t="shared" si="9"/>
        <v>0</v>
      </c>
      <c r="AN85" s="1"/>
      <c r="AO85" s="1"/>
      <c r="AP85" s="1"/>
      <c r="AQ85" s="1"/>
      <c r="AR85" s="1"/>
      <c r="AS85" s="1"/>
      <c r="AT85" s="1"/>
    </row>
    <row r="86" spans="1:46" ht="12.75" hidden="1" customHeight="1" x14ac:dyDescent="0.2">
      <c r="A86" s="254" t="s">
        <v>214</v>
      </c>
      <c r="B86" s="437"/>
      <c r="C86" s="211"/>
      <c r="D86" s="217">
        <v>0</v>
      </c>
      <c r="E86" s="218">
        <f t="shared" si="7"/>
        <v>0</v>
      </c>
      <c r="F86" s="219">
        <f t="shared" si="8"/>
        <v>0</v>
      </c>
      <c r="G86" s="207"/>
      <c r="H86" s="225">
        <v>0</v>
      </c>
      <c r="I86" s="225">
        <v>0</v>
      </c>
      <c r="J86" s="225">
        <v>0</v>
      </c>
      <c r="K86" s="225">
        <v>0</v>
      </c>
      <c r="L86" s="225">
        <v>0</v>
      </c>
      <c r="M86" s="225">
        <v>0</v>
      </c>
      <c r="N86" s="225">
        <v>0</v>
      </c>
      <c r="O86" s="225">
        <v>0</v>
      </c>
      <c r="P86" s="225">
        <v>0</v>
      </c>
      <c r="Q86" s="225">
        <v>0</v>
      </c>
      <c r="R86" s="225">
        <v>0</v>
      </c>
      <c r="S86" s="225">
        <v>0</v>
      </c>
      <c r="T86" s="225">
        <v>0</v>
      </c>
      <c r="U86" s="225">
        <v>0</v>
      </c>
      <c r="V86" s="225">
        <v>0</v>
      </c>
      <c r="W86" s="225">
        <v>0</v>
      </c>
      <c r="X86" s="225">
        <v>0</v>
      </c>
      <c r="Y86" s="225">
        <v>0</v>
      </c>
      <c r="Z86" s="225">
        <v>0</v>
      </c>
      <c r="AA86" s="225">
        <v>0</v>
      </c>
      <c r="AB86" s="225">
        <v>0</v>
      </c>
      <c r="AC86" s="225">
        <v>0</v>
      </c>
      <c r="AD86" s="225">
        <v>0</v>
      </c>
      <c r="AE86" s="225">
        <v>0</v>
      </c>
      <c r="AF86" s="225">
        <v>0</v>
      </c>
      <c r="AG86" s="225">
        <v>0</v>
      </c>
      <c r="AH86" s="225">
        <v>0</v>
      </c>
      <c r="AI86" s="225">
        <v>0</v>
      </c>
      <c r="AJ86" s="225">
        <v>0</v>
      </c>
      <c r="AK86" s="225">
        <v>0</v>
      </c>
      <c r="AL86" s="225">
        <v>0</v>
      </c>
      <c r="AM86" s="226">
        <f t="shared" si="9"/>
        <v>0</v>
      </c>
      <c r="AN86" s="1"/>
      <c r="AO86" s="1"/>
      <c r="AP86" s="1"/>
      <c r="AQ86" s="1"/>
      <c r="AR86" s="1"/>
      <c r="AS86" s="1"/>
      <c r="AT86" s="1"/>
    </row>
    <row r="87" spans="1:46" ht="12.75" customHeight="1" x14ac:dyDescent="0.2">
      <c r="A87" s="233" t="s">
        <v>215</v>
      </c>
      <c r="B87" s="437"/>
      <c r="C87" s="211"/>
      <c r="D87" s="217">
        <v>0</v>
      </c>
      <c r="E87" s="218">
        <f t="shared" si="7"/>
        <v>0</v>
      </c>
      <c r="F87" s="219">
        <f t="shared" si="8"/>
        <v>0</v>
      </c>
      <c r="G87" s="207"/>
      <c r="H87" s="225">
        <v>0</v>
      </c>
      <c r="I87" s="225">
        <v>0</v>
      </c>
      <c r="J87" s="225">
        <v>0</v>
      </c>
      <c r="K87" s="225">
        <v>0</v>
      </c>
      <c r="L87" s="225">
        <v>0</v>
      </c>
      <c r="M87" s="225">
        <v>0</v>
      </c>
      <c r="N87" s="225">
        <v>0</v>
      </c>
      <c r="O87" s="225">
        <v>0</v>
      </c>
      <c r="P87" s="225">
        <v>0</v>
      </c>
      <c r="Q87" s="225">
        <v>0</v>
      </c>
      <c r="R87" s="225">
        <v>0</v>
      </c>
      <c r="S87" s="225">
        <v>0</v>
      </c>
      <c r="T87" s="225">
        <v>0</v>
      </c>
      <c r="U87" s="225">
        <v>0</v>
      </c>
      <c r="V87" s="225">
        <v>0</v>
      </c>
      <c r="W87" s="225">
        <v>0</v>
      </c>
      <c r="X87" s="225">
        <v>0</v>
      </c>
      <c r="Y87" s="225">
        <v>0</v>
      </c>
      <c r="Z87" s="225">
        <v>0</v>
      </c>
      <c r="AA87" s="225">
        <v>0</v>
      </c>
      <c r="AB87" s="225">
        <v>0</v>
      </c>
      <c r="AC87" s="225">
        <v>0</v>
      </c>
      <c r="AD87" s="225">
        <v>0</v>
      </c>
      <c r="AE87" s="225">
        <v>0</v>
      </c>
      <c r="AF87" s="225">
        <v>0</v>
      </c>
      <c r="AG87" s="225">
        <v>0</v>
      </c>
      <c r="AH87" s="225">
        <v>0</v>
      </c>
      <c r="AI87" s="225">
        <v>0</v>
      </c>
      <c r="AJ87" s="225">
        <v>0</v>
      </c>
      <c r="AK87" s="225">
        <v>0</v>
      </c>
      <c r="AL87" s="225">
        <v>0</v>
      </c>
      <c r="AM87" s="226">
        <f t="shared" si="9"/>
        <v>0</v>
      </c>
      <c r="AN87" s="1"/>
      <c r="AO87" s="1"/>
      <c r="AP87" s="1"/>
      <c r="AQ87" s="1"/>
      <c r="AR87" s="1"/>
      <c r="AS87" s="1"/>
      <c r="AT87" s="1"/>
    </row>
    <row r="88" spans="1:46" ht="12.75" customHeight="1" x14ac:dyDescent="0.2">
      <c r="A88" s="210" t="s">
        <v>216</v>
      </c>
      <c r="B88" s="437"/>
      <c r="C88" s="211"/>
      <c r="D88" s="217">
        <v>0</v>
      </c>
      <c r="E88" s="218">
        <f t="shared" si="7"/>
        <v>0</v>
      </c>
      <c r="F88" s="219">
        <f t="shared" si="8"/>
        <v>0</v>
      </c>
      <c r="G88" s="207"/>
      <c r="H88" s="225">
        <v>0</v>
      </c>
      <c r="I88" s="225">
        <v>0</v>
      </c>
      <c r="J88" s="225">
        <v>0</v>
      </c>
      <c r="K88" s="225">
        <v>0</v>
      </c>
      <c r="L88" s="225">
        <v>0</v>
      </c>
      <c r="M88" s="225">
        <v>0</v>
      </c>
      <c r="N88" s="225">
        <v>0</v>
      </c>
      <c r="O88" s="225">
        <v>0</v>
      </c>
      <c r="P88" s="225">
        <v>0</v>
      </c>
      <c r="Q88" s="225">
        <v>0</v>
      </c>
      <c r="R88" s="225">
        <v>0</v>
      </c>
      <c r="S88" s="225">
        <v>0</v>
      </c>
      <c r="T88" s="225">
        <v>0</v>
      </c>
      <c r="U88" s="225">
        <v>0</v>
      </c>
      <c r="V88" s="225">
        <v>0</v>
      </c>
      <c r="W88" s="225">
        <v>0</v>
      </c>
      <c r="X88" s="225">
        <v>0</v>
      </c>
      <c r="Y88" s="225">
        <v>0</v>
      </c>
      <c r="Z88" s="225">
        <v>0</v>
      </c>
      <c r="AA88" s="225">
        <v>0</v>
      </c>
      <c r="AB88" s="225">
        <v>0</v>
      </c>
      <c r="AC88" s="225">
        <v>0</v>
      </c>
      <c r="AD88" s="225">
        <v>0</v>
      </c>
      <c r="AE88" s="225">
        <v>0</v>
      </c>
      <c r="AF88" s="225">
        <v>0</v>
      </c>
      <c r="AG88" s="225">
        <v>0</v>
      </c>
      <c r="AH88" s="225">
        <v>0</v>
      </c>
      <c r="AI88" s="225">
        <v>0</v>
      </c>
      <c r="AJ88" s="225">
        <v>0</v>
      </c>
      <c r="AK88" s="225">
        <v>0</v>
      </c>
      <c r="AL88" s="225">
        <v>0</v>
      </c>
      <c r="AM88" s="226">
        <f t="shared" si="9"/>
        <v>0</v>
      </c>
      <c r="AN88" s="1"/>
      <c r="AO88" s="1"/>
      <c r="AP88" s="1"/>
      <c r="AQ88" s="1"/>
      <c r="AR88" s="1"/>
      <c r="AS88" s="1"/>
      <c r="AT88" s="1"/>
    </row>
    <row r="89" spans="1:46" ht="12.75" hidden="1" customHeight="1" x14ac:dyDescent="0.2">
      <c r="A89" s="210" t="s">
        <v>217</v>
      </c>
      <c r="B89" s="437"/>
      <c r="C89" s="211"/>
      <c r="D89" s="217">
        <v>0</v>
      </c>
      <c r="E89" s="218">
        <f t="shared" si="7"/>
        <v>0</v>
      </c>
      <c r="F89" s="219">
        <f t="shared" si="8"/>
        <v>0</v>
      </c>
      <c r="G89" s="207"/>
      <c r="H89" s="225">
        <v>0</v>
      </c>
      <c r="I89" s="225">
        <v>0</v>
      </c>
      <c r="J89" s="225">
        <v>0</v>
      </c>
      <c r="K89" s="225">
        <v>0</v>
      </c>
      <c r="L89" s="225">
        <v>0</v>
      </c>
      <c r="M89" s="225">
        <v>0</v>
      </c>
      <c r="N89" s="225">
        <v>0</v>
      </c>
      <c r="O89" s="225">
        <v>0</v>
      </c>
      <c r="P89" s="225">
        <v>0</v>
      </c>
      <c r="Q89" s="225">
        <v>0</v>
      </c>
      <c r="R89" s="225">
        <v>0</v>
      </c>
      <c r="S89" s="225">
        <v>0</v>
      </c>
      <c r="T89" s="225">
        <v>0</v>
      </c>
      <c r="U89" s="225">
        <v>0</v>
      </c>
      <c r="V89" s="225">
        <v>0</v>
      </c>
      <c r="W89" s="225">
        <v>0</v>
      </c>
      <c r="X89" s="225">
        <v>0</v>
      </c>
      <c r="Y89" s="225">
        <v>0</v>
      </c>
      <c r="Z89" s="225">
        <v>0</v>
      </c>
      <c r="AA89" s="225">
        <v>0</v>
      </c>
      <c r="AB89" s="225">
        <v>0</v>
      </c>
      <c r="AC89" s="225">
        <v>0</v>
      </c>
      <c r="AD89" s="225">
        <v>0</v>
      </c>
      <c r="AE89" s="225">
        <v>0</v>
      </c>
      <c r="AF89" s="225">
        <v>0</v>
      </c>
      <c r="AG89" s="225">
        <v>0</v>
      </c>
      <c r="AH89" s="225">
        <v>0</v>
      </c>
      <c r="AI89" s="225">
        <v>0</v>
      </c>
      <c r="AJ89" s="225">
        <v>0</v>
      </c>
      <c r="AK89" s="225">
        <v>0</v>
      </c>
      <c r="AL89" s="225">
        <v>0</v>
      </c>
      <c r="AM89" s="226">
        <f t="shared" si="9"/>
        <v>0</v>
      </c>
      <c r="AN89" s="1"/>
      <c r="AO89" s="1"/>
      <c r="AP89" s="1"/>
      <c r="AQ89" s="1"/>
      <c r="AR89" s="1"/>
      <c r="AS89" s="1"/>
      <c r="AT89" s="1"/>
    </row>
    <row r="90" spans="1:46" ht="12.75" hidden="1" customHeight="1" x14ac:dyDescent="0.2">
      <c r="A90" s="210" t="s">
        <v>218</v>
      </c>
      <c r="B90" s="437"/>
      <c r="C90" s="211"/>
      <c r="D90" s="217">
        <v>0</v>
      </c>
      <c r="E90" s="218">
        <f t="shared" si="7"/>
        <v>0</v>
      </c>
      <c r="F90" s="219">
        <f t="shared" si="8"/>
        <v>0</v>
      </c>
      <c r="G90" s="207"/>
      <c r="H90" s="225">
        <v>0</v>
      </c>
      <c r="I90" s="225">
        <v>0</v>
      </c>
      <c r="J90" s="225">
        <v>0</v>
      </c>
      <c r="K90" s="225">
        <v>0</v>
      </c>
      <c r="L90" s="225">
        <v>0</v>
      </c>
      <c r="M90" s="225">
        <v>0</v>
      </c>
      <c r="N90" s="225">
        <v>0</v>
      </c>
      <c r="O90" s="225">
        <v>0</v>
      </c>
      <c r="P90" s="225">
        <v>0</v>
      </c>
      <c r="Q90" s="225">
        <v>0</v>
      </c>
      <c r="R90" s="225">
        <v>0</v>
      </c>
      <c r="S90" s="225">
        <v>0</v>
      </c>
      <c r="T90" s="225">
        <v>0</v>
      </c>
      <c r="U90" s="225">
        <v>0</v>
      </c>
      <c r="V90" s="225">
        <v>0</v>
      </c>
      <c r="W90" s="225">
        <v>0</v>
      </c>
      <c r="X90" s="225">
        <v>0</v>
      </c>
      <c r="Y90" s="225">
        <v>0</v>
      </c>
      <c r="Z90" s="225">
        <v>0</v>
      </c>
      <c r="AA90" s="225">
        <v>0</v>
      </c>
      <c r="AB90" s="225">
        <v>0</v>
      </c>
      <c r="AC90" s="225">
        <v>0</v>
      </c>
      <c r="AD90" s="225">
        <v>0</v>
      </c>
      <c r="AE90" s="225">
        <v>0</v>
      </c>
      <c r="AF90" s="225">
        <v>0</v>
      </c>
      <c r="AG90" s="225">
        <v>0</v>
      </c>
      <c r="AH90" s="225">
        <v>0</v>
      </c>
      <c r="AI90" s="225">
        <v>0</v>
      </c>
      <c r="AJ90" s="225">
        <v>0</v>
      </c>
      <c r="AK90" s="225">
        <v>0</v>
      </c>
      <c r="AL90" s="225">
        <v>0</v>
      </c>
      <c r="AM90" s="226">
        <f t="shared" si="9"/>
        <v>0</v>
      </c>
      <c r="AN90" s="1"/>
      <c r="AO90" s="1"/>
      <c r="AP90" s="1"/>
      <c r="AQ90" s="1"/>
      <c r="AR90" s="1"/>
      <c r="AS90" s="1"/>
      <c r="AT90" s="1"/>
    </row>
    <row r="91" spans="1:46" ht="12.75" customHeight="1" x14ac:dyDescent="0.2">
      <c r="A91" s="525" t="s">
        <v>219</v>
      </c>
      <c r="B91" s="526"/>
      <c r="C91" s="211"/>
      <c r="D91" s="217">
        <v>0</v>
      </c>
      <c r="E91" s="218">
        <f t="shared" si="7"/>
        <v>0</v>
      </c>
      <c r="F91" s="219">
        <f t="shared" si="8"/>
        <v>0</v>
      </c>
      <c r="G91" s="207"/>
      <c r="H91" s="527">
        <v>0</v>
      </c>
      <c r="I91" s="527">
        <v>0</v>
      </c>
      <c r="J91" s="527">
        <v>0</v>
      </c>
      <c r="K91" s="527">
        <v>0</v>
      </c>
      <c r="L91" s="527">
        <v>0</v>
      </c>
      <c r="M91" s="527">
        <v>0</v>
      </c>
      <c r="N91" s="527">
        <v>0</v>
      </c>
      <c r="O91" s="527">
        <v>0</v>
      </c>
      <c r="P91" s="527">
        <v>0</v>
      </c>
      <c r="Q91" s="527">
        <v>0</v>
      </c>
      <c r="R91" s="527">
        <v>0</v>
      </c>
      <c r="S91" s="527">
        <v>0</v>
      </c>
      <c r="T91" s="527">
        <v>0</v>
      </c>
      <c r="U91" s="527">
        <v>0</v>
      </c>
      <c r="V91" s="527">
        <v>0</v>
      </c>
      <c r="W91" s="527">
        <v>0</v>
      </c>
      <c r="X91" s="527">
        <v>0</v>
      </c>
      <c r="Y91" s="527">
        <v>0</v>
      </c>
      <c r="Z91" s="527">
        <v>0</v>
      </c>
      <c r="AA91" s="527">
        <v>0</v>
      </c>
      <c r="AB91" s="527">
        <v>0</v>
      </c>
      <c r="AC91" s="527">
        <v>0</v>
      </c>
      <c r="AD91" s="527">
        <v>0</v>
      </c>
      <c r="AE91" s="527">
        <v>0</v>
      </c>
      <c r="AF91" s="527">
        <v>0</v>
      </c>
      <c r="AG91" s="527">
        <v>0</v>
      </c>
      <c r="AH91" s="527">
        <v>0</v>
      </c>
      <c r="AI91" s="527">
        <v>0</v>
      </c>
      <c r="AJ91" s="527">
        <v>0</v>
      </c>
      <c r="AK91" s="527">
        <v>0</v>
      </c>
      <c r="AL91" s="527">
        <v>0</v>
      </c>
      <c r="AM91" s="226">
        <f t="shared" si="9"/>
        <v>0</v>
      </c>
      <c r="AN91" s="1"/>
      <c r="AO91" s="1"/>
      <c r="AP91" s="1"/>
      <c r="AQ91" s="1"/>
      <c r="AR91" s="1"/>
      <c r="AS91" s="1"/>
      <c r="AT91" s="1"/>
    </row>
    <row r="92" spans="1:46" ht="12.75" customHeight="1" x14ac:dyDescent="0.2">
      <c r="A92" s="210" t="s">
        <v>220</v>
      </c>
      <c r="B92" s="437"/>
      <c r="C92" s="211"/>
      <c r="D92" s="217">
        <v>0</v>
      </c>
      <c r="E92" s="218">
        <f t="shared" si="7"/>
        <v>0</v>
      </c>
      <c r="F92" s="219">
        <f t="shared" ref="F92:F107" si="10">E92-D92</f>
        <v>0</v>
      </c>
      <c r="G92" s="207"/>
      <c r="H92" s="225">
        <v>0</v>
      </c>
      <c r="I92" s="225">
        <v>0</v>
      </c>
      <c r="J92" s="225">
        <v>0</v>
      </c>
      <c r="K92" s="225">
        <v>0</v>
      </c>
      <c r="L92" s="225">
        <v>0</v>
      </c>
      <c r="M92" s="225">
        <v>0</v>
      </c>
      <c r="N92" s="225">
        <v>0</v>
      </c>
      <c r="O92" s="225">
        <v>0</v>
      </c>
      <c r="P92" s="225">
        <v>0</v>
      </c>
      <c r="Q92" s="225">
        <v>0</v>
      </c>
      <c r="R92" s="225">
        <v>0</v>
      </c>
      <c r="S92" s="225">
        <v>0</v>
      </c>
      <c r="T92" s="225">
        <v>0</v>
      </c>
      <c r="U92" s="225">
        <v>0</v>
      </c>
      <c r="V92" s="225">
        <v>0</v>
      </c>
      <c r="W92" s="225">
        <v>0</v>
      </c>
      <c r="X92" s="225">
        <v>0</v>
      </c>
      <c r="Y92" s="225">
        <v>0</v>
      </c>
      <c r="Z92" s="225">
        <v>0</v>
      </c>
      <c r="AA92" s="225">
        <v>0</v>
      </c>
      <c r="AB92" s="225">
        <v>0</v>
      </c>
      <c r="AC92" s="225">
        <v>0</v>
      </c>
      <c r="AD92" s="225">
        <v>0</v>
      </c>
      <c r="AE92" s="225">
        <v>0</v>
      </c>
      <c r="AF92" s="225">
        <v>0</v>
      </c>
      <c r="AG92" s="225">
        <v>0</v>
      </c>
      <c r="AH92" s="225">
        <v>0</v>
      </c>
      <c r="AI92" s="225">
        <v>0</v>
      </c>
      <c r="AJ92" s="225">
        <v>0</v>
      </c>
      <c r="AK92" s="225">
        <v>0</v>
      </c>
      <c r="AL92" s="225">
        <v>0</v>
      </c>
      <c r="AM92" s="226">
        <f t="shared" ref="AM92:AM106" si="11">SUM(H92:AL92)</f>
        <v>0</v>
      </c>
      <c r="AN92" s="1"/>
      <c r="AO92" s="1"/>
      <c r="AP92" s="1"/>
      <c r="AQ92" s="1"/>
      <c r="AR92" s="1"/>
      <c r="AS92" s="1"/>
      <c r="AT92" s="1"/>
    </row>
    <row r="93" spans="1:46" ht="12.75" hidden="1" customHeight="1" x14ac:dyDescent="0.2">
      <c r="A93" s="210" t="s">
        <v>221</v>
      </c>
      <c r="B93" s="437"/>
      <c r="C93" s="211"/>
      <c r="D93" s="217">
        <v>0</v>
      </c>
      <c r="E93" s="218">
        <f t="shared" si="7"/>
        <v>0</v>
      </c>
      <c r="F93" s="219">
        <f t="shared" si="10"/>
        <v>0</v>
      </c>
      <c r="G93" s="207"/>
      <c r="H93" s="225">
        <v>0</v>
      </c>
      <c r="I93" s="225">
        <v>0</v>
      </c>
      <c r="J93" s="225">
        <v>0</v>
      </c>
      <c r="K93" s="225">
        <v>0</v>
      </c>
      <c r="L93" s="225">
        <v>0</v>
      </c>
      <c r="M93" s="225">
        <v>0</v>
      </c>
      <c r="N93" s="225">
        <v>0</v>
      </c>
      <c r="O93" s="225">
        <v>0</v>
      </c>
      <c r="P93" s="225">
        <v>0</v>
      </c>
      <c r="Q93" s="225">
        <v>0</v>
      </c>
      <c r="R93" s="225">
        <v>0</v>
      </c>
      <c r="S93" s="225">
        <v>0</v>
      </c>
      <c r="T93" s="225">
        <v>0</v>
      </c>
      <c r="U93" s="225">
        <v>0</v>
      </c>
      <c r="V93" s="225">
        <v>0</v>
      </c>
      <c r="W93" s="225">
        <v>0</v>
      </c>
      <c r="X93" s="225">
        <v>0</v>
      </c>
      <c r="Y93" s="225">
        <v>0</v>
      </c>
      <c r="Z93" s="225">
        <v>0</v>
      </c>
      <c r="AA93" s="225">
        <v>0</v>
      </c>
      <c r="AB93" s="225">
        <v>0</v>
      </c>
      <c r="AC93" s="225">
        <v>0</v>
      </c>
      <c r="AD93" s="225">
        <v>0</v>
      </c>
      <c r="AE93" s="225">
        <v>0</v>
      </c>
      <c r="AF93" s="225">
        <v>0</v>
      </c>
      <c r="AG93" s="225">
        <v>0</v>
      </c>
      <c r="AH93" s="225">
        <v>0</v>
      </c>
      <c r="AI93" s="225">
        <v>0</v>
      </c>
      <c r="AJ93" s="225">
        <v>0</v>
      </c>
      <c r="AK93" s="225">
        <v>0</v>
      </c>
      <c r="AL93" s="225">
        <v>0</v>
      </c>
      <c r="AM93" s="226">
        <f t="shared" si="11"/>
        <v>0</v>
      </c>
      <c r="AN93" s="1"/>
      <c r="AO93" s="1"/>
      <c r="AP93" s="1"/>
      <c r="AQ93" s="1"/>
      <c r="AR93" s="1"/>
      <c r="AS93" s="1"/>
      <c r="AT93" s="1"/>
    </row>
    <row r="94" spans="1:46" ht="12.75" customHeight="1" x14ac:dyDescent="0.2">
      <c r="A94" s="210" t="s">
        <v>211</v>
      </c>
      <c r="B94" s="437"/>
      <c r="C94" s="211"/>
      <c r="D94" s="217">
        <v>0</v>
      </c>
      <c r="E94" s="218">
        <f t="shared" si="7"/>
        <v>0</v>
      </c>
      <c r="F94" s="219">
        <f t="shared" si="10"/>
        <v>0</v>
      </c>
      <c r="G94" s="207"/>
      <c r="H94" s="225">
        <v>0</v>
      </c>
      <c r="I94" s="225">
        <v>0</v>
      </c>
      <c r="J94" s="225">
        <v>0</v>
      </c>
      <c r="K94" s="225">
        <v>0</v>
      </c>
      <c r="L94" s="225">
        <v>0</v>
      </c>
      <c r="M94" s="225">
        <v>0</v>
      </c>
      <c r="N94" s="225">
        <v>0</v>
      </c>
      <c r="O94" s="225">
        <v>0</v>
      </c>
      <c r="P94" s="225">
        <v>0</v>
      </c>
      <c r="Q94" s="225">
        <v>0</v>
      </c>
      <c r="R94" s="225">
        <v>0</v>
      </c>
      <c r="S94" s="225">
        <v>0</v>
      </c>
      <c r="T94" s="225">
        <v>0</v>
      </c>
      <c r="U94" s="225">
        <v>0</v>
      </c>
      <c r="V94" s="225">
        <v>0</v>
      </c>
      <c r="W94" s="225">
        <v>0</v>
      </c>
      <c r="X94" s="225">
        <v>0</v>
      </c>
      <c r="Y94" s="225">
        <v>0</v>
      </c>
      <c r="Z94" s="225">
        <v>0</v>
      </c>
      <c r="AA94" s="225">
        <v>0</v>
      </c>
      <c r="AB94" s="225">
        <v>0</v>
      </c>
      <c r="AC94" s="225">
        <v>0</v>
      </c>
      <c r="AD94" s="225">
        <v>0</v>
      </c>
      <c r="AE94" s="225">
        <v>0</v>
      </c>
      <c r="AF94" s="225">
        <v>0</v>
      </c>
      <c r="AG94" s="225">
        <v>0</v>
      </c>
      <c r="AH94" s="225">
        <v>0</v>
      </c>
      <c r="AI94" s="225">
        <v>0</v>
      </c>
      <c r="AJ94" s="225">
        <v>0</v>
      </c>
      <c r="AK94" s="225">
        <v>0</v>
      </c>
      <c r="AL94" s="225">
        <v>0</v>
      </c>
      <c r="AM94" s="226">
        <f t="shared" si="11"/>
        <v>0</v>
      </c>
      <c r="AN94" s="1"/>
      <c r="AO94" s="1"/>
      <c r="AP94" s="1"/>
      <c r="AQ94" s="1"/>
      <c r="AR94" s="1"/>
      <c r="AS94" s="1"/>
      <c r="AT94" s="1"/>
    </row>
    <row r="95" spans="1:46" ht="12.75" customHeight="1" x14ac:dyDescent="0.2">
      <c r="A95" s="210" t="s">
        <v>212</v>
      </c>
      <c r="B95" s="437"/>
      <c r="C95" s="211"/>
      <c r="D95" s="217">
        <v>0</v>
      </c>
      <c r="E95" s="218">
        <f t="shared" si="7"/>
        <v>0</v>
      </c>
      <c r="F95" s="219">
        <f t="shared" si="10"/>
        <v>0</v>
      </c>
      <c r="G95" s="207"/>
      <c r="H95" s="225">
        <v>0</v>
      </c>
      <c r="I95" s="225">
        <v>0</v>
      </c>
      <c r="J95" s="225">
        <v>0</v>
      </c>
      <c r="K95" s="225">
        <v>0</v>
      </c>
      <c r="L95" s="225">
        <v>0</v>
      </c>
      <c r="M95" s="225">
        <v>0</v>
      </c>
      <c r="N95" s="225">
        <v>0</v>
      </c>
      <c r="O95" s="225">
        <v>0</v>
      </c>
      <c r="P95" s="225">
        <v>0</v>
      </c>
      <c r="Q95" s="225">
        <v>0</v>
      </c>
      <c r="R95" s="225">
        <v>0</v>
      </c>
      <c r="S95" s="225">
        <v>0</v>
      </c>
      <c r="T95" s="225">
        <v>0</v>
      </c>
      <c r="U95" s="225">
        <v>0</v>
      </c>
      <c r="V95" s="225">
        <v>0</v>
      </c>
      <c r="W95" s="225">
        <v>0</v>
      </c>
      <c r="X95" s="225">
        <v>0</v>
      </c>
      <c r="Y95" s="225">
        <v>0</v>
      </c>
      <c r="Z95" s="225">
        <v>0</v>
      </c>
      <c r="AA95" s="225">
        <v>0</v>
      </c>
      <c r="AB95" s="225">
        <v>0</v>
      </c>
      <c r="AC95" s="225">
        <v>0</v>
      </c>
      <c r="AD95" s="225">
        <v>0</v>
      </c>
      <c r="AE95" s="225">
        <v>0</v>
      </c>
      <c r="AF95" s="225">
        <v>0</v>
      </c>
      <c r="AG95" s="225">
        <v>0</v>
      </c>
      <c r="AH95" s="225">
        <v>0</v>
      </c>
      <c r="AI95" s="225">
        <v>0</v>
      </c>
      <c r="AJ95" s="225">
        <v>0</v>
      </c>
      <c r="AK95" s="225">
        <v>0</v>
      </c>
      <c r="AL95" s="225">
        <v>0</v>
      </c>
      <c r="AM95" s="226">
        <f t="shared" si="11"/>
        <v>0</v>
      </c>
      <c r="AN95" s="1"/>
      <c r="AO95" s="1"/>
      <c r="AP95" s="1"/>
      <c r="AQ95" s="1"/>
      <c r="AR95" s="1"/>
      <c r="AS95" s="1"/>
      <c r="AT95" s="1"/>
    </row>
    <row r="96" spans="1:46" ht="12.75" customHeight="1" x14ac:dyDescent="0.2">
      <c r="A96" s="210" t="s">
        <v>222</v>
      </c>
      <c r="B96" s="437"/>
      <c r="C96" s="211"/>
      <c r="D96" s="217">
        <v>0</v>
      </c>
      <c r="E96" s="218">
        <f t="shared" si="7"/>
        <v>0</v>
      </c>
      <c r="F96" s="219">
        <f t="shared" si="10"/>
        <v>0</v>
      </c>
      <c r="G96" s="207"/>
      <c r="H96" s="225">
        <v>0</v>
      </c>
      <c r="I96" s="225">
        <v>0</v>
      </c>
      <c r="J96" s="225">
        <v>0</v>
      </c>
      <c r="K96" s="225">
        <v>0</v>
      </c>
      <c r="L96" s="225">
        <v>0</v>
      </c>
      <c r="M96" s="225">
        <v>0</v>
      </c>
      <c r="N96" s="225">
        <v>0</v>
      </c>
      <c r="O96" s="225">
        <v>0</v>
      </c>
      <c r="P96" s="225">
        <v>0</v>
      </c>
      <c r="Q96" s="225">
        <v>0</v>
      </c>
      <c r="R96" s="225">
        <v>0</v>
      </c>
      <c r="S96" s="225">
        <v>0</v>
      </c>
      <c r="T96" s="225">
        <v>0</v>
      </c>
      <c r="U96" s="225">
        <v>0</v>
      </c>
      <c r="V96" s="225">
        <v>0</v>
      </c>
      <c r="W96" s="225">
        <v>0</v>
      </c>
      <c r="X96" s="225">
        <v>0</v>
      </c>
      <c r="Y96" s="225">
        <v>0</v>
      </c>
      <c r="Z96" s="225">
        <v>0</v>
      </c>
      <c r="AA96" s="225">
        <v>0</v>
      </c>
      <c r="AB96" s="225">
        <v>0</v>
      </c>
      <c r="AC96" s="225">
        <v>0</v>
      </c>
      <c r="AD96" s="225">
        <v>0</v>
      </c>
      <c r="AE96" s="225">
        <v>0</v>
      </c>
      <c r="AF96" s="225">
        <v>0</v>
      </c>
      <c r="AG96" s="225">
        <v>0</v>
      </c>
      <c r="AH96" s="225">
        <v>0</v>
      </c>
      <c r="AI96" s="225">
        <v>0</v>
      </c>
      <c r="AJ96" s="225">
        <v>0</v>
      </c>
      <c r="AK96" s="225">
        <v>0</v>
      </c>
      <c r="AL96" s="225">
        <v>0</v>
      </c>
      <c r="AM96" s="226">
        <f t="shared" si="11"/>
        <v>0</v>
      </c>
      <c r="AN96" s="1"/>
      <c r="AO96" s="1"/>
      <c r="AP96" s="1"/>
      <c r="AQ96" s="1"/>
      <c r="AR96" s="1"/>
      <c r="AS96" s="1"/>
      <c r="AT96" s="1"/>
    </row>
    <row r="97" spans="1:46" ht="12.75" customHeight="1" x14ac:dyDescent="0.2">
      <c r="A97" s="210" t="s">
        <v>223</v>
      </c>
      <c r="B97" s="437"/>
      <c r="C97" s="211"/>
      <c r="D97" s="217">
        <v>0</v>
      </c>
      <c r="E97" s="218">
        <f t="shared" si="7"/>
        <v>0</v>
      </c>
      <c r="F97" s="219">
        <f t="shared" si="10"/>
        <v>0</v>
      </c>
      <c r="G97" s="207"/>
      <c r="H97" s="225">
        <v>0</v>
      </c>
      <c r="I97" s="225">
        <v>0</v>
      </c>
      <c r="J97" s="225">
        <v>0</v>
      </c>
      <c r="K97" s="225">
        <v>0</v>
      </c>
      <c r="L97" s="225">
        <v>0</v>
      </c>
      <c r="M97" s="225">
        <v>0</v>
      </c>
      <c r="N97" s="225">
        <v>0</v>
      </c>
      <c r="O97" s="225">
        <v>0</v>
      </c>
      <c r="P97" s="225">
        <v>0</v>
      </c>
      <c r="Q97" s="225">
        <v>0</v>
      </c>
      <c r="R97" s="225">
        <v>0</v>
      </c>
      <c r="S97" s="225">
        <v>0</v>
      </c>
      <c r="T97" s="225">
        <v>0</v>
      </c>
      <c r="U97" s="225">
        <v>0</v>
      </c>
      <c r="V97" s="225">
        <v>0</v>
      </c>
      <c r="W97" s="225">
        <v>0</v>
      </c>
      <c r="X97" s="225">
        <v>0</v>
      </c>
      <c r="Y97" s="225">
        <v>0</v>
      </c>
      <c r="Z97" s="225">
        <v>0</v>
      </c>
      <c r="AA97" s="225">
        <v>0</v>
      </c>
      <c r="AB97" s="225">
        <v>0</v>
      </c>
      <c r="AC97" s="225">
        <v>0</v>
      </c>
      <c r="AD97" s="225">
        <v>0</v>
      </c>
      <c r="AE97" s="225">
        <v>0</v>
      </c>
      <c r="AF97" s="225">
        <v>0</v>
      </c>
      <c r="AG97" s="225">
        <v>0</v>
      </c>
      <c r="AH97" s="225">
        <v>0</v>
      </c>
      <c r="AI97" s="225">
        <v>0</v>
      </c>
      <c r="AJ97" s="225">
        <v>0</v>
      </c>
      <c r="AK97" s="225">
        <v>0</v>
      </c>
      <c r="AL97" s="225">
        <v>0</v>
      </c>
      <c r="AM97" s="226">
        <f t="shared" si="11"/>
        <v>0</v>
      </c>
      <c r="AN97" s="1"/>
      <c r="AO97" s="1"/>
      <c r="AP97" s="1"/>
      <c r="AQ97" s="1"/>
      <c r="AR97" s="1"/>
      <c r="AS97" s="1"/>
      <c r="AT97" s="1"/>
    </row>
    <row r="98" spans="1:46" ht="12.75" customHeight="1" x14ac:dyDescent="0.2">
      <c r="A98" s="210" t="s">
        <v>224</v>
      </c>
      <c r="B98" s="437"/>
      <c r="C98" s="211"/>
      <c r="D98" s="217">
        <v>0</v>
      </c>
      <c r="E98" s="218">
        <f t="shared" si="7"/>
        <v>0</v>
      </c>
      <c r="F98" s="219">
        <f t="shared" si="10"/>
        <v>0</v>
      </c>
      <c r="G98" s="207"/>
      <c r="H98" s="225">
        <v>0</v>
      </c>
      <c r="I98" s="225">
        <v>0</v>
      </c>
      <c r="J98" s="225">
        <v>0</v>
      </c>
      <c r="K98" s="225">
        <v>0</v>
      </c>
      <c r="L98" s="225">
        <v>0</v>
      </c>
      <c r="M98" s="225">
        <v>0</v>
      </c>
      <c r="N98" s="225">
        <v>0</v>
      </c>
      <c r="O98" s="225">
        <v>0</v>
      </c>
      <c r="P98" s="225">
        <v>0</v>
      </c>
      <c r="Q98" s="225">
        <v>0</v>
      </c>
      <c r="R98" s="225">
        <v>0</v>
      </c>
      <c r="S98" s="225">
        <v>0</v>
      </c>
      <c r="T98" s="225">
        <v>0</v>
      </c>
      <c r="U98" s="225">
        <v>0</v>
      </c>
      <c r="V98" s="225">
        <v>0</v>
      </c>
      <c r="W98" s="225">
        <v>0</v>
      </c>
      <c r="X98" s="225">
        <v>0</v>
      </c>
      <c r="Y98" s="225">
        <v>0</v>
      </c>
      <c r="Z98" s="225">
        <v>0</v>
      </c>
      <c r="AA98" s="225">
        <v>0</v>
      </c>
      <c r="AB98" s="225">
        <v>0</v>
      </c>
      <c r="AC98" s="225">
        <v>0</v>
      </c>
      <c r="AD98" s="225">
        <v>0</v>
      </c>
      <c r="AE98" s="225">
        <v>0</v>
      </c>
      <c r="AF98" s="225">
        <v>0</v>
      </c>
      <c r="AG98" s="225">
        <v>0</v>
      </c>
      <c r="AH98" s="225">
        <v>0</v>
      </c>
      <c r="AI98" s="225">
        <v>0</v>
      </c>
      <c r="AJ98" s="225">
        <v>0</v>
      </c>
      <c r="AK98" s="225">
        <v>0</v>
      </c>
      <c r="AL98" s="225">
        <v>0</v>
      </c>
      <c r="AM98" s="226">
        <f t="shared" si="11"/>
        <v>0</v>
      </c>
      <c r="AN98" s="1"/>
      <c r="AO98" s="1"/>
      <c r="AP98" s="1"/>
      <c r="AQ98" s="1"/>
      <c r="AR98" s="1"/>
      <c r="AS98" s="1"/>
      <c r="AT98" s="1"/>
    </row>
    <row r="99" spans="1:46" ht="12.75" hidden="1" customHeight="1" x14ac:dyDescent="0.2">
      <c r="A99" s="210" t="s">
        <v>225</v>
      </c>
      <c r="B99" s="437"/>
      <c r="C99" s="211"/>
      <c r="D99" s="217">
        <v>0</v>
      </c>
      <c r="E99" s="218">
        <f t="shared" si="7"/>
        <v>0</v>
      </c>
      <c r="F99" s="219">
        <f t="shared" si="10"/>
        <v>0</v>
      </c>
      <c r="G99" s="207"/>
      <c r="H99" s="225">
        <v>0</v>
      </c>
      <c r="I99" s="225">
        <v>0</v>
      </c>
      <c r="J99" s="225">
        <v>0</v>
      </c>
      <c r="K99" s="225">
        <v>0</v>
      </c>
      <c r="L99" s="225">
        <v>0</v>
      </c>
      <c r="M99" s="225">
        <v>0</v>
      </c>
      <c r="N99" s="225">
        <v>0</v>
      </c>
      <c r="O99" s="225">
        <v>0</v>
      </c>
      <c r="P99" s="225">
        <v>0</v>
      </c>
      <c r="Q99" s="225">
        <v>0</v>
      </c>
      <c r="R99" s="225">
        <v>0</v>
      </c>
      <c r="S99" s="225">
        <v>0</v>
      </c>
      <c r="T99" s="225">
        <v>0</v>
      </c>
      <c r="U99" s="225">
        <v>0</v>
      </c>
      <c r="V99" s="225">
        <v>0</v>
      </c>
      <c r="W99" s="225">
        <v>0</v>
      </c>
      <c r="X99" s="225">
        <v>0</v>
      </c>
      <c r="Y99" s="225">
        <v>0</v>
      </c>
      <c r="Z99" s="225">
        <v>0</v>
      </c>
      <c r="AA99" s="225">
        <v>0</v>
      </c>
      <c r="AB99" s="225">
        <v>0</v>
      </c>
      <c r="AC99" s="225">
        <v>0</v>
      </c>
      <c r="AD99" s="225">
        <v>0</v>
      </c>
      <c r="AE99" s="225">
        <v>0</v>
      </c>
      <c r="AF99" s="225">
        <v>0</v>
      </c>
      <c r="AG99" s="225">
        <v>0</v>
      </c>
      <c r="AH99" s="225">
        <v>0</v>
      </c>
      <c r="AI99" s="225">
        <v>0</v>
      </c>
      <c r="AJ99" s="225">
        <v>0</v>
      </c>
      <c r="AK99" s="225">
        <v>0</v>
      </c>
      <c r="AL99" s="225">
        <v>0</v>
      </c>
      <c r="AM99" s="226">
        <f t="shared" si="11"/>
        <v>0</v>
      </c>
      <c r="AN99" s="1"/>
      <c r="AO99" s="1"/>
      <c r="AP99" s="1"/>
      <c r="AQ99" s="1"/>
      <c r="AR99" s="1"/>
      <c r="AS99" s="1"/>
      <c r="AT99" s="1"/>
    </row>
    <row r="100" spans="1:46" ht="12.75" hidden="1" customHeight="1" x14ac:dyDescent="0.2">
      <c r="A100" s="253" t="s">
        <v>214</v>
      </c>
      <c r="B100" s="437"/>
      <c r="C100" s="211"/>
      <c r="D100" s="217">
        <v>0</v>
      </c>
      <c r="E100" s="218">
        <f t="shared" si="7"/>
        <v>0</v>
      </c>
      <c r="F100" s="219">
        <f t="shared" si="10"/>
        <v>0</v>
      </c>
      <c r="G100" s="207"/>
      <c r="H100" s="225">
        <v>0</v>
      </c>
      <c r="I100" s="225">
        <v>0</v>
      </c>
      <c r="J100" s="225">
        <v>0</v>
      </c>
      <c r="K100" s="225">
        <v>0</v>
      </c>
      <c r="L100" s="225">
        <v>0</v>
      </c>
      <c r="M100" s="225">
        <v>0</v>
      </c>
      <c r="N100" s="225">
        <v>0</v>
      </c>
      <c r="O100" s="225">
        <v>0</v>
      </c>
      <c r="P100" s="225">
        <v>0</v>
      </c>
      <c r="Q100" s="225">
        <v>0</v>
      </c>
      <c r="R100" s="225">
        <v>0</v>
      </c>
      <c r="S100" s="225">
        <v>0</v>
      </c>
      <c r="T100" s="225">
        <v>0</v>
      </c>
      <c r="U100" s="225">
        <v>0</v>
      </c>
      <c r="V100" s="225">
        <v>0</v>
      </c>
      <c r="W100" s="225">
        <v>0</v>
      </c>
      <c r="X100" s="225">
        <v>0</v>
      </c>
      <c r="Y100" s="225">
        <v>0</v>
      </c>
      <c r="Z100" s="225">
        <v>0</v>
      </c>
      <c r="AA100" s="225">
        <v>0</v>
      </c>
      <c r="AB100" s="225">
        <v>0</v>
      </c>
      <c r="AC100" s="225">
        <v>0</v>
      </c>
      <c r="AD100" s="225">
        <v>0</v>
      </c>
      <c r="AE100" s="225">
        <v>0</v>
      </c>
      <c r="AF100" s="225">
        <v>0</v>
      </c>
      <c r="AG100" s="225">
        <v>0</v>
      </c>
      <c r="AH100" s="225">
        <v>0</v>
      </c>
      <c r="AI100" s="225">
        <v>0</v>
      </c>
      <c r="AJ100" s="225">
        <v>0</v>
      </c>
      <c r="AK100" s="225">
        <v>0</v>
      </c>
      <c r="AL100" s="225">
        <v>0</v>
      </c>
      <c r="AM100" s="226">
        <f t="shared" si="11"/>
        <v>0</v>
      </c>
      <c r="AN100" s="1"/>
      <c r="AO100" s="1"/>
      <c r="AP100" s="1"/>
      <c r="AQ100" s="1"/>
      <c r="AR100" s="1"/>
      <c r="AS100" s="1"/>
      <c r="AT100" s="1"/>
    </row>
    <row r="101" spans="1:46" ht="12.75" hidden="1" customHeight="1" x14ac:dyDescent="0.2">
      <c r="A101" s="253" t="s">
        <v>214</v>
      </c>
      <c r="B101" s="437"/>
      <c r="C101" s="211"/>
      <c r="D101" s="217">
        <v>0</v>
      </c>
      <c r="E101" s="218">
        <f t="shared" si="7"/>
        <v>0</v>
      </c>
      <c r="F101" s="219">
        <f t="shared" si="10"/>
        <v>0</v>
      </c>
      <c r="G101" s="207"/>
      <c r="H101" s="225">
        <v>0</v>
      </c>
      <c r="I101" s="225">
        <v>0</v>
      </c>
      <c r="J101" s="225">
        <v>0</v>
      </c>
      <c r="K101" s="225">
        <v>0</v>
      </c>
      <c r="L101" s="225">
        <v>0</v>
      </c>
      <c r="M101" s="225">
        <v>0</v>
      </c>
      <c r="N101" s="225">
        <v>0</v>
      </c>
      <c r="O101" s="225">
        <v>0</v>
      </c>
      <c r="P101" s="225">
        <v>0</v>
      </c>
      <c r="Q101" s="225">
        <v>0</v>
      </c>
      <c r="R101" s="225">
        <v>0</v>
      </c>
      <c r="S101" s="225">
        <v>0</v>
      </c>
      <c r="T101" s="225">
        <v>0</v>
      </c>
      <c r="U101" s="225">
        <v>0</v>
      </c>
      <c r="V101" s="225">
        <v>0</v>
      </c>
      <c r="W101" s="225">
        <v>0</v>
      </c>
      <c r="X101" s="225">
        <v>0</v>
      </c>
      <c r="Y101" s="225">
        <v>0</v>
      </c>
      <c r="Z101" s="225">
        <v>0</v>
      </c>
      <c r="AA101" s="225">
        <v>0</v>
      </c>
      <c r="AB101" s="225">
        <v>0</v>
      </c>
      <c r="AC101" s="225">
        <v>0</v>
      </c>
      <c r="AD101" s="225">
        <v>0</v>
      </c>
      <c r="AE101" s="225">
        <v>0</v>
      </c>
      <c r="AF101" s="225">
        <v>0</v>
      </c>
      <c r="AG101" s="225">
        <v>0</v>
      </c>
      <c r="AH101" s="225">
        <v>0</v>
      </c>
      <c r="AI101" s="225">
        <v>0</v>
      </c>
      <c r="AJ101" s="225">
        <v>0</v>
      </c>
      <c r="AK101" s="225">
        <v>0</v>
      </c>
      <c r="AL101" s="225">
        <v>0</v>
      </c>
      <c r="AM101" s="226">
        <f t="shared" si="11"/>
        <v>0</v>
      </c>
      <c r="AN101" s="1"/>
      <c r="AO101" s="1"/>
      <c r="AP101" s="1"/>
      <c r="AQ101" s="1"/>
      <c r="AR101" s="1"/>
      <c r="AS101" s="1"/>
      <c r="AT101" s="1"/>
    </row>
    <row r="102" spans="1:46" ht="12.75" hidden="1" customHeight="1" x14ac:dyDescent="0.2">
      <c r="A102" s="209" t="s">
        <v>226</v>
      </c>
      <c r="B102" s="437"/>
      <c r="C102" s="211"/>
      <c r="D102" s="217">
        <v>0</v>
      </c>
      <c r="E102" s="218">
        <f t="shared" si="7"/>
        <v>0</v>
      </c>
      <c r="F102" s="219">
        <f t="shared" si="10"/>
        <v>0</v>
      </c>
      <c r="G102" s="207"/>
      <c r="H102" s="225"/>
      <c r="I102" s="225"/>
      <c r="J102" s="225"/>
      <c r="K102" s="225"/>
      <c r="L102" s="225"/>
      <c r="M102" s="225"/>
      <c r="N102" s="225"/>
      <c r="O102" s="225"/>
      <c r="P102" s="225"/>
      <c r="Q102" s="225"/>
      <c r="R102" s="225"/>
      <c r="S102" s="225"/>
      <c r="T102" s="225"/>
      <c r="U102" s="225"/>
      <c r="V102" s="225"/>
      <c r="W102" s="225"/>
      <c r="X102" s="225"/>
      <c r="Y102" s="225"/>
      <c r="Z102" s="225"/>
      <c r="AA102" s="225"/>
      <c r="AB102" s="225"/>
      <c r="AC102" s="225"/>
      <c r="AD102" s="225"/>
      <c r="AE102" s="225"/>
      <c r="AF102" s="225"/>
      <c r="AG102" s="225"/>
      <c r="AH102" s="225"/>
      <c r="AI102" s="225"/>
      <c r="AJ102" s="225"/>
      <c r="AK102" s="225"/>
      <c r="AL102" s="225"/>
      <c r="AM102" s="226">
        <f t="shared" si="11"/>
        <v>0</v>
      </c>
      <c r="AN102" s="1"/>
      <c r="AO102" s="1"/>
      <c r="AP102" s="1"/>
      <c r="AQ102" s="1"/>
      <c r="AR102" s="1"/>
      <c r="AS102" s="1"/>
      <c r="AT102" s="1"/>
    </row>
    <row r="103" spans="1:46" ht="12.75" customHeight="1" x14ac:dyDescent="0.2">
      <c r="A103" s="209" t="s">
        <v>227</v>
      </c>
      <c r="B103" s="210"/>
      <c r="C103" s="211"/>
      <c r="D103" s="217">
        <v>0</v>
      </c>
      <c r="E103" s="218">
        <f t="shared" si="7"/>
        <v>0</v>
      </c>
      <c r="F103" s="219">
        <f t="shared" si="10"/>
        <v>0</v>
      </c>
      <c r="G103" s="207"/>
      <c r="H103" s="481"/>
      <c r="I103" s="481"/>
      <c r="J103" s="481"/>
      <c r="K103" s="481"/>
      <c r="L103" s="481"/>
      <c r="M103" s="481"/>
      <c r="N103" s="481"/>
      <c r="O103" s="481"/>
      <c r="P103" s="481"/>
      <c r="Q103" s="481"/>
      <c r="R103" s="481"/>
      <c r="S103" s="481"/>
      <c r="T103" s="481"/>
      <c r="U103" s="481"/>
      <c r="V103" s="481"/>
      <c r="W103" s="481"/>
      <c r="X103" s="481"/>
      <c r="Y103" s="481"/>
      <c r="Z103" s="481"/>
      <c r="AA103" s="481"/>
      <c r="AB103" s="481"/>
      <c r="AC103" s="481"/>
      <c r="AD103" s="481"/>
      <c r="AE103" s="481"/>
      <c r="AF103" s="481"/>
      <c r="AG103" s="481"/>
      <c r="AH103" s="481"/>
      <c r="AI103" s="481"/>
      <c r="AJ103" s="481"/>
      <c r="AK103" s="481"/>
      <c r="AL103" s="481"/>
      <c r="AM103" s="226">
        <f t="shared" si="11"/>
        <v>0</v>
      </c>
      <c r="AN103" s="1"/>
      <c r="AO103" s="1"/>
      <c r="AP103" s="1"/>
      <c r="AQ103" s="1"/>
      <c r="AR103" s="1"/>
      <c r="AS103" s="1"/>
      <c r="AT103" s="1"/>
    </row>
    <row r="104" spans="1:46" ht="12.75" hidden="1" customHeight="1" x14ac:dyDescent="0.2">
      <c r="A104" s="209" t="s">
        <v>228</v>
      </c>
      <c r="B104" s="210"/>
      <c r="C104" s="211"/>
      <c r="D104" s="217">
        <v>0</v>
      </c>
      <c r="E104" s="218">
        <f t="shared" si="7"/>
        <v>0</v>
      </c>
      <c r="F104" s="219">
        <f t="shared" si="10"/>
        <v>0</v>
      </c>
      <c r="G104" s="207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  <c r="AE104" s="276"/>
      <c r="AF104" s="276"/>
      <c r="AG104" s="276"/>
      <c r="AH104" s="276"/>
      <c r="AI104" s="276"/>
      <c r="AJ104" s="276"/>
      <c r="AK104" s="276"/>
      <c r="AL104" s="276"/>
      <c r="AM104" s="226">
        <f t="shared" si="11"/>
        <v>0</v>
      </c>
      <c r="AN104" s="1"/>
      <c r="AO104" s="1"/>
      <c r="AP104" s="1"/>
      <c r="AQ104" s="1"/>
      <c r="AR104" s="1"/>
      <c r="AS104" s="1"/>
      <c r="AT104" s="1"/>
    </row>
    <row r="105" spans="1:46" ht="12.75" hidden="1" customHeight="1" x14ac:dyDescent="0.2">
      <c r="A105" s="349" t="s">
        <v>214</v>
      </c>
      <c r="B105" s="210"/>
      <c r="C105" s="211"/>
      <c r="D105" s="217">
        <v>0</v>
      </c>
      <c r="E105" s="218">
        <f t="shared" si="7"/>
        <v>0</v>
      </c>
      <c r="F105" s="219">
        <f t="shared" si="10"/>
        <v>0</v>
      </c>
      <c r="G105" s="207"/>
      <c r="H105" s="276">
        <v>0</v>
      </c>
      <c r="I105" s="276">
        <v>0</v>
      </c>
      <c r="J105" s="276">
        <v>0</v>
      </c>
      <c r="K105" s="276">
        <v>0</v>
      </c>
      <c r="L105" s="276">
        <v>0</v>
      </c>
      <c r="M105" s="276">
        <v>0</v>
      </c>
      <c r="N105" s="276">
        <v>0</v>
      </c>
      <c r="O105" s="276">
        <v>0</v>
      </c>
      <c r="P105" s="276">
        <v>0</v>
      </c>
      <c r="Q105" s="276">
        <v>0</v>
      </c>
      <c r="R105" s="276">
        <v>0</v>
      </c>
      <c r="S105" s="276">
        <v>0</v>
      </c>
      <c r="T105" s="276">
        <v>0</v>
      </c>
      <c r="U105" s="276">
        <v>0</v>
      </c>
      <c r="V105" s="276">
        <v>0</v>
      </c>
      <c r="W105" s="276">
        <v>0</v>
      </c>
      <c r="X105" s="276">
        <v>0</v>
      </c>
      <c r="Y105" s="276">
        <v>0</v>
      </c>
      <c r="Z105" s="276">
        <v>0</v>
      </c>
      <c r="AA105" s="276">
        <v>0</v>
      </c>
      <c r="AB105" s="276">
        <v>0</v>
      </c>
      <c r="AC105" s="276">
        <v>0</v>
      </c>
      <c r="AD105" s="276">
        <v>0</v>
      </c>
      <c r="AE105" s="276">
        <v>0</v>
      </c>
      <c r="AF105" s="276">
        <v>0</v>
      </c>
      <c r="AG105" s="276">
        <v>0</v>
      </c>
      <c r="AH105" s="276">
        <v>0</v>
      </c>
      <c r="AI105" s="276">
        <v>0</v>
      </c>
      <c r="AJ105" s="276">
        <v>0</v>
      </c>
      <c r="AK105" s="276">
        <v>0</v>
      </c>
      <c r="AL105" s="276">
        <v>0</v>
      </c>
      <c r="AM105" s="226">
        <f t="shared" si="11"/>
        <v>0</v>
      </c>
      <c r="AN105" s="1"/>
      <c r="AO105" s="1"/>
      <c r="AP105" s="1"/>
      <c r="AQ105" s="1"/>
      <c r="AR105" s="1"/>
      <c r="AS105" s="1"/>
      <c r="AT105" s="1"/>
    </row>
    <row r="106" spans="1:46" ht="12.75" customHeight="1" thickBot="1" x14ac:dyDescent="0.25">
      <c r="A106" s="209" t="s">
        <v>229</v>
      </c>
      <c r="B106" s="210"/>
      <c r="C106" s="211"/>
      <c r="D106" s="217">
        <v>0</v>
      </c>
      <c r="E106" s="218">
        <f t="shared" si="7"/>
        <v>0</v>
      </c>
      <c r="F106" s="219">
        <f t="shared" si="10"/>
        <v>0</v>
      </c>
      <c r="G106" s="20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  <c r="W106" s="227"/>
      <c r="X106" s="227"/>
      <c r="Y106" s="227"/>
      <c r="Z106" s="227"/>
      <c r="AA106" s="227"/>
      <c r="AB106" s="227"/>
      <c r="AC106" s="227"/>
      <c r="AD106" s="227"/>
      <c r="AE106" s="227"/>
      <c r="AF106" s="227"/>
      <c r="AG106" s="227"/>
      <c r="AH106" s="227"/>
      <c r="AI106" s="227"/>
      <c r="AJ106" s="227"/>
      <c r="AK106" s="227"/>
      <c r="AL106" s="227"/>
      <c r="AM106" s="226">
        <f t="shared" si="11"/>
        <v>0</v>
      </c>
      <c r="AN106" s="1"/>
      <c r="AO106" s="1"/>
      <c r="AP106" s="1"/>
      <c r="AQ106" s="1"/>
      <c r="AR106" s="1"/>
      <c r="AS106" s="1"/>
      <c r="AT106" s="1"/>
    </row>
    <row r="107" spans="1:46" ht="12" customHeight="1" thickTop="1" thickBot="1" x14ac:dyDescent="0.25">
      <c r="A107" s="434" t="s">
        <v>230</v>
      </c>
      <c r="B107" s="210"/>
      <c r="C107" s="211"/>
      <c r="D107" s="220">
        <v>0</v>
      </c>
      <c r="E107" s="220">
        <f>SUM(E76:E106)-E87-E88</f>
        <v>0</v>
      </c>
      <c r="F107" s="220">
        <f t="shared" si="10"/>
        <v>0</v>
      </c>
      <c r="G107" s="207"/>
      <c r="H107" s="220">
        <v>0</v>
      </c>
      <c r="I107" s="220">
        <v>0</v>
      </c>
      <c r="J107" s="220">
        <v>0</v>
      </c>
      <c r="K107" s="220">
        <v>0</v>
      </c>
      <c r="L107" s="220">
        <v>0</v>
      </c>
      <c r="M107" s="220">
        <v>0</v>
      </c>
      <c r="N107" s="220">
        <v>0</v>
      </c>
      <c r="O107" s="220">
        <v>0</v>
      </c>
      <c r="P107" s="220">
        <v>0</v>
      </c>
      <c r="Q107" s="220">
        <v>0</v>
      </c>
      <c r="R107" s="220">
        <v>0</v>
      </c>
      <c r="S107" s="220">
        <v>0</v>
      </c>
      <c r="T107" s="220">
        <v>0</v>
      </c>
      <c r="U107" s="220">
        <v>0</v>
      </c>
      <c r="V107" s="220">
        <v>0</v>
      </c>
      <c r="W107" s="220">
        <v>0</v>
      </c>
      <c r="X107" s="220">
        <v>0</v>
      </c>
      <c r="Y107" s="220">
        <v>0</v>
      </c>
      <c r="Z107" s="220">
        <v>0</v>
      </c>
      <c r="AA107" s="220">
        <v>0</v>
      </c>
      <c r="AB107" s="220">
        <v>0</v>
      </c>
      <c r="AC107" s="220">
        <v>0</v>
      </c>
      <c r="AD107" s="220">
        <v>0</v>
      </c>
      <c r="AE107" s="220">
        <v>0</v>
      </c>
      <c r="AF107" s="220">
        <v>0</v>
      </c>
      <c r="AG107" s="220">
        <v>0</v>
      </c>
      <c r="AH107" s="220">
        <v>0</v>
      </c>
      <c r="AI107" s="220">
        <v>0</v>
      </c>
      <c r="AJ107" s="220">
        <v>0</v>
      </c>
      <c r="AK107" s="220">
        <v>0</v>
      </c>
      <c r="AL107" s="220">
        <v>0</v>
      </c>
      <c r="AM107" s="220">
        <f>SUM(AM76:AM106)</f>
        <v>0</v>
      </c>
      <c r="AN107" s="1"/>
      <c r="AO107" s="1"/>
      <c r="AP107" s="1"/>
      <c r="AQ107" s="1"/>
      <c r="AR107" s="1"/>
      <c r="AS107" s="1"/>
      <c r="AT107" s="1"/>
    </row>
    <row r="108" spans="1:46" ht="12.75" customHeight="1" thickTop="1" x14ac:dyDescent="0.2">
      <c r="A108" s="438" t="s">
        <v>231</v>
      </c>
      <c r="B108" s="210"/>
      <c r="C108" s="211"/>
      <c r="D108" s="217">
        <v>0</v>
      </c>
      <c r="E108" s="218">
        <f t="shared" ref="E108:E116" si="12">AM108</f>
        <v>465</v>
      </c>
      <c r="F108" s="521">
        <f t="shared" ref="F108:F118" si="13">E108-D108</f>
        <v>465</v>
      </c>
      <c r="G108" s="207"/>
      <c r="H108" s="533">
        <v>0</v>
      </c>
      <c r="I108" s="533">
        <v>1</v>
      </c>
      <c r="J108" s="533">
        <v>2</v>
      </c>
      <c r="K108" s="533">
        <v>3</v>
      </c>
      <c r="L108" s="533">
        <v>4</v>
      </c>
      <c r="M108" s="533">
        <v>5</v>
      </c>
      <c r="N108" s="533">
        <v>6</v>
      </c>
      <c r="O108" s="533">
        <v>7</v>
      </c>
      <c r="P108" s="533">
        <v>8</v>
      </c>
      <c r="Q108" s="533">
        <v>9</v>
      </c>
      <c r="R108" s="533">
        <v>10</v>
      </c>
      <c r="S108" s="533">
        <v>11</v>
      </c>
      <c r="T108" s="533">
        <v>12</v>
      </c>
      <c r="U108" s="533">
        <v>13</v>
      </c>
      <c r="V108" s="533">
        <v>14</v>
      </c>
      <c r="W108" s="533">
        <v>15</v>
      </c>
      <c r="X108" s="533">
        <v>16</v>
      </c>
      <c r="Y108" s="533">
        <v>17</v>
      </c>
      <c r="Z108" s="533">
        <v>18</v>
      </c>
      <c r="AA108" s="533">
        <v>19</v>
      </c>
      <c r="AB108" s="533">
        <v>20</v>
      </c>
      <c r="AC108" s="533">
        <v>21</v>
      </c>
      <c r="AD108" s="533">
        <v>22</v>
      </c>
      <c r="AE108" s="533">
        <v>23</v>
      </c>
      <c r="AF108" s="533">
        <v>24</v>
      </c>
      <c r="AG108" s="533">
        <v>25</v>
      </c>
      <c r="AH108" s="533">
        <v>26</v>
      </c>
      <c r="AI108" s="533">
        <v>27</v>
      </c>
      <c r="AJ108" s="533">
        <v>28</v>
      </c>
      <c r="AK108" s="533">
        <v>29</v>
      </c>
      <c r="AL108" s="533">
        <v>30</v>
      </c>
      <c r="AM108" s="226">
        <f t="shared" ref="AM108:AM116" si="14">SUM(H108:AL108)</f>
        <v>465</v>
      </c>
      <c r="AN108" s="1"/>
      <c r="AO108" s="1"/>
      <c r="AP108" s="1"/>
      <c r="AQ108" s="1"/>
      <c r="AR108" s="1"/>
      <c r="AS108" s="1"/>
      <c r="AT108" s="1"/>
    </row>
    <row r="109" spans="1:46" ht="12.75" hidden="1" customHeight="1" x14ac:dyDescent="0.2">
      <c r="A109" s="252" t="s">
        <v>214</v>
      </c>
      <c r="B109" s="210"/>
      <c r="C109" s="211"/>
      <c r="D109" s="217">
        <v>0</v>
      </c>
      <c r="E109" s="218">
        <f t="shared" si="12"/>
        <v>0</v>
      </c>
      <c r="F109" s="521">
        <f t="shared" si="13"/>
        <v>0</v>
      </c>
      <c r="G109" s="207"/>
      <c r="H109" s="482">
        <v>0</v>
      </c>
      <c r="I109" s="482">
        <v>0</v>
      </c>
      <c r="J109" s="482">
        <v>0</v>
      </c>
      <c r="K109" s="482">
        <v>0</v>
      </c>
      <c r="L109" s="482">
        <v>0</v>
      </c>
      <c r="M109" s="482">
        <v>0</v>
      </c>
      <c r="N109" s="482">
        <v>0</v>
      </c>
      <c r="O109" s="482">
        <v>0</v>
      </c>
      <c r="P109" s="482">
        <v>0</v>
      </c>
      <c r="Q109" s="482">
        <v>0</v>
      </c>
      <c r="R109" s="482">
        <v>0</v>
      </c>
      <c r="S109" s="482">
        <v>0</v>
      </c>
      <c r="T109" s="482">
        <v>0</v>
      </c>
      <c r="U109" s="482">
        <v>0</v>
      </c>
      <c r="V109" s="482">
        <v>0</v>
      </c>
      <c r="W109" s="482">
        <v>0</v>
      </c>
      <c r="X109" s="482">
        <v>0</v>
      </c>
      <c r="Y109" s="482">
        <v>0</v>
      </c>
      <c r="Z109" s="482">
        <v>0</v>
      </c>
      <c r="AA109" s="482">
        <v>0</v>
      </c>
      <c r="AB109" s="482">
        <v>0</v>
      </c>
      <c r="AC109" s="482">
        <v>0</v>
      </c>
      <c r="AD109" s="482">
        <v>0</v>
      </c>
      <c r="AE109" s="482">
        <v>0</v>
      </c>
      <c r="AF109" s="482">
        <v>0</v>
      </c>
      <c r="AG109" s="482">
        <v>0</v>
      </c>
      <c r="AH109" s="482">
        <v>0</v>
      </c>
      <c r="AI109" s="482">
        <v>0</v>
      </c>
      <c r="AJ109" s="482">
        <v>0</v>
      </c>
      <c r="AK109" s="482">
        <v>0</v>
      </c>
      <c r="AL109" s="482">
        <v>0</v>
      </c>
      <c r="AM109" s="226">
        <f t="shared" si="14"/>
        <v>0</v>
      </c>
      <c r="AN109" s="1"/>
      <c r="AO109" s="1"/>
      <c r="AP109" s="1"/>
      <c r="AQ109" s="1"/>
      <c r="AR109" s="1"/>
      <c r="AS109" s="1"/>
      <c r="AT109" s="1"/>
    </row>
    <row r="110" spans="1:46" ht="12.75" hidden="1" customHeight="1" x14ac:dyDescent="0.2">
      <c r="A110" s="252" t="s">
        <v>214</v>
      </c>
      <c r="B110" s="210"/>
      <c r="C110" s="211"/>
      <c r="D110" s="217">
        <v>0</v>
      </c>
      <c r="E110" s="218">
        <f t="shared" si="12"/>
        <v>0</v>
      </c>
      <c r="F110" s="521">
        <f t="shared" si="13"/>
        <v>0</v>
      </c>
      <c r="G110" s="207"/>
      <c r="H110" s="482">
        <v>0</v>
      </c>
      <c r="I110" s="482">
        <v>0</v>
      </c>
      <c r="J110" s="482">
        <v>0</v>
      </c>
      <c r="K110" s="482">
        <v>0</v>
      </c>
      <c r="L110" s="482">
        <v>0</v>
      </c>
      <c r="M110" s="482">
        <v>0</v>
      </c>
      <c r="N110" s="482">
        <v>0</v>
      </c>
      <c r="O110" s="482">
        <v>0</v>
      </c>
      <c r="P110" s="482">
        <v>0</v>
      </c>
      <c r="Q110" s="482">
        <v>0</v>
      </c>
      <c r="R110" s="482">
        <v>0</v>
      </c>
      <c r="S110" s="482">
        <v>0</v>
      </c>
      <c r="T110" s="482">
        <v>0</v>
      </c>
      <c r="U110" s="482">
        <v>0</v>
      </c>
      <c r="V110" s="482">
        <v>0</v>
      </c>
      <c r="W110" s="482">
        <v>0</v>
      </c>
      <c r="X110" s="482">
        <v>0</v>
      </c>
      <c r="Y110" s="482">
        <v>0</v>
      </c>
      <c r="Z110" s="482">
        <v>0</v>
      </c>
      <c r="AA110" s="482">
        <v>0</v>
      </c>
      <c r="AB110" s="482">
        <v>0</v>
      </c>
      <c r="AC110" s="482">
        <v>0</v>
      </c>
      <c r="AD110" s="482">
        <v>0</v>
      </c>
      <c r="AE110" s="482">
        <v>0</v>
      </c>
      <c r="AF110" s="482">
        <v>0</v>
      </c>
      <c r="AG110" s="482">
        <v>0</v>
      </c>
      <c r="AH110" s="482">
        <v>0</v>
      </c>
      <c r="AI110" s="482">
        <v>0</v>
      </c>
      <c r="AJ110" s="482">
        <v>0</v>
      </c>
      <c r="AK110" s="482">
        <v>0</v>
      </c>
      <c r="AL110" s="482">
        <v>0</v>
      </c>
      <c r="AM110" s="226">
        <f t="shared" si="14"/>
        <v>0</v>
      </c>
      <c r="AN110" s="1"/>
      <c r="AO110" s="1"/>
      <c r="AP110" s="1"/>
      <c r="AQ110" s="1"/>
      <c r="AR110" s="1"/>
      <c r="AS110" s="1"/>
      <c r="AT110" s="1"/>
    </row>
    <row r="111" spans="1:46" ht="12.75" hidden="1" customHeight="1" x14ac:dyDescent="0.2">
      <c r="A111" s="252" t="s">
        <v>214</v>
      </c>
      <c r="B111" s="210"/>
      <c r="C111" s="211"/>
      <c r="D111" s="217">
        <v>0</v>
      </c>
      <c r="E111" s="218">
        <f t="shared" si="12"/>
        <v>0</v>
      </c>
      <c r="F111" s="521">
        <f t="shared" si="13"/>
        <v>0</v>
      </c>
      <c r="G111" s="207"/>
      <c r="H111" s="482">
        <v>0</v>
      </c>
      <c r="I111" s="482">
        <v>0</v>
      </c>
      <c r="J111" s="482">
        <v>0</v>
      </c>
      <c r="K111" s="482">
        <v>0</v>
      </c>
      <c r="L111" s="482">
        <v>0</v>
      </c>
      <c r="M111" s="482">
        <v>0</v>
      </c>
      <c r="N111" s="482">
        <v>0</v>
      </c>
      <c r="O111" s="482">
        <v>0</v>
      </c>
      <c r="P111" s="482">
        <v>0</v>
      </c>
      <c r="Q111" s="482">
        <v>0</v>
      </c>
      <c r="R111" s="482">
        <v>0</v>
      </c>
      <c r="S111" s="482">
        <v>0</v>
      </c>
      <c r="T111" s="482">
        <v>0</v>
      </c>
      <c r="U111" s="482">
        <v>0</v>
      </c>
      <c r="V111" s="482">
        <v>0</v>
      </c>
      <c r="W111" s="482">
        <v>0</v>
      </c>
      <c r="X111" s="482">
        <v>0</v>
      </c>
      <c r="Y111" s="482">
        <v>0</v>
      </c>
      <c r="Z111" s="482">
        <v>0</v>
      </c>
      <c r="AA111" s="482">
        <v>0</v>
      </c>
      <c r="AB111" s="482">
        <v>0</v>
      </c>
      <c r="AC111" s="482">
        <v>0</v>
      </c>
      <c r="AD111" s="482">
        <v>0</v>
      </c>
      <c r="AE111" s="482">
        <v>0</v>
      </c>
      <c r="AF111" s="482">
        <v>0</v>
      </c>
      <c r="AG111" s="482">
        <v>0</v>
      </c>
      <c r="AH111" s="482">
        <v>0</v>
      </c>
      <c r="AI111" s="482">
        <v>0</v>
      </c>
      <c r="AJ111" s="482">
        <v>0</v>
      </c>
      <c r="AK111" s="482">
        <v>0</v>
      </c>
      <c r="AL111" s="482">
        <v>0</v>
      </c>
      <c r="AM111" s="226">
        <f t="shared" si="14"/>
        <v>0</v>
      </c>
      <c r="AN111" s="1"/>
      <c r="AO111" s="1"/>
      <c r="AP111" s="1"/>
      <c r="AQ111" s="1"/>
      <c r="AR111" s="1"/>
      <c r="AS111" s="1"/>
      <c r="AT111" s="1"/>
    </row>
    <row r="112" spans="1:46" ht="12.75" customHeight="1" x14ac:dyDescent="0.2">
      <c r="A112" s="439" t="s">
        <v>43</v>
      </c>
      <c r="B112" s="210"/>
      <c r="C112" s="211"/>
      <c r="D112" s="217">
        <v>0</v>
      </c>
      <c r="E112" s="218">
        <f t="shared" si="12"/>
        <v>0</v>
      </c>
      <c r="F112" s="521">
        <f t="shared" si="13"/>
        <v>0</v>
      </c>
      <c r="G112" s="207"/>
      <c r="H112" s="482">
        <v>0</v>
      </c>
      <c r="I112" s="482">
        <v>0</v>
      </c>
      <c r="J112" s="482">
        <v>0</v>
      </c>
      <c r="K112" s="482">
        <v>0</v>
      </c>
      <c r="L112" s="482">
        <v>0</v>
      </c>
      <c r="M112" s="482">
        <v>0</v>
      </c>
      <c r="N112" s="482">
        <v>0</v>
      </c>
      <c r="O112" s="482">
        <v>0</v>
      </c>
      <c r="P112" s="482">
        <v>0</v>
      </c>
      <c r="Q112" s="482">
        <v>0</v>
      </c>
      <c r="R112" s="482">
        <v>0</v>
      </c>
      <c r="S112" s="482">
        <v>0</v>
      </c>
      <c r="T112" s="482">
        <v>0</v>
      </c>
      <c r="U112" s="482">
        <v>0</v>
      </c>
      <c r="V112" s="482">
        <v>0</v>
      </c>
      <c r="W112" s="482">
        <v>0</v>
      </c>
      <c r="X112" s="482">
        <v>0</v>
      </c>
      <c r="Y112" s="482">
        <v>0</v>
      </c>
      <c r="Z112" s="482">
        <v>0</v>
      </c>
      <c r="AA112" s="482">
        <v>0</v>
      </c>
      <c r="AB112" s="482">
        <v>0</v>
      </c>
      <c r="AC112" s="482">
        <v>0</v>
      </c>
      <c r="AD112" s="482">
        <v>0</v>
      </c>
      <c r="AE112" s="482">
        <v>0</v>
      </c>
      <c r="AF112" s="482">
        <v>0</v>
      </c>
      <c r="AG112" s="482">
        <v>0</v>
      </c>
      <c r="AH112" s="482">
        <v>0</v>
      </c>
      <c r="AI112" s="482">
        <v>0</v>
      </c>
      <c r="AJ112" s="482">
        <v>0</v>
      </c>
      <c r="AK112" s="482">
        <v>0</v>
      </c>
      <c r="AL112" s="482">
        <v>0</v>
      </c>
      <c r="AM112" s="226">
        <f t="shared" si="14"/>
        <v>0</v>
      </c>
      <c r="AN112" s="1"/>
      <c r="AO112" s="1"/>
      <c r="AP112" s="1"/>
      <c r="AQ112" s="1"/>
      <c r="AR112" s="1"/>
      <c r="AS112" s="1"/>
      <c r="AT112" s="1"/>
    </row>
    <row r="113" spans="1:46" ht="12.75" customHeight="1" thickBot="1" x14ac:dyDescent="0.25">
      <c r="A113" s="439" t="s">
        <v>45</v>
      </c>
      <c r="B113" s="210"/>
      <c r="C113" s="211"/>
      <c r="D113" s="217">
        <v>0</v>
      </c>
      <c r="E113" s="218">
        <f t="shared" si="12"/>
        <v>0</v>
      </c>
      <c r="F113" s="521">
        <f t="shared" si="13"/>
        <v>0</v>
      </c>
      <c r="G113" s="207"/>
      <c r="H113" s="482">
        <v>0</v>
      </c>
      <c r="I113" s="482">
        <v>0</v>
      </c>
      <c r="J113" s="482">
        <v>0</v>
      </c>
      <c r="K113" s="482">
        <v>0</v>
      </c>
      <c r="L113" s="482">
        <v>0</v>
      </c>
      <c r="M113" s="482">
        <v>0</v>
      </c>
      <c r="N113" s="482">
        <v>0</v>
      </c>
      <c r="O113" s="482">
        <v>0</v>
      </c>
      <c r="P113" s="482">
        <v>0</v>
      </c>
      <c r="Q113" s="482">
        <v>0</v>
      </c>
      <c r="R113" s="482">
        <v>0</v>
      </c>
      <c r="S113" s="482">
        <v>0</v>
      </c>
      <c r="T113" s="482">
        <v>0</v>
      </c>
      <c r="U113" s="482">
        <v>0</v>
      </c>
      <c r="V113" s="482">
        <v>0</v>
      </c>
      <c r="W113" s="482">
        <v>0</v>
      </c>
      <c r="X113" s="482">
        <v>0</v>
      </c>
      <c r="Y113" s="482">
        <v>0</v>
      </c>
      <c r="Z113" s="482">
        <v>0</v>
      </c>
      <c r="AA113" s="482">
        <v>0</v>
      </c>
      <c r="AB113" s="482">
        <v>0</v>
      </c>
      <c r="AC113" s="482">
        <v>0</v>
      </c>
      <c r="AD113" s="482">
        <v>0</v>
      </c>
      <c r="AE113" s="482">
        <v>0</v>
      </c>
      <c r="AF113" s="482">
        <v>0</v>
      </c>
      <c r="AG113" s="482">
        <v>0</v>
      </c>
      <c r="AH113" s="482">
        <v>0</v>
      </c>
      <c r="AI113" s="482">
        <v>0</v>
      </c>
      <c r="AJ113" s="482">
        <v>0</v>
      </c>
      <c r="AK113" s="482">
        <v>0</v>
      </c>
      <c r="AL113" s="482">
        <v>0</v>
      </c>
      <c r="AM113" s="226">
        <f t="shared" si="14"/>
        <v>0</v>
      </c>
      <c r="AN113" s="1"/>
      <c r="AO113" s="1"/>
      <c r="AP113" s="1"/>
      <c r="AQ113" s="1"/>
      <c r="AR113" s="1"/>
      <c r="AS113" s="1"/>
      <c r="AT113" s="1"/>
    </row>
    <row r="114" spans="1:46" ht="12.75" customHeight="1" thickTop="1" thickBot="1" x14ac:dyDescent="0.25">
      <c r="A114" s="438" t="s">
        <v>232</v>
      </c>
      <c r="B114" s="210"/>
      <c r="C114" s="211"/>
      <c r="D114" s="485">
        <v>0</v>
      </c>
      <c r="E114" s="486">
        <f t="shared" si="12"/>
        <v>0</v>
      </c>
      <c r="F114" s="522">
        <f t="shared" si="13"/>
        <v>0</v>
      </c>
      <c r="G114" s="207"/>
      <c r="H114" s="488">
        <v>0</v>
      </c>
      <c r="I114" s="488">
        <v>0</v>
      </c>
      <c r="J114" s="488">
        <v>0</v>
      </c>
      <c r="K114" s="488">
        <v>0</v>
      </c>
      <c r="L114" s="488">
        <v>0</v>
      </c>
      <c r="M114" s="488">
        <v>0</v>
      </c>
      <c r="N114" s="488">
        <v>0</v>
      </c>
      <c r="O114" s="488">
        <v>0</v>
      </c>
      <c r="P114" s="488">
        <v>0</v>
      </c>
      <c r="Q114" s="488">
        <v>0</v>
      </c>
      <c r="R114" s="488">
        <v>0</v>
      </c>
      <c r="S114" s="488">
        <v>0</v>
      </c>
      <c r="T114" s="488">
        <v>0</v>
      </c>
      <c r="U114" s="488">
        <v>0</v>
      </c>
      <c r="V114" s="488">
        <v>0</v>
      </c>
      <c r="W114" s="488">
        <v>0</v>
      </c>
      <c r="X114" s="488">
        <v>0</v>
      </c>
      <c r="Y114" s="488">
        <v>0</v>
      </c>
      <c r="Z114" s="488">
        <v>0</v>
      </c>
      <c r="AA114" s="488">
        <v>0</v>
      </c>
      <c r="AB114" s="488">
        <v>0</v>
      </c>
      <c r="AC114" s="488">
        <v>0</v>
      </c>
      <c r="AD114" s="488">
        <v>0</v>
      </c>
      <c r="AE114" s="488">
        <v>0</v>
      </c>
      <c r="AF114" s="488">
        <v>0</v>
      </c>
      <c r="AG114" s="488">
        <v>0</v>
      </c>
      <c r="AH114" s="488">
        <v>0</v>
      </c>
      <c r="AI114" s="488">
        <v>0</v>
      </c>
      <c r="AJ114" s="488">
        <v>0</v>
      </c>
      <c r="AK114" s="488">
        <v>0</v>
      </c>
      <c r="AL114" s="488">
        <v>0</v>
      </c>
      <c r="AM114" s="524">
        <f t="shared" si="14"/>
        <v>0</v>
      </c>
      <c r="AN114" s="1"/>
      <c r="AO114" s="1"/>
      <c r="AP114" s="1"/>
      <c r="AQ114" s="1"/>
      <c r="AR114" s="1"/>
      <c r="AS114" s="1"/>
      <c r="AT114" s="1"/>
    </row>
    <row r="115" spans="1:46" ht="12.75" hidden="1" customHeight="1" x14ac:dyDescent="0.2">
      <c r="A115" s="252" t="s">
        <v>214</v>
      </c>
      <c r="B115" s="210"/>
      <c r="C115" s="211"/>
      <c r="D115" s="212">
        <v>0</v>
      </c>
      <c r="E115" s="231">
        <f t="shared" si="12"/>
        <v>0</v>
      </c>
      <c r="F115" s="228">
        <f t="shared" si="13"/>
        <v>0</v>
      </c>
      <c r="G115" s="207"/>
      <c r="H115" s="488">
        <v>0</v>
      </c>
      <c r="I115" s="488">
        <v>0</v>
      </c>
      <c r="J115" s="488">
        <v>0</v>
      </c>
      <c r="K115" s="488">
        <v>0</v>
      </c>
      <c r="L115" s="488">
        <v>0</v>
      </c>
      <c r="M115" s="488">
        <v>0</v>
      </c>
      <c r="N115" s="488">
        <v>0</v>
      </c>
      <c r="O115" s="488">
        <v>0</v>
      </c>
      <c r="P115" s="488">
        <v>0</v>
      </c>
      <c r="Q115" s="488">
        <v>0</v>
      </c>
      <c r="R115" s="488">
        <v>0</v>
      </c>
      <c r="S115" s="488">
        <v>0</v>
      </c>
      <c r="T115" s="488">
        <v>0</v>
      </c>
      <c r="U115" s="488">
        <v>0</v>
      </c>
      <c r="V115" s="488">
        <v>0</v>
      </c>
      <c r="W115" s="488">
        <v>0</v>
      </c>
      <c r="X115" s="488">
        <v>0</v>
      </c>
      <c r="Y115" s="488">
        <v>0</v>
      </c>
      <c r="Z115" s="488">
        <v>0</v>
      </c>
      <c r="AA115" s="488">
        <v>0</v>
      </c>
      <c r="AB115" s="488">
        <v>0</v>
      </c>
      <c r="AC115" s="488">
        <v>0</v>
      </c>
      <c r="AD115" s="488">
        <v>0</v>
      </c>
      <c r="AE115" s="488">
        <v>0</v>
      </c>
      <c r="AF115" s="488">
        <v>0</v>
      </c>
      <c r="AG115" s="488">
        <v>0</v>
      </c>
      <c r="AH115" s="488">
        <v>0</v>
      </c>
      <c r="AI115" s="488">
        <v>0</v>
      </c>
      <c r="AJ115" s="488">
        <v>0</v>
      </c>
      <c r="AK115" s="488">
        <v>0</v>
      </c>
      <c r="AL115" s="488">
        <v>0</v>
      </c>
      <c r="AM115" s="334">
        <f t="shared" si="14"/>
        <v>0</v>
      </c>
      <c r="AN115" s="1"/>
      <c r="AO115" s="1"/>
      <c r="AP115" s="1"/>
      <c r="AQ115" s="1"/>
      <c r="AR115" s="1"/>
      <c r="AS115" s="1"/>
      <c r="AT115" s="1"/>
    </row>
    <row r="116" spans="1:46" ht="12.75" hidden="1" customHeight="1" x14ac:dyDescent="0.2">
      <c r="A116" s="252" t="s">
        <v>214</v>
      </c>
      <c r="B116" s="210"/>
      <c r="C116" s="211"/>
      <c r="D116" s="221">
        <v>0</v>
      </c>
      <c r="E116" s="333">
        <f t="shared" si="12"/>
        <v>0</v>
      </c>
      <c r="F116" s="228">
        <f t="shared" si="13"/>
        <v>0</v>
      </c>
      <c r="G116" s="229"/>
      <c r="H116" s="488">
        <v>0</v>
      </c>
      <c r="I116" s="488">
        <v>0</v>
      </c>
      <c r="J116" s="488">
        <v>0</v>
      </c>
      <c r="K116" s="488">
        <v>0</v>
      </c>
      <c r="L116" s="488">
        <v>0</v>
      </c>
      <c r="M116" s="488">
        <v>0</v>
      </c>
      <c r="N116" s="488">
        <v>0</v>
      </c>
      <c r="O116" s="488">
        <v>0</v>
      </c>
      <c r="P116" s="488">
        <v>0</v>
      </c>
      <c r="Q116" s="488">
        <v>0</v>
      </c>
      <c r="R116" s="488">
        <v>0</v>
      </c>
      <c r="S116" s="488">
        <v>0</v>
      </c>
      <c r="T116" s="488">
        <v>0</v>
      </c>
      <c r="U116" s="488">
        <v>0</v>
      </c>
      <c r="V116" s="488">
        <v>0</v>
      </c>
      <c r="W116" s="488">
        <v>0</v>
      </c>
      <c r="X116" s="488">
        <v>0</v>
      </c>
      <c r="Y116" s="488">
        <v>0</v>
      </c>
      <c r="Z116" s="488">
        <v>0</v>
      </c>
      <c r="AA116" s="488">
        <v>0</v>
      </c>
      <c r="AB116" s="488">
        <v>0</v>
      </c>
      <c r="AC116" s="488">
        <v>0</v>
      </c>
      <c r="AD116" s="488">
        <v>0</v>
      </c>
      <c r="AE116" s="488">
        <v>0</v>
      </c>
      <c r="AF116" s="488">
        <v>0</v>
      </c>
      <c r="AG116" s="488">
        <v>0</v>
      </c>
      <c r="AH116" s="488">
        <v>0</v>
      </c>
      <c r="AI116" s="488">
        <v>0</v>
      </c>
      <c r="AJ116" s="488">
        <v>0</v>
      </c>
      <c r="AK116" s="488">
        <v>0</v>
      </c>
      <c r="AL116" s="488">
        <v>0</v>
      </c>
      <c r="AM116" s="334">
        <f t="shared" si="14"/>
        <v>0</v>
      </c>
      <c r="AN116" s="1"/>
      <c r="AO116" s="1"/>
      <c r="AP116" s="1"/>
      <c r="AQ116" s="1"/>
      <c r="AR116" s="1"/>
      <c r="AS116" s="1"/>
      <c r="AT116" s="1"/>
    </row>
    <row r="117" spans="1:46" s="490" customFormat="1" ht="12.75" customHeight="1" thickTop="1" thickBot="1" x14ac:dyDescent="0.25">
      <c r="A117" s="434" t="s">
        <v>233</v>
      </c>
      <c r="B117" s="210"/>
      <c r="C117" s="211"/>
      <c r="D117" s="485">
        <v>0</v>
      </c>
      <c r="E117" s="486">
        <f>E114+E113+E112+E108+E107+E73+E72+E71</f>
        <v>465</v>
      </c>
      <c r="F117" s="487">
        <f t="shared" si="13"/>
        <v>465</v>
      </c>
      <c r="G117" s="204"/>
      <c r="H117" s="488">
        <v>0</v>
      </c>
      <c r="I117" s="488">
        <v>0</v>
      </c>
      <c r="J117" s="488">
        <v>0</v>
      </c>
      <c r="K117" s="488">
        <v>0</v>
      </c>
      <c r="L117" s="488">
        <v>0</v>
      </c>
      <c r="M117" s="488">
        <v>0</v>
      </c>
      <c r="N117" s="488">
        <v>0</v>
      </c>
      <c r="O117" s="488">
        <v>0</v>
      </c>
      <c r="P117" s="488">
        <v>0</v>
      </c>
      <c r="Q117" s="488">
        <v>0</v>
      </c>
      <c r="R117" s="488">
        <v>0</v>
      </c>
      <c r="S117" s="488">
        <v>0</v>
      </c>
      <c r="T117" s="488">
        <v>0</v>
      </c>
      <c r="U117" s="488">
        <v>0</v>
      </c>
      <c r="V117" s="488">
        <v>0</v>
      </c>
      <c r="W117" s="488">
        <v>0</v>
      </c>
      <c r="X117" s="488">
        <v>0</v>
      </c>
      <c r="Y117" s="488">
        <v>0</v>
      </c>
      <c r="Z117" s="488">
        <v>0</v>
      </c>
      <c r="AA117" s="488">
        <v>0</v>
      </c>
      <c r="AB117" s="488">
        <v>0</v>
      </c>
      <c r="AC117" s="488">
        <v>0</v>
      </c>
      <c r="AD117" s="488">
        <v>0</v>
      </c>
      <c r="AE117" s="488">
        <v>0</v>
      </c>
      <c r="AF117" s="488">
        <v>0</v>
      </c>
      <c r="AG117" s="488">
        <v>0</v>
      </c>
      <c r="AH117" s="488">
        <v>0</v>
      </c>
      <c r="AI117" s="488">
        <v>0</v>
      </c>
      <c r="AJ117" s="488">
        <v>0</v>
      </c>
      <c r="AK117" s="488">
        <v>0</v>
      </c>
      <c r="AL117" s="488">
        <v>0</v>
      </c>
      <c r="AM117" s="220">
        <f>AM114+AM110+AM108+AM71+AM72+AM73+AM107</f>
        <v>465</v>
      </c>
      <c r="AN117" s="489"/>
      <c r="AO117" s="489"/>
      <c r="AP117" s="489"/>
      <c r="AQ117" s="489"/>
      <c r="AR117" s="489"/>
      <c r="AS117" s="489"/>
      <c r="AT117" s="489"/>
    </row>
    <row r="118" spans="1:46" ht="12.75" customHeight="1" thickTop="1" thickBot="1" x14ac:dyDescent="0.25">
      <c r="A118" s="440" t="s">
        <v>41</v>
      </c>
      <c r="B118" s="234"/>
      <c r="C118" s="234"/>
      <c r="D118" s="250">
        <v>0</v>
      </c>
      <c r="E118" s="251">
        <f>AM118</f>
        <v>465</v>
      </c>
      <c r="F118" s="341">
        <f t="shared" si="13"/>
        <v>465</v>
      </c>
      <c r="H118" s="531">
        <v>0</v>
      </c>
      <c r="I118" s="531">
        <v>1</v>
      </c>
      <c r="J118" s="531">
        <v>2</v>
      </c>
      <c r="K118" s="531">
        <v>3</v>
      </c>
      <c r="L118" s="531">
        <v>4</v>
      </c>
      <c r="M118" s="531">
        <v>5</v>
      </c>
      <c r="N118" s="531">
        <v>6</v>
      </c>
      <c r="O118" s="531">
        <v>7</v>
      </c>
      <c r="P118" s="531">
        <v>8</v>
      </c>
      <c r="Q118" s="531">
        <v>9</v>
      </c>
      <c r="R118" s="531">
        <v>10</v>
      </c>
      <c r="S118" s="531">
        <v>11</v>
      </c>
      <c r="T118" s="531">
        <v>12</v>
      </c>
      <c r="U118" s="531">
        <v>13</v>
      </c>
      <c r="V118" s="531">
        <v>14</v>
      </c>
      <c r="W118" s="531">
        <v>15</v>
      </c>
      <c r="X118" s="531">
        <v>16</v>
      </c>
      <c r="Y118" s="531">
        <v>17</v>
      </c>
      <c r="Z118" s="531">
        <v>18</v>
      </c>
      <c r="AA118" s="531">
        <v>19</v>
      </c>
      <c r="AB118" s="531">
        <v>20</v>
      </c>
      <c r="AC118" s="531">
        <v>21</v>
      </c>
      <c r="AD118" s="531">
        <v>22</v>
      </c>
      <c r="AE118" s="531">
        <v>23</v>
      </c>
      <c r="AF118" s="531">
        <v>24</v>
      </c>
      <c r="AG118" s="531">
        <v>25</v>
      </c>
      <c r="AH118" s="531">
        <v>26</v>
      </c>
      <c r="AI118" s="531">
        <v>27</v>
      </c>
      <c r="AJ118" s="531">
        <v>28</v>
      </c>
      <c r="AK118" s="531">
        <v>29</v>
      </c>
      <c r="AL118" s="531">
        <v>30</v>
      </c>
      <c r="AM118" s="341">
        <f>SUM(H118:AL118)</f>
        <v>465</v>
      </c>
      <c r="AN118" s="1"/>
      <c r="AO118" s="1"/>
      <c r="AP118" s="1"/>
      <c r="AQ118" s="1"/>
      <c r="AR118" s="1"/>
      <c r="AS118" s="1"/>
      <c r="AT118" s="1"/>
    </row>
    <row r="119" spans="1:46" ht="12.75" customHeight="1" thickTop="1" thickBot="1" x14ac:dyDescent="0.25">
      <c r="H119" s="484">
        <f>B4</f>
        <v>37165</v>
      </c>
      <c r="I119" s="484">
        <f t="shared" ref="I119:X119" si="15">H119+1</f>
        <v>37166</v>
      </c>
      <c r="J119" s="484">
        <f t="shared" si="15"/>
        <v>37167</v>
      </c>
      <c r="K119" s="484">
        <f t="shared" si="15"/>
        <v>37168</v>
      </c>
      <c r="L119" s="484">
        <f t="shared" si="15"/>
        <v>37169</v>
      </c>
      <c r="M119" s="484">
        <f t="shared" si="15"/>
        <v>37170</v>
      </c>
      <c r="N119" s="484">
        <f t="shared" si="15"/>
        <v>37171</v>
      </c>
      <c r="O119" s="484">
        <f t="shared" si="15"/>
        <v>37172</v>
      </c>
      <c r="P119" s="484">
        <f t="shared" si="15"/>
        <v>37173</v>
      </c>
      <c r="Q119" s="484">
        <f t="shared" si="15"/>
        <v>37174</v>
      </c>
      <c r="R119" s="484">
        <f t="shared" si="15"/>
        <v>37175</v>
      </c>
      <c r="S119" s="484">
        <f t="shared" si="15"/>
        <v>37176</v>
      </c>
      <c r="T119" s="484">
        <f t="shared" si="15"/>
        <v>37177</v>
      </c>
      <c r="U119" s="484">
        <f t="shared" si="15"/>
        <v>37178</v>
      </c>
      <c r="V119" s="484">
        <f t="shared" si="15"/>
        <v>37179</v>
      </c>
      <c r="W119" s="484">
        <f t="shared" si="15"/>
        <v>37180</v>
      </c>
      <c r="X119" s="484">
        <f t="shared" si="15"/>
        <v>37181</v>
      </c>
      <c r="Y119" s="484">
        <f t="shared" ref="Y119:AL119" si="16">X119+1</f>
        <v>37182</v>
      </c>
      <c r="Z119" s="484">
        <f t="shared" si="16"/>
        <v>37183</v>
      </c>
      <c r="AA119" s="484">
        <f t="shared" si="16"/>
        <v>37184</v>
      </c>
      <c r="AB119" s="484">
        <f t="shared" si="16"/>
        <v>37185</v>
      </c>
      <c r="AC119" s="484">
        <f t="shared" si="16"/>
        <v>37186</v>
      </c>
      <c r="AD119" s="484">
        <f t="shared" si="16"/>
        <v>37187</v>
      </c>
      <c r="AE119" s="484">
        <f t="shared" si="16"/>
        <v>37188</v>
      </c>
      <c r="AF119" s="484">
        <f t="shared" si="16"/>
        <v>37189</v>
      </c>
      <c r="AG119" s="484">
        <f t="shared" si="16"/>
        <v>37190</v>
      </c>
      <c r="AH119" s="484">
        <f t="shared" si="16"/>
        <v>37191</v>
      </c>
      <c r="AI119" s="484">
        <f t="shared" si="16"/>
        <v>37192</v>
      </c>
      <c r="AJ119" s="484">
        <f t="shared" si="16"/>
        <v>37193</v>
      </c>
      <c r="AK119" s="484">
        <f t="shared" si="16"/>
        <v>37194</v>
      </c>
      <c r="AL119" s="484">
        <f t="shared" si="16"/>
        <v>37195</v>
      </c>
      <c r="AN119" s="1"/>
      <c r="AO119" s="1"/>
      <c r="AP119" s="1"/>
      <c r="AQ119" s="1"/>
      <c r="AR119" s="1"/>
      <c r="AS119" s="1"/>
      <c r="AT119" s="1"/>
    </row>
    <row r="120" spans="1:46" ht="12.75" customHeight="1" thickTop="1" x14ac:dyDescent="0.25">
      <c r="A120" s="26" t="s">
        <v>234</v>
      </c>
      <c r="B120" s="27"/>
      <c r="K120" s="18"/>
      <c r="L120" s="18"/>
      <c r="M120" s="18"/>
      <c r="N120" s="203"/>
      <c r="O120" s="18"/>
      <c r="P120" s="18"/>
      <c r="Q120" s="18"/>
      <c r="R120" s="18"/>
      <c r="AJ120" s="1"/>
      <c r="AK120" s="1"/>
      <c r="AN120" s="1"/>
      <c r="AO120" s="1"/>
      <c r="AP120" s="1"/>
      <c r="AQ120" s="1"/>
      <c r="AR120" s="1"/>
      <c r="AS120" s="1"/>
      <c r="AT120" s="1"/>
    </row>
    <row r="121" spans="1:46" ht="12.75" customHeight="1" thickBot="1" x14ac:dyDescent="0.25">
      <c r="K121" s="18"/>
      <c r="L121" s="18"/>
      <c r="M121" s="18"/>
      <c r="N121" s="203"/>
      <c r="O121" s="18"/>
      <c r="P121" s="18"/>
      <c r="Q121" s="18"/>
      <c r="R121" s="18"/>
      <c r="AJ121" s="1"/>
      <c r="AK121" s="1"/>
      <c r="AN121" s="1"/>
      <c r="AO121" s="1"/>
      <c r="AP121" s="1"/>
      <c r="AQ121" s="1"/>
      <c r="AR121" s="1"/>
      <c r="AS121" s="1"/>
      <c r="AT121" s="1"/>
    </row>
    <row r="122" spans="1:46" s="1" customFormat="1" ht="14.25" thickTop="1" thickBot="1" x14ac:dyDescent="0.25">
      <c r="A122" s="37" t="s">
        <v>235</v>
      </c>
      <c r="B122" s="38"/>
      <c r="C122" s="39"/>
      <c r="D122" s="40"/>
    </row>
    <row r="123" spans="1:46" ht="12.75" customHeight="1" thickTop="1" x14ac:dyDescent="0.2">
      <c r="A123" s="257" t="s">
        <v>236</v>
      </c>
      <c r="B123" s="256" t="s">
        <v>174</v>
      </c>
      <c r="C123" s="256" t="s">
        <v>147</v>
      </c>
      <c r="D123" s="376" t="s">
        <v>237</v>
      </c>
      <c r="E123" s="18"/>
      <c r="F123" s="18"/>
      <c r="G123" s="18"/>
      <c r="H123" s="18"/>
      <c r="I123" s="18"/>
      <c r="J123" s="18"/>
      <c r="K123" s="18"/>
      <c r="L123" s="18"/>
      <c r="M123" s="18"/>
      <c r="N123" s="203"/>
      <c r="O123" s="18"/>
      <c r="P123" s="18"/>
      <c r="Q123" s="18"/>
      <c r="R123" s="18"/>
      <c r="AJ123" s="1"/>
      <c r="AK123" s="1"/>
      <c r="AN123" s="1"/>
      <c r="AO123" s="1"/>
      <c r="AP123" s="1"/>
      <c r="AQ123" s="1"/>
      <c r="AR123" s="1"/>
      <c r="AS123" s="1"/>
      <c r="AT123" s="1"/>
    </row>
    <row r="124" spans="1:46" ht="12.75" customHeight="1" x14ac:dyDescent="0.2">
      <c r="A124" s="258" t="s">
        <v>238</v>
      </c>
      <c r="B124" s="374">
        <v>0</v>
      </c>
      <c r="C124" s="374">
        <f>E103</f>
        <v>0</v>
      </c>
      <c r="D124" s="377">
        <f>+C124+B124</f>
        <v>0</v>
      </c>
      <c r="E124" s="368"/>
      <c r="F124" s="368"/>
      <c r="G124" s="368"/>
      <c r="H124" s="368"/>
      <c r="I124" s="368"/>
      <c r="J124" s="368"/>
      <c r="K124" s="368"/>
      <c r="L124" s="368"/>
      <c r="M124" s="368"/>
      <c r="N124" s="369"/>
      <c r="O124" s="369"/>
      <c r="P124" s="369"/>
      <c r="Q124" s="369"/>
      <c r="R124" s="18"/>
      <c r="AJ124" s="1"/>
      <c r="AK124" s="1"/>
      <c r="AN124" s="1"/>
      <c r="AO124" s="1"/>
      <c r="AP124" s="1"/>
      <c r="AQ124" s="1"/>
      <c r="AR124" s="1"/>
      <c r="AS124" s="1"/>
      <c r="AT124" s="1"/>
    </row>
    <row r="125" spans="1:46" ht="12.75" customHeight="1" x14ac:dyDescent="0.2">
      <c r="A125" s="258" t="s">
        <v>239</v>
      </c>
      <c r="B125" s="374">
        <v>0</v>
      </c>
      <c r="C125" s="374">
        <f>E102</f>
        <v>0</v>
      </c>
      <c r="D125" s="377">
        <f>+C125+B125</f>
        <v>0</v>
      </c>
      <c r="E125" s="229"/>
      <c r="F125" s="229"/>
      <c r="G125" s="229"/>
      <c r="H125" s="229"/>
      <c r="I125" s="229"/>
      <c r="J125" s="229"/>
      <c r="K125" s="229"/>
      <c r="L125" s="229"/>
      <c r="M125" s="229"/>
      <c r="N125" s="229"/>
      <c r="O125" s="229"/>
      <c r="P125" s="229"/>
      <c r="Q125" s="229"/>
      <c r="R125" s="18"/>
      <c r="AJ125" s="1"/>
      <c r="AK125" s="1"/>
      <c r="AN125" s="1"/>
      <c r="AO125" s="1"/>
      <c r="AP125" s="1"/>
      <c r="AQ125" s="1"/>
      <c r="AR125" s="1"/>
      <c r="AS125" s="1"/>
      <c r="AT125" s="1"/>
    </row>
    <row r="126" spans="1:46" ht="12.75" customHeight="1" x14ac:dyDescent="0.2">
      <c r="A126" s="258" t="s">
        <v>240</v>
      </c>
      <c r="B126" s="374">
        <v>0</v>
      </c>
      <c r="C126" s="374">
        <f>E104</f>
        <v>0</v>
      </c>
      <c r="D126" s="377">
        <f>+C126+B126</f>
        <v>0</v>
      </c>
      <c r="E126" s="229"/>
      <c r="F126" s="229"/>
      <c r="G126" s="229"/>
      <c r="H126" s="229"/>
      <c r="I126" s="229"/>
      <c r="J126" s="229"/>
      <c r="K126" s="229"/>
      <c r="L126" s="229"/>
      <c r="M126" s="229"/>
      <c r="N126" s="229"/>
      <c r="O126" s="229"/>
      <c r="P126" s="229"/>
      <c r="Q126" s="229"/>
      <c r="R126" s="18"/>
      <c r="AJ126" s="1"/>
      <c r="AK126" s="1"/>
      <c r="AN126" s="1"/>
      <c r="AO126" s="1"/>
      <c r="AP126" s="1"/>
      <c r="AQ126" s="1"/>
      <c r="AR126" s="1"/>
      <c r="AS126" s="1"/>
      <c r="AT126" s="1"/>
    </row>
    <row r="127" spans="1:46" ht="12.75" customHeight="1" thickBot="1" x14ac:dyDescent="0.25">
      <c r="A127" s="259" t="s">
        <v>241</v>
      </c>
      <c r="B127" s="375">
        <v>0</v>
      </c>
      <c r="C127" s="375">
        <f>SUM(C124:C126)</f>
        <v>0</v>
      </c>
      <c r="D127" s="378">
        <f>SUM(B127:C127)</f>
        <v>0</v>
      </c>
      <c r="E127" s="229"/>
      <c r="F127" s="229"/>
      <c r="G127" s="229"/>
      <c r="H127" s="229"/>
      <c r="I127" s="229"/>
      <c r="J127" s="229"/>
      <c r="K127" s="229"/>
      <c r="L127" s="229"/>
      <c r="M127" s="229"/>
      <c r="N127" s="229"/>
      <c r="O127" s="370"/>
      <c r="P127" s="370"/>
      <c r="Q127" s="370"/>
      <c r="R127" s="18"/>
      <c r="AJ127" s="1"/>
      <c r="AK127" s="1"/>
      <c r="AN127" s="1"/>
      <c r="AO127" s="1"/>
      <c r="AP127" s="1"/>
      <c r="AQ127" s="1"/>
      <c r="AR127" s="1"/>
      <c r="AS127" s="1"/>
      <c r="AT127" s="1"/>
    </row>
    <row r="128" spans="1:46" ht="12.75" customHeight="1" thickTop="1" x14ac:dyDescent="0.2">
      <c r="A128" s="22"/>
      <c r="B128" s="18"/>
      <c r="C128" s="18"/>
      <c r="D128" s="18"/>
      <c r="E128" s="255"/>
      <c r="F128" s="18"/>
      <c r="K128" s="18"/>
      <c r="L128" s="18"/>
      <c r="M128" s="18"/>
      <c r="N128" s="203"/>
      <c r="O128" s="18"/>
      <c r="P128" s="18"/>
      <c r="Q128" s="18"/>
      <c r="R128" s="18"/>
      <c r="AJ128" s="1"/>
      <c r="AK128" s="1"/>
      <c r="AN128" s="1"/>
      <c r="AO128" s="1"/>
      <c r="AP128" s="1"/>
      <c r="AQ128" s="1"/>
      <c r="AR128" s="1"/>
      <c r="AS128" s="1"/>
      <c r="AT128" s="1"/>
    </row>
    <row r="129" spans="1:46" ht="12.75" customHeight="1" thickBot="1" x14ac:dyDescent="0.25">
      <c r="A129" s="22"/>
      <c r="B129" s="18"/>
      <c r="C129" s="18"/>
      <c r="D129" s="18"/>
      <c r="E129" s="255"/>
      <c r="F129" s="18"/>
      <c r="K129" s="18"/>
      <c r="L129" s="18"/>
      <c r="M129" s="18"/>
      <c r="N129" s="203"/>
      <c r="O129" s="18"/>
      <c r="P129" s="18"/>
      <c r="Q129" s="18"/>
      <c r="R129" s="18"/>
      <c r="AJ129" s="1"/>
      <c r="AK129" s="1"/>
      <c r="AN129" s="1"/>
      <c r="AO129" s="1"/>
      <c r="AP129" s="1"/>
      <c r="AQ129" s="1"/>
      <c r="AR129" s="1"/>
      <c r="AS129" s="1"/>
      <c r="AT129" s="1"/>
    </row>
    <row r="130" spans="1:46" ht="12.75" customHeight="1" thickTop="1" thickBot="1" x14ac:dyDescent="0.25">
      <c r="A130" s="574" t="s">
        <v>242</v>
      </c>
      <c r="B130" s="306"/>
      <c r="C130" s="306"/>
      <c r="D130" s="306"/>
      <c r="E130" s="307"/>
      <c r="F130" s="306"/>
      <c r="G130" s="306"/>
      <c r="H130" s="306"/>
      <c r="I130" s="308"/>
      <c r="K130" s="18"/>
      <c r="L130" s="18"/>
      <c r="M130" s="18"/>
      <c r="N130" s="203"/>
      <c r="O130" s="18"/>
      <c r="P130" s="18"/>
      <c r="Q130" s="18"/>
      <c r="R130" s="18"/>
      <c r="AJ130" s="1"/>
      <c r="AK130" s="1"/>
      <c r="AN130" s="1"/>
      <c r="AO130" s="1"/>
      <c r="AP130" s="1"/>
      <c r="AQ130" s="1"/>
      <c r="AR130" s="1"/>
      <c r="AS130" s="1"/>
      <c r="AT130" s="1"/>
    </row>
    <row r="131" spans="1:46" ht="12.75" customHeight="1" x14ac:dyDescent="0.25">
      <c r="A131" s="441"/>
      <c r="B131" s="275"/>
      <c r="C131" s="305" t="s">
        <v>243</v>
      </c>
      <c r="D131" s="305"/>
      <c r="E131" s="305" t="s">
        <v>244</v>
      </c>
      <c r="F131" s="305"/>
      <c r="G131" s="359"/>
      <c r="H131" s="316" t="s">
        <v>245</v>
      </c>
      <c r="I131" s="327" t="s">
        <v>246</v>
      </c>
      <c r="K131" s="18"/>
      <c r="L131" s="18"/>
      <c r="M131" s="18"/>
      <c r="N131" s="203"/>
      <c r="O131" s="18"/>
      <c r="P131" s="18"/>
      <c r="Q131" s="18"/>
      <c r="R131" s="18"/>
      <c r="AJ131" s="1"/>
      <c r="AK131" s="1"/>
      <c r="AN131" s="1"/>
      <c r="AO131" s="1"/>
      <c r="AP131" s="1"/>
      <c r="AQ131" s="1"/>
      <c r="AR131" s="1"/>
      <c r="AS131" s="1"/>
      <c r="AT131" s="1"/>
    </row>
    <row r="132" spans="1:46" ht="12.75" customHeight="1" x14ac:dyDescent="0.2">
      <c r="A132" s="350" t="s">
        <v>43</v>
      </c>
      <c r="B132" s="275">
        <f>E137+G137</f>
        <v>0</v>
      </c>
      <c r="C132" s="317" t="s">
        <v>122</v>
      </c>
      <c r="D132" s="318" t="s">
        <v>247</v>
      </c>
      <c r="E132" s="317" t="s">
        <v>122</v>
      </c>
      <c r="F132" s="321" t="s">
        <v>247</v>
      </c>
      <c r="G132" s="442"/>
      <c r="H132" s="443" t="s">
        <v>248</v>
      </c>
      <c r="I132" s="444"/>
      <c r="K132" s="18"/>
      <c r="L132" s="18"/>
      <c r="M132" s="18"/>
      <c r="N132" s="203"/>
      <c r="O132" s="18"/>
      <c r="P132" s="18"/>
      <c r="Q132" s="18"/>
      <c r="R132" s="18"/>
      <c r="AJ132" s="1"/>
      <c r="AK132" s="1"/>
      <c r="AN132" s="1"/>
      <c r="AO132" s="1"/>
      <c r="AP132" s="1"/>
      <c r="AQ132" s="1"/>
      <c r="AR132" s="1"/>
      <c r="AS132" s="1"/>
      <c r="AT132" s="1"/>
    </row>
    <row r="133" spans="1:46" ht="12.75" customHeight="1" x14ac:dyDescent="0.25">
      <c r="A133" s="350" t="s">
        <v>249</v>
      </c>
      <c r="B133" s="275">
        <f>C137</f>
        <v>0</v>
      </c>
      <c r="C133" s="531"/>
      <c r="D133" s="531"/>
      <c r="E133" s="531"/>
      <c r="F133" s="331">
        <f>-J9</f>
        <v>0</v>
      </c>
      <c r="G133" s="445"/>
      <c r="H133" s="446" t="s">
        <v>250</v>
      </c>
      <c r="I133" s="332"/>
      <c r="K133" s="18"/>
      <c r="L133" s="18"/>
      <c r="M133" s="18"/>
      <c r="N133" s="203"/>
      <c r="O133" s="18"/>
      <c r="P133" s="18"/>
      <c r="Q133" s="18"/>
      <c r="R133" s="18"/>
      <c r="AJ133" s="1"/>
      <c r="AK133" s="1"/>
      <c r="AN133" s="1"/>
      <c r="AO133" s="1"/>
      <c r="AP133" s="1"/>
      <c r="AQ133" s="1"/>
      <c r="AR133" s="1"/>
      <c r="AS133" s="1"/>
      <c r="AT133" s="1"/>
    </row>
    <row r="134" spans="1:46" ht="12.75" customHeight="1" x14ac:dyDescent="0.2">
      <c r="A134" s="350" t="s">
        <v>129</v>
      </c>
      <c r="B134" s="347">
        <f>H137</f>
        <v>0</v>
      </c>
      <c r="C134" s="447" t="s">
        <v>247</v>
      </c>
      <c r="D134" s="448" t="s">
        <v>197</v>
      </c>
      <c r="E134" s="447" t="s">
        <v>247</v>
      </c>
      <c r="F134" s="449" t="s">
        <v>197</v>
      </c>
      <c r="G134" s="448" t="s">
        <v>123</v>
      </c>
      <c r="H134" s="450" t="s">
        <v>251</v>
      </c>
      <c r="I134" s="451"/>
      <c r="K134" s="18"/>
      <c r="L134" s="18"/>
      <c r="M134" s="18"/>
      <c r="N134" s="203"/>
      <c r="O134" s="18"/>
      <c r="P134" s="18"/>
      <c r="Q134" s="18"/>
      <c r="R134" s="18"/>
      <c r="AJ134" s="1"/>
      <c r="AK134" s="1"/>
      <c r="AN134" s="1"/>
      <c r="AO134" s="1"/>
      <c r="AP134" s="1"/>
      <c r="AQ134" s="1"/>
      <c r="AR134" s="1"/>
      <c r="AS134" s="1"/>
      <c r="AT134" s="1"/>
    </row>
    <row r="135" spans="1:46" ht="12.75" customHeight="1" x14ac:dyDescent="0.25">
      <c r="A135" s="441"/>
      <c r="B135" s="342"/>
      <c r="C135" s="452" t="s">
        <v>252</v>
      </c>
      <c r="D135" s="453" t="s">
        <v>247</v>
      </c>
      <c r="E135" s="452" t="s">
        <v>252</v>
      </c>
      <c r="F135" s="454" t="s">
        <v>247</v>
      </c>
      <c r="G135" s="453" t="s">
        <v>253</v>
      </c>
      <c r="H135" s="455"/>
      <c r="I135" s="456" t="s">
        <v>140</v>
      </c>
      <c r="K135" s="18"/>
      <c r="L135" s="18"/>
      <c r="M135" s="18"/>
      <c r="N135" s="203"/>
      <c r="O135" s="18"/>
      <c r="P135" s="18"/>
      <c r="Q135" s="18"/>
      <c r="R135" s="18"/>
      <c r="AJ135" s="1"/>
      <c r="AK135" s="1"/>
      <c r="AN135" s="1"/>
      <c r="AO135" s="1"/>
      <c r="AP135" s="1"/>
      <c r="AQ135" s="1"/>
      <c r="AR135" s="1"/>
      <c r="AS135" s="1"/>
      <c r="AT135" s="1"/>
    </row>
    <row r="136" spans="1:46" ht="12.75" customHeight="1" thickBot="1" x14ac:dyDescent="0.3">
      <c r="A136" s="346" t="s">
        <v>254</v>
      </c>
      <c r="B136" s="342"/>
      <c r="C136" s="323">
        <v>-22926</v>
      </c>
      <c r="D136" s="324">
        <v>22926</v>
      </c>
      <c r="E136" s="325">
        <v>0</v>
      </c>
      <c r="F136" s="325">
        <v>0</v>
      </c>
      <c r="G136" s="324">
        <v>0</v>
      </c>
      <c r="H136" s="326">
        <v>0</v>
      </c>
      <c r="I136" s="328">
        <v>0</v>
      </c>
      <c r="K136" s="18"/>
      <c r="L136" s="18"/>
      <c r="M136" s="18"/>
      <c r="N136" s="203"/>
      <c r="O136" s="18"/>
      <c r="P136" s="18"/>
      <c r="Q136" s="18"/>
      <c r="R136" s="18"/>
      <c r="AJ136" s="1"/>
      <c r="AK136" s="1"/>
      <c r="AN136" s="1"/>
      <c r="AO136" s="1"/>
      <c r="AP136" s="1"/>
      <c r="AQ136" s="1"/>
      <c r="AR136" s="1"/>
      <c r="AS136" s="1"/>
      <c r="AT136" s="1"/>
    </row>
    <row r="137" spans="1:46" ht="12.75" customHeight="1" thickBot="1" x14ac:dyDescent="0.3">
      <c r="A137" s="346" t="s">
        <v>255</v>
      </c>
      <c r="B137" s="1"/>
      <c r="C137" s="504">
        <f>C133-D137</f>
        <v>0</v>
      </c>
      <c r="D137" s="505">
        <f>D133</f>
        <v>0</v>
      </c>
      <c r="E137" s="506">
        <f>E133-E174-F137</f>
        <v>0</v>
      </c>
      <c r="F137" s="507">
        <f>E133+F133</f>
        <v>0</v>
      </c>
      <c r="G137" s="532"/>
      <c r="H137" s="500"/>
      <c r="I137" s="329">
        <f>SUM(C137:H137)</f>
        <v>0</v>
      </c>
      <c r="K137" s="18"/>
      <c r="L137" s="18"/>
      <c r="M137" s="18"/>
      <c r="N137" s="203"/>
      <c r="O137" s="18"/>
      <c r="P137" s="18"/>
      <c r="Q137" s="18"/>
      <c r="R137" s="18"/>
      <c r="AJ137" s="1"/>
      <c r="AK137" s="1"/>
      <c r="AN137" s="1"/>
      <c r="AO137" s="1"/>
      <c r="AP137" s="1"/>
      <c r="AQ137" s="1"/>
      <c r="AR137" s="1"/>
      <c r="AS137" s="1"/>
      <c r="AT137" s="1"/>
    </row>
    <row r="138" spans="1:46" ht="12.75" customHeight="1" x14ac:dyDescent="0.25">
      <c r="A138" s="346" t="s">
        <v>114</v>
      </c>
      <c r="B138" s="1"/>
      <c r="C138" s="319">
        <f t="shared" ref="C138:I138" si="17">SUM(C136:C137)</f>
        <v>-22926</v>
      </c>
      <c r="D138" s="320">
        <f t="shared" si="17"/>
        <v>22926</v>
      </c>
      <c r="E138" s="312">
        <f t="shared" si="17"/>
        <v>0</v>
      </c>
      <c r="F138" s="312">
        <f t="shared" si="17"/>
        <v>0</v>
      </c>
      <c r="G138" s="312">
        <f t="shared" si="17"/>
        <v>0</v>
      </c>
      <c r="H138" s="322">
        <f t="shared" si="17"/>
        <v>0</v>
      </c>
      <c r="I138" s="330">
        <f t="shared" si="17"/>
        <v>0</v>
      </c>
      <c r="K138" s="18"/>
      <c r="L138" s="18"/>
      <c r="M138" s="18"/>
      <c r="N138" s="203"/>
      <c r="O138" s="18"/>
      <c r="P138" s="18"/>
      <c r="Q138" s="18"/>
      <c r="R138" s="18"/>
      <c r="AJ138" s="1"/>
      <c r="AK138" s="1"/>
      <c r="AN138" s="1"/>
      <c r="AO138" s="1"/>
      <c r="AP138" s="1"/>
      <c r="AQ138" s="1"/>
      <c r="AR138" s="1"/>
      <c r="AS138" s="1"/>
      <c r="AT138" s="1"/>
    </row>
    <row r="139" spans="1:46" ht="12.75" customHeight="1" x14ac:dyDescent="0.25">
      <c r="A139" s="346" t="s">
        <v>256</v>
      </c>
      <c r="B139" s="1"/>
      <c r="C139" s="304">
        <f>SUM(C137:D137)</f>
        <v>0</v>
      </c>
      <c r="D139" s="304"/>
      <c r="E139" s="304">
        <f>E137+F137+G137</f>
        <v>0</v>
      </c>
      <c r="F139" s="304"/>
      <c r="G139" s="304"/>
      <c r="H139" s="304"/>
      <c r="I139" s="309"/>
      <c r="K139" s="18"/>
      <c r="L139" s="18"/>
      <c r="M139" s="18"/>
      <c r="N139" s="203"/>
      <c r="O139" s="18"/>
      <c r="P139" s="18"/>
      <c r="Q139" s="18"/>
      <c r="R139" s="18"/>
      <c r="AJ139" s="1"/>
      <c r="AK139" s="1"/>
      <c r="AN139" s="1"/>
      <c r="AO139" s="1"/>
      <c r="AP139" s="1"/>
      <c r="AQ139" s="1"/>
      <c r="AR139" s="1"/>
      <c r="AS139" s="1"/>
      <c r="AT139" s="1"/>
    </row>
    <row r="140" spans="1:46" ht="12.75" customHeight="1" x14ac:dyDescent="0.25">
      <c r="A140" s="346" t="s">
        <v>257</v>
      </c>
      <c r="B140" s="1"/>
      <c r="C140" s="304">
        <f>SUM(C173:D173)</f>
        <v>0</v>
      </c>
      <c r="D140" s="304"/>
      <c r="E140" s="304">
        <f>E173+G173+F173</f>
        <v>0</v>
      </c>
      <c r="F140" s="304"/>
      <c r="G140" s="304"/>
      <c r="H140" s="304"/>
      <c r="I140" s="309"/>
      <c r="K140" s="18"/>
      <c r="L140" s="18"/>
      <c r="M140" s="18"/>
      <c r="N140" s="203"/>
      <c r="O140" s="18"/>
      <c r="P140" s="18"/>
      <c r="Q140" s="18"/>
      <c r="R140" s="18"/>
      <c r="AJ140" s="1"/>
      <c r="AK140" s="1"/>
      <c r="AN140" s="1"/>
      <c r="AO140" s="1"/>
      <c r="AP140" s="1"/>
      <c r="AQ140" s="1"/>
      <c r="AR140" s="1"/>
      <c r="AS140" s="1"/>
      <c r="AT140" s="1"/>
    </row>
    <row r="141" spans="1:46" ht="12.75" customHeight="1" x14ac:dyDescent="0.2">
      <c r="A141" s="441"/>
      <c r="B141" s="1"/>
      <c r="C141" s="1"/>
      <c r="D141" s="1"/>
      <c r="E141" s="1"/>
      <c r="F141" s="1"/>
      <c r="G141" s="1"/>
      <c r="H141" s="1"/>
      <c r="I141" s="457"/>
      <c r="K141" s="18"/>
      <c r="L141" s="18"/>
      <c r="M141" s="18"/>
      <c r="N141" s="203"/>
      <c r="O141" s="18"/>
      <c r="P141" s="18"/>
      <c r="Q141" s="18"/>
      <c r="R141" s="18"/>
      <c r="AJ141" s="1"/>
      <c r="AK141" s="1"/>
      <c r="AN141" s="1"/>
      <c r="AO141" s="1"/>
      <c r="AP141" s="1"/>
      <c r="AQ141" s="1"/>
      <c r="AR141" s="1"/>
      <c r="AS141" s="1"/>
      <c r="AT141" s="1"/>
    </row>
    <row r="142" spans="1:46" ht="12.75" customHeight="1" x14ac:dyDescent="0.25">
      <c r="A142" s="441"/>
      <c r="B142" s="458">
        <f>+B4</f>
        <v>37165</v>
      </c>
      <c r="C142" s="345"/>
      <c r="D142" s="345"/>
      <c r="E142" s="345"/>
      <c r="F142" s="345"/>
      <c r="G142" s="345"/>
      <c r="H142" s="345"/>
      <c r="I142" s="344">
        <f t="shared" ref="I142:I157" si="18">SUM(C142:H142)</f>
        <v>0</v>
      </c>
      <c r="K142" s="18"/>
      <c r="L142" s="18"/>
      <c r="M142" s="18"/>
      <c r="N142" s="203"/>
      <c r="O142" s="18"/>
      <c r="P142" s="18"/>
      <c r="Q142" s="18"/>
      <c r="R142" s="18"/>
      <c r="AJ142" s="1"/>
      <c r="AK142" s="1"/>
      <c r="AN142" s="1"/>
      <c r="AO142" s="1"/>
      <c r="AP142" s="1"/>
      <c r="AQ142" s="1"/>
      <c r="AR142" s="1"/>
      <c r="AS142" s="1"/>
      <c r="AT142" s="1"/>
    </row>
    <row r="143" spans="1:46" ht="12.75" customHeight="1" x14ac:dyDescent="0.25">
      <c r="A143" s="441"/>
      <c r="B143" s="458">
        <f t="shared" ref="B143:B158" si="19">+B142+1</f>
        <v>37166</v>
      </c>
      <c r="C143" s="310"/>
      <c r="D143" s="310"/>
      <c r="E143" s="310"/>
      <c r="F143" s="310"/>
      <c r="G143" s="310"/>
      <c r="H143" s="310"/>
      <c r="I143" s="311">
        <f t="shared" si="18"/>
        <v>0</v>
      </c>
      <c r="K143" s="18"/>
      <c r="L143" s="18"/>
      <c r="M143" s="18"/>
      <c r="N143" s="203"/>
      <c r="O143" s="18"/>
      <c r="P143" s="18"/>
      <c r="Q143" s="18"/>
      <c r="R143" s="18"/>
      <c r="AJ143" s="1"/>
      <c r="AK143" s="1"/>
      <c r="AN143" s="1"/>
      <c r="AO143" s="1"/>
      <c r="AP143" s="1"/>
      <c r="AQ143" s="1"/>
      <c r="AR143" s="1"/>
      <c r="AS143" s="1"/>
      <c r="AT143" s="1"/>
    </row>
    <row r="144" spans="1:46" ht="12.75" customHeight="1" x14ac:dyDescent="0.25">
      <c r="A144" s="441"/>
      <c r="B144" s="458">
        <f t="shared" si="19"/>
        <v>37167</v>
      </c>
      <c r="C144" s="310"/>
      <c r="D144" s="310"/>
      <c r="E144" s="310"/>
      <c r="F144" s="310"/>
      <c r="G144" s="310"/>
      <c r="H144" s="310"/>
      <c r="I144" s="311">
        <f t="shared" si="18"/>
        <v>0</v>
      </c>
      <c r="K144" s="18"/>
      <c r="L144" s="18"/>
      <c r="M144" s="18"/>
      <c r="N144" s="203"/>
      <c r="O144" s="18"/>
      <c r="P144" s="18"/>
      <c r="Q144" s="18"/>
      <c r="R144" s="18"/>
      <c r="AJ144" s="1"/>
      <c r="AK144" s="1"/>
      <c r="AN144" s="1"/>
      <c r="AO144" s="1"/>
      <c r="AP144" s="1"/>
      <c r="AQ144" s="1"/>
      <c r="AR144" s="1"/>
      <c r="AS144" s="1"/>
      <c r="AT144" s="1"/>
    </row>
    <row r="145" spans="1:46" ht="12.75" customHeight="1" x14ac:dyDescent="0.25">
      <c r="A145" s="441"/>
      <c r="B145" s="458">
        <f t="shared" si="19"/>
        <v>37168</v>
      </c>
      <c r="C145" s="310"/>
      <c r="D145" s="310"/>
      <c r="E145" s="310"/>
      <c r="F145" s="310"/>
      <c r="G145" s="310"/>
      <c r="H145" s="310"/>
      <c r="I145" s="311">
        <f t="shared" si="18"/>
        <v>0</v>
      </c>
      <c r="K145" s="18"/>
      <c r="L145" s="18"/>
      <c r="M145" s="18"/>
      <c r="N145" s="203"/>
      <c r="O145" s="18"/>
      <c r="P145" s="18"/>
      <c r="Q145" s="18"/>
      <c r="R145" s="18"/>
      <c r="AJ145" s="1"/>
      <c r="AK145" s="1"/>
      <c r="AN145" s="1"/>
      <c r="AO145" s="1"/>
      <c r="AP145" s="1"/>
      <c r="AQ145" s="1"/>
      <c r="AR145" s="1"/>
      <c r="AS145" s="1"/>
      <c r="AT145" s="1"/>
    </row>
    <row r="146" spans="1:46" ht="12.75" customHeight="1" x14ac:dyDescent="0.25">
      <c r="A146" s="441"/>
      <c r="B146" s="458">
        <f t="shared" si="19"/>
        <v>37169</v>
      </c>
      <c r="C146" s="310"/>
      <c r="D146" s="310"/>
      <c r="E146" s="310"/>
      <c r="F146" s="310"/>
      <c r="G146" s="310"/>
      <c r="H146" s="310"/>
      <c r="I146" s="311">
        <f t="shared" si="18"/>
        <v>0</v>
      </c>
      <c r="K146" s="18"/>
      <c r="L146" s="18"/>
      <c r="M146" s="18"/>
      <c r="N146" s="203"/>
      <c r="O146" s="18"/>
      <c r="P146" s="18"/>
      <c r="Q146" s="18"/>
      <c r="R146" s="18"/>
      <c r="AJ146" s="1"/>
      <c r="AK146" s="1"/>
      <c r="AN146" s="1"/>
      <c r="AO146" s="1"/>
      <c r="AP146" s="1"/>
      <c r="AQ146" s="1"/>
      <c r="AR146" s="1"/>
      <c r="AS146" s="1"/>
      <c r="AT146" s="1"/>
    </row>
    <row r="147" spans="1:46" ht="12.75" customHeight="1" x14ac:dyDescent="0.25">
      <c r="A147" s="441"/>
      <c r="B147" s="458">
        <f t="shared" si="19"/>
        <v>37170</v>
      </c>
      <c r="C147" s="310"/>
      <c r="D147" s="310"/>
      <c r="E147" s="310"/>
      <c r="F147" s="310"/>
      <c r="G147" s="310"/>
      <c r="H147" s="310"/>
      <c r="I147" s="311">
        <f t="shared" si="18"/>
        <v>0</v>
      </c>
      <c r="K147" s="18"/>
      <c r="L147" s="18"/>
      <c r="M147" s="18"/>
      <c r="N147" s="203"/>
      <c r="O147" s="18"/>
      <c r="P147" s="18"/>
      <c r="Q147" s="18"/>
      <c r="R147" s="18"/>
      <c r="AJ147" s="1"/>
      <c r="AK147" s="1"/>
      <c r="AN147" s="1"/>
      <c r="AO147" s="1"/>
      <c r="AP147" s="1"/>
      <c r="AQ147" s="1"/>
      <c r="AR147" s="1"/>
      <c r="AS147" s="1"/>
      <c r="AT147" s="1"/>
    </row>
    <row r="148" spans="1:46" ht="12.75" customHeight="1" x14ac:dyDescent="0.25">
      <c r="A148" s="441"/>
      <c r="B148" s="458">
        <f t="shared" si="19"/>
        <v>37171</v>
      </c>
      <c r="C148" s="310"/>
      <c r="D148" s="310"/>
      <c r="E148" s="310"/>
      <c r="F148" s="310"/>
      <c r="G148" s="310"/>
      <c r="H148" s="310"/>
      <c r="I148" s="311">
        <f t="shared" si="18"/>
        <v>0</v>
      </c>
      <c r="K148" s="18"/>
      <c r="L148" s="18"/>
      <c r="M148" s="18"/>
      <c r="N148" s="203"/>
      <c r="O148" s="18"/>
      <c r="P148" s="18"/>
      <c r="Q148" s="18"/>
      <c r="R148" s="18"/>
      <c r="AJ148" s="1"/>
      <c r="AK148" s="1"/>
      <c r="AN148" s="1"/>
      <c r="AO148" s="1"/>
      <c r="AP148" s="1"/>
      <c r="AQ148" s="1"/>
      <c r="AR148" s="1"/>
      <c r="AS148" s="1"/>
      <c r="AT148" s="1"/>
    </row>
    <row r="149" spans="1:46" ht="12.75" customHeight="1" x14ac:dyDescent="0.25">
      <c r="A149" s="441"/>
      <c r="B149" s="458">
        <f t="shared" si="19"/>
        <v>37172</v>
      </c>
      <c r="C149" s="310"/>
      <c r="D149" s="310"/>
      <c r="E149" s="310"/>
      <c r="F149" s="310"/>
      <c r="G149" s="310"/>
      <c r="H149" s="310"/>
      <c r="I149" s="311">
        <f t="shared" si="18"/>
        <v>0</v>
      </c>
      <c r="K149" s="18"/>
      <c r="L149" s="18"/>
      <c r="M149" s="18"/>
      <c r="N149" s="203"/>
      <c r="O149" s="18"/>
      <c r="P149" s="18"/>
      <c r="Q149" s="18"/>
      <c r="R149" s="18"/>
      <c r="AJ149" s="1"/>
      <c r="AK149" s="1"/>
      <c r="AN149" s="1"/>
      <c r="AO149" s="1"/>
      <c r="AP149" s="1"/>
      <c r="AQ149" s="1"/>
      <c r="AR149" s="1"/>
      <c r="AS149" s="1"/>
      <c r="AT149" s="1"/>
    </row>
    <row r="150" spans="1:46" ht="12.75" customHeight="1" x14ac:dyDescent="0.25">
      <c r="A150" s="441"/>
      <c r="B150" s="458">
        <f t="shared" si="19"/>
        <v>37173</v>
      </c>
      <c r="C150" s="310"/>
      <c r="D150" s="310"/>
      <c r="E150" s="310"/>
      <c r="F150" s="310"/>
      <c r="G150" s="310"/>
      <c r="H150" s="310"/>
      <c r="I150" s="311">
        <f t="shared" si="18"/>
        <v>0</v>
      </c>
      <c r="K150" s="18"/>
      <c r="L150" s="18"/>
      <c r="M150" s="18"/>
      <c r="N150" s="203"/>
      <c r="O150" s="18"/>
      <c r="P150" s="18"/>
      <c r="Q150" s="18"/>
      <c r="R150" s="18"/>
      <c r="AJ150" s="1"/>
      <c r="AK150" s="1"/>
      <c r="AN150" s="1"/>
      <c r="AO150" s="1"/>
      <c r="AP150" s="1"/>
      <c r="AQ150" s="1"/>
      <c r="AR150" s="1"/>
      <c r="AS150" s="1"/>
      <c r="AT150" s="1"/>
    </row>
    <row r="151" spans="1:46" ht="12.75" customHeight="1" x14ac:dyDescent="0.25">
      <c r="A151" s="441"/>
      <c r="B151" s="458">
        <f t="shared" si="19"/>
        <v>37174</v>
      </c>
      <c r="C151" s="310"/>
      <c r="D151" s="310"/>
      <c r="E151" s="310"/>
      <c r="F151" s="310"/>
      <c r="G151" s="310"/>
      <c r="H151" s="310"/>
      <c r="I151" s="311">
        <f t="shared" si="18"/>
        <v>0</v>
      </c>
      <c r="K151" s="18"/>
      <c r="L151" s="18"/>
      <c r="M151" s="18"/>
      <c r="N151" s="203"/>
      <c r="O151" s="18"/>
      <c r="P151" s="18"/>
      <c r="Q151" s="18"/>
      <c r="R151" s="18"/>
      <c r="AJ151" s="1"/>
      <c r="AK151" s="1"/>
      <c r="AN151" s="1"/>
      <c r="AO151" s="1"/>
      <c r="AP151" s="1"/>
      <c r="AQ151" s="1"/>
      <c r="AR151" s="1"/>
      <c r="AS151" s="1"/>
      <c r="AT151" s="1"/>
    </row>
    <row r="152" spans="1:46" ht="12.75" customHeight="1" x14ac:dyDescent="0.25">
      <c r="A152" s="441"/>
      <c r="B152" s="458">
        <f t="shared" si="19"/>
        <v>37175</v>
      </c>
      <c r="C152" s="310"/>
      <c r="D152" s="310"/>
      <c r="E152" s="310"/>
      <c r="F152" s="310"/>
      <c r="G152" s="310"/>
      <c r="H152" s="310"/>
      <c r="I152" s="311">
        <f t="shared" si="18"/>
        <v>0</v>
      </c>
      <c r="K152" s="18"/>
      <c r="L152" s="18"/>
      <c r="M152" s="18"/>
      <c r="N152" s="203"/>
      <c r="O152" s="18"/>
      <c r="P152" s="18"/>
      <c r="Q152" s="18"/>
      <c r="R152" s="18"/>
      <c r="AJ152" s="1"/>
      <c r="AK152" s="1"/>
      <c r="AN152" s="1"/>
      <c r="AO152" s="1"/>
      <c r="AP152" s="1"/>
      <c r="AQ152" s="1"/>
      <c r="AR152" s="1"/>
      <c r="AS152" s="1"/>
      <c r="AT152" s="1"/>
    </row>
    <row r="153" spans="1:46" ht="12.75" customHeight="1" x14ac:dyDescent="0.25">
      <c r="A153" s="441"/>
      <c r="B153" s="458">
        <f t="shared" si="19"/>
        <v>37176</v>
      </c>
      <c r="C153" s="310"/>
      <c r="D153" s="310"/>
      <c r="E153" s="310"/>
      <c r="F153" s="310"/>
      <c r="G153" s="310"/>
      <c r="H153" s="310"/>
      <c r="I153" s="311">
        <f t="shared" si="18"/>
        <v>0</v>
      </c>
      <c r="K153" s="18"/>
      <c r="L153" s="18"/>
      <c r="M153" s="18"/>
      <c r="N153" s="203"/>
      <c r="O153" s="18"/>
      <c r="P153" s="18"/>
      <c r="Q153" s="18"/>
      <c r="R153" s="18"/>
      <c r="AJ153" s="1"/>
      <c r="AK153" s="1"/>
      <c r="AN153" s="1"/>
      <c r="AO153" s="1"/>
      <c r="AP153" s="1"/>
      <c r="AQ153" s="1"/>
      <c r="AR153" s="1"/>
      <c r="AS153" s="1"/>
      <c r="AT153" s="1"/>
    </row>
    <row r="154" spans="1:46" ht="12.75" customHeight="1" x14ac:dyDescent="0.25">
      <c r="A154" s="441"/>
      <c r="B154" s="458">
        <f t="shared" si="19"/>
        <v>37177</v>
      </c>
      <c r="C154" s="310"/>
      <c r="D154" s="310"/>
      <c r="E154" s="310"/>
      <c r="F154" s="310"/>
      <c r="G154" s="310"/>
      <c r="H154" s="310"/>
      <c r="I154" s="311">
        <f t="shared" si="18"/>
        <v>0</v>
      </c>
      <c r="K154" s="18"/>
      <c r="L154" s="18"/>
      <c r="M154" s="18"/>
      <c r="N154" s="203"/>
      <c r="O154" s="18"/>
      <c r="P154" s="18"/>
      <c r="Q154" s="18"/>
      <c r="R154" s="18"/>
      <c r="AJ154" s="1"/>
      <c r="AK154" s="1"/>
      <c r="AN154" s="1"/>
      <c r="AO154" s="1"/>
      <c r="AP154" s="1"/>
      <c r="AQ154" s="1"/>
      <c r="AR154" s="1"/>
      <c r="AS154" s="1"/>
      <c r="AT154" s="1"/>
    </row>
    <row r="155" spans="1:46" ht="12.75" customHeight="1" x14ac:dyDescent="0.25">
      <c r="A155" s="441"/>
      <c r="B155" s="458">
        <f t="shared" si="19"/>
        <v>37178</v>
      </c>
      <c r="C155" s="310"/>
      <c r="D155" s="310"/>
      <c r="E155" s="310"/>
      <c r="F155" s="310"/>
      <c r="G155" s="310"/>
      <c r="H155" s="310"/>
      <c r="I155" s="311">
        <f t="shared" si="18"/>
        <v>0</v>
      </c>
      <c r="K155" s="18"/>
      <c r="L155" s="18"/>
      <c r="M155" s="18"/>
      <c r="N155" s="203"/>
      <c r="O155" s="18"/>
      <c r="P155" s="18"/>
      <c r="Q155" s="18"/>
      <c r="R155" s="18"/>
      <c r="AJ155" s="1"/>
      <c r="AK155" s="1"/>
      <c r="AN155" s="1"/>
      <c r="AO155" s="1"/>
      <c r="AP155" s="1"/>
      <c r="AQ155" s="1"/>
      <c r="AR155" s="1"/>
      <c r="AS155" s="1"/>
      <c r="AT155" s="1"/>
    </row>
    <row r="156" spans="1:46" ht="12.75" customHeight="1" x14ac:dyDescent="0.25">
      <c r="A156" s="441"/>
      <c r="B156" s="458">
        <f t="shared" si="19"/>
        <v>37179</v>
      </c>
      <c r="C156" s="310"/>
      <c r="D156" s="310"/>
      <c r="E156" s="310"/>
      <c r="F156" s="310"/>
      <c r="G156" s="310"/>
      <c r="H156" s="310"/>
      <c r="I156" s="311">
        <f t="shared" si="18"/>
        <v>0</v>
      </c>
      <c r="K156" s="18"/>
      <c r="L156" s="18"/>
      <c r="M156" s="18"/>
      <c r="N156" s="203"/>
      <c r="O156" s="18"/>
      <c r="P156" s="18"/>
      <c r="Q156" s="18"/>
      <c r="R156" s="18"/>
      <c r="AJ156" s="1"/>
      <c r="AK156" s="1"/>
      <c r="AN156" s="1"/>
      <c r="AO156" s="1"/>
      <c r="AP156" s="1"/>
      <c r="AQ156" s="1"/>
      <c r="AR156" s="1"/>
      <c r="AS156" s="1"/>
      <c r="AT156" s="1"/>
    </row>
    <row r="157" spans="1:46" ht="12.75" customHeight="1" x14ac:dyDescent="0.25">
      <c r="A157" s="441"/>
      <c r="B157" s="458">
        <f t="shared" si="19"/>
        <v>37180</v>
      </c>
      <c r="C157" s="310"/>
      <c r="D157" s="310"/>
      <c r="E157" s="310"/>
      <c r="F157" s="310"/>
      <c r="G157" s="310"/>
      <c r="H157" s="310"/>
      <c r="I157" s="311">
        <f t="shared" si="18"/>
        <v>0</v>
      </c>
      <c r="K157" s="18"/>
      <c r="L157" s="18"/>
      <c r="M157" s="18"/>
      <c r="N157" s="203"/>
      <c r="O157" s="18"/>
      <c r="P157" s="18"/>
      <c r="Q157" s="18"/>
      <c r="R157" s="18"/>
      <c r="AJ157" s="1"/>
      <c r="AK157" s="1"/>
      <c r="AN157" s="1"/>
      <c r="AO157" s="1"/>
      <c r="AP157" s="1"/>
      <c r="AQ157" s="1"/>
      <c r="AR157" s="1"/>
      <c r="AS157" s="1"/>
      <c r="AT157" s="1"/>
    </row>
    <row r="158" spans="1:46" ht="12.75" customHeight="1" x14ac:dyDescent="0.25">
      <c r="A158" s="441"/>
      <c r="B158" s="458">
        <f t="shared" si="19"/>
        <v>37181</v>
      </c>
      <c r="C158" s="323"/>
      <c r="D158" s="324"/>
      <c r="E158" s="323"/>
      <c r="F158" s="325"/>
      <c r="G158" s="310"/>
      <c r="H158" s="310"/>
      <c r="I158" s="311">
        <f t="shared" ref="I158:I172" si="20">SUM(C158:H158)</f>
        <v>0</v>
      </c>
      <c r="K158" s="18"/>
      <c r="L158" s="18"/>
      <c r="M158" s="18"/>
      <c r="N158" s="203"/>
      <c r="O158" s="18"/>
      <c r="P158" s="18"/>
      <c r="Q158" s="18"/>
      <c r="R158" s="18"/>
      <c r="AJ158" s="1"/>
      <c r="AK158" s="1"/>
      <c r="AN158" s="1"/>
      <c r="AO158" s="1"/>
      <c r="AP158" s="1"/>
      <c r="AQ158" s="1"/>
      <c r="AR158" s="1"/>
      <c r="AS158" s="1"/>
      <c r="AT158" s="1"/>
    </row>
    <row r="159" spans="1:46" ht="12.75" customHeight="1" x14ac:dyDescent="0.25">
      <c r="A159" s="441"/>
      <c r="B159" s="458">
        <f t="shared" ref="B159:B172" si="21">+B158+1</f>
        <v>37182</v>
      </c>
      <c r="C159" s="310"/>
      <c r="D159" s="310"/>
      <c r="E159" s="310"/>
      <c r="F159" s="310"/>
      <c r="G159" s="310"/>
      <c r="H159" s="310"/>
      <c r="I159" s="311">
        <f t="shared" si="20"/>
        <v>0</v>
      </c>
      <c r="K159" s="18"/>
      <c r="L159" s="18"/>
      <c r="M159" s="18"/>
      <c r="N159" s="203"/>
      <c r="O159" s="18"/>
      <c r="P159" s="18"/>
      <c r="Q159" s="18"/>
      <c r="R159" s="18"/>
      <c r="AJ159" s="1"/>
      <c r="AK159" s="1"/>
      <c r="AN159" s="1"/>
      <c r="AO159" s="1"/>
      <c r="AP159" s="1"/>
      <c r="AQ159" s="1"/>
      <c r="AR159" s="1"/>
      <c r="AS159" s="1"/>
      <c r="AT159" s="1"/>
    </row>
    <row r="160" spans="1:46" ht="12.75" customHeight="1" x14ac:dyDescent="0.25">
      <c r="A160" s="498"/>
      <c r="B160" s="458">
        <f t="shared" si="21"/>
        <v>37183</v>
      </c>
      <c r="C160" s="323"/>
      <c r="D160" s="324"/>
      <c r="E160" s="323"/>
      <c r="F160" s="325"/>
      <c r="G160" s="503"/>
      <c r="H160" s="500"/>
      <c r="I160" s="311">
        <f t="shared" si="20"/>
        <v>0</v>
      </c>
      <c r="K160" s="18"/>
      <c r="L160" s="18"/>
      <c r="M160" s="18"/>
      <c r="N160" s="203"/>
      <c r="O160" s="18"/>
      <c r="P160" s="18"/>
      <c r="Q160" s="18"/>
      <c r="R160" s="18"/>
      <c r="AJ160" s="1"/>
      <c r="AK160" s="1"/>
      <c r="AN160" s="1"/>
      <c r="AO160" s="1"/>
      <c r="AP160" s="1"/>
      <c r="AQ160" s="1"/>
      <c r="AR160" s="1"/>
      <c r="AS160" s="1"/>
      <c r="AT160" s="1"/>
    </row>
    <row r="161" spans="1:46" ht="12.75" customHeight="1" x14ac:dyDescent="0.25">
      <c r="A161" s="498"/>
      <c r="B161" s="458">
        <f t="shared" si="21"/>
        <v>37184</v>
      </c>
      <c r="C161" s="310"/>
      <c r="D161" s="310"/>
      <c r="E161" s="310"/>
      <c r="F161" s="310"/>
      <c r="G161" s="310"/>
      <c r="H161" s="310"/>
      <c r="I161" s="311">
        <f t="shared" si="20"/>
        <v>0</v>
      </c>
      <c r="K161" s="18"/>
      <c r="L161" s="18"/>
      <c r="M161" s="18"/>
      <c r="N161" s="203"/>
      <c r="O161" s="18"/>
      <c r="P161" s="18"/>
      <c r="Q161" s="18"/>
      <c r="R161" s="18"/>
      <c r="AJ161" s="1"/>
      <c r="AK161" s="1"/>
      <c r="AN161" s="1"/>
      <c r="AO161" s="1"/>
      <c r="AP161" s="1"/>
      <c r="AQ161" s="1"/>
      <c r="AR161" s="1"/>
      <c r="AS161" s="1"/>
      <c r="AT161" s="1"/>
    </row>
    <row r="162" spans="1:46" ht="12.75" customHeight="1" x14ac:dyDescent="0.25">
      <c r="A162" s="498"/>
      <c r="B162" s="458">
        <f t="shared" si="21"/>
        <v>37185</v>
      </c>
      <c r="C162" s="310"/>
      <c r="D162" s="310"/>
      <c r="E162" s="310"/>
      <c r="F162" s="310"/>
      <c r="G162" s="310"/>
      <c r="H162" s="310"/>
      <c r="I162" s="311">
        <f t="shared" si="20"/>
        <v>0</v>
      </c>
      <c r="K162" s="18"/>
      <c r="L162" s="18"/>
      <c r="M162" s="18"/>
      <c r="N162" s="203"/>
      <c r="O162" s="18"/>
      <c r="P162" s="18"/>
      <c r="Q162" s="18"/>
      <c r="R162" s="18"/>
      <c r="AJ162" s="1"/>
      <c r="AK162" s="1"/>
      <c r="AN162" s="1"/>
      <c r="AO162" s="1"/>
      <c r="AP162" s="1"/>
      <c r="AQ162" s="1"/>
      <c r="AR162" s="1"/>
      <c r="AS162" s="1"/>
      <c r="AT162" s="1"/>
    </row>
    <row r="163" spans="1:46" ht="12.75" customHeight="1" x14ac:dyDescent="0.25">
      <c r="A163" s="441"/>
      <c r="B163" s="458">
        <f t="shared" si="21"/>
        <v>37186</v>
      </c>
      <c r="C163" s="310"/>
      <c r="D163" s="310"/>
      <c r="E163" s="310"/>
      <c r="F163" s="310"/>
      <c r="G163" s="310"/>
      <c r="H163" s="310"/>
      <c r="I163" s="311">
        <f t="shared" si="20"/>
        <v>0</v>
      </c>
      <c r="K163" s="18"/>
      <c r="L163" s="18"/>
      <c r="M163" s="18"/>
      <c r="N163" s="203"/>
      <c r="O163" s="18"/>
      <c r="P163" s="18"/>
      <c r="Q163" s="18"/>
      <c r="R163" s="18"/>
      <c r="AJ163" s="1"/>
      <c r="AK163" s="1"/>
      <c r="AN163" s="1"/>
      <c r="AO163" s="1"/>
      <c r="AP163" s="1"/>
      <c r="AQ163" s="1"/>
      <c r="AR163" s="1"/>
      <c r="AS163" s="1"/>
      <c r="AT163" s="1"/>
    </row>
    <row r="164" spans="1:46" ht="12.75" customHeight="1" x14ac:dyDescent="0.25">
      <c r="A164" s="441"/>
      <c r="B164" s="458">
        <f t="shared" si="21"/>
        <v>37187</v>
      </c>
      <c r="C164" s="310"/>
      <c r="D164" s="310"/>
      <c r="E164" s="310"/>
      <c r="F164" s="310"/>
      <c r="G164" s="310"/>
      <c r="H164" s="310"/>
      <c r="I164" s="311">
        <f t="shared" si="20"/>
        <v>0</v>
      </c>
      <c r="K164" s="18"/>
      <c r="L164" s="18"/>
      <c r="M164" s="18"/>
      <c r="N164" s="203"/>
      <c r="O164" s="18"/>
      <c r="P164" s="18"/>
      <c r="Q164" s="18"/>
      <c r="R164" s="18"/>
      <c r="AJ164" s="1"/>
      <c r="AK164" s="1"/>
      <c r="AN164" s="1"/>
      <c r="AO164" s="1"/>
      <c r="AP164" s="1"/>
      <c r="AQ164" s="1"/>
      <c r="AR164" s="1"/>
      <c r="AS164" s="1"/>
      <c r="AT164" s="1"/>
    </row>
    <row r="165" spans="1:46" ht="12.75" customHeight="1" x14ac:dyDescent="0.25">
      <c r="A165" s="496" t="s">
        <v>258</v>
      </c>
      <c r="B165" s="458">
        <f t="shared" si="21"/>
        <v>37188</v>
      </c>
      <c r="C165" s="310"/>
      <c r="D165" s="310"/>
      <c r="E165" s="310"/>
      <c r="F165" s="310"/>
      <c r="G165" s="310"/>
      <c r="H165" s="310"/>
      <c r="I165" s="311">
        <f t="shared" si="20"/>
        <v>0</v>
      </c>
      <c r="K165" s="18"/>
      <c r="L165" s="18"/>
      <c r="M165" s="18"/>
      <c r="N165" s="203"/>
      <c r="O165" s="18"/>
      <c r="P165" s="18"/>
      <c r="Q165" s="18"/>
      <c r="R165" s="18"/>
      <c r="AJ165" s="1"/>
      <c r="AK165" s="1"/>
      <c r="AN165" s="1"/>
      <c r="AO165" s="1"/>
      <c r="AP165" s="1"/>
      <c r="AQ165" s="1"/>
      <c r="AR165" s="1"/>
      <c r="AS165" s="1"/>
      <c r="AT165" s="1"/>
    </row>
    <row r="166" spans="1:46" ht="12.75" customHeight="1" x14ac:dyDescent="0.25">
      <c r="A166" s="497">
        <v>0</v>
      </c>
      <c r="B166" s="458">
        <f t="shared" si="21"/>
        <v>37189</v>
      </c>
      <c r="C166" s="310"/>
      <c r="D166" s="310"/>
      <c r="E166" s="310"/>
      <c r="F166" s="310"/>
      <c r="G166" s="310"/>
      <c r="H166" s="310"/>
      <c r="I166" s="311">
        <f t="shared" si="20"/>
        <v>0</v>
      </c>
      <c r="K166" s="18"/>
      <c r="L166" s="18"/>
      <c r="M166" s="18"/>
      <c r="N166" s="203"/>
      <c r="O166" s="18"/>
      <c r="P166" s="18"/>
      <c r="Q166" s="18"/>
      <c r="R166" s="18"/>
      <c r="AJ166" s="1"/>
      <c r="AK166" s="1"/>
      <c r="AN166" s="1"/>
      <c r="AO166" s="1"/>
      <c r="AP166" s="1"/>
      <c r="AQ166" s="1"/>
      <c r="AR166" s="1"/>
      <c r="AS166" s="1"/>
      <c r="AT166" s="1"/>
    </row>
    <row r="167" spans="1:46" ht="12.75" customHeight="1" x14ac:dyDescent="0.25">
      <c r="A167" s="498">
        <f>SUM(C173:D173)</f>
        <v>0</v>
      </c>
      <c r="B167" s="458">
        <f t="shared" si="21"/>
        <v>37190</v>
      </c>
      <c r="C167" s="310"/>
      <c r="D167" s="310"/>
      <c r="E167" s="310"/>
      <c r="F167" s="310"/>
      <c r="G167" s="310"/>
      <c r="H167" s="310"/>
      <c r="I167" s="311">
        <f t="shared" si="20"/>
        <v>0</v>
      </c>
      <c r="K167" s="18"/>
      <c r="L167" s="18"/>
      <c r="M167" s="18"/>
      <c r="N167" s="203"/>
      <c r="O167" s="18"/>
      <c r="P167" s="18"/>
      <c r="Q167" s="18"/>
      <c r="R167" s="18"/>
      <c r="AJ167" s="1"/>
      <c r="AK167" s="1"/>
      <c r="AN167" s="1"/>
      <c r="AO167" s="1"/>
      <c r="AP167" s="1"/>
      <c r="AQ167" s="1"/>
      <c r="AR167" s="1"/>
      <c r="AS167" s="1"/>
      <c r="AT167" s="1"/>
    </row>
    <row r="168" spans="1:46" ht="12.75" customHeight="1" thickBot="1" x14ac:dyDescent="0.3">
      <c r="A168" s="499">
        <f>+A166-A167</f>
        <v>0</v>
      </c>
      <c r="B168" s="458">
        <f t="shared" si="21"/>
        <v>37191</v>
      </c>
      <c r="C168" s="310"/>
      <c r="D168" s="310"/>
      <c r="E168" s="310"/>
      <c r="F168" s="310"/>
      <c r="G168" s="310"/>
      <c r="H168" s="310"/>
      <c r="I168" s="311">
        <f t="shared" si="20"/>
        <v>0</v>
      </c>
      <c r="K168" s="18"/>
      <c r="L168" s="18"/>
      <c r="M168" s="18"/>
      <c r="N168" s="203"/>
      <c r="O168" s="18"/>
      <c r="P168" s="18"/>
      <c r="Q168" s="18"/>
      <c r="R168" s="18"/>
      <c r="AJ168" s="1"/>
      <c r="AK168" s="1"/>
      <c r="AN168" s="1"/>
      <c r="AO168" s="1"/>
      <c r="AP168" s="1"/>
      <c r="AQ168" s="1"/>
      <c r="AR168" s="1"/>
      <c r="AS168" s="1"/>
      <c r="AT168" s="1"/>
    </row>
    <row r="169" spans="1:46" ht="12.75" customHeight="1" thickTop="1" x14ac:dyDescent="0.25">
      <c r="A169" s="441"/>
      <c r="B169" s="458">
        <f t="shared" si="21"/>
        <v>37192</v>
      </c>
      <c r="C169" s="310"/>
      <c r="D169" s="310"/>
      <c r="E169" s="310"/>
      <c r="F169" s="310"/>
      <c r="G169" s="310"/>
      <c r="H169" s="310"/>
      <c r="I169" s="311">
        <f t="shared" si="20"/>
        <v>0</v>
      </c>
      <c r="K169" s="18"/>
      <c r="L169" s="18"/>
      <c r="M169" s="18"/>
      <c r="N169" s="203"/>
      <c r="O169" s="18"/>
      <c r="P169" s="18"/>
      <c r="Q169" s="18"/>
      <c r="R169" s="18"/>
      <c r="AJ169" s="1"/>
      <c r="AK169" s="1"/>
      <c r="AN169" s="1"/>
      <c r="AO169" s="1"/>
      <c r="AP169" s="1"/>
      <c r="AQ169" s="1"/>
      <c r="AR169" s="1"/>
      <c r="AS169" s="1"/>
      <c r="AT169" s="1"/>
    </row>
    <row r="170" spans="1:46" ht="12.75" customHeight="1" x14ac:dyDescent="0.25">
      <c r="A170" s="441"/>
      <c r="B170" s="458">
        <f t="shared" si="21"/>
        <v>37193</v>
      </c>
      <c r="C170" s="310"/>
      <c r="D170" s="310"/>
      <c r="E170" s="310"/>
      <c r="F170" s="310"/>
      <c r="G170" s="310"/>
      <c r="H170" s="437"/>
      <c r="I170" s="311">
        <f t="shared" si="20"/>
        <v>0</v>
      </c>
      <c r="K170" s="18"/>
      <c r="L170" s="18"/>
      <c r="M170" s="18"/>
      <c r="N170" s="203"/>
      <c r="O170" s="18"/>
      <c r="P170" s="18"/>
      <c r="Q170" s="18"/>
      <c r="R170" s="18"/>
      <c r="AJ170" s="1"/>
      <c r="AK170" s="1"/>
      <c r="AN170" s="1"/>
      <c r="AO170" s="1"/>
      <c r="AP170" s="1"/>
      <c r="AQ170" s="1"/>
      <c r="AR170" s="1"/>
      <c r="AS170" s="1"/>
      <c r="AT170" s="1"/>
    </row>
    <row r="171" spans="1:46" ht="12.75" customHeight="1" x14ac:dyDescent="0.25">
      <c r="A171" s="441"/>
      <c r="B171" s="458">
        <f t="shared" si="21"/>
        <v>37194</v>
      </c>
      <c r="C171" s="310"/>
      <c r="D171" s="310"/>
      <c r="E171" s="310"/>
      <c r="F171" s="310"/>
      <c r="G171" s="310"/>
      <c r="H171" s="437"/>
      <c r="I171" s="311">
        <f t="shared" si="20"/>
        <v>0</v>
      </c>
      <c r="K171" s="18"/>
      <c r="L171" s="18"/>
      <c r="M171" s="18"/>
      <c r="N171" s="203"/>
      <c r="O171" s="18"/>
      <c r="P171" s="18"/>
      <c r="Q171" s="18"/>
      <c r="R171" s="18"/>
      <c r="AJ171" s="1"/>
      <c r="AK171" s="1"/>
      <c r="AN171" s="1"/>
      <c r="AO171" s="1"/>
      <c r="AP171" s="1"/>
      <c r="AQ171" s="1"/>
      <c r="AR171" s="1"/>
      <c r="AS171" s="1"/>
      <c r="AT171" s="1"/>
    </row>
    <row r="172" spans="1:46" ht="12.75" customHeight="1" thickBot="1" x14ac:dyDescent="0.3">
      <c r="A172" s="441"/>
      <c r="B172" s="458">
        <f t="shared" si="21"/>
        <v>37195</v>
      </c>
      <c r="C172" s="313"/>
      <c r="D172" s="314"/>
      <c r="E172" s="314"/>
      <c r="F172" s="314"/>
      <c r="G172" s="313"/>
      <c r="H172" s="459"/>
      <c r="I172" s="315">
        <f t="shared" si="20"/>
        <v>0</v>
      </c>
      <c r="K172" s="18"/>
      <c r="L172" s="18"/>
      <c r="M172" s="18"/>
      <c r="N172" s="203"/>
      <c r="O172" s="18"/>
      <c r="P172" s="18"/>
      <c r="Q172" s="18"/>
      <c r="R172" s="18"/>
      <c r="AJ172" s="1"/>
      <c r="AK172" s="1"/>
      <c r="AN172" s="1"/>
      <c r="AO172" s="1"/>
      <c r="AP172" s="1"/>
      <c r="AQ172" s="1"/>
      <c r="AR172" s="1"/>
      <c r="AS172" s="1"/>
      <c r="AT172" s="1"/>
    </row>
    <row r="173" spans="1:46" ht="12.75" customHeight="1" x14ac:dyDescent="0.25">
      <c r="A173" s="441"/>
      <c r="B173" s="351" t="s">
        <v>259</v>
      </c>
      <c r="C173" s="312">
        <f t="shared" ref="C173:I173" si="22">SUM(C142:C172)</f>
        <v>0</v>
      </c>
      <c r="D173" s="312">
        <f t="shared" si="22"/>
        <v>0</v>
      </c>
      <c r="E173" s="312">
        <f t="shared" si="22"/>
        <v>0</v>
      </c>
      <c r="F173" s="312">
        <f t="shared" si="22"/>
        <v>0</v>
      </c>
      <c r="G173" s="312">
        <f t="shared" si="22"/>
        <v>0</v>
      </c>
      <c r="H173" s="312">
        <f t="shared" si="22"/>
        <v>0</v>
      </c>
      <c r="I173" s="311">
        <f t="shared" si="22"/>
        <v>0</v>
      </c>
      <c r="K173" s="18"/>
      <c r="L173" s="18"/>
      <c r="M173" s="18"/>
      <c r="N173" s="203"/>
      <c r="O173" s="18"/>
      <c r="P173" s="18"/>
      <c r="Q173" s="18"/>
      <c r="R173" s="18"/>
      <c r="AJ173" s="1"/>
      <c r="AK173" s="1"/>
      <c r="AN173" s="1"/>
      <c r="AO173" s="1"/>
      <c r="AP173" s="1"/>
      <c r="AQ173" s="1"/>
      <c r="AR173" s="1"/>
      <c r="AS173" s="1"/>
      <c r="AT173" s="1"/>
    </row>
    <row r="174" spans="1:46" ht="12.75" customHeight="1" x14ac:dyDescent="0.25">
      <c r="A174" s="441"/>
      <c r="B174" s="351" t="s">
        <v>125</v>
      </c>
      <c r="C174" s="460"/>
      <c r="D174" s="455"/>
      <c r="E174" s="312"/>
      <c r="F174" s="455"/>
      <c r="G174" s="455"/>
      <c r="H174" s="455"/>
      <c r="I174" s="461"/>
      <c r="K174" s="18"/>
      <c r="L174" s="18"/>
      <c r="M174" s="18"/>
      <c r="N174" s="203"/>
      <c r="O174" s="18"/>
      <c r="P174" s="18"/>
      <c r="Q174" s="18"/>
      <c r="R174" s="18"/>
      <c r="AJ174" s="1"/>
      <c r="AK174" s="1"/>
      <c r="AN174" s="1"/>
      <c r="AO174" s="1"/>
      <c r="AP174" s="1"/>
      <c r="AQ174" s="1"/>
      <c r="AR174" s="1"/>
      <c r="AS174" s="1"/>
      <c r="AT174" s="1"/>
    </row>
    <row r="175" spans="1:46" ht="12.75" customHeight="1" thickBot="1" x14ac:dyDescent="0.25">
      <c r="A175" s="381"/>
      <c r="B175" s="388"/>
      <c r="C175" s="35"/>
      <c r="D175" s="35"/>
      <c r="E175" s="35"/>
      <c r="F175" s="389"/>
      <c r="G175" s="35"/>
      <c r="H175" s="35"/>
      <c r="I175" s="36"/>
      <c r="K175" s="18"/>
      <c r="L175" s="18"/>
      <c r="M175" s="18"/>
      <c r="N175" s="203"/>
      <c r="O175" s="18"/>
      <c r="P175" s="18"/>
      <c r="Q175" s="18"/>
      <c r="R175" s="18"/>
      <c r="AJ175" s="1"/>
      <c r="AK175" s="1"/>
      <c r="AN175" s="1"/>
      <c r="AO175" s="1"/>
      <c r="AP175" s="1"/>
      <c r="AQ175" s="1"/>
      <c r="AR175" s="1"/>
      <c r="AS175" s="1"/>
      <c r="AT175" s="1"/>
    </row>
    <row r="176" spans="1:46" ht="12.75" customHeight="1" thickTop="1" x14ac:dyDescent="0.25">
      <c r="A176" s="384"/>
      <c r="B176" s="359"/>
      <c r="C176" s="385"/>
      <c r="D176" s="385"/>
      <c r="E176" s="385"/>
      <c r="F176" s="386"/>
      <c r="G176" s="385"/>
      <c r="H176" s="385"/>
      <c r="I176" s="385"/>
      <c r="K176" s="18"/>
      <c r="L176" s="18"/>
      <c r="M176" s="18"/>
      <c r="N176" s="203"/>
      <c r="O176" s="18"/>
      <c r="P176" s="18"/>
      <c r="Q176" s="18"/>
      <c r="R176" s="18"/>
      <c r="AJ176" s="1"/>
      <c r="AK176" s="1"/>
      <c r="AN176" s="1"/>
      <c r="AO176" s="1"/>
      <c r="AP176" s="1"/>
      <c r="AQ176" s="1"/>
      <c r="AR176" s="1"/>
      <c r="AS176" s="1"/>
      <c r="AT176" s="1"/>
    </row>
    <row r="177" spans="1:46" ht="12.75" customHeight="1" x14ac:dyDescent="0.2">
      <c r="A177" s="8"/>
      <c r="B177" s="337"/>
      <c r="C177" s="387"/>
      <c r="D177" s="387"/>
      <c r="E177" s="8"/>
      <c r="F177" s="387"/>
      <c r="G177" s="18"/>
      <c r="H177" s="18"/>
      <c r="I177" s="18"/>
      <c r="K177" s="18"/>
      <c r="L177" s="18"/>
      <c r="M177" s="18"/>
      <c r="N177" s="203"/>
      <c r="O177" s="18"/>
      <c r="P177" s="18"/>
      <c r="Q177" s="18"/>
      <c r="R177" s="18"/>
      <c r="AJ177" s="1"/>
      <c r="AK177" s="1"/>
      <c r="AN177" s="1"/>
      <c r="AO177" s="1"/>
      <c r="AP177" s="1"/>
      <c r="AQ177" s="1"/>
      <c r="AR177" s="1"/>
      <c r="AS177" s="1"/>
      <c r="AT177" s="1"/>
    </row>
    <row r="178" spans="1:46" ht="12.75" customHeight="1" x14ac:dyDescent="0.2">
      <c r="A178" s="8"/>
      <c r="B178" s="343"/>
      <c r="C178" s="494"/>
      <c r="D178" s="337"/>
      <c r="E178" s="8"/>
      <c r="F178" s="495"/>
      <c r="G178" s="18"/>
      <c r="H178" s="18"/>
      <c r="I178" s="18"/>
      <c r="K178" s="18"/>
      <c r="L178" s="18"/>
      <c r="M178" s="18"/>
      <c r="N178" s="203"/>
      <c r="O178" s="18"/>
      <c r="P178" s="18"/>
      <c r="Q178" s="18"/>
      <c r="R178" s="18"/>
      <c r="AJ178" s="1"/>
      <c r="AK178" s="1"/>
      <c r="AN178" s="1"/>
      <c r="AO178" s="1"/>
      <c r="AP178" s="1"/>
      <c r="AQ178" s="1"/>
      <c r="AR178" s="1"/>
      <c r="AS178" s="1"/>
      <c r="AT178" s="1"/>
    </row>
    <row r="179" spans="1:46" ht="12.75" customHeight="1" x14ac:dyDescent="0.2">
      <c r="A179" s="8"/>
      <c r="B179" s="343"/>
      <c r="C179" s="494"/>
      <c r="D179" s="337"/>
      <c r="E179" s="8"/>
      <c r="F179" s="337"/>
      <c r="G179" s="18"/>
      <c r="H179" s="18"/>
      <c r="I179" s="18"/>
      <c r="K179" s="18"/>
      <c r="L179" s="18"/>
      <c r="M179" s="18"/>
      <c r="N179" s="203"/>
      <c r="O179" s="18"/>
      <c r="P179" s="18"/>
      <c r="Q179" s="18"/>
      <c r="R179" s="18"/>
      <c r="AJ179" s="1"/>
      <c r="AK179" s="1"/>
      <c r="AN179" s="1"/>
      <c r="AO179" s="1"/>
      <c r="AP179" s="1"/>
      <c r="AQ179" s="1"/>
      <c r="AR179" s="1"/>
      <c r="AS179" s="1"/>
      <c r="AT179" s="1"/>
    </row>
    <row r="180" spans="1:46" ht="12.75" customHeight="1" x14ac:dyDescent="0.2">
      <c r="A180" s="8"/>
      <c r="B180" s="343"/>
      <c r="C180" s="337"/>
      <c r="D180" s="337"/>
      <c r="E180" s="8"/>
      <c r="F180" s="337"/>
      <c r="G180" s="18"/>
      <c r="H180" s="18"/>
      <c r="I180" s="18"/>
      <c r="K180" s="18"/>
      <c r="L180" s="18"/>
      <c r="M180" s="18"/>
      <c r="N180" s="203"/>
      <c r="O180" s="18"/>
      <c r="P180" s="18"/>
      <c r="Q180" s="18"/>
      <c r="R180" s="18"/>
      <c r="AJ180" s="1"/>
      <c r="AK180" s="1"/>
      <c r="AN180" s="1"/>
      <c r="AO180" s="1"/>
      <c r="AP180" s="1"/>
      <c r="AQ180" s="1"/>
      <c r="AR180" s="1"/>
      <c r="AS180" s="1"/>
      <c r="AT180" s="1"/>
    </row>
    <row r="181" spans="1:46" ht="12.75" customHeight="1" x14ac:dyDescent="0.2">
      <c r="A181" s="8"/>
      <c r="B181" s="343"/>
      <c r="C181" s="337"/>
      <c r="D181" s="337"/>
      <c r="E181" s="8"/>
      <c r="F181" s="337"/>
      <c r="G181" s="18"/>
      <c r="H181" s="18"/>
      <c r="I181" s="18"/>
      <c r="K181" s="18"/>
      <c r="L181" s="18"/>
      <c r="M181" s="18"/>
      <c r="N181" s="203"/>
      <c r="O181" s="18"/>
      <c r="P181" s="18"/>
      <c r="Q181" s="18"/>
      <c r="R181" s="18"/>
      <c r="AJ181" s="1"/>
      <c r="AK181" s="1"/>
      <c r="AN181" s="1"/>
      <c r="AO181" s="1"/>
      <c r="AP181" s="1"/>
      <c r="AQ181" s="1"/>
      <c r="AR181" s="1"/>
      <c r="AS181" s="1"/>
      <c r="AT181" s="1"/>
    </row>
    <row r="182" spans="1:46" ht="12.75" customHeight="1" x14ac:dyDescent="0.2">
      <c r="A182" s="8"/>
      <c r="B182" s="462"/>
      <c r="C182" s="463"/>
      <c r="D182" s="463"/>
      <c r="E182" s="8"/>
      <c r="F182" s="463"/>
      <c r="G182" s="18"/>
      <c r="H182" s="18"/>
      <c r="I182" s="18"/>
      <c r="K182" s="18"/>
      <c r="L182" s="18"/>
      <c r="M182" s="18"/>
      <c r="N182" s="203"/>
      <c r="O182" s="18"/>
      <c r="P182" s="18"/>
      <c r="Q182" s="18"/>
      <c r="R182" s="18"/>
      <c r="AJ182" s="1"/>
      <c r="AK182" s="1"/>
      <c r="AN182" s="1"/>
      <c r="AO182" s="1"/>
      <c r="AP182" s="1"/>
      <c r="AQ182" s="1"/>
      <c r="AR182" s="1"/>
      <c r="AS182" s="1"/>
      <c r="AT182" s="1"/>
    </row>
    <row r="183" spans="1:46" ht="12.75" customHeight="1" x14ac:dyDescent="0.2">
      <c r="A183" s="8"/>
      <c r="B183" s="8"/>
      <c r="C183" s="8"/>
      <c r="D183" s="8"/>
      <c r="E183" s="8"/>
      <c r="F183" s="8"/>
      <c r="G183" s="18"/>
      <c r="H183" s="18"/>
      <c r="I183" s="18"/>
      <c r="K183" s="18"/>
      <c r="L183" s="18"/>
      <c r="M183" s="18"/>
      <c r="N183" s="203"/>
      <c r="O183" s="18"/>
      <c r="P183" s="18"/>
      <c r="Q183" s="18"/>
      <c r="R183" s="18"/>
      <c r="AJ183" s="1"/>
      <c r="AK183" s="1"/>
      <c r="AN183" s="1"/>
      <c r="AO183" s="1"/>
      <c r="AP183" s="1"/>
      <c r="AQ183" s="1"/>
      <c r="AR183" s="1"/>
      <c r="AS183" s="1"/>
      <c r="AT183" s="1"/>
    </row>
    <row r="184" spans="1:46" ht="12.75" customHeight="1" thickBot="1" x14ac:dyDescent="0.25">
      <c r="A184" s="336"/>
      <c r="B184" s="336"/>
      <c r="C184" s="337"/>
      <c r="D184" s="337"/>
      <c r="E184" s="337"/>
      <c r="F184" s="18"/>
      <c r="K184" s="18"/>
      <c r="L184" s="18"/>
      <c r="M184" s="18"/>
      <c r="N184" s="203"/>
      <c r="O184" s="18"/>
      <c r="P184" s="18"/>
      <c r="Q184" s="18"/>
      <c r="R184" s="18"/>
      <c r="AJ184" s="1"/>
      <c r="AK184" s="1"/>
      <c r="AN184" s="1"/>
      <c r="AO184" s="1"/>
      <c r="AP184" s="1"/>
      <c r="AQ184" s="1"/>
      <c r="AR184" s="1"/>
      <c r="AS184" s="1"/>
      <c r="AT184" s="1"/>
    </row>
    <row r="185" spans="1:46" ht="12.75" customHeight="1" thickTop="1" thickBot="1" x14ac:dyDescent="0.25">
      <c r="A185" s="37" t="s">
        <v>260</v>
      </c>
      <c r="B185" s="40"/>
      <c r="C185" s="18"/>
      <c r="D185" s="244" t="s">
        <v>261</v>
      </c>
      <c r="E185" s="244"/>
      <c r="F185" s="244"/>
      <c r="G185" s="245"/>
      <c r="H185" s="245"/>
      <c r="I185" s="245"/>
      <c r="J185" s="246"/>
      <c r="K185" s="203"/>
      <c r="L185" s="18"/>
      <c r="M185" s="18"/>
      <c r="N185" s="18"/>
      <c r="O185" s="18"/>
      <c r="AG185" s="1"/>
      <c r="AH185" s="1"/>
      <c r="AK185" s="1"/>
      <c r="AL185" s="1"/>
      <c r="AM185" s="1"/>
      <c r="AN185" s="1"/>
      <c r="AO185" s="1"/>
      <c r="AP185" s="1"/>
      <c r="AQ185" s="1"/>
    </row>
    <row r="186" spans="1:46" ht="12.75" customHeight="1" thickTop="1" x14ac:dyDescent="0.2">
      <c r="A186" s="64" t="s">
        <v>236</v>
      </c>
      <c r="B186" s="124" t="s">
        <v>262</v>
      </c>
      <c r="D186" s="243" t="s">
        <v>263</v>
      </c>
      <c r="E186" s="249" t="s">
        <v>264</v>
      </c>
      <c r="F186" s="247"/>
      <c r="G186" s="248"/>
      <c r="H186" s="248"/>
      <c r="I186" s="70"/>
      <c r="J186" s="72" t="s">
        <v>262</v>
      </c>
      <c r="K186" s="203"/>
      <c r="L186" s="18"/>
      <c r="M186" s="18"/>
      <c r="N186" s="18"/>
      <c r="O186" s="18"/>
      <c r="AG186" s="1"/>
      <c r="AH186" s="1"/>
      <c r="AK186" s="1"/>
      <c r="AL186" s="1"/>
      <c r="AM186" s="1"/>
      <c r="AN186" s="1"/>
      <c r="AO186" s="1"/>
      <c r="AP186" s="1"/>
      <c r="AQ186" s="1"/>
    </row>
    <row r="187" spans="1:46" ht="12.75" customHeight="1" x14ac:dyDescent="0.2">
      <c r="A187" s="383" t="s">
        <v>265</v>
      </c>
      <c r="B187" s="464"/>
      <c r="D187" s="239"/>
      <c r="E187" s="41"/>
      <c r="F187" s="41"/>
      <c r="G187" s="18"/>
      <c r="H187" s="1"/>
      <c r="I187" s="71"/>
      <c r="J187" s="65"/>
      <c r="K187" s="203"/>
      <c r="L187" s="18"/>
      <c r="M187" s="18"/>
      <c r="N187" s="18"/>
      <c r="O187" s="18"/>
      <c r="AG187" s="1"/>
      <c r="AH187" s="1"/>
      <c r="AK187" s="1"/>
      <c r="AL187" s="1"/>
      <c r="AM187" s="1"/>
      <c r="AN187" s="1"/>
      <c r="AO187" s="1"/>
      <c r="AP187" s="1"/>
      <c r="AQ187" s="1"/>
    </row>
    <row r="188" spans="1:46" ht="12.75" customHeight="1" x14ac:dyDescent="0.2">
      <c r="A188" s="277">
        <v>35079</v>
      </c>
      <c r="B188" s="382"/>
      <c r="D188" s="240"/>
      <c r="E188" s="8"/>
      <c r="F188" s="8"/>
      <c r="G188" s="42"/>
      <c r="H188" s="1"/>
      <c r="I188" s="71"/>
      <c r="J188" s="65"/>
      <c r="K188" s="203"/>
      <c r="L188" s="18"/>
      <c r="M188" s="18"/>
      <c r="N188" s="18"/>
      <c r="O188" s="18"/>
      <c r="AG188" s="1"/>
      <c r="AH188" s="1"/>
      <c r="AK188" s="1"/>
      <c r="AL188" s="1"/>
      <c r="AM188" s="1"/>
      <c r="AN188" s="1"/>
      <c r="AO188" s="1"/>
      <c r="AP188" s="1"/>
      <c r="AQ188" s="1"/>
    </row>
    <row r="189" spans="1:46" ht="12.75" customHeight="1" x14ac:dyDescent="0.2">
      <c r="A189" s="277">
        <v>35111</v>
      </c>
      <c r="B189" s="382"/>
      <c r="D189" s="240"/>
      <c r="E189" s="18"/>
      <c r="F189" s="18"/>
      <c r="G189" s="1"/>
      <c r="H189" s="1"/>
      <c r="I189" s="71"/>
      <c r="J189" s="65"/>
      <c r="K189" s="203"/>
      <c r="L189" s="18"/>
      <c r="M189" s="18"/>
      <c r="N189" s="18"/>
      <c r="O189" s="18"/>
      <c r="AG189" s="1"/>
      <c r="AH189" s="1"/>
      <c r="AK189" s="1"/>
      <c r="AL189" s="1"/>
      <c r="AM189" s="1"/>
      <c r="AN189" s="1"/>
      <c r="AO189" s="1"/>
      <c r="AP189" s="1"/>
      <c r="AQ189" s="1"/>
    </row>
    <row r="190" spans="1:46" ht="12.75" customHeight="1" x14ac:dyDescent="0.2">
      <c r="A190" s="277">
        <v>35143</v>
      </c>
      <c r="B190" s="382"/>
      <c r="D190" s="240"/>
      <c r="E190" s="18"/>
      <c r="F190" s="18"/>
      <c r="G190" s="1"/>
      <c r="H190" s="1"/>
      <c r="I190" s="23"/>
      <c r="J190" s="66"/>
      <c r="K190" s="203"/>
      <c r="L190" s="18"/>
      <c r="M190" s="18"/>
      <c r="N190" s="18"/>
      <c r="O190" s="18"/>
      <c r="AG190" s="1"/>
      <c r="AH190" s="1"/>
      <c r="AK190" s="1"/>
      <c r="AL190" s="1"/>
      <c r="AM190" s="1"/>
      <c r="AN190" s="1"/>
      <c r="AO190" s="1"/>
      <c r="AP190" s="1"/>
      <c r="AQ190" s="1"/>
    </row>
    <row r="191" spans="1:46" ht="12.75" customHeight="1" x14ac:dyDescent="0.2">
      <c r="A191" s="277">
        <v>35175</v>
      </c>
      <c r="B191" s="382"/>
      <c r="D191" s="240"/>
      <c r="E191" s="18"/>
      <c r="F191" s="18"/>
      <c r="G191" s="1"/>
      <c r="H191" s="1"/>
      <c r="I191" s="23"/>
      <c r="J191" s="65"/>
      <c r="K191" s="203"/>
      <c r="L191" s="18"/>
      <c r="M191" s="18"/>
      <c r="N191" s="18"/>
      <c r="O191" s="18"/>
      <c r="AG191" s="1"/>
      <c r="AH191" s="1"/>
      <c r="AK191" s="1"/>
      <c r="AL191" s="1"/>
      <c r="AM191" s="1"/>
      <c r="AN191" s="1"/>
      <c r="AO191" s="1"/>
      <c r="AP191" s="1"/>
      <c r="AQ191" s="1"/>
    </row>
    <row r="192" spans="1:46" ht="12.75" customHeight="1" x14ac:dyDescent="0.2">
      <c r="A192" s="277">
        <v>35207</v>
      </c>
      <c r="B192" s="382"/>
      <c r="D192" s="240"/>
      <c r="E192" s="18"/>
      <c r="F192" s="18"/>
      <c r="G192" s="1"/>
      <c r="H192" s="1"/>
      <c r="I192" s="23"/>
      <c r="J192" s="65"/>
      <c r="K192" s="18"/>
      <c r="L192" s="203"/>
      <c r="M192" s="18"/>
      <c r="N192" s="18"/>
      <c r="O192" s="18"/>
      <c r="P192" s="18"/>
      <c r="AH192" s="1"/>
      <c r="AI192" s="1"/>
      <c r="AL192" s="1"/>
      <c r="AM192" s="1"/>
      <c r="AN192" s="1"/>
      <c r="AO192" s="1"/>
      <c r="AP192" s="1"/>
      <c r="AQ192" s="1"/>
    </row>
    <row r="193" spans="1:43" ht="12.75" customHeight="1" x14ac:dyDescent="0.2">
      <c r="A193" s="277">
        <v>35239</v>
      </c>
      <c r="B193" s="382"/>
      <c r="D193" s="240"/>
      <c r="E193" s="1"/>
      <c r="F193" s="1"/>
      <c r="G193" s="1"/>
      <c r="H193" s="1"/>
      <c r="I193" s="71"/>
      <c r="J193" s="66"/>
      <c r="K193" s="18"/>
      <c r="L193" s="203"/>
      <c r="M193" s="18"/>
      <c r="N193" s="18"/>
      <c r="O193" s="18"/>
      <c r="P193" s="18"/>
      <c r="AH193" s="1"/>
      <c r="AI193" s="1"/>
      <c r="AL193" s="1"/>
      <c r="AM193" s="1"/>
      <c r="AN193" s="1"/>
      <c r="AO193" s="1"/>
      <c r="AP193" s="1"/>
      <c r="AQ193" s="1"/>
    </row>
    <row r="194" spans="1:43" ht="12.75" customHeight="1" x14ac:dyDescent="0.2">
      <c r="A194" s="277">
        <v>35271</v>
      </c>
      <c r="B194" s="382"/>
      <c r="D194" s="240"/>
      <c r="E194" s="18"/>
      <c r="F194" s="18"/>
      <c r="G194" s="1"/>
      <c r="H194" s="1"/>
      <c r="I194" s="23"/>
      <c r="J194" s="66"/>
      <c r="K194" s="18"/>
      <c r="L194" s="203"/>
      <c r="M194" s="18"/>
      <c r="N194" s="18"/>
      <c r="O194" s="18"/>
      <c r="P194" s="18"/>
      <c r="AH194" s="1"/>
      <c r="AI194" s="1"/>
      <c r="AL194" s="1"/>
      <c r="AM194" s="1"/>
      <c r="AN194" s="1"/>
      <c r="AO194" s="1"/>
      <c r="AP194" s="1"/>
      <c r="AQ194" s="1"/>
    </row>
    <row r="195" spans="1:43" ht="12.75" customHeight="1" x14ac:dyDescent="0.2">
      <c r="A195" s="277">
        <v>35303</v>
      </c>
      <c r="B195" s="382"/>
      <c r="D195" s="240"/>
      <c r="E195" s="18"/>
      <c r="F195" s="18"/>
      <c r="G195" s="1"/>
      <c r="H195" s="1"/>
      <c r="I195" s="23"/>
      <c r="J195" s="65"/>
      <c r="K195" s="18"/>
      <c r="L195" s="203"/>
      <c r="M195" s="18"/>
      <c r="N195" s="18"/>
      <c r="O195" s="18"/>
      <c r="P195" s="18"/>
      <c r="AH195" s="1"/>
      <c r="AI195" s="1"/>
      <c r="AL195" s="1"/>
      <c r="AM195" s="1"/>
      <c r="AN195" s="1"/>
      <c r="AO195" s="1"/>
      <c r="AP195" s="1"/>
      <c r="AQ195" s="1"/>
    </row>
    <row r="196" spans="1:43" ht="12.75" customHeight="1" x14ac:dyDescent="0.2">
      <c r="A196" s="277">
        <v>35335</v>
      </c>
      <c r="B196" s="382"/>
      <c r="D196" s="240"/>
      <c r="E196" s="18"/>
      <c r="F196" s="18"/>
      <c r="G196" s="1"/>
      <c r="H196" s="1"/>
      <c r="I196" s="23"/>
      <c r="J196" s="65"/>
      <c r="AF196" s="18"/>
      <c r="AH196" s="18"/>
      <c r="AI196" s="15"/>
      <c r="AJ196" s="24"/>
      <c r="AK196" s="25"/>
    </row>
    <row r="197" spans="1:43" ht="12.75" customHeight="1" x14ac:dyDescent="0.2">
      <c r="A197" s="277">
        <v>35367</v>
      </c>
      <c r="B197" s="382"/>
      <c r="D197" s="240"/>
      <c r="E197" s="18"/>
      <c r="F197" s="18"/>
      <c r="G197" s="1"/>
      <c r="H197" s="1"/>
      <c r="I197" s="23"/>
      <c r="J197" s="65"/>
      <c r="AF197" s="18"/>
      <c r="AH197" s="18"/>
      <c r="AI197" s="15"/>
      <c r="AJ197" s="24"/>
      <c r="AK197" s="25"/>
    </row>
    <row r="198" spans="1:43" ht="12.75" customHeight="1" x14ac:dyDescent="0.2">
      <c r="A198" s="277">
        <v>35399</v>
      </c>
      <c r="B198" s="382"/>
      <c r="D198" s="240"/>
      <c r="E198" s="18"/>
      <c r="F198" s="18"/>
      <c r="G198" s="1"/>
      <c r="H198" s="1"/>
      <c r="I198" s="23"/>
      <c r="J198" s="65"/>
      <c r="AF198" s="18"/>
      <c r="AH198" s="18"/>
      <c r="AI198" s="15"/>
      <c r="AJ198" s="24"/>
      <c r="AK198" s="25"/>
    </row>
    <row r="199" spans="1:43" ht="12.75" customHeight="1" x14ac:dyDescent="0.2">
      <c r="A199" s="277">
        <v>35430</v>
      </c>
      <c r="B199" s="382"/>
      <c r="D199" s="240"/>
      <c r="E199" s="18"/>
      <c r="F199" s="18"/>
      <c r="G199" s="1"/>
      <c r="H199" s="1"/>
      <c r="I199" s="23"/>
      <c r="J199" s="65"/>
      <c r="AI199" s="1"/>
      <c r="AJ199" s="24"/>
      <c r="AK199" s="25"/>
    </row>
    <row r="200" spans="1:43" ht="12.75" customHeight="1" x14ac:dyDescent="0.2">
      <c r="A200" s="277">
        <v>35431</v>
      </c>
      <c r="B200" s="382"/>
      <c r="D200" s="240"/>
      <c r="E200" s="18"/>
      <c r="F200" s="18"/>
      <c r="G200" s="1"/>
      <c r="H200" s="1"/>
      <c r="I200" s="23"/>
      <c r="J200" s="65"/>
      <c r="AG200" s="1"/>
      <c r="AH200" s="8"/>
      <c r="AI200" s="8"/>
      <c r="AJ200" s="1"/>
      <c r="AK200" s="1"/>
    </row>
    <row r="201" spans="1:43" ht="12.75" customHeight="1" x14ac:dyDescent="0.2">
      <c r="A201" s="277">
        <v>35462</v>
      </c>
      <c r="B201" s="382"/>
      <c r="D201" s="240"/>
      <c r="E201" s="18"/>
      <c r="F201" s="18"/>
      <c r="G201" s="1"/>
      <c r="H201" s="1"/>
      <c r="I201" s="23"/>
      <c r="J201" s="65"/>
      <c r="K201" s="1"/>
      <c r="L201" s="1"/>
      <c r="M201" s="1"/>
      <c r="N201" s="1"/>
    </row>
    <row r="202" spans="1:43" ht="12.75" customHeight="1" x14ac:dyDescent="0.2">
      <c r="A202" s="277">
        <v>35490</v>
      </c>
      <c r="B202" s="382"/>
      <c r="D202" s="240"/>
      <c r="E202" s="18"/>
      <c r="F202" s="18"/>
      <c r="G202" s="1"/>
      <c r="H202" s="1"/>
      <c r="I202" s="23"/>
      <c r="J202" s="65"/>
      <c r="K202" s="1"/>
      <c r="L202" s="1"/>
      <c r="M202" s="1"/>
      <c r="N202" s="1"/>
    </row>
    <row r="203" spans="1:43" ht="12.75" customHeight="1" x14ac:dyDescent="0.2">
      <c r="A203" s="277">
        <v>35521</v>
      </c>
      <c r="B203" s="405">
        <f>E87+E88</f>
        <v>0</v>
      </c>
      <c r="D203" s="240"/>
      <c r="E203" s="18"/>
      <c r="F203" s="18"/>
      <c r="G203" s="1"/>
      <c r="H203" s="1"/>
      <c r="I203" s="23"/>
      <c r="J203" s="65"/>
      <c r="K203" s="1"/>
      <c r="L203" s="1"/>
      <c r="M203" s="1"/>
      <c r="N203" s="1"/>
    </row>
    <row r="204" spans="1:43" ht="12.75" customHeight="1" x14ac:dyDescent="0.2">
      <c r="A204" s="277">
        <v>35551</v>
      </c>
      <c r="B204" s="405"/>
      <c r="D204" s="240"/>
      <c r="E204" s="18"/>
      <c r="F204" s="18"/>
      <c r="G204" s="1"/>
      <c r="H204" s="1"/>
      <c r="I204" s="23"/>
      <c r="J204" s="65"/>
      <c r="K204" s="1"/>
      <c r="L204" s="1"/>
      <c r="M204" s="1"/>
      <c r="N204" s="1"/>
    </row>
    <row r="205" spans="1:43" ht="12.75" customHeight="1" x14ac:dyDescent="0.2">
      <c r="A205" s="277">
        <v>35582</v>
      </c>
      <c r="B205" s="405"/>
      <c r="D205" s="240"/>
      <c r="E205" s="18"/>
      <c r="F205" s="18"/>
      <c r="G205" s="1"/>
      <c r="H205" s="1"/>
      <c r="I205" s="23"/>
      <c r="J205" s="65"/>
      <c r="K205" s="1"/>
      <c r="L205" s="1"/>
      <c r="M205" s="1"/>
      <c r="N205" s="1"/>
    </row>
    <row r="206" spans="1:43" ht="12.75" customHeight="1" x14ac:dyDescent="0.2">
      <c r="A206" s="277">
        <v>35612</v>
      </c>
      <c r="B206" s="405"/>
      <c r="D206" s="240"/>
      <c r="E206" s="18"/>
      <c r="F206" s="18"/>
      <c r="G206" s="1"/>
      <c r="H206" s="1"/>
      <c r="I206" s="23"/>
      <c r="J206" s="65"/>
      <c r="K206" s="1"/>
      <c r="L206" s="1"/>
      <c r="M206" s="1"/>
      <c r="N206" s="1"/>
    </row>
    <row r="207" spans="1:43" ht="12.75" customHeight="1" x14ac:dyDescent="0.2">
      <c r="A207" s="277">
        <v>35643</v>
      </c>
      <c r="B207" s="405"/>
      <c r="D207" s="240"/>
      <c r="E207" s="18"/>
      <c r="F207" s="18"/>
      <c r="G207" s="1"/>
      <c r="H207" s="1"/>
      <c r="I207" s="23"/>
      <c r="J207" s="65"/>
      <c r="K207" s="1"/>
      <c r="L207" s="1"/>
      <c r="M207" s="1"/>
      <c r="N207" s="1"/>
    </row>
    <row r="208" spans="1:43" ht="12.75" customHeight="1" x14ac:dyDescent="0.2">
      <c r="A208" s="277">
        <v>35674</v>
      </c>
      <c r="B208" s="405"/>
      <c r="D208" s="240"/>
      <c r="E208" s="18"/>
      <c r="F208" s="18"/>
      <c r="G208" s="1"/>
      <c r="H208" s="1"/>
      <c r="I208" s="23"/>
      <c r="J208" s="65"/>
      <c r="K208" s="1"/>
      <c r="L208" s="1"/>
      <c r="M208" s="1"/>
      <c r="N208" s="1"/>
    </row>
    <row r="209" spans="1:17" ht="12.75" customHeight="1" x14ac:dyDescent="0.2">
      <c r="A209" s="277">
        <v>35704</v>
      </c>
      <c r="B209" s="405"/>
      <c r="D209" s="240"/>
      <c r="E209" s="18"/>
      <c r="F209" s="18"/>
      <c r="G209" s="1"/>
      <c r="H209" s="1"/>
      <c r="I209" s="23"/>
      <c r="J209" s="65"/>
      <c r="K209" s="1"/>
      <c r="L209" s="1"/>
      <c r="M209" s="1"/>
      <c r="N209" s="1"/>
    </row>
    <row r="210" spans="1:17" ht="12.75" customHeight="1" x14ac:dyDescent="0.2">
      <c r="A210" s="277">
        <v>35735</v>
      </c>
      <c r="B210" s="405"/>
      <c r="D210" s="240"/>
      <c r="E210" s="18"/>
      <c r="F210" s="18"/>
      <c r="G210" s="1"/>
      <c r="H210" s="1"/>
      <c r="I210" s="23"/>
      <c r="J210" s="65"/>
      <c r="K210" s="1"/>
      <c r="L210" s="1"/>
      <c r="M210" s="1"/>
      <c r="N210" s="1"/>
    </row>
    <row r="211" spans="1:17" ht="12.75" customHeight="1" x14ac:dyDescent="0.2">
      <c r="A211" s="277">
        <v>35765</v>
      </c>
      <c r="B211" s="405"/>
      <c r="D211" s="240"/>
      <c r="E211" s="18"/>
      <c r="F211" s="18"/>
      <c r="G211" s="1"/>
      <c r="H211" s="1"/>
      <c r="I211" s="23"/>
      <c r="J211" s="65"/>
      <c r="K211" s="1"/>
      <c r="L211" s="1"/>
      <c r="M211" s="1"/>
      <c r="N211" s="1"/>
    </row>
    <row r="212" spans="1:17" ht="12.75" customHeight="1" x14ac:dyDescent="0.2">
      <c r="A212" s="277">
        <v>35796</v>
      </c>
      <c r="B212" s="65"/>
      <c r="D212" s="240"/>
      <c r="E212" s="18"/>
      <c r="F212" s="18"/>
      <c r="G212" s="1"/>
      <c r="H212" s="1"/>
      <c r="I212" s="23"/>
      <c r="J212" s="65"/>
      <c r="K212" s="1"/>
      <c r="L212" s="1"/>
      <c r="M212" s="1"/>
      <c r="N212" s="1"/>
    </row>
    <row r="213" spans="1:17" ht="12.75" customHeight="1" x14ac:dyDescent="0.2">
      <c r="A213" s="277">
        <v>35827</v>
      </c>
      <c r="B213" s="65">
        <f>E87+E88+E99</f>
        <v>0</v>
      </c>
      <c r="D213" s="240"/>
      <c r="E213" s="18"/>
      <c r="F213" s="18"/>
      <c r="G213" s="1"/>
      <c r="H213" s="1"/>
      <c r="I213" s="23"/>
      <c r="J213" s="65"/>
      <c r="K213" s="1"/>
      <c r="L213" s="1"/>
      <c r="M213" s="1"/>
      <c r="N213" s="1"/>
    </row>
    <row r="214" spans="1:17" ht="12.75" customHeight="1" x14ac:dyDescent="0.2">
      <c r="A214" s="277">
        <v>35855</v>
      </c>
      <c r="B214" s="65"/>
      <c r="D214" s="240"/>
      <c r="E214" s="18"/>
      <c r="F214" s="18"/>
      <c r="G214" s="1"/>
      <c r="H214" s="1"/>
      <c r="I214" s="23"/>
      <c r="J214" s="65"/>
      <c r="K214" s="1"/>
      <c r="L214" s="1"/>
      <c r="M214" s="1"/>
      <c r="N214" s="1"/>
    </row>
    <row r="215" spans="1:17" ht="12.75" customHeight="1" x14ac:dyDescent="0.2">
      <c r="A215" s="277">
        <v>35886</v>
      </c>
      <c r="B215" s="65"/>
      <c r="D215" s="240"/>
      <c r="E215" s="18"/>
      <c r="F215" s="18"/>
      <c r="G215" s="1"/>
      <c r="H215" s="1"/>
      <c r="I215" s="23"/>
      <c r="J215" s="65"/>
      <c r="K215" s="1"/>
      <c r="L215" s="1"/>
      <c r="M215" s="1"/>
      <c r="N215" s="1"/>
    </row>
    <row r="216" spans="1:17" ht="12.75" customHeight="1" x14ac:dyDescent="0.2">
      <c r="A216" s="277">
        <v>35916</v>
      </c>
      <c r="B216" s="65"/>
      <c r="D216" s="240"/>
      <c r="E216" s="18"/>
      <c r="F216" s="18"/>
      <c r="G216" s="1"/>
      <c r="H216" s="1"/>
      <c r="I216" s="23"/>
      <c r="J216" s="65"/>
      <c r="K216" s="1"/>
      <c r="L216" s="1"/>
      <c r="M216" s="1"/>
      <c r="N216" s="1"/>
    </row>
    <row r="217" spans="1:17" ht="12.75" customHeight="1" x14ac:dyDescent="0.2">
      <c r="A217" s="277">
        <v>35947</v>
      </c>
      <c r="B217" s="65"/>
      <c r="D217" s="240"/>
      <c r="E217" s="18"/>
      <c r="F217" s="18"/>
      <c r="G217" s="1"/>
      <c r="H217" s="1"/>
      <c r="I217" s="23"/>
      <c r="J217" s="65"/>
      <c r="K217" s="1"/>
      <c r="L217" s="1"/>
      <c r="M217" s="1"/>
      <c r="N217" s="1"/>
    </row>
    <row r="218" spans="1:17" ht="12.75" customHeight="1" x14ac:dyDescent="0.2">
      <c r="A218" s="277"/>
      <c r="B218" s="65"/>
      <c r="D218" s="240"/>
      <c r="E218" s="18"/>
      <c r="F218" s="18"/>
      <c r="G218" s="1"/>
      <c r="H218" s="1"/>
      <c r="I218" s="23"/>
      <c r="J218" s="65"/>
      <c r="K218" s="1"/>
      <c r="L218" s="1"/>
      <c r="M218" s="1"/>
      <c r="N218" s="1"/>
    </row>
    <row r="219" spans="1:17" ht="12.75" customHeight="1" x14ac:dyDescent="0.2">
      <c r="A219" s="277"/>
      <c r="B219" s="67"/>
      <c r="D219" s="240"/>
      <c r="E219" s="18"/>
      <c r="F219" s="18"/>
      <c r="G219" s="1"/>
      <c r="H219" s="1"/>
      <c r="I219" s="23"/>
      <c r="J219" s="67"/>
      <c r="K219" s="1"/>
      <c r="L219" s="1"/>
      <c r="M219" s="1"/>
      <c r="N219" s="1"/>
    </row>
    <row r="220" spans="1:17" ht="12.75" customHeight="1" thickBot="1" x14ac:dyDescent="0.25">
      <c r="A220" s="270" t="s">
        <v>76</v>
      </c>
      <c r="B220" s="68">
        <f>SUM(B187:B219)</f>
        <v>0</v>
      </c>
      <c r="D220" s="241"/>
      <c r="E220" s="18"/>
      <c r="F220" s="18"/>
      <c r="G220" s="1"/>
      <c r="H220" s="1"/>
      <c r="I220" s="69" t="s">
        <v>266</v>
      </c>
      <c r="J220" s="68">
        <f>SUM(J187:J219)</f>
        <v>0</v>
      </c>
      <c r="K220" s="1"/>
      <c r="L220" s="1"/>
      <c r="M220" s="1"/>
      <c r="N220" s="1"/>
    </row>
    <row r="221" spans="1:17" ht="12.75" customHeight="1" thickTop="1" thickBot="1" x14ac:dyDescent="0.25">
      <c r="A221" s="34"/>
      <c r="B221" s="36"/>
      <c r="D221" s="242"/>
      <c r="E221" s="35"/>
      <c r="F221" s="35"/>
      <c r="G221" s="35"/>
      <c r="H221" s="35"/>
      <c r="I221" s="35"/>
      <c r="J221" s="36"/>
      <c r="K221" s="1"/>
      <c r="L221" s="1"/>
      <c r="M221" s="1"/>
      <c r="N221" s="1"/>
    </row>
    <row r="222" spans="1:17" ht="12.75" customHeight="1" thickTop="1" x14ac:dyDescent="0.2">
      <c r="A222" s="18"/>
      <c r="B222" s="18"/>
      <c r="D222" s="57"/>
      <c r="E222" s="18"/>
      <c r="F222" s="18"/>
      <c r="G222" s="18"/>
      <c r="H222" s="18"/>
      <c r="I222" s="18"/>
      <c r="J222" s="18"/>
      <c r="K222" s="1"/>
      <c r="L222" s="1"/>
      <c r="M222" s="1"/>
      <c r="N222" s="1"/>
    </row>
    <row r="223" spans="1:17" ht="12.75" customHeight="1" x14ac:dyDescent="0.2">
      <c r="A223" s="18"/>
      <c r="B223" s="18"/>
      <c r="D223" s="57"/>
      <c r="E223" s="18"/>
      <c r="F223" s="18"/>
      <c r="G223" s="18"/>
      <c r="H223" s="18"/>
      <c r="I223" s="18"/>
      <c r="J223" s="18"/>
      <c r="K223" s="1"/>
      <c r="L223" s="1"/>
      <c r="M223" s="1"/>
      <c r="N223" s="1"/>
    </row>
    <row r="224" spans="1:17" ht="12.75" customHeight="1" thickBot="1" x14ac:dyDescent="0.25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ht="12.75" customHeight="1" thickTop="1" x14ac:dyDescent="0.2">
      <c r="A225" s="43" t="s">
        <v>267</v>
      </c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9"/>
      <c r="N225" s="18"/>
      <c r="P225" s="1"/>
      <c r="Q225" s="1"/>
      <c r="R225" s="1"/>
      <c r="S225" s="1"/>
    </row>
    <row r="226" spans="1:19" ht="12.75" customHeight="1" x14ac:dyDescent="0.2">
      <c r="A226" s="379" t="s">
        <v>263</v>
      </c>
      <c r="B226" s="44" t="s">
        <v>268</v>
      </c>
      <c r="C226" s="45" t="s">
        <v>269</v>
      </c>
      <c r="D226" s="63" t="s">
        <v>264</v>
      </c>
      <c r="E226" s="46"/>
      <c r="F226" s="46"/>
      <c r="G226" s="46"/>
      <c r="H226" s="46"/>
      <c r="I226" s="46"/>
      <c r="J226" s="46"/>
      <c r="K226" s="46"/>
      <c r="L226" s="46"/>
      <c r="M226" s="125" t="s">
        <v>262</v>
      </c>
      <c r="N226" s="1"/>
      <c r="P226" s="1"/>
      <c r="Q226" s="1"/>
      <c r="R226" s="1"/>
      <c r="S226" s="1"/>
    </row>
    <row r="227" spans="1:19" ht="12.75" customHeight="1" x14ac:dyDescent="0.2">
      <c r="A227" s="380"/>
      <c r="B227" s="129"/>
      <c r="C227" s="23"/>
      <c r="D227" s="18"/>
      <c r="E227" s="18"/>
      <c r="F227" s="18"/>
      <c r="G227" s="18"/>
      <c r="H227" s="18"/>
      <c r="I227" s="18"/>
      <c r="J227" s="18"/>
      <c r="K227" s="18"/>
      <c r="L227" s="18"/>
      <c r="M227" s="47"/>
      <c r="N227" s="1"/>
      <c r="P227" s="1"/>
      <c r="Q227" s="1"/>
      <c r="R227" s="1"/>
      <c r="S227" s="1"/>
    </row>
    <row r="228" spans="1:19" ht="12.75" customHeight="1" x14ac:dyDescent="0.2">
      <c r="A228" s="380"/>
      <c r="B228" s="129"/>
      <c r="C228" s="23"/>
      <c r="D228" s="18"/>
      <c r="E228" s="18"/>
      <c r="F228" s="18"/>
      <c r="G228" s="18"/>
      <c r="H228" s="18"/>
      <c r="I228" s="18"/>
      <c r="J228" s="18"/>
      <c r="K228" s="18"/>
      <c r="L228" s="18"/>
      <c r="M228" s="47"/>
      <c r="N228" s="1"/>
      <c r="P228" s="1"/>
      <c r="Q228" s="1"/>
      <c r="R228" s="1"/>
      <c r="S228" s="1"/>
    </row>
    <row r="229" spans="1:19" ht="12.75" customHeight="1" x14ac:dyDescent="0.2">
      <c r="A229" s="380"/>
      <c r="B229" s="129"/>
      <c r="C229" s="23"/>
      <c r="D229" s="18"/>
      <c r="E229" s="18"/>
      <c r="F229" s="18"/>
      <c r="G229" s="18"/>
      <c r="H229" s="18"/>
      <c r="I229" s="18"/>
      <c r="J229" s="18"/>
      <c r="K229" s="18"/>
      <c r="L229" s="18"/>
      <c r="M229" s="47"/>
      <c r="N229" s="1"/>
      <c r="P229" s="1"/>
      <c r="Q229" s="1"/>
      <c r="R229" s="1"/>
      <c r="S229" s="1"/>
    </row>
    <row r="230" spans="1:19" ht="12.75" customHeight="1" x14ac:dyDescent="0.2">
      <c r="A230" s="380"/>
      <c r="B230" s="129"/>
      <c r="C230" s="23"/>
      <c r="D230" s="18"/>
      <c r="E230" s="18"/>
      <c r="F230" s="18"/>
      <c r="G230" s="18"/>
      <c r="H230" s="18"/>
      <c r="I230" s="18"/>
      <c r="J230" s="18"/>
      <c r="K230" s="18"/>
      <c r="L230" s="18"/>
      <c r="M230" s="47"/>
      <c r="N230" s="1"/>
      <c r="P230" s="1"/>
      <c r="Q230" s="1"/>
      <c r="R230" s="1"/>
      <c r="S230" s="1"/>
    </row>
    <row r="231" spans="1:19" ht="12.75" customHeight="1" x14ac:dyDescent="0.2">
      <c r="A231" s="380"/>
      <c r="B231" s="129"/>
      <c r="C231" s="23"/>
      <c r="D231" s="18"/>
      <c r="E231" s="18"/>
      <c r="F231" s="18"/>
      <c r="G231" s="18"/>
      <c r="H231" s="18"/>
      <c r="I231" s="18"/>
      <c r="J231" s="18"/>
      <c r="K231" s="18"/>
      <c r="L231" s="18"/>
      <c r="M231" s="47"/>
      <c r="N231" s="1"/>
      <c r="P231" s="1"/>
      <c r="Q231" s="1"/>
      <c r="R231" s="1"/>
      <c r="S231" s="1"/>
    </row>
    <row r="232" spans="1:19" ht="12.75" customHeight="1" x14ac:dyDescent="0.2">
      <c r="A232" s="380"/>
      <c r="B232" s="129"/>
      <c r="C232" s="23"/>
      <c r="D232" s="18"/>
      <c r="E232" s="18"/>
      <c r="F232" s="18"/>
      <c r="G232" s="18"/>
      <c r="H232" s="18"/>
      <c r="I232" s="18"/>
      <c r="J232" s="18"/>
      <c r="K232" s="18"/>
      <c r="L232" s="18"/>
      <c r="M232" s="47"/>
      <c r="N232" s="1"/>
    </row>
    <row r="233" spans="1:19" ht="12.75" customHeight="1" x14ac:dyDescent="0.2">
      <c r="A233" s="380"/>
      <c r="B233" s="129"/>
      <c r="C233" s="23"/>
      <c r="D233" s="18"/>
      <c r="E233" s="18"/>
      <c r="F233" s="18"/>
      <c r="G233" s="18"/>
      <c r="H233" s="18"/>
      <c r="I233" s="18"/>
      <c r="J233" s="18"/>
      <c r="K233" s="18"/>
      <c r="L233" s="18"/>
      <c r="M233" s="47"/>
      <c r="N233" s="1"/>
    </row>
    <row r="234" spans="1:19" ht="12.75" customHeight="1" x14ac:dyDescent="0.2">
      <c r="A234" s="380"/>
      <c r="B234" s="129"/>
      <c r="C234" s="23"/>
      <c r="D234" s="18"/>
      <c r="E234" s="18"/>
      <c r="F234" s="18"/>
      <c r="G234" s="18"/>
      <c r="H234" s="18"/>
      <c r="I234" s="18"/>
      <c r="J234" s="18"/>
      <c r="K234" s="18"/>
      <c r="L234" s="18"/>
      <c r="M234" s="47"/>
      <c r="N234" s="1"/>
    </row>
    <row r="235" spans="1:19" ht="12.75" customHeight="1" x14ac:dyDescent="0.2">
      <c r="A235" s="380"/>
      <c r="B235" s="129"/>
      <c r="C235" s="23"/>
      <c r="D235" s="18"/>
      <c r="E235" s="18"/>
      <c r="F235" s="18"/>
      <c r="G235" s="18"/>
      <c r="H235" s="18"/>
      <c r="I235" s="18"/>
      <c r="J235" s="18"/>
      <c r="K235" s="18"/>
      <c r="L235" s="18"/>
      <c r="M235" s="47"/>
      <c r="N235" s="1"/>
    </row>
    <row r="236" spans="1:19" ht="12.75" customHeight="1" x14ac:dyDescent="0.2">
      <c r="A236" s="380"/>
      <c r="B236" s="129"/>
      <c r="C236" s="23"/>
      <c r="D236" s="18"/>
      <c r="E236" s="18"/>
      <c r="F236" s="18"/>
      <c r="G236" s="18"/>
      <c r="H236" s="18"/>
      <c r="I236" s="18"/>
      <c r="J236" s="18"/>
      <c r="K236" s="18"/>
      <c r="L236" s="18"/>
      <c r="M236" s="47"/>
      <c r="N236" s="1"/>
    </row>
    <row r="237" spans="1:19" ht="12.75" customHeight="1" x14ac:dyDescent="0.2">
      <c r="A237" s="380"/>
      <c r="B237" s="129"/>
      <c r="C237" s="23"/>
      <c r="D237" s="18"/>
      <c r="E237" s="18"/>
      <c r="F237" s="18"/>
      <c r="G237" s="18"/>
      <c r="H237" s="18"/>
      <c r="I237" s="18"/>
      <c r="J237" s="18"/>
      <c r="K237" s="18"/>
      <c r="L237" s="18"/>
      <c r="M237" s="47"/>
      <c r="N237" s="1"/>
    </row>
    <row r="238" spans="1:19" ht="12.75" customHeight="1" x14ac:dyDescent="0.2">
      <c r="A238" s="380"/>
      <c r="B238" s="129"/>
      <c r="C238" s="23"/>
      <c r="D238" s="18"/>
      <c r="E238" s="18"/>
      <c r="F238" s="18"/>
      <c r="G238" s="18"/>
      <c r="H238" s="18"/>
      <c r="I238" s="18"/>
      <c r="J238" s="18"/>
      <c r="K238" s="18"/>
      <c r="L238" s="18"/>
      <c r="M238" s="47"/>
      <c r="N238" s="1"/>
    </row>
    <row r="239" spans="1:19" ht="12.75" customHeight="1" x14ac:dyDescent="0.2">
      <c r="A239" s="380"/>
      <c r="B239" s="129"/>
      <c r="C239" s="23"/>
      <c r="D239" s="18"/>
      <c r="E239" s="18"/>
      <c r="F239" s="18"/>
      <c r="G239" s="18"/>
      <c r="H239" s="18"/>
      <c r="I239" s="18"/>
      <c r="J239" s="18"/>
      <c r="K239" s="18"/>
      <c r="L239" s="18"/>
      <c r="M239" s="47"/>
      <c r="N239" s="1"/>
    </row>
    <row r="240" spans="1:19" ht="12.75" customHeight="1" x14ac:dyDescent="0.2">
      <c r="A240" s="380"/>
      <c r="B240" s="129"/>
      <c r="C240" s="23"/>
      <c r="D240" s="18"/>
      <c r="E240" s="18"/>
      <c r="F240" s="18"/>
      <c r="G240" s="18"/>
      <c r="H240" s="18"/>
      <c r="I240" s="18"/>
      <c r="J240" s="18"/>
      <c r="K240" s="18"/>
      <c r="L240" s="18"/>
      <c r="M240" s="47"/>
      <c r="N240" s="1"/>
    </row>
    <row r="241" spans="1:15" ht="12.75" customHeight="1" x14ac:dyDescent="0.2">
      <c r="A241" s="380"/>
      <c r="B241" s="131"/>
      <c r="C241" s="23"/>
      <c r="D241" s="18"/>
      <c r="E241" s="18"/>
      <c r="F241" s="18"/>
      <c r="G241" s="18"/>
      <c r="H241" s="18"/>
      <c r="I241" s="18"/>
      <c r="J241" s="18"/>
      <c r="K241" s="18"/>
      <c r="L241" s="18"/>
      <c r="M241" s="47"/>
      <c r="N241" s="1"/>
    </row>
    <row r="242" spans="1:15" ht="12.75" customHeight="1" x14ac:dyDescent="0.2">
      <c r="A242" s="380"/>
      <c r="B242" s="131"/>
      <c r="C242" s="23"/>
      <c r="D242" s="18"/>
      <c r="E242" s="18"/>
      <c r="F242" s="18"/>
      <c r="G242" s="18"/>
      <c r="H242" s="18"/>
      <c r="I242" s="18"/>
      <c r="J242" s="18"/>
      <c r="K242" s="18"/>
      <c r="L242" s="18"/>
      <c r="M242" s="47"/>
      <c r="N242" s="1"/>
    </row>
    <row r="243" spans="1:15" ht="12.75" customHeight="1" x14ac:dyDescent="0.2">
      <c r="A243" s="380"/>
      <c r="B243" s="131"/>
      <c r="C243" s="23"/>
      <c r="D243" s="18"/>
      <c r="E243" s="18"/>
      <c r="F243" s="18"/>
      <c r="G243" s="18"/>
      <c r="H243" s="18"/>
      <c r="I243" s="18"/>
      <c r="J243" s="18"/>
      <c r="K243" s="18"/>
      <c r="L243" s="18"/>
      <c r="M243" s="47"/>
      <c r="N243" s="1"/>
    </row>
    <row r="244" spans="1:15" ht="12.75" customHeight="1" x14ac:dyDescent="0.2">
      <c r="A244" s="380"/>
      <c r="B244" s="130"/>
      <c r="C244" s="23"/>
      <c r="D244" s="18"/>
      <c r="E244" s="18"/>
      <c r="F244" s="18"/>
      <c r="G244" s="18"/>
      <c r="H244" s="18"/>
      <c r="I244" s="18"/>
      <c r="J244" s="18"/>
      <c r="K244" s="18"/>
      <c r="L244" s="18"/>
      <c r="M244" s="47"/>
      <c r="N244" s="1"/>
    </row>
    <row r="245" spans="1:15" ht="12.75" customHeight="1" x14ac:dyDescent="0.2">
      <c r="A245" s="380"/>
      <c r="B245" s="130"/>
      <c r="C245" s="23"/>
      <c r="D245" s="18"/>
      <c r="E245" s="18"/>
      <c r="F245" s="18"/>
      <c r="G245" s="18"/>
      <c r="H245" s="18"/>
      <c r="I245" s="18"/>
      <c r="J245" s="18"/>
      <c r="K245" s="18"/>
      <c r="L245" s="18"/>
      <c r="M245" s="47"/>
      <c r="N245" s="1"/>
    </row>
    <row r="246" spans="1:15" ht="12.75" customHeight="1" x14ac:dyDescent="0.2">
      <c r="A246" s="380"/>
      <c r="B246" s="130"/>
      <c r="C246" s="23"/>
      <c r="D246" s="18"/>
      <c r="E246" s="18"/>
      <c r="F246" s="18"/>
      <c r="G246" s="18"/>
      <c r="H246" s="18"/>
      <c r="I246" s="18"/>
      <c r="J246" s="18"/>
      <c r="K246" s="18"/>
      <c r="L246" s="18"/>
      <c r="M246" s="47"/>
      <c r="N246" s="1"/>
    </row>
    <row r="247" spans="1:15" ht="12.75" customHeight="1" x14ac:dyDescent="0.2">
      <c r="A247" s="380"/>
      <c r="B247" s="130"/>
      <c r="C247" s="23"/>
      <c r="D247" s="18"/>
      <c r="E247" s="18"/>
      <c r="F247" s="18"/>
      <c r="G247" s="18"/>
      <c r="H247" s="18"/>
      <c r="I247" s="18"/>
      <c r="J247" s="18"/>
      <c r="K247" s="18"/>
      <c r="L247" s="18"/>
      <c r="M247" s="47"/>
      <c r="N247" s="1"/>
    </row>
    <row r="248" spans="1:15" ht="12.75" customHeight="1" x14ac:dyDescent="0.2">
      <c r="A248" s="380"/>
      <c r="B248" s="130"/>
      <c r="C248" s="23"/>
      <c r="D248" s="18"/>
      <c r="E248" s="18"/>
      <c r="F248" s="18"/>
      <c r="G248" s="18"/>
      <c r="H248" s="18"/>
      <c r="I248" s="18"/>
      <c r="J248" s="18"/>
      <c r="K248" s="18"/>
      <c r="L248" s="18"/>
      <c r="M248" s="47"/>
      <c r="N248" s="1"/>
    </row>
    <row r="249" spans="1:15" ht="12.75" customHeight="1" x14ac:dyDescent="0.2">
      <c r="A249" s="380"/>
      <c r="B249" s="130"/>
      <c r="C249" s="23"/>
      <c r="D249" s="18"/>
      <c r="E249" s="18"/>
      <c r="F249" s="18"/>
      <c r="G249" s="18"/>
      <c r="H249" s="18"/>
      <c r="I249" s="18"/>
      <c r="J249" s="18"/>
      <c r="K249" s="18"/>
      <c r="L249" s="18"/>
      <c r="M249" s="47"/>
      <c r="N249" s="1"/>
    </row>
    <row r="250" spans="1:15" ht="12.75" customHeight="1" thickBot="1" x14ac:dyDescent="0.25">
      <c r="A250" s="380"/>
      <c r="B250" s="128"/>
      <c r="C250" s="23"/>
      <c r="D250" s="18"/>
      <c r="E250" s="18"/>
      <c r="F250" s="18"/>
      <c r="G250" s="18"/>
      <c r="H250" s="18"/>
      <c r="I250" s="18"/>
      <c r="J250" s="18"/>
      <c r="K250" s="18"/>
      <c r="L250" s="69" t="s">
        <v>270</v>
      </c>
      <c r="M250" s="48">
        <f>SUM(M227:M249)</f>
        <v>0</v>
      </c>
      <c r="N250" s="1"/>
    </row>
    <row r="251" spans="1:15" ht="12.75" customHeight="1" thickTop="1" thickBot="1" x14ac:dyDescent="0.25">
      <c r="A251" s="381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6"/>
      <c r="N251" s="1"/>
    </row>
    <row r="252" spans="1:15" ht="12.75" customHeight="1" thickTop="1" x14ac:dyDescent="0.2"/>
    <row r="253" spans="1:15" ht="12.75" customHeight="1" x14ac:dyDescent="0.2"/>
    <row r="254" spans="1:15" ht="12.75" customHeight="1" thickBot="1" x14ac:dyDescent="0.25">
      <c r="D254" s="1"/>
      <c r="E254" s="1"/>
      <c r="F254" s="1"/>
      <c r="G254" s="49"/>
      <c r="H254" s="49"/>
    </row>
    <row r="255" spans="1:15" ht="12.75" customHeight="1" thickTop="1" thickBot="1" x14ac:dyDescent="0.25">
      <c r="A255" s="74" t="s">
        <v>271</v>
      </c>
      <c r="B255" s="73"/>
      <c r="C255" s="73"/>
      <c r="D255" s="73"/>
      <c r="E255" s="73"/>
      <c r="F255" s="76"/>
      <c r="G255" s="49"/>
      <c r="H255" s="49"/>
      <c r="I255" s="49"/>
      <c r="J255" s="49"/>
      <c r="K255" s="49"/>
      <c r="L255" s="49"/>
      <c r="M255" s="49"/>
      <c r="N255" s="49"/>
      <c r="O255" s="49"/>
    </row>
    <row r="256" spans="1:15" ht="12.75" customHeight="1" thickBot="1" x14ac:dyDescent="0.25">
      <c r="A256" s="75" t="s">
        <v>272</v>
      </c>
      <c r="B256" s="50" t="s">
        <v>263</v>
      </c>
      <c r="C256" s="51" t="s">
        <v>268</v>
      </c>
      <c r="D256" s="83" t="s">
        <v>269</v>
      </c>
      <c r="E256" s="84"/>
      <c r="F256" s="77" t="s">
        <v>262</v>
      </c>
      <c r="G256" s="53"/>
      <c r="H256" s="53"/>
      <c r="I256" s="49"/>
      <c r="J256" s="49"/>
      <c r="K256" s="49"/>
      <c r="L256" s="49"/>
      <c r="M256" s="49"/>
      <c r="N256" s="49"/>
      <c r="O256" s="49"/>
    </row>
    <row r="257" spans="1:15" ht="12.75" customHeight="1" x14ac:dyDescent="0.2">
      <c r="A257" s="135"/>
      <c r="B257" s="62"/>
      <c r="C257" s="52"/>
      <c r="D257" s="18"/>
      <c r="E257" s="85"/>
      <c r="F257" s="136"/>
      <c r="G257" s="53"/>
      <c r="H257" s="53"/>
      <c r="I257" s="53"/>
      <c r="J257" s="53"/>
      <c r="K257" s="53"/>
      <c r="L257" s="53"/>
      <c r="M257" s="53"/>
      <c r="N257" s="53"/>
      <c r="O257" s="53"/>
    </row>
    <row r="258" spans="1:15" ht="12.75" customHeight="1" x14ac:dyDescent="0.2">
      <c r="A258" s="135"/>
      <c r="B258" s="62"/>
      <c r="C258" s="49"/>
      <c r="D258" s="137"/>
      <c r="E258" s="85"/>
      <c r="F258" s="501"/>
      <c r="G258" s="49"/>
      <c r="H258" s="49"/>
      <c r="I258" s="53"/>
      <c r="J258" s="53"/>
      <c r="K258" s="53"/>
      <c r="L258" s="53"/>
      <c r="M258" s="53"/>
      <c r="N258" s="53"/>
      <c r="O258" s="53"/>
    </row>
    <row r="259" spans="1:15" ht="12.75" customHeight="1" x14ac:dyDescent="0.2">
      <c r="A259" s="135"/>
      <c r="B259" s="62"/>
      <c r="C259" s="49"/>
      <c r="D259" s="137"/>
      <c r="E259" s="85"/>
      <c r="F259" s="78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1:15" ht="12.75" customHeight="1" x14ac:dyDescent="0.2">
      <c r="A260" s="135"/>
      <c r="B260" s="62"/>
      <c r="C260" s="49"/>
      <c r="D260" s="137"/>
      <c r="E260" s="85"/>
      <c r="F260" s="78"/>
      <c r="G260" s="49"/>
      <c r="H260" s="49"/>
      <c r="I260" s="49"/>
      <c r="J260" s="49"/>
      <c r="K260" s="49"/>
      <c r="L260" s="49"/>
      <c r="M260" s="49"/>
      <c r="N260" s="49"/>
      <c r="O260" s="49"/>
    </row>
    <row r="261" spans="1:15" ht="12.75" customHeight="1" x14ac:dyDescent="0.2">
      <c r="A261" s="135"/>
      <c r="B261" s="62"/>
      <c r="C261" s="49"/>
      <c r="D261" s="137"/>
      <c r="E261" s="85"/>
      <c r="F261" s="78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1:15" ht="12.75" customHeight="1" x14ac:dyDescent="0.2">
      <c r="A262" s="135"/>
      <c r="B262" s="62"/>
      <c r="C262" s="49"/>
      <c r="D262" s="137"/>
      <c r="E262" s="85"/>
      <c r="F262" s="78"/>
      <c r="G262" s="49"/>
      <c r="H262" s="49"/>
      <c r="I262" s="49"/>
      <c r="J262" s="49"/>
      <c r="K262" s="49"/>
      <c r="L262" s="49"/>
      <c r="M262" s="49"/>
      <c r="N262" s="49"/>
      <c r="O262" s="49"/>
    </row>
    <row r="263" spans="1:15" ht="12.75" customHeight="1" x14ac:dyDescent="0.2">
      <c r="A263" s="135"/>
      <c r="B263" s="62"/>
      <c r="C263" s="49"/>
      <c r="D263" s="137"/>
      <c r="E263" s="85"/>
      <c r="F263" s="78"/>
      <c r="G263" s="49"/>
      <c r="H263" s="49"/>
      <c r="I263" s="49"/>
      <c r="J263" s="49"/>
      <c r="K263" s="49"/>
      <c r="L263" s="49"/>
      <c r="M263" s="49"/>
      <c r="N263" s="49"/>
      <c r="O263" s="49"/>
    </row>
    <row r="264" spans="1:15" ht="12.75" customHeight="1" x14ac:dyDescent="0.2">
      <c r="A264" s="135"/>
      <c r="B264" s="62"/>
      <c r="C264" s="49"/>
      <c r="D264" s="137"/>
      <c r="E264" s="85"/>
      <c r="F264" s="78"/>
      <c r="G264" s="49"/>
      <c r="H264" s="49"/>
      <c r="I264" s="49"/>
      <c r="J264" s="49"/>
      <c r="K264" s="49"/>
      <c r="L264" s="49"/>
      <c r="M264" s="49"/>
      <c r="N264" s="49"/>
      <c r="O264" s="49"/>
    </row>
    <row r="265" spans="1:15" ht="12.75" customHeight="1" x14ac:dyDescent="0.2">
      <c r="A265" s="135"/>
      <c r="B265" s="62"/>
      <c r="C265" s="49"/>
      <c r="D265" s="137"/>
      <c r="E265" s="85"/>
      <c r="F265" s="78"/>
      <c r="G265" s="49"/>
      <c r="H265" s="49"/>
      <c r="I265" s="49"/>
      <c r="J265" s="49"/>
      <c r="K265" s="49"/>
      <c r="L265" s="49"/>
      <c r="M265" s="49"/>
      <c r="N265" s="49"/>
      <c r="O265" s="49"/>
    </row>
    <row r="266" spans="1:15" ht="12.75" customHeight="1" x14ac:dyDescent="0.2">
      <c r="A266" s="135"/>
      <c r="B266" s="62"/>
      <c r="C266" s="49"/>
      <c r="D266" s="137"/>
      <c r="E266" s="85"/>
      <c r="F266" s="78"/>
      <c r="G266" s="49"/>
      <c r="H266" s="49"/>
      <c r="I266" s="49"/>
      <c r="J266" s="49"/>
      <c r="K266" s="49"/>
      <c r="L266" s="49"/>
      <c r="M266" s="49"/>
      <c r="N266" s="49"/>
      <c r="O266" s="49"/>
    </row>
    <row r="267" spans="1:15" ht="12.75" customHeight="1" x14ac:dyDescent="0.2">
      <c r="A267" s="135"/>
      <c r="B267" s="62"/>
      <c r="C267" s="49"/>
      <c r="D267" s="137"/>
      <c r="E267" s="85"/>
      <c r="F267" s="78"/>
      <c r="G267" s="49"/>
      <c r="H267" s="49"/>
      <c r="I267" s="49"/>
      <c r="J267" s="49"/>
      <c r="K267" s="49"/>
      <c r="L267" s="49"/>
      <c r="M267" s="49"/>
      <c r="N267" s="49"/>
      <c r="O267" s="49"/>
    </row>
    <row r="268" spans="1:15" ht="12.75" customHeight="1" x14ac:dyDescent="0.2">
      <c r="A268" s="135"/>
      <c r="B268" s="62"/>
      <c r="C268" s="49"/>
      <c r="D268" s="137"/>
      <c r="E268" s="85"/>
      <c r="F268" s="78"/>
      <c r="G268" s="49"/>
      <c r="H268" s="49"/>
      <c r="I268" s="49"/>
      <c r="J268" s="49"/>
      <c r="K268" s="49"/>
      <c r="L268" s="49"/>
      <c r="M268" s="49"/>
      <c r="N268" s="49"/>
      <c r="O268" s="49"/>
    </row>
    <row r="269" spans="1:15" ht="12.75" customHeight="1" x14ac:dyDescent="0.2">
      <c r="A269" s="135"/>
      <c r="B269" s="62"/>
      <c r="C269" s="49"/>
      <c r="D269" s="137"/>
      <c r="E269" s="85"/>
      <c r="F269" s="78"/>
      <c r="G269" s="49"/>
      <c r="H269" s="49"/>
      <c r="I269" s="49"/>
      <c r="J269" s="49"/>
      <c r="K269" s="49"/>
      <c r="L269" s="49"/>
      <c r="M269" s="49"/>
      <c r="N269" s="49"/>
      <c r="O269" s="49"/>
    </row>
    <row r="270" spans="1:15" ht="12.75" customHeight="1" x14ac:dyDescent="0.2">
      <c r="A270" s="135"/>
      <c r="B270" s="62"/>
      <c r="C270" s="49"/>
      <c r="D270" s="137"/>
      <c r="E270" s="85"/>
      <c r="F270" s="78"/>
      <c r="G270" s="49"/>
      <c r="H270" s="49"/>
      <c r="I270" s="49"/>
      <c r="J270" s="49"/>
      <c r="K270" s="49"/>
      <c r="L270" s="49"/>
      <c r="M270" s="49"/>
      <c r="N270" s="49"/>
      <c r="O270" s="49"/>
    </row>
    <row r="271" spans="1:15" ht="12.75" customHeight="1" x14ac:dyDescent="0.2">
      <c r="A271" s="135"/>
      <c r="B271" s="62"/>
      <c r="C271" s="49"/>
      <c r="D271" s="137"/>
      <c r="E271" s="85"/>
      <c r="F271" s="78"/>
      <c r="G271" s="49"/>
      <c r="H271" s="49"/>
      <c r="I271" s="49"/>
      <c r="J271" s="49"/>
      <c r="K271" s="49"/>
      <c r="L271" s="49"/>
      <c r="M271" s="49"/>
      <c r="N271" s="49"/>
      <c r="O271" s="49"/>
    </row>
    <row r="272" spans="1:15" ht="12.75" customHeight="1" x14ac:dyDescent="0.2">
      <c r="A272" s="135"/>
      <c r="B272" s="62"/>
      <c r="C272" s="49"/>
      <c r="D272" s="137"/>
      <c r="E272" s="85"/>
      <c r="F272" s="78"/>
      <c r="G272" s="49"/>
      <c r="H272" s="49"/>
      <c r="I272" s="49"/>
      <c r="J272" s="49"/>
      <c r="K272" s="49"/>
      <c r="L272" s="49"/>
      <c r="M272" s="49"/>
      <c r="N272" s="49"/>
      <c r="O272" s="49"/>
    </row>
    <row r="273" spans="1:15" ht="12.75" customHeight="1" x14ac:dyDescent="0.2">
      <c r="A273" s="135"/>
      <c r="B273" s="62"/>
      <c r="C273" s="49"/>
      <c r="D273" s="137"/>
      <c r="E273" s="85"/>
      <c r="F273" s="78"/>
      <c r="G273" s="49"/>
      <c r="H273" s="49"/>
      <c r="I273" s="49"/>
      <c r="J273" s="49"/>
      <c r="K273" s="49"/>
      <c r="L273" s="49"/>
      <c r="M273" s="49"/>
      <c r="N273" s="49"/>
      <c r="O273" s="49"/>
    </row>
    <row r="274" spans="1:15" ht="12.75" customHeight="1" x14ac:dyDescent="0.2">
      <c r="A274" s="135"/>
      <c r="B274" s="62"/>
      <c r="C274" s="49"/>
      <c r="D274" s="137"/>
      <c r="E274" s="85"/>
      <c r="F274" s="78"/>
      <c r="G274" s="49"/>
      <c r="H274" s="49"/>
      <c r="I274" s="49"/>
      <c r="J274" s="49"/>
      <c r="K274" s="49"/>
      <c r="L274" s="49"/>
      <c r="M274" s="49"/>
      <c r="N274" s="49"/>
      <c r="O274" s="49"/>
    </row>
    <row r="275" spans="1:15" ht="12.75" customHeight="1" thickBot="1" x14ac:dyDescent="0.25">
      <c r="A275" s="135"/>
      <c r="B275" s="62"/>
      <c r="C275" s="49"/>
      <c r="D275" s="49"/>
      <c r="E275" s="69" t="s">
        <v>273</v>
      </c>
      <c r="F275" s="86">
        <f>SUM(F257:F274)</f>
        <v>0</v>
      </c>
      <c r="G275" s="49"/>
      <c r="H275" s="49"/>
      <c r="I275" s="49"/>
      <c r="J275" s="49"/>
      <c r="K275" s="49"/>
      <c r="L275" s="49"/>
      <c r="M275" s="49"/>
      <c r="N275" s="49"/>
      <c r="O275" s="49"/>
    </row>
    <row r="276" spans="1:15" ht="12.75" customHeight="1" thickTop="1" thickBot="1" x14ac:dyDescent="0.25">
      <c r="A276" s="79"/>
      <c r="B276" s="80"/>
      <c r="C276" s="81"/>
      <c r="D276" s="81"/>
      <c r="E276" s="126"/>
      <c r="F276" s="82"/>
      <c r="I276" s="49"/>
      <c r="J276" s="49"/>
      <c r="K276" s="49"/>
      <c r="L276" s="49"/>
      <c r="M276" s="49"/>
      <c r="N276" s="49"/>
      <c r="O276" s="49"/>
    </row>
    <row r="277" spans="1:15" ht="12.75" customHeight="1" thickTop="1" x14ac:dyDescent="0.2"/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0">
    <pageSetUpPr fitToPage="1"/>
  </sheetPr>
  <dimension ref="A1:AG51"/>
  <sheetViews>
    <sheetView showGridLines="0" zoomScale="75" workbookViewId="0">
      <selection activeCell="O15" sqref="O15"/>
    </sheetView>
  </sheetViews>
  <sheetFormatPr defaultColWidth="8.42578125" defaultRowHeight="12.75" customHeight="1" x14ac:dyDescent="0.2"/>
  <cols>
    <col min="1" max="1" width="10.42578125" style="138" customWidth="1"/>
    <col min="2" max="2" width="3.28515625" style="138" customWidth="1"/>
    <col min="3" max="3" width="8.42578125" style="138" customWidth="1"/>
    <col min="4" max="4" width="2.5703125" style="138" customWidth="1"/>
    <col min="5" max="5" width="24.85546875" style="138" customWidth="1"/>
    <col min="6" max="6" width="3.28515625" style="138" customWidth="1"/>
    <col min="7" max="7" width="17.85546875" style="138" customWidth="1"/>
    <col min="8" max="8" width="3.28515625" style="138" customWidth="1"/>
    <col min="9" max="9" width="13.5703125" style="138" customWidth="1"/>
    <col min="10" max="10" width="3.28515625" style="138" customWidth="1"/>
    <col min="11" max="11" width="8.42578125" style="138" customWidth="1"/>
    <col min="12" max="12" width="1.5703125" style="138" customWidth="1"/>
    <col min="13" max="13" width="8.28515625" style="138" customWidth="1"/>
    <col min="14" max="14" width="3.28515625" style="138" customWidth="1"/>
    <col min="15" max="15" width="18.85546875" style="138" customWidth="1"/>
    <col min="16" max="16" width="3.28515625" style="138" customWidth="1"/>
    <col min="17" max="17" width="11" style="138" customWidth="1"/>
    <col min="18" max="18" width="14.28515625" style="168" customWidth="1"/>
    <col min="19" max="19" width="11" style="25" customWidth="1"/>
    <col min="20" max="20" width="4.140625" style="138" customWidth="1"/>
    <col min="21" max="21" width="2.42578125" style="138" customWidth="1"/>
    <col min="22" max="22" width="8.42578125" style="138" customWidth="1"/>
    <col min="23" max="23" width="2.42578125" style="138" customWidth="1"/>
    <col min="24" max="24" width="5" style="138" customWidth="1"/>
    <col min="25" max="25" width="2.42578125" style="138" customWidth="1"/>
    <col min="26" max="26" width="6.7109375" style="138" customWidth="1"/>
    <col min="27" max="27" width="2.42578125" style="138" customWidth="1"/>
    <col min="28" max="28" width="6.7109375" style="138" customWidth="1"/>
    <col min="29" max="29" width="2.42578125" style="138" customWidth="1"/>
    <col min="30" max="30" width="17.85546875" style="138" customWidth="1"/>
    <col min="31" max="31" width="3.28515625" style="138" customWidth="1"/>
    <col min="32" max="32" width="13.5703125" style="138" customWidth="1"/>
    <col min="33" max="33" width="3.28515625" style="138" customWidth="1"/>
    <col min="34" max="34" width="11" style="138" customWidth="1"/>
    <col min="35" max="35" width="2.42578125" style="138" customWidth="1"/>
    <col min="36" max="36" width="5" style="138" customWidth="1"/>
    <col min="37" max="37" width="1.5703125" style="138" customWidth="1"/>
    <col min="38" max="38" width="5.85546875" style="138" customWidth="1"/>
    <col min="39" max="39" width="3.28515625" style="138" customWidth="1"/>
    <col min="40" max="40" width="9.28515625" style="138" customWidth="1"/>
    <col min="41" max="41" width="2.42578125" style="138" customWidth="1"/>
    <col min="42" max="42" width="11" style="138" customWidth="1"/>
    <col min="43" max="16384" width="8.42578125" style="138"/>
  </cols>
  <sheetData>
    <row r="1" spans="1:33" ht="12.75" customHeight="1" x14ac:dyDescent="0.2">
      <c r="A1" s="172" t="s">
        <v>0</v>
      </c>
      <c r="B1" s="162"/>
      <c r="C1" s="162"/>
      <c r="D1" s="162"/>
      <c r="E1" s="162"/>
      <c r="F1" s="162"/>
      <c r="G1" s="171"/>
      <c r="H1" s="163"/>
      <c r="I1" s="162"/>
      <c r="J1" s="162"/>
      <c r="K1" s="162"/>
      <c r="L1" s="162"/>
      <c r="M1" s="162"/>
      <c r="N1" s="162"/>
      <c r="O1" s="162"/>
      <c r="S1" s="140"/>
      <c r="AE1" s="173"/>
      <c r="AG1" s="139"/>
    </row>
    <row r="2" spans="1:33" ht="12.75" customHeight="1" x14ac:dyDescent="0.2">
      <c r="A2" s="174"/>
      <c r="B2" s="162"/>
      <c r="C2" s="162"/>
      <c r="D2" s="162"/>
      <c r="E2" s="162"/>
      <c r="F2" s="162"/>
      <c r="G2" s="171"/>
      <c r="H2" s="163"/>
      <c r="I2" s="162"/>
      <c r="J2" s="162"/>
      <c r="K2" s="162"/>
      <c r="L2" s="162"/>
      <c r="M2" s="162"/>
      <c r="N2" s="162"/>
      <c r="O2" s="162"/>
      <c r="S2" s="140"/>
      <c r="AE2" s="173"/>
      <c r="AG2" s="139"/>
    </row>
    <row r="3" spans="1:33" ht="12.75" customHeight="1" x14ac:dyDescent="0.2">
      <c r="A3" s="163"/>
      <c r="B3" s="162"/>
      <c r="C3" s="162"/>
      <c r="D3" s="162"/>
      <c r="E3" s="162"/>
      <c r="F3" s="162"/>
      <c r="G3" s="171"/>
      <c r="H3" s="163"/>
      <c r="I3" s="162"/>
      <c r="J3" s="162"/>
      <c r="K3" s="162"/>
      <c r="L3" s="162"/>
      <c r="M3" s="162"/>
      <c r="N3" s="162"/>
      <c r="O3" s="162"/>
    </row>
    <row r="4" spans="1:33" ht="12.75" customHeight="1" x14ac:dyDescent="0.25">
      <c r="A4" s="176"/>
      <c r="B4" s="162"/>
      <c r="C4" s="162"/>
      <c r="D4" s="162"/>
      <c r="E4" s="162"/>
      <c r="F4" s="163"/>
      <c r="G4" s="171"/>
      <c r="H4" s="163"/>
      <c r="I4" s="162"/>
      <c r="J4" s="162"/>
      <c r="K4" s="162"/>
      <c r="L4" s="162"/>
      <c r="M4" s="162"/>
      <c r="N4" s="162"/>
      <c r="O4" s="162"/>
    </row>
    <row r="5" spans="1:33" ht="12.75" customHeight="1" x14ac:dyDescent="0.2">
      <c r="F5" s="139"/>
      <c r="G5" s="175"/>
      <c r="H5" s="139"/>
    </row>
    <row r="6" spans="1:33" ht="12.75" customHeight="1" x14ac:dyDescent="0.2">
      <c r="L6" s="141" t="s">
        <v>275</v>
      </c>
      <c r="O6" s="142" t="s">
        <v>276</v>
      </c>
      <c r="Q6" s="142" t="s">
        <v>276</v>
      </c>
    </row>
    <row r="7" spans="1:33" ht="12.75" customHeight="1" x14ac:dyDescent="0.2">
      <c r="A7" s="1"/>
      <c r="B7" s="1"/>
      <c r="C7" s="1"/>
      <c r="D7" s="1"/>
      <c r="E7" s="1"/>
      <c r="F7" s="1"/>
      <c r="G7" s="1"/>
      <c r="H7" s="1"/>
      <c r="I7" s="1"/>
      <c r="K7" s="143"/>
      <c r="L7" s="144" t="s">
        <v>277</v>
      </c>
      <c r="M7" s="143"/>
      <c r="O7" s="142" t="s">
        <v>278</v>
      </c>
      <c r="Q7" s="142" t="s">
        <v>278</v>
      </c>
      <c r="R7" s="169" t="s">
        <v>279</v>
      </c>
    </row>
    <row r="8" spans="1:33" ht="12.75" customHeight="1" x14ac:dyDescent="0.2">
      <c r="A8" s="144" t="s">
        <v>280</v>
      </c>
      <c r="C8" s="144" t="s">
        <v>281</v>
      </c>
      <c r="E8" s="144" t="s">
        <v>282</v>
      </c>
      <c r="G8" s="144" t="s">
        <v>283</v>
      </c>
      <c r="I8" s="144" t="s">
        <v>284</v>
      </c>
      <c r="K8" s="144" t="s">
        <v>285</v>
      </c>
      <c r="M8" s="144" t="s">
        <v>286</v>
      </c>
      <c r="O8" s="144" t="s">
        <v>287</v>
      </c>
      <c r="Q8" s="144" t="s">
        <v>287</v>
      </c>
      <c r="R8" s="170" t="s">
        <v>288</v>
      </c>
    </row>
    <row r="10" spans="1:33" ht="12.75" customHeight="1" x14ac:dyDescent="0.2">
      <c r="A10" s="138" t="s">
        <v>289</v>
      </c>
      <c r="C10" s="146">
        <v>34820</v>
      </c>
      <c r="E10" s="138" t="s">
        <v>290</v>
      </c>
      <c r="G10" s="138" t="s">
        <v>291</v>
      </c>
      <c r="I10" s="138" t="s">
        <v>284</v>
      </c>
      <c r="K10" s="25"/>
      <c r="L10" s="147"/>
      <c r="M10" s="25">
        <v>0</v>
      </c>
      <c r="O10" s="148">
        <f>ROUND(Q10,0)</f>
        <v>0</v>
      </c>
      <c r="Q10" s="138">
        <f>+R10/1000</f>
        <v>0</v>
      </c>
      <c r="R10" s="168">
        <v>0</v>
      </c>
    </row>
    <row r="11" spans="1:33" ht="12.75" customHeight="1" x14ac:dyDescent="0.2">
      <c r="A11" s="138" t="s">
        <v>289</v>
      </c>
      <c r="C11" s="146">
        <v>34820</v>
      </c>
      <c r="E11" s="138" t="s">
        <v>290</v>
      </c>
      <c r="G11" s="138" t="s">
        <v>291</v>
      </c>
      <c r="I11" s="138" t="s">
        <v>284</v>
      </c>
      <c r="K11" s="25">
        <v>0</v>
      </c>
      <c r="L11" s="147"/>
      <c r="M11" s="25"/>
      <c r="O11" s="148">
        <f>ROUND(Q11,0)</f>
        <v>0</v>
      </c>
      <c r="Q11" s="138">
        <f>+R11/1000</f>
        <v>0</v>
      </c>
      <c r="R11" s="168">
        <v>0</v>
      </c>
    </row>
    <row r="12" spans="1:33" ht="12.75" customHeight="1" x14ac:dyDescent="0.2">
      <c r="A12" s="149"/>
      <c r="C12" s="150"/>
      <c r="K12" s="25"/>
      <c r="L12" s="25"/>
      <c r="M12" s="25"/>
    </row>
    <row r="13" spans="1:33" ht="12.75" customHeight="1" x14ac:dyDescent="0.2">
      <c r="J13" s="154"/>
      <c r="K13" s="25"/>
      <c r="L13" s="25"/>
      <c r="M13" s="108"/>
      <c r="N13" s="154"/>
      <c r="O13" s="154"/>
    </row>
    <row r="14" spans="1:33" ht="12.75" customHeight="1" x14ac:dyDescent="0.2">
      <c r="A14" s="139"/>
      <c r="B14" s="139"/>
      <c r="J14" s="154"/>
      <c r="M14" s="154"/>
      <c r="N14" s="154"/>
      <c r="O14" s="154"/>
    </row>
    <row r="15" spans="1:33" ht="12.75" customHeight="1" x14ac:dyDescent="0.2">
      <c r="A15" s="155" t="s">
        <v>292</v>
      </c>
      <c r="B15" s="155"/>
      <c r="C15" s="152"/>
      <c r="D15" s="152"/>
      <c r="E15" s="152"/>
      <c r="F15" s="152"/>
      <c r="G15" s="152"/>
      <c r="H15" s="152"/>
      <c r="I15" s="152"/>
      <c r="J15" s="153"/>
      <c r="K15" s="152"/>
      <c r="L15" s="152"/>
      <c r="M15" s="153"/>
      <c r="N15" s="153"/>
      <c r="O15" s="300">
        <f>SUM(O10:O14)</f>
        <v>0</v>
      </c>
    </row>
    <row r="16" spans="1:33" ht="12.75" customHeight="1" x14ac:dyDescent="0.2">
      <c r="C16" s="150"/>
      <c r="G16" s="145"/>
      <c r="I16" s="145"/>
      <c r="K16" s="156"/>
      <c r="L16" s="156"/>
      <c r="M16" s="157"/>
      <c r="O16" s="158"/>
      <c r="P16" s="159"/>
      <c r="Q16" s="160"/>
    </row>
    <row r="17" spans="1:17" ht="12.75" customHeight="1" x14ac:dyDescent="0.2">
      <c r="A17" s="151"/>
      <c r="C17" s="150"/>
      <c r="G17" s="145"/>
      <c r="I17" s="145"/>
      <c r="K17" s="156"/>
      <c r="L17" s="156"/>
      <c r="M17" s="157"/>
      <c r="O17" s="158"/>
      <c r="P17" s="159"/>
      <c r="Q17" s="160"/>
    </row>
    <row r="18" spans="1:17" ht="12.75" customHeight="1" x14ac:dyDescent="0.2">
      <c r="A18" s="151"/>
      <c r="C18" s="150"/>
      <c r="G18" s="145"/>
      <c r="I18" s="145"/>
      <c r="K18" s="156"/>
      <c r="L18" s="156"/>
      <c r="M18" s="157"/>
      <c r="O18" s="158"/>
      <c r="P18" s="159"/>
      <c r="Q18" s="160"/>
    </row>
    <row r="19" spans="1:17" ht="12.75" customHeight="1" x14ac:dyDescent="0.2">
      <c r="A19" s="151"/>
      <c r="C19" s="150"/>
      <c r="G19" s="145"/>
      <c r="I19" s="145"/>
      <c r="K19" s="156"/>
      <c r="L19" s="156"/>
      <c r="M19" s="157"/>
      <c r="O19" s="158"/>
      <c r="P19" s="159"/>
      <c r="Q19" s="160"/>
    </row>
    <row r="20" spans="1:17" ht="12.75" customHeight="1" x14ac:dyDescent="0.2">
      <c r="A20" s="151"/>
      <c r="C20" s="150"/>
      <c r="G20" s="145"/>
      <c r="I20" s="145"/>
      <c r="K20" s="156"/>
      <c r="L20" s="156"/>
      <c r="M20" s="157"/>
      <c r="O20" s="158"/>
      <c r="P20" s="159"/>
      <c r="Q20" s="160"/>
    </row>
    <row r="21" spans="1:17" ht="12.75" customHeight="1" x14ac:dyDescent="0.2">
      <c r="A21" s="151"/>
      <c r="C21" s="150"/>
      <c r="G21" s="145"/>
      <c r="I21" s="145"/>
      <c r="K21" s="156"/>
      <c r="L21" s="156"/>
      <c r="M21" s="157"/>
      <c r="O21" s="158"/>
      <c r="P21" s="159"/>
      <c r="Q21" s="160"/>
    </row>
    <row r="22" spans="1:17" ht="12.75" customHeight="1" x14ac:dyDescent="0.2">
      <c r="A22" s="161"/>
      <c r="C22" s="150"/>
      <c r="G22" s="145"/>
      <c r="I22" s="145"/>
      <c r="K22" s="156"/>
      <c r="L22" s="156"/>
      <c r="M22" s="157"/>
      <c r="O22" s="158"/>
      <c r="P22" s="159"/>
      <c r="Q22" s="160"/>
    </row>
    <row r="23" spans="1:17" ht="12.75" customHeight="1" x14ac:dyDescent="0.2">
      <c r="A23" s="151"/>
      <c r="B23" s="151"/>
      <c r="C23" s="150"/>
      <c r="G23" s="145"/>
      <c r="I23" s="145"/>
      <c r="K23" s="156"/>
      <c r="L23" s="156"/>
      <c r="M23" s="157"/>
      <c r="O23" s="158"/>
      <c r="P23" s="159"/>
      <c r="Q23" s="160"/>
    </row>
    <row r="24" spans="1:17" ht="12.75" customHeight="1" x14ac:dyDescent="0.2">
      <c r="A24" s="151"/>
      <c r="B24" s="151"/>
      <c r="C24" s="150"/>
      <c r="G24" s="145"/>
      <c r="I24" s="145"/>
      <c r="K24" s="156"/>
      <c r="L24" s="156"/>
      <c r="M24" s="157"/>
      <c r="O24" s="158"/>
      <c r="P24" s="159"/>
      <c r="Q24" s="160"/>
    </row>
    <row r="25" spans="1:17" ht="12.75" customHeight="1" x14ac:dyDescent="0.2">
      <c r="A25" s="151"/>
      <c r="B25" s="151"/>
      <c r="C25" s="150"/>
      <c r="G25" s="145"/>
      <c r="I25" s="145"/>
      <c r="K25" s="156"/>
      <c r="L25" s="156"/>
      <c r="M25" s="157"/>
      <c r="O25" s="158"/>
      <c r="P25" s="159"/>
      <c r="Q25" s="160"/>
    </row>
    <row r="26" spans="1:17" ht="12.75" customHeight="1" x14ac:dyDescent="0.2">
      <c r="A26" s="151"/>
      <c r="B26" s="151"/>
      <c r="C26" s="150"/>
      <c r="G26" s="145"/>
      <c r="I26" s="145"/>
      <c r="K26" s="156"/>
      <c r="L26" s="156"/>
      <c r="M26" s="157"/>
      <c r="O26" s="158"/>
      <c r="P26" s="159"/>
      <c r="Q26" s="160"/>
    </row>
    <row r="27" spans="1:17" ht="12.75" customHeight="1" x14ac:dyDescent="0.2">
      <c r="A27" s="151"/>
      <c r="C27" s="150"/>
      <c r="G27" s="145"/>
      <c r="I27" s="145"/>
      <c r="K27" s="156"/>
      <c r="L27" s="156"/>
      <c r="M27" s="157"/>
      <c r="O27" s="158"/>
      <c r="P27" s="159"/>
      <c r="Q27" s="160"/>
    </row>
    <row r="28" spans="1:17" ht="12.75" customHeight="1" x14ac:dyDescent="0.2">
      <c r="A28" s="151"/>
      <c r="C28" s="150"/>
      <c r="G28" s="145"/>
      <c r="I28" s="145"/>
      <c r="K28" s="156"/>
      <c r="L28" s="156"/>
      <c r="M28" s="157"/>
      <c r="O28" s="158"/>
      <c r="P28" s="159"/>
      <c r="Q28" s="160"/>
    </row>
    <row r="29" spans="1:17" ht="12.75" customHeight="1" x14ac:dyDescent="0.2">
      <c r="A29" s="151"/>
      <c r="C29" s="150"/>
      <c r="G29" s="145"/>
      <c r="I29" s="145"/>
      <c r="K29" s="156"/>
      <c r="L29" s="156"/>
      <c r="M29" s="157"/>
      <c r="O29" s="158"/>
      <c r="P29" s="159"/>
      <c r="Q29" s="160"/>
    </row>
    <row r="30" spans="1:17" ht="12.75" customHeight="1" x14ac:dyDescent="0.2">
      <c r="A30" s="151"/>
      <c r="C30" s="150"/>
      <c r="G30" s="145"/>
      <c r="I30" s="145"/>
      <c r="K30" s="156"/>
      <c r="L30" s="156"/>
      <c r="M30" s="157"/>
      <c r="O30" s="158"/>
      <c r="P30" s="159"/>
      <c r="Q30" s="160"/>
    </row>
    <row r="31" spans="1:17" ht="12.75" customHeight="1" x14ac:dyDescent="0.2">
      <c r="A31" s="151"/>
      <c r="C31" s="150"/>
      <c r="G31" s="145"/>
      <c r="I31" s="145"/>
      <c r="K31" s="156"/>
      <c r="L31" s="156"/>
      <c r="M31" s="157"/>
      <c r="O31" s="158"/>
      <c r="P31" s="159"/>
      <c r="Q31" s="160"/>
    </row>
    <row r="32" spans="1:17" ht="12.75" customHeight="1" x14ac:dyDescent="0.2">
      <c r="A32" s="151"/>
      <c r="C32" s="150"/>
      <c r="G32" s="145"/>
      <c r="I32" s="145"/>
      <c r="K32" s="156"/>
      <c r="L32" s="156"/>
      <c r="M32" s="157"/>
      <c r="O32" s="158"/>
      <c r="P32" s="159"/>
      <c r="Q32" s="160"/>
    </row>
    <row r="33" spans="1:17" ht="12.75" customHeight="1" x14ac:dyDescent="0.2">
      <c r="A33" s="151"/>
      <c r="C33" s="150"/>
      <c r="G33" s="145"/>
      <c r="I33" s="145"/>
      <c r="K33" s="156"/>
      <c r="L33" s="156"/>
      <c r="M33" s="157"/>
      <c r="O33" s="158"/>
      <c r="P33" s="159"/>
      <c r="Q33" s="160"/>
    </row>
    <row r="34" spans="1:17" ht="12.75" customHeight="1" x14ac:dyDescent="0.2">
      <c r="A34" s="151"/>
      <c r="C34" s="150"/>
      <c r="G34" s="145"/>
      <c r="I34" s="145"/>
      <c r="K34" s="156"/>
      <c r="L34" s="156"/>
      <c r="M34" s="157"/>
      <c r="O34" s="158"/>
      <c r="P34" s="159"/>
      <c r="Q34" s="160"/>
    </row>
    <row r="35" spans="1:17" ht="12.75" customHeight="1" x14ac:dyDescent="0.2">
      <c r="A35" s="151"/>
      <c r="C35" s="150"/>
      <c r="G35" s="145"/>
      <c r="I35" s="145"/>
      <c r="K35" s="156"/>
      <c r="L35" s="156"/>
      <c r="M35" s="157"/>
      <c r="O35" s="158"/>
      <c r="P35" s="159"/>
      <c r="Q35" s="160"/>
    </row>
    <row r="36" spans="1:17" ht="12.75" customHeight="1" x14ac:dyDescent="0.2">
      <c r="A36" s="151"/>
      <c r="C36" s="150"/>
      <c r="G36" s="145"/>
      <c r="I36" s="145"/>
      <c r="K36" s="156"/>
      <c r="L36" s="156"/>
      <c r="M36" s="157"/>
      <c r="O36" s="158"/>
      <c r="P36" s="159"/>
      <c r="Q36" s="160"/>
    </row>
    <row r="37" spans="1:17" ht="12.75" customHeight="1" x14ac:dyDescent="0.2">
      <c r="A37" s="151"/>
      <c r="C37" s="150"/>
      <c r="G37" s="145"/>
      <c r="I37" s="145"/>
      <c r="K37" s="156"/>
      <c r="L37" s="156"/>
      <c r="M37" s="156"/>
      <c r="O37" s="158"/>
      <c r="P37" s="159"/>
      <c r="Q37" s="160"/>
    </row>
    <row r="38" spans="1:17" ht="12.75" customHeight="1" x14ac:dyDescent="0.2">
      <c r="A38" s="151"/>
      <c r="C38" s="150"/>
      <c r="G38" s="145"/>
      <c r="I38" s="145"/>
      <c r="K38" s="156"/>
      <c r="L38" s="156"/>
      <c r="M38" s="156"/>
      <c r="O38" s="158"/>
      <c r="P38" s="159"/>
      <c r="Q38" s="160"/>
    </row>
    <row r="39" spans="1:17" ht="12.75" customHeight="1" x14ac:dyDescent="0.2">
      <c r="A39" s="151"/>
      <c r="C39" s="150"/>
      <c r="G39" s="145"/>
      <c r="I39" s="145"/>
      <c r="K39" s="156"/>
      <c r="L39" s="156"/>
      <c r="M39" s="156"/>
      <c r="O39" s="158"/>
      <c r="P39" s="159"/>
      <c r="Q39" s="160"/>
    </row>
    <row r="40" spans="1:17" ht="12.75" customHeight="1" x14ac:dyDescent="0.2">
      <c r="A40" s="151"/>
      <c r="C40" s="150"/>
      <c r="G40" s="145"/>
      <c r="I40" s="145"/>
      <c r="K40" s="156"/>
      <c r="L40" s="156"/>
      <c r="M40" s="156"/>
      <c r="O40" s="158"/>
      <c r="P40" s="159"/>
      <c r="Q40" s="160"/>
    </row>
    <row r="41" spans="1:17" ht="12.75" customHeight="1" x14ac:dyDescent="0.2">
      <c r="A41" s="151"/>
      <c r="C41" s="150"/>
      <c r="G41" s="145"/>
      <c r="I41" s="145"/>
      <c r="K41" s="156"/>
      <c r="L41" s="156"/>
      <c r="M41" s="156"/>
      <c r="O41" s="158"/>
      <c r="P41" s="159"/>
      <c r="Q41" s="160"/>
    </row>
    <row r="42" spans="1:17" ht="12.75" customHeight="1" x14ac:dyDescent="0.2">
      <c r="A42" s="151"/>
      <c r="C42" s="150"/>
      <c r="G42" s="145"/>
      <c r="I42" s="145"/>
      <c r="K42" s="156"/>
      <c r="L42" s="156"/>
      <c r="M42" s="156"/>
      <c r="O42" s="158"/>
      <c r="P42" s="159"/>
      <c r="Q42" s="160"/>
    </row>
    <row r="43" spans="1:17" ht="12.75" customHeight="1" x14ac:dyDescent="0.2">
      <c r="A43" s="151"/>
      <c r="C43" s="150"/>
      <c r="G43" s="145"/>
      <c r="I43" s="145"/>
      <c r="K43" s="156"/>
      <c r="L43" s="156"/>
      <c r="M43" s="156"/>
      <c r="O43" s="158"/>
      <c r="P43" s="159"/>
      <c r="Q43" s="160"/>
    </row>
    <row r="44" spans="1:17" ht="12.75" customHeight="1" x14ac:dyDescent="0.2">
      <c r="A44" s="151"/>
      <c r="C44" s="150"/>
      <c r="G44" s="145"/>
      <c r="I44" s="145"/>
      <c r="K44" s="156"/>
      <c r="L44" s="156"/>
      <c r="M44" s="156"/>
      <c r="O44" s="158"/>
      <c r="P44" s="159"/>
      <c r="Q44" s="160"/>
    </row>
    <row r="45" spans="1:17" ht="12.75" customHeight="1" x14ac:dyDescent="0.2">
      <c r="A45" s="151"/>
      <c r="C45" s="150"/>
      <c r="G45" s="145"/>
      <c r="I45" s="145"/>
      <c r="K45" s="156"/>
      <c r="L45" s="156"/>
      <c r="M45" s="156"/>
      <c r="O45" s="158"/>
      <c r="P45" s="159"/>
      <c r="Q45" s="160"/>
    </row>
    <row r="46" spans="1:17" ht="12.75" customHeight="1" x14ac:dyDescent="0.2">
      <c r="A46" s="151"/>
      <c r="C46" s="150"/>
      <c r="G46" s="145"/>
      <c r="I46" s="145"/>
      <c r="K46" s="156"/>
      <c r="L46" s="156"/>
      <c r="M46" s="156"/>
      <c r="O46" s="158"/>
      <c r="P46" s="159"/>
      <c r="Q46" s="160"/>
    </row>
    <row r="47" spans="1:17" ht="12.75" customHeight="1" x14ac:dyDescent="0.2">
      <c r="A47" s="151"/>
      <c r="C47" s="150"/>
      <c r="G47" s="145"/>
      <c r="I47" s="145"/>
      <c r="K47" s="156"/>
      <c r="L47" s="156"/>
      <c r="M47" s="156"/>
      <c r="O47" s="158"/>
      <c r="P47" s="159"/>
      <c r="Q47" s="160"/>
    </row>
    <row r="48" spans="1:17" ht="12.75" customHeight="1" x14ac:dyDescent="0.2">
      <c r="A48" s="151"/>
      <c r="C48" s="150"/>
      <c r="G48" s="145"/>
      <c r="I48" s="145"/>
      <c r="K48" s="156"/>
      <c r="L48" s="156"/>
      <c r="M48" s="156"/>
      <c r="O48" s="158"/>
      <c r="P48" s="159"/>
      <c r="Q48" s="160"/>
    </row>
    <row r="49" spans="1:17" ht="12.75" customHeight="1" x14ac:dyDescent="0.2">
      <c r="A49" s="151"/>
      <c r="C49" s="150"/>
      <c r="G49" s="145"/>
      <c r="I49" s="145"/>
      <c r="K49" s="156"/>
      <c r="L49" s="156"/>
      <c r="M49" s="156"/>
      <c r="O49" s="158"/>
      <c r="P49" s="159"/>
      <c r="Q49" s="160"/>
    </row>
    <row r="50" spans="1:17" ht="12.75" customHeight="1" x14ac:dyDescent="0.2">
      <c r="A50" s="151"/>
      <c r="C50" s="150"/>
      <c r="G50" s="145"/>
      <c r="I50" s="145"/>
      <c r="K50" s="156"/>
      <c r="L50" s="156"/>
      <c r="M50" s="156"/>
      <c r="O50" s="158"/>
      <c r="P50" s="159"/>
      <c r="Q50" s="160"/>
    </row>
    <row r="51" spans="1:17" ht="12.75" customHeight="1" x14ac:dyDescent="0.2">
      <c r="A51" s="151"/>
    </row>
  </sheetData>
  <phoneticPr fontId="0" type="noConversion"/>
  <printOptions verticalCentered="1" gridLinesSet="0"/>
  <pageMargins left="0.75" right="0.25" top="0.25" bottom="0.4" header="0.23" footer="0.25"/>
  <pageSetup orientation="landscape" horizontalDpi="4294967292" verticalDpi="4294967292" r:id="rId1"/>
  <headerFooter alignWithMargins="0">
    <oddFooter>&amp;LECT&amp;CPage 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34</vt:i4>
      </vt:variant>
    </vt:vector>
  </HeadingPairs>
  <TitlesOfParts>
    <vt:vector size="54" baseType="lpstr">
      <vt:lpstr>Report</vt:lpstr>
      <vt:lpstr>Check</vt:lpstr>
      <vt:lpstr>Associated</vt:lpstr>
      <vt:lpstr>NP15</vt:lpstr>
      <vt:lpstr>SP15</vt:lpstr>
      <vt:lpstr>WSCC-S</vt:lpstr>
      <vt:lpstr>WSCC-N</vt:lpstr>
      <vt:lpstr>MID-COLUMBIA</vt:lpstr>
      <vt:lpstr>ROCKIES</vt:lpstr>
      <vt:lpstr>ZP26</vt:lpstr>
      <vt:lpstr>NONCEC</vt:lpstr>
      <vt:lpstr>CLEAN</vt:lpstr>
      <vt:lpstr>Sheet7</vt:lpstr>
      <vt:lpstr>Sheet6</vt:lpstr>
      <vt:lpstr>Sheet5</vt:lpstr>
      <vt:lpstr>Sheet4</vt:lpstr>
      <vt:lpstr>Sheet3</vt:lpstr>
      <vt:lpstr>Sheet2</vt:lpstr>
      <vt:lpstr>Sheet1</vt:lpstr>
      <vt:lpstr>Orig Sched</vt:lpstr>
      <vt:lpstr>DTITLE</vt:lpstr>
      <vt:lpstr>CLEAN!liquidations</vt:lpstr>
      <vt:lpstr>NONCEC!liquidations</vt:lpstr>
      <vt:lpstr>NP15!liquidations</vt:lpstr>
      <vt:lpstr>ROCKIES!liquidations</vt:lpstr>
      <vt:lpstr>SP15!liquidations</vt:lpstr>
      <vt:lpstr>'WSCC-N'!liquidations</vt:lpstr>
      <vt:lpstr>'WSCC-S'!liquidations</vt:lpstr>
      <vt:lpstr>ZP26!liquidations</vt:lpstr>
      <vt:lpstr>liquidations</vt:lpstr>
      <vt:lpstr>CLEAN!Print_Area</vt:lpstr>
      <vt:lpstr>'MID-COLUMBIA'!Print_Area</vt:lpstr>
      <vt:lpstr>NONCEC!Print_Area</vt:lpstr>
      <vt:lpstr>NP15!Print_Area</vt:lpstr>
      <vt:lpstr>'Orig Sched'!Print_Area</vt:lpstr>
      <vt:lpstr>Report!Print_Area</vt:lpstr>
      <vt:lpstr>ROCKIES!Print_Area</vt:lpstr>
      <vt:lpstr>SP15!Print_Area</vt:lpstr>
      <vt:lpstr>'WSCC-N'!Print_Area</vt:lpstr>
      <vt:lpstr>'WSCC-S'!Print_Area</vt:lpstr>
      <vt:lpstr>ZP26!Print_Area</vt:lpstr>
      <vt:lpstr>Print_Area_MI</vt:lpstr>
      <vt:lpstr>CLEAN!Print_Titles</vt:lpstr>
      <vt:lpstr>'MID-COLUMBIA'!Print_Titles</vt:lpstr>
      <vt:lpstr>NONCEC!Print_Titles</vt:lpstr>
      <vt:lpstr>NP15!Print_Titles</vt:lpstr>
      <vt:lpstr>'Orig Sched'!Print_Titles</vt:lpstr>
      <vt:lpstr>ROCKIES!Print_Titles</vt:lpstr>
      <vt:lpstr>SP15!Print_Titles</vt:lpstr>
      <vt:lpstr>'WSCC-N'!Print_Titles</vt:lpstr>
      <vt:lpstr>'WSCC-S'!Print_Titles</vt:lpstr>
      <vt:lpstr>ZP26!Print_Titles</vt:lpstr>
      <vt:lpstr>Print_Titles_MI</vt:lpstr>
      <vt:lpstr>TITLE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Felienne</cp:lastModifiedBy>
  <cp:lastPrinted>2000-03-17T13:45:47Z</cp:lastPrinted>
  <dcterms:created xsi:type="dcterms:W3CDTF">1997-02-03T22:17:46Z</dcterms:created>
  <dcterms:modified xsi:type="dcterms:W3CDTF">2014-09-03T20:21:04Z</dcterms:modified>
</cp:coreProperties>
</file>