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0" windowWidth="15255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Sheet1!$A$1:$M$56</definedName>
  </definedNames>
  <calcPr calcId="152511"/>
</workbook>
</file>

<file path=xl/calcChain.xml><?xml version="1.0" encoding="utf-8"?>
<calcChain xmlns="http://schemas.openxmlformats.org/spreadsheetml/2006/main">
  <c r="F8" i="1" l="1"/>
  <c r="F12" i="1" s="1"/>
  <c r="G8" i="1"/>
  <c r="F9" i="1"/>
  <c r="G9" i="1" s="1"/>
  <c r="F10" i="1"/>
  <c r="G10" i="1" s="1"/>
  <c r="F11" i="1"/>
  <c r="G11" i="1" s="1"/>
  <c r="B12" i="1"/>
  <c r="B26" i="1" s="1"/>
  <c r="E12" i="1"/>
  <c r="F14" i="1"/>
  <c r="G14" i="1"/>
  <c r="F15" i="1"/>
  <c r="G15" i="1"/>
  <c r="F16" i="1"/>
  <c r="F18" i="1" s="1"/>
  <c r="F20" i="1" s="1"/>
  <c r="F17" i="1"/>
  <c r="G17" i="1" s="1"/>
  <c r="B18" i="1"/>
  <c r="B20" i="1" s="1"/>
  <c r="E18" i="1"/>
  <c r="F22" i="1"/>
  <c r="G22" i="1"/>
  <c r="F23" i="1"/>
  <c r="G23" i="1"/>
  <c r="B24" i="1"/>
  <c r="E24" i="1"/>
  <c r="F24" i="1"/>
  <c r="F26" i="1" s="1"/>
  <c r="B28" i="1"/>
  <c r="F31" i="1"/>
  <c r="G31" i="1"/>
  <c r="F32" i="1"/>
  <c r="G32" i="1"/>
  <c r="F33" i="1"/>
  <c r="F34" i="1" s="1"/>
  <c r="B34" i="1"/>
  <c r="E34" i="1"/>
  <c r="F38" i="1"/>
  <c r="G38" i="1"/>
  <c r="J38" i="1" s="1"/>
  <c r="K38" i="1" s="1"/>
  <c r="L38" i="1" s="1"/>
  <c r="F39" i="1"/>
  <c r="G39" i="1"/>
  <c r="F41" i="1"/>
  <c r="G41" i="1"/>
  <c r="F42" i="1"/>
  <c r="F44" i="1" s="1"/>
  <c r="F52" i="1" s="1"/>
  <c r="F43" i="1"/>
  <c r="G43" i="1" s="1"/>
  <c r="B44" i="1"/>
  <c r="B48" i="1" s="1"/>
  <c r="E44" i="1"/>
  <c r="F46" i="1"/>
  <c r="G46" i="1"/>
  <c r="F47" i="1"/>
  <c r="G47" i="1"/>
  <c r="J47" i="1"/>
  <c r="B52" i="1"/>
  <c r="G12" i="1" l="1"/>
  <c r="K47" i="1"/>
  <c r="G42" i="1"/>
  <c r="G33" i="1"/>
  <c r="F28" i="1"/>
  <c r="G16" i="1"/>
  <c r="G24" i="1"/>
  <c r="F48" i="1"/>
  <c r="F49" i="1" s="1"/>
  <c r="G26" i="1" l="1"/>
  <c r="G54" i="1"/>
  <c r="G18" i="1"/>
  <c r="G34" i="1"/>
  <c r="G44" i="1"/>
  <c r="G48" i="1"/>
  <c r="L47" i="1"/>
  <c r="G20" i="1" l="1"/>
  <c r="G52" i="1"/>
  <c r="G53" i="1"/>
  <c r="G28" i="1"/>
  <c r="G49" i="1" s="1"/>
  <c r="J8" i="1" l="1"/>
  <c r="K8" i="1" s="1"/>
  <c r="L8" i="1" s="1"/>
  <c r="L12" i="1" s="1"/>
  <c r="J15" i="1"/>
  <c r="K15" i="1" s="1"/>
  <c r="L15" i="1" s="1"/>
  <c r="J41" i="1"/>
  <c r="J14" i="1"/>
  <c r="K14" i="1" s="1"/>
  <c r="L14" i="1" s="1"/>
  <c r="J23" i="1"/>
  <c r="K23" i="1" s="1"/>
  <c r="L23" i="1" s="1"/>
  <c r="J31" i="1"/>
  <c r="J32" i="1"/>
  <c r="K32" i="1" s="1"/>
  <c r="L32" i="1" s="1"/>
  <c r="J43" i="1"/>
  <c r="K43" i="1" s="1"/>
  <c r="L43" i="1" s="1"/>
  <c r="J22" i="1"/>
  <c r="J17" i="1"/>
  <c r="K17" i="1" s="1"/>
  <c r="L17" i="1" s="1"/>
  <c r="J11" i="1"/>
  <c r="K11" i="1" s="1"/>
  <c r="L11" i="1" s="1"/>
  <c r="J10" i="1"/>
  <c r="K10" i="1" s="1"/>
  <c r="L10" i="1" s="1"/>
  <c r="J9" i="1"/>
  <c r="K9" i="1" s="1"/>
  <c r="L9" i="1" s="1"/>
  <c r="J46" i="1"/>
  <c r="J33" i="1"/>
  <c r="K33" i="1" s="1"/>
  <c r="L33" i="1" s="1"/>
  <c r="J12" i="1"/>
  <c r="J42" i="1"/>
  <c r="K42" i="1" s="1"/>
  <c r="L42" i="1" s="1"/>
  <c r="J16" i="1"/>
  <c r="K16" i="1" s="1"/>
  <c r="L16" i="1" s="1"/>
  <c r="J18" i="1"/>
  <c r="K46" i="1" l="1"/>
  <c r="J48" i="1"/>
  <c r="J28" i="1"/>
  <c r="K12" i="1"/>
  <c r="K31" i="1"/>
  <c r="J34" i="1"/>
  <c r="L18" i="1"/>
  <c r="K22" i="1"/>
  <c r="J24" i="1"/>
  <c r="J26" i="1" s="1"/>
  <c r="K18" i="1"/>
  <c r="K20" i="1" s="1"/>
  <c r="J20" i="1"/>
  <c r="K41" i="1"/>
  <c r="J44" i="1"/>
  <c r="L22" i="1" l="1"/>
  <c r="L24" i="1" s="1"/>
  <c r="L26" i="1" s="1"/>
  <c r="K24" i="1"/>
  <c r="J52" i="1"/>
  <c r="L31" i="1"/>
  <c r="L34" i="1" s="1"/>
  <c r="K34" i="1"/>
  <c r="L46" i="1"/>
  <c r="K48" i="1"/>
  <c r="L20" i="1"/>
  <c r="L41" i="1"/>
  <c r="L44" i="1" s="1"/>
  <c r="K44" i="1"/>
  <c r="K52" i="1" s="1"/>
  <c r="O20" i="1" l="1"/>
  <c r="O21" i="1"/>
  <c r="L28" i="1"/>
  <c r="L48" i="1"/>
  <c r="L49" i="1" s="1"/>
  <c r="L52" i="1"/>
  <c r="K28" i="1"/>
  <c r="K49" i="1" s="1"/>
  <c r="K26" i="1"/>
</calcChain>
</file>

<file path=xl/sharedStrings.xml><?xml version="1.0" encoding="utf-8"?>
<sst xmlns="http://schemas.openxmlformats.org/spreadsheetml/2006/main" count="61" uniqueCount="55">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</sst>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0"/>
  <sheetViews>
    <sheetView tabSelected="1" workbookViewId="0">
      <selection activeCell="B1" sqref="B1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37165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3000</v>
      </c>
      <c r="C8" s="12"/>
      <c r="D8" s="12"/>
      <c r="E8" s="25">
        <v>0.95799999999999996</v>
      </c>
      <c r="F8" s="20">
        <f>+B8*E8</f>
        <v>2874</v>
      </c>
      <c r="G8" s="45">
        <f>0.8877*F8</f>
        <v>2551.2498000000001</v>
      </c>
      <c r="H8" s="35"/>
      <c r="I8" s="35"/>
      <c r="J8" s="66">
        <f>G8/($G$49-$G$47-$G$38)*($J$49-$J$47-$J$38)</f>
        <v>1508.103490741121</v>
      </c>
      <c r="K8" s="36">
        <f>J8/0.8877</f>
        <v>1698.8886907075826</v>
      </c>
      <c r="L8" s="67">
        <f>K8/E8</f>
        <v>1773.3702408221113</v>
      </c>
    </row>
    <row r="9" spans="1:12" s="8" customFormat="1" x14ac:dyDescent="0.2">
      <c r="A9" s="15" t="s">
        <v>28</v>
      </c>
      <c r="B9" s="90">
        <v>3500</v>
      </c>
      <c r="C9" s="22"/>
      <c r="D9" s="22"/>
      <c r="E9" s="26">
        <v>0.95599999999999996</v>
      </c>
      <c r="F9" s="23">
        <f>+B9*E9</f>
        <v>3346</v>
      </c>
      <c r="G9" s="46">
        <f>0.8877*F9</f>
        <v>2970.2442000000001</v>
      </c>
      <c r="H9" s="35"/>
      <c r="I9" s="35"/>
      <c r="J9" s="66">
        <f>G9/($G$49-$G$47-$G$38)*($J$49-$J$47-$J$38)</f>
        <v>1755.780890751493</v>
      </c>
      <c r="K9" s="36">
        <f>J9/0.8877</f>
        <v>1977.8989419302611</v>
      </c>
      <c r="L9" s="67">
        <f>K9/E9</f>
        <v>2068.9319476257961</v>
      </c>
    </row>
    <row r="10" spans="1:12" s="8" customFormat="1" x14ac:dyDescent="0.2">
      <c r="A10" s="15" t="s">
        <v>27</v>
      </c>
      <c r="B10" s="90">
        <v>3000</v>
      </c>
      <c r="C10" s="22"/>
      <c r="D10" s="22"/>
      <c r="E10" s="26">
        <v>0.95299999999999996</v>
      </c>
      <c r="F10" s="23">
        <f>+B10*E10</f>
        <v>2859</v>
      </c>
      <c r="G10" s="46">
        <f>0.8877*F10</f>
        <v>2537.9343000000003</v>
      </c>
      <c r="H10" s="35"/>
      <c r="I10" s="35"/>
      <c r="J10" s="66">
        <f>G10/($G$49-$G$47-$G$38)*($J$49-$J$47-$J$38)</f>
        <v>1500.2323869272323</v>
      </c>
      <c r="K10" s="36">
        <f>J10/0.8877</f>
        <v>1690.0218395034722</v>
      </c>
      <c r="L10" s="67">
        <f>K10/E10</f>
        <v>1773.3702408221116</v>
      </c>
    </row>
    <row r="11" spans="1:12" s="8" customFormat="1" ht="13.5" thickBot="1" x14ac:dyDescent="0.25">
      <c r="A11" s="15" t="s">
        <v>29</v>
      </c>
      <c r="B11" s="91">
        <v>4100</v>
      </c>
      <c r="C11" s="22"/>
      <c r="D11" s="22"/>
      <c r="E11" s="27">
        <v>0.95499999999999996</v>
      </c>
      <c r="F11" s="21">
        <f>+B11*E11</f>
        <v>3915.5</v>
      </c>
      <c r="G11" s="47">
        <f>0.8877*F11</f>
        <v>3475.78935</v>
      </c>
      <c r="H11" s="35"/>
      <c r="I11" s="35"/>
      <c r="J11" s="68">
        <f>G11/($G$49-$G$47-$G$38)*($J$49-$J$47-$J$38)</f>
        <v>2054.6204655521433</v>
      </c>
      <c r="K11" s="37">
        <f>J11/0.8877</f>
        <v>2314.543725979659</v>
      </c>
      <c r="L11" s="69">
        <f>K11/E11</f>
        <v>2423.6059957902189</v>
      </c>
    </row>
    <row r="12" spans="1:12" s="8" customFormat="1" x14ac:dyDescent="0.2">
      <c r="A12" s="15" t="s">
        <v>41</v>
      </c>
      <c r="B12" s="92">
        <f>SUM(B8:B11)</f>
        <v>13600</v>
      </c>
      <c r="C12" s="22"/>
      <c r="D12" s="22"/>
      <c r="E12" s="26">
        <f>AVERAGE(E8:E11)</f>
        <v>0.95550000000000002</v>
      </c>
      <c r="F12" s="23">
        <f>SUM(F8:F11)</f>
        <v>12994.5</v>
      </c>
      <c r="G12" s="46">
        <f>SUM(G8:G11)</f>
        <v>11535.217650000002</v>
      </c>
      <c r="H12" s="35"/>
      <c r="I12" s="35"/>
      <c r="J12" s="66">
        <f>G12/($G$49-$G$47-$G$38)*($J$49-$J$47-$J$38)</f>
        <v>6818.7372339719905</v>
      </c>
      <c r="K12" s="36">
        <f>J12/0.8877</f>
        <v>7681.3531981209753</v>
      </c>
      <c r="L12" s="67">
        <f>SUM(L8:L11)</f>
        <v>8039.2784250602381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7000</v>
      </c>
      <c r="C14" s="22"/>
      <c r="D14" s="22"/>
      <c r="E14" s="26">
        <v>0.96</v>
      </c>
      <c r="F14" s="23">
        <f>+B14*E14</f>
        <v>6720</v>
      </c>
      <c r="G14" s="46">
        <f>0.9095*F14</f>
        <v>6111.84</v>
      </c>
      <c r="H14" s="35"/>
      <c r="I14" s="35"/>
      <c r="J14" s="66">
        <f>G14/($G$49-$G$47-$G$38)*($J$49-$J$47-$J$38)</f>
        <v>3612.8517242220705</v>
      </c>
      <c r="K14" s="36">
        <f>J14/0.9095</f>
        <v>3972.3493394415291</v>
      </c>
      <c r="L14" s="67">
        <f>K14/E14</f>
        <v>4137.863895251593</v>
      </c>
    </row>
    <row r="15" spans="1:12" s="8" customFormat="1" x14ac:dyDescent="0.2">
      <c r="A15" s="15" t="s">
        <v>31</v>
      </c>
      <c r="B15" s="90">
        <v>10200</v>
      </c>
      <c r="C15" s="22"/>
      <c r="D15" s="22"/>
      <c r="E15" s="26">
        <v>0.95899999999999996</v>
      </c>
      <c r="F15" s="23">
        <f>+B15*E15</f>
        <v>9781.7999999999993</v>
      </c>
      <c r="G15" s="46">
        <f>0.9095*F15</f>
        <v>8896.5470999999998</v>
      </c>
      <c r="H15" s="35"/>
      <c r="I15" s="35"/>
      <c r="J15" s="66">
        <f>G15/($G$49-$G$47-$G$38)*($J$49-$J$47-$J$38)</f>
        <v>5258.9572910707511</v>
      </c>
      <c r="K15" s="36">
        <f>J15/0.9095</f>
        <v>5782.251007224575</v>
      </c>
      <c r="L15" s="67">
        <f>K15/E15</f>
        <v>6029.4588187951776</v>
      </c>
    </row>
    <row r="16" spans="1:12" s="8" customFormat="1" x14ac:dyDescent="0.2">
      <c r="A16" s="15" t="s">
        <v>32</v>
      </c>
      <c r="B16" s="90">
        <v>10500</v>
      </c>
      <c r="C16" s="22"/>
      <c r="D16" s="22"/>
      <c r="E16" s="26">
        <v>0.94899999999999995</v>
      </c>
      <c r="F16" s="23">
        <f>+B16*E16</f>
        <v>9964.5</v>
      </c>
      <c r="G16" s="46">
        <f>0.9095*F16</f>
        <v>9062.7127500000006</v>
      </c>
      <c r="H16" s="35"/>
      <c r="I16" s="35"/>
      <c r="J16" s="66">
        <f>G16/($G$49-$G$47-$G$38)*($J$49-$J$47-$J$38)</f>
        <v>5357.1816973230398</v>
      </c>
      <c r="K16" s="36">
        <f>J16/0.9095</f>
        <v>5890.249254890643</v>
      </c>
      <c r="L16" s="67">
        <f>K16/E16</f>
        <v>6206.79584287739</v>
      </c>
    </row>
    <row r="17" spans="1:16" s="8" customFormat="1" ht="13.5" thickBot="1" x14ac:dyDescent="0.25">
      <c r="A17" s="15" t="s">
        <v>33</v>
      </c>
      <c r="B17" s="91">
        <v>3600</v>
      </c>
      <c r="C17" s="22"/>
      <c r="D17" s="22"/>
      <c r="E17" s="27">
        <v>0.95399999999999996</v>
      </c>
      <c r="F17" s="21">
        <f>+B17*E17</f>
        <v>3434.3999999999996</v>
      </c>
      <c r="G17" s="47">
        <f>0.9095*F17</f>
        <v>3123.5867999999996</v>
      </c>
      <c r="H17" s="35"/>
      <c r="I17" s="35"/>
      <c r="J17" s="68">
        <f>G17/($G$49-$G$47-$G$38)*($J$49-$J$47-$J$38)</f>
        <v>1846.4252919149224</v>
      </c>
      <c r="K17" s="37">
        <f>J17/0.9095</f>
        <v>2030.1542516931527</v>
      </c>
      <c r="L17" s="69">
        <f>K17/E17</f>
        <v>2128.0442889865335</v>
      </c>
    </row>
    <row r="18" spans="1:16" s="8" customFormat="1" x14ac:dyDescent="0.2">
      <c r="A18" s="15" t="s">
        <v>42</v>
      </c>
      <c r="B18" s="92">
        <f>SUM(B14:B17)</f>
        <v>31300</v>
      </c>
      <c r="C18" s="22"/>
      <c r="D18" s="22"/>
      <c r="E18" s="26">
        <f>AVERAGE(E14:E17)</f>
        <v>0.95550000000000002</v>
      </c>
      <c r="F18" s="23">
        <f>SUM(F14:F17)</f>
        <v>29900.699999999997</v>
      </c>
      <c r="G18" s="46">
        <f>SUM(G14:G17)</f>
        <v>27194.68665</v>
      </c>
      <c r="H18" s="35"/>
      <c r="I18" s="35"/>
      <c r="J18" s="66">
        <f>G18/($G$49-$G$47-$G$38)*($J$49-$J$47-$J$38)</f>
        <v>16075.416004530784</v>
      </c>
      <c r="K18" s="36">
        <f>J18/0.9095</f>
        <v>17675.003853249898</v>
      </c>
      <c r="L18" s="67">
        <f>SUM(L14:L17)</f>
        <v>18502.162845910694</v>
      </c>
    </row>
    <row r="19" spans="1:16" s="8" customFormat="1" x14ac:dyDescent="0.2">
      <c r="A19" s="15"/>
      <c r="B19" s="92"/>
      <c r="C19" s="22"/>
      <c r="D19" s="22"/>
      <c r="E19" s="26"/>
      <c r="F19" s="23"/>
      <c r="G19" s="46"/>
      <c r="H19" s="35"/>
      <c r="I19" s="35"/>
      <c r="J19" s="66"/>
      <c r="K19" s="36"/>
      <c r="L19" s="67"/>
    </row>
    <row r="20" spans="1:16" s="8" customFormat="1" x14ac:dyDescent="0.2">
      <c r="A20" s="15" t="s">
        <v>46</v>
      </c>
      <c r="B20" s="93">
        <f>B18+B12</f>
        <v>44900</v>
      </c>
      <c r="C20" s="22"/>
      <c r="D20" s="22"/>
      <c r="E20" s="26"/>
      <c r="F20" s="77">
        <f>F18+F12</f>
        <v>42895.199999999997</v>
      </c>
      <c r="G20" s="78">
        <f>G18+G12</f>
        <v>38729.904300000002</v>
      </c>
      <c r="H20" s="35"/>
      <c r="I20" s="35"/>
      <c r="J20" s="82">
        <f>J18+J12</f>
        <v>22894.153238502775</v>
      </c>
      <c r="K20" s="84">
        <f>K18+K12</f>
        <v>25356.357051370873</v>
      </c>
      <c r="L20" s="85">
        <f>L18+L12</f>
        <v>26541.441270970932</v>
      </c>
      <c r="M20" s="55"/>
      <c r="O20" s="8">
        <f>+P20*L20/J20</f>
        <v>10433.798050980466</v>
      </c>
      <c r="P20" s="8">
        <v>9000</v>
      </c>
    </row>
    <row r="21" spans="1:16" s="8" customFormat="1" x14ac:dyDescent="0.2">
      <c r="A21" s="15"/>
      <c r="B21" s="90"/>
      <c r="C21" s="22"/>
      <c r="D21" s="22"/>
      <c r="E21" s="26"/>
      <c r="F21" s="23"/>
      <c r="G21" s="46"/>
      <c r="H21" s="35"/>
      <c r="I21" s="35"/>
      <c r="J21" s="66"/>
      <c r="K21" s="36"/>
      <c r="L21" s="67"/>
      <c r="O21" s="8">
        <f>+P21*L20/J20</f>
        <v>2318.6217891067704</v>
      </c>
      <c r="P21" s="8">
        <v>2000</v>
      </c>
    </row>
    <row r="22" spans="1:16" s="8" customFormat="1" x14ac:dyDescent="0.2">
      <c r="A22" s="15" t="s">
        <v>34</v>
      </c>
      <c r="B22" s="90">
        <v>1100</v>
      </c>
      <c r="C22" s="22"/>
      <c r="D22" s="22"/>
      <c r="E22" s="26">
        <v>0.93</v>
      </c>
      <c r="F22" s="23">
        <f>+B22*E22</f>
        <v>1023</v>
      </c>
      <c r="G22" s="46">
        <f>0.8917*F22</f>
        <v>912.20910000000003</v>
      </c>
      <c r="H22" s="35"/>
      <c r="I22" s="35"/>
      <c r="J22" s="66">
        <f>G22/($G$49-$G$47-$G$38)*($J$49-$J$47-$J$38)</f>
        <v>539.22815711570718</v>
      </c>
      <c r="K22" s="36">
        <f>J22/0.8917</f>
        <v>604.71925212034</v>
      </c>
      <c r="L22" s="67">
        <f>K22/E22</f>
        <v>650.23575496810747</v>
      </c>
    </row>
    <row r="23" spans="1:16" s="8" customFormat="1" ht="13.5" thickBot="1" x14ac:dyDescent="0.25">
      <c r="A23" s="15" t="s">
        <v>35</v>
      </c>
      <c r="B23" s="91">
        <v>1400</v>
      </c>
      <c r="C23" s="22"/>
      <c r="D23" s="22"/>
      <c r="E23" s="27">
        <v>0.92600000000000005</v>
      </c>
      <c r="F23" s="21">
        <f>+B23*E23</f>
        <v>1296.4000000000001</v>
      </c>
      <c r="G23" s="47">
        <f>0.8917*F23</f>
        <v>1155.9998800000001</v>
      </c>
      <c r="H23" s="35"/>
      <c r="I23" s="35"/>
      <c r="J23" s="68">
        <f>G23/($G$49-$G$47-$G$38)*($J$49-$J$47-$J$38)</f>
        <v>683.33859519531063</v>
      </c>
      <c r="K23" s="37">
        <f>J23/0.8917</f>
        <v>766.33239340059504</v>
      </c>
      <c r="L23" s="69">
        <f>K23/E23</f>
        <v>827.57277905031856</v>
      </c>
    </row>
    <row r="24" spans="1:16" s="8" customFormat="1" x14ac:dyDescent="0.2">
      <c r="A24" s="76" t="s">
        <v>43</v>
      </c>
      <c r="B24" s="92">
        <f>SUM(B22:B23)</f>
        <v>2500</v>
      </c>
      <c r="C24" s="22"/>
      <c r="D24" s="22"/>
      <c r="E24" s="26">
        <f>AVERAGE(E20:E23)</f>
        <v>0.92800000000000005</v>
      </c>
      <c r="F24" s="23">
        <f>SUM(F22:F23)</f>
        <v>2319.4</v>
      </c>
      <c r="G24" s="46">
        <f>SUM(G22:G23)</f>
        <v>2068.2089800000003</v>
      </c>
      <c r="H24" s="35"/>
      <c r="I24" s="35"/>
      <c r="J24" s="66">
        <f>SUM(J22:J23)</f>
        <v>1222.5667523110178</v>
      </c>
      <c r="K24" s="36">
        <f>SUM(K22:K23)</f>
        <v>1371.0516455209349</v>
      </c>
      <c r="L24" s="67">
        <f>SUM(L22:L23)</f>
        <v>1477.8085340184261</v>
      </c>
      <c r="M24" s="55"/>
    </row>
    <row r="25" spans="1:16" s="8" customFormat="1" x14ac:dyDescent="0.2">
      <c r="A25" s="15"/>
      <c r="B25" s="90"/>
      <c r="C25" s="22"/>
      <c r="D25" s="22"/>
      <c r="E25" s="26"/>
      <c r="F25" s="23"/>
      <c r="G25" s="46"/>
      <c r="H25" s="35"/>
      <c r="I25" s="35"/>
      <c r="J25" s="66"/>
      <c r="K25" s="36"/>
      <c r="L25" s="67"/>
    </row>
    <row r="26" spans="1:16" s="8" customFormat="1" x14ac:dyDescent="0.2">
      <c r="A26" s="81" t="s">
        <v>45</v>
      </c>
      <c r="B26" s="93">
        <f>B12+B24</f>
        <v>16100</v>
      </c>
      <c r="C26" s="6"/>
      <c r="D26" s="6"/>
      <c r="E26" s="6"/>
      <c r="F26" s="79">
        <f>F24+F12</f>
        <v>15313.9</v>
      </c>
      <c r="G26" s="80">
        <f>G24+G12</f>
        <v>13603.426630000002</v>
      </c>
      <c r="H26" s="38"/>
      <c r="I26" s="38"/>
      <c r="J26" s="83">
        <f>J24+J12</f>
        <v>8041.3039862830083</v>
      </c>
      <c r="K26" s="84">
        <f>K24+K12</f>
        <v>9052.4048436419107</v>
      </c>
      <c r="L26" s="85">
        <f>L24+L12</f>
        <v>9517.0869590786642</v>
      </c>
    </row>
    <row r="27" spans="1:16" s="8" customFormat="1" x14ac:dyDescent="0.2">
      <c r="A27" s="81"/>
      <c r="B27" s="93"/>
      <c r="C27" s="6"/>
      <c r="D27" s="6"/>
      <c r="E27" s="6"/>
      <c r="F27" s="31"/>
      <c r="G27" s="48"/>
      <c r="H27" s="38"/>
      <c r="I27" s="38"/>
      <c r="J27" s="70"/>
      <c r="K27" s="36"/>
      <c r="L27" s="67"/>
    </row>
    <row r="28" spans="1:16" s="8" customFormat="1" x14ac:dyDescent="0.2">
      <c r="A28" s="81" t="s">
        <v>44</v>
      </c>
      <c r="B28" s="93">
        <f>B24+B18+B12</f>
        <v>47400</v>
      </c>
      <c r="C28" s="6"/>
      <c r="D28" s="6"/>
      <c r="E28" s="6"/>
      <c r="F28" s="79">
        <f>F24+F18+F12</f>
        <v>45214.6</v>
      </c>
      <c r="G28" s="80">
        <f>G24+G18+G12</f>
        <v>40798.113280000005</v>
      </c>
      <c r="H28" s="38"/>
      <c r="I28" s="38"/>
      <c r="J28" s="83">
        <f>J12+J18+J24</f>
        <v>24116.719990813792</v>
      </c>
      <c r="K28" s="84">
        <f>K24+K18+K12</f>
        <v>26727.408696891809</v>
      </c>
      <c r="L28" s="85">
        <f>L18+L24+L12</f>
        <v>28019.249804989358</v>
      </c>
    </row>
    <row r="29" spans="1:16" s="8" customFormat="1" x14ac:dyDescent="0.2">
      <c r="A29" s="15"/>
      <c r="B29" s="93"/>
      <c r="C29" s="22"/>
      <c r="D29" s="22"/>
      <c r="E29" s="22"/>
      <c r="F29" s="22"/>
      <c r="G29" s="46"/>
      <c r="H29" s="35"/>
      <c r="I29" s="35"/>
      <c r="J29" s="34"/>
      <c r="K29" s="36"/>
      <c r="L29" s="67"/>
    </row>
    <row r="30" spans="1:16" s="8" customFormat="1" ht="13.5" thickBot="1" x14ac:dyDescent="0.25">
      <c r="A30" s="99" t="s">
        <v>13</v>
      </c>
      <c r="B30" s="77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x14ac:dyDescent="0.2">
      <c r="A31" s="11" t="s">
        <v>36</v>
      </c>
      <c r="B31" s="89">
        <v>5278</v>
      </c>
      <c r="C31" s="12"/>
      <c r="D31" s="12"/>
      <c r="E31" s="25">
        <v>0.94199999999999995</v>
      </c>
      <c r="F31" s="20">
        <f>+B31*E31</f>
        <v>4971.8759999999993</v>
      </c>
      <c r="G31" s="45">
        <f>0.9243*F31</f>
        <v>4595.5049867999996</v>
      </c>
      <c r="H31" s="35"/>
      <c r="I31" s="35"/>
      <c r="J31" s="66">
        <f>G31/($G$49-$G$47-$G$38)*($J$49-$J$47-$J$38)</f>
        <v>2716.5105950469092</v>
      </c>
      <c r="K31" s="36">
        <f>J31/0.93</f>
        <v>2920.9791344590421</v>
      </c>
      <c r="L31" s="67">
        <f>K31/E31</f>
        <v>3100.8271066444186</v>
      </c>
    </row>
    <row r="32" spans="1:16" s="8" customFormat="1" x14ac:dyDescent="0.2">
      <c r="A32" s="15" t="s">
        <v>37</v>
      </c>
      <c r="B32" s="90">
        <v>2689</v>
      </c>
      <c r="C32" s="22"/>
      <c r="D32" s="22"/>
      <c r="E32" s="26">
        <v>0.95099999999999996</v>
      </c>
      <c r="F32" s="23">
        <f>+B32*E32</f>
        <v>2557.239</v>
      </c>
      <c r="G32" s="46">
        <f>0.9243*F32</f>
        <v>2363.6560076999999</v>
      </c>
      <c r="H32" s="35"/>
      <c r="I32" s="35"/>
      <c r="J32" s="66">
        <f>G32/($G$49-$G$47-$G$38)*($J$49-$J$47-$J$38)</f>
        <v>1397.212407865193</v>
      </c>
      <c r="K32" s="36">
        <f>J32/0.93</f>
        <v>1502.3789331883795</v>
      </c>
      <c r="L32" s="67">
        <f>K32/E32</f>
        <v>1579.7885732790533</v>
      </c>
    </row>
    <row r="33" spans="1:13" s="8" customFormat="1" ht="13.5" thickBot="1" x14ac:dyDescent="0.25">
      <c r="A33" s="13" t="s">
        <v>38</v>
      </c>
      <c r="B33" s="91">
        <v>2790</v>
      </c>
      <c r="C33" s="14"/>
      <c r="D33" s="14"/>
      <c r="E33" s="27">
        <v>0.94499999999999995</v>
      </c>
      <c r="F33" s="21">
        <f>+B33*E33</f>
        <v>2636.5499999999997</v>
      </c>
      <c r="G33" s="47">
        <f>0.9243*F33</f>
        <v>2436.9631649999997</v>
      </c>
      <c r="H33" s="35"/>
      <c r="I33" s="35"/>
      <c r="J33" s="68">
        <f>G33/($G$49-$G$47-$G$38)*($J$49-$J$47-$J$38)</f>
        <v>1440.5459849302213</v>
      </c>
      <c r="K33" s="37">
        <f>J33/0.93</f>
        <v>1548.9741773443238</v>
      </c>
      <c r="L33" s="69">
        <f>K33/E33</f>
        <v>1639.1261135918771</v>
      </c>
    </row>
    <row r="34" spans="1:13" s="8" customFormat="1" x14ac:dyDescent="0.2">
      <c r="A34" s="30" t="s">
        <v>48</v>
      </c>
      <c r="B34" s="77">
        <f>SUM(B31:B33)</f>
        <v>10757</v>
      </c>
      <c r="C34" s="22"/>
      <c r="D34" s="22"/>
      <c r="E34" s="26">
        <f>AVERAGE(E31:E33)</f>
        <v>0.94599999999999984</v>
      </c>
      <c r="F34" s="32">
        <f>SUM(F31:F33)</f>
        <v>10165.664999999999</v>
      </c>
      <c r="G34" s="46">
        <f>SUM(G31:G33)</f>
        <v>9396.1241594999992</v>
      </c>
      <c r="H34" s="35"/>
      <c r="I34" s="35"/>
      <c r="J34" s="66">
        <f>SUM(J31:J33)</f>
        <v>5554.2689878423234</v>
      </c>
      <c r="K34" s="36">
        <f>SUM(K31:K33)</f>
        <v>5972.332244991745</v>
      </c>
      <c r="L34" s="67">
        <f>SUM(L31:L33)</f>
        <v>6319.7417935153499</v>
      </c>
    </row>
    <row r="35" spans="1:13" s="8" customFormat="1" x14ac:dyDescent="0.2">
      <c r="A35" s="22"/>
      <c r="B35" s="77"/>
      <c r="C35" s="22"/>
      <c r="D35" s="22"/>
      <c r="E35" s="22"/>
      <c r="F35" s="22"/>
      <c r="G35" s="46"/>
      <c r="H35" s="35"/>
      <c r="I35" s="35"/>
      <c r="J35" s="34"/>
      <c r="K35" s="36"/>
      <c r="L35" s="67"/>
    </row>
    <row r="36" spans="1:13" s="8" customFormat="1" x14ac:dyDescent="0.2">
      <c r="A36" s="18"/>
      <c r="B36" s="94"/>
      <c r="C36" s="18"/>
      <c r="D36" s="18"/>
      <c r="E36" s="18"/>
      <c r="F36" s="18"/>
      <c r="G36" s="49"/>
      <c r="H36" s="38"/>
      <c r="I36" s="38"/>
      <c r="J36" s="71"/>
      <c r="K36" s="36"/>
      <c r="L36" s="67"/>
    </row>
    <row r="37" spans="1:13" s="8" customFormat="1" ht="13.5" thickBot="1" x14ac:dyDescent="0.25">
      <c r="A37" s="16" t="s">
        <v>15</v>
      </c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x14ac:dyDescent="0.2">
      <c r="A38" s="11" t="s">
        <v>3</v>
      </c>
      <c r="B38" s="89">
        <v>800</v>
      </c>
      <c r="C38" s="19"/>
      <c r="D38" s="19"/>
      <c r="E38" s="25">
        <v>0.94499999999999995</v>
      </c>
      <c r="F38" s="20">
        <f>+B38*E38</f>
        <v>756</v>
      </c>
      <c r="G38" s="50">
        <f>0.9971*F38</f>
        <v>753.80759999999998</v>
      </c>
      <c r="H38" s="35"/>
      <c r="I38" s="35"/>
      <c r="J38" s="34">
        <f>G38</f>
        <v>753.80759999999998</v>
      </c>
      <c r="K38" s="35">
        <f>J38/0.9971</f>
        <v>756</v>
      </c>
      <c r="L38" s="72">
        <f>K38/E38</f>
        <v>800</v>
      </c>
    </row>
    <row r="39" spans="1:13" s="8" customFormat="1" x14ac:dyDescent="0.2">
      <c r="A39" s="15" t="s">
        <v>18</v>
      </c>
      <c r="B39" s="90">
        <v>900</v>
      </c>
      <c r="C39" s="10"/>
      <c r="D39" s="10"/>
      <c r="E39" s="26">
        <v>0.93799999999999994</v>
      </c>
      <c r="F39" s="23">
        <f>+B39*E39</f>
        <v>844.19999999999993</v>
      </c>
      <c r="G39" s="51">
        <f>0.937*F39</f>
        <v>791.0154</v>
      </c>
      <c r="H39" s="35"/>
      <c r="I39" s="35"/>
      <c r="J39" s="66">
        <v>0</v>
      </c>
      <c r="K39" s="36">
        <v>0</v>
      </c>
      <c r="L39" s="67">
        <v>0</v>
      </c>
    </row>
    <row r="40" spans="1:13" s="8" customFormat="1" x14ac:dyDescent="0.2">
      <c r="A40" s="15"/>
      <c r="B40" s="90"/>
      <c r="C40" s="10"/>
      <c r="D40" s="10"/>
      <c r="E40" s="26"/>
      <c r="F40" s="23"/>
      <c r="G40" s="51"/>
      <c r="H40" s="35"/>
      <c r="I40" s="35"/>
      <c r="J40" s="66"/>
      <c r="K40" s="36"/>
      <c r="L40" s="67"/>
    </row>
    <row r="41" spans="1:13" s="8" customFormat="1" x14ac:dyDescent="0.2">
      <c r="A41" s="15" t="s">
        <v>39</v>
      </c>
      <c r="B41" s="90">
        <v>1410</v>
      </c>
      <c r="C41" s="16"/>
      <c r="D41" s="16"/>
      <c r="E41" s="26">
        <v>0.93600000000000005</v>
      </c>
      <c r="F41" s="23">
        <f>+B41*E41</f>
        <v>1319.76</v>
      </c>
      <c r="G41" s="46">
        <f>0.9008*F41</f>
        <v>1188.8398079999999</v>
      </c>
      <c r="H41" s="35"/>
      <c r="I41" s="35"/>
      <c r="J41" s="66">
        <f>G41/($G$49-$G$47-$G$38)*($J$49-$J$47-$J$38)</f>
        <v>702.75104553729079</v>
      </c>
      <c r="K41" s="36">
        <f>J41/0.9008</f>
        <v>780.14103634246305</v>
      </c>
      <c r="L41" s="67">
        <f>K41/E41</f>
        <v>833.48401318639208</v>
      </c>
    </row>
    <row r="42" spans="1:13" s="8" customFormat="1" x14ac:dyDescent="0.2">
      <c r="A42" s="15" t="s">
        <v>40</v>
      </c>
      <c r="B42" s="90">
        <v>2009</v>
      </c>
      <c r="C42" s="16"/>
      <c r="D42" s="16"/>
      <c r="E42" s="26">
        <v>0.93899999999999995</v>
      </c>
      <c r="F42" s="23">
        <f>+B42*E42</f>
        <v>1886.4509999999998</v>
      </c>
      <c r="G42" s="46">
        <f>0.9008*F42</f>
        <v>1699.3150607999999</v>
      </c>
      <c r="H42" s="35"/>
      <c r="I42" s="35"/>
      <c r="J42" s="66">
        <f>G42/($G$49-$G$47-$G$38)*($J$49-$J$47-$J$38)</f>
        <v>1004.5049195345121</v>
      </c>
      <c r="K42" s="36">
        <f>J42/0.9008</f>
        <v>1115.1253547230374</v>
      </c>
      <c r="L42" s="67">
        <f>K42/E42</f>
        <v>1187.5669379372071</v>
      </c>
    </row>
    <row r="43" spans="1:13" s="8" customFormat="1" ht="13.5" thickBot="1" x14ac:dyDescent="0.25">
      <c r="A43" s="15" t="s">
        <v>54</v>
      </c>
      <c r="B43" s="91">
        <v>649</v>
      </c>
      <c r="C43" s="16"/>
      <c r="D43" s="16"/>
      <c r="E43" s="27">
        <v>0.92500000000000004</v>
      </c>
      <c r="F43" s="21">
        <f>+B43*E43</f>
        <v>600.32500000000005</v>
      </c>
      <c r="G43" s="47">
        <f>0.9008*F43</f>
        <v>540.77276000000006</v>
      </c>
      <c r="H43" s="35"/>
      <c r="I43" s="35"/>
      <c r="J43" s="68">
        <f>G43/($G$49-$G$47-$G$38)*($J$49-$J$47-$J$38)</f>
        <v>319.66343987707927</v>
      </c>
      <c r="K43" s="37">
        <f>J43/0.9008</f>
        <v>354.86616327384462</v>
      </c>
      <c r="L43" s="69">
        <f>K43/E43</f>
        <v>383.63909543118336</v>
      </c>
    </row>
    <row r="44" spans="1:13" s="8" customFormat="1" x14ac:dyDescent="0.2">
      <c r="A44" s="81" t="s">
        <v>47</v>
      </c>
      <c r="B44" s="90">
        <f>SUM(B41:B43)</f>
        <v>4068</v>
      </c>
      <c r="C44" s="16"/>
      <c r="D44" s="16"/>
      <c r="E44" s="26">
        <f>AVERAGE(E41:E43)</f>
        <v>0.93333333333333324</v>
      </c>
      <c r="F44" s="23">
        <f>SUM(F41:F43)</f>
        <v>3806.5360000000001</v>
      </c>
      <c r="G44" s="46">
        <f>SUM(G41:G43)</f>
        <v>3428.9276288000001</v>
      </c>
      <c r="H44" s="35"/>
      <c r="I44" s="35"/>
      <c r="J44" s="66">
        <f>SUM(J41:J43)</f>
        <v>2026.9194049488822</v>
      </c>
      <c r="K44" s="36">
        <f>SUM(K41:K43)</f>
        <v>2250.132554339345</v>
      </c>
      <c r="L44" s="67">
        <f>SUM(L41:L43)</f>
        <v>2404.6900465547824</v>
      </c>
    </row>
    <row r="45" spans="1:13" s="8" customFormat="1" x14ac:dyDescent="0.2">
      <c r="A45" s="15"/>
      <c r="B45" s="90"/>
      <c r="C45" s="16"/>
      <c r="D45" s="16"/>
      <c r="E45" s="26"/>
      <c r="F45" s="23"/>
      <c r="G45" s="46"/>
      <c r="H45" s="35"/>
      <c r="I45" s="35"/>
      <c r="J45" s="66"/>
      <c r="K45" s="36"/>
      <c r="L45" s="67"/>
    </row>
    <row r="46" spans="1:13" s="8" customFormat="1" x14ac:dyDescent="0.2">
      <c r="A46" s="15" t="s">
        <v>12</v>
      </c>
      <c r="B46" s="90">
        <v>800</v>
      </c>
      <c r="C46" s="16"/>
      <c r="D46" s="16"/>
      <c r="E46" s="26">
        <v>0.96699999999999997</v>
      </c>
      <c r="F46" s="23">
        <f>+B46*E46</f>
        <v>773.6</v>
      </c>
      <c r="G46" s="46">
        <f>0.8975*F46</f>
        <v>694.30600000000004</v>
      </c>
      <c r="H46" s="35"/>
      <c r="I46" s="35"/>
      <c r="J46" s="66">
        <f>G46/($G$49-$G$47-$G$38)*($J$49-$J$47-$J$38)</f>
        <v>410.42053280807892</v>
      </c>
      <c r="K46" s="36">
        <f>J46/0.8975</f>
        <v>457.29307276666174</v>
      </c>
      <c r="L46" s="67">
        <f>K46/E46</f>
        <v>472.89873088589633</v>
      </c>
      <c r="M46" s="55"/>
    </row>
    <row r="47" spans="1:13" s="8" customFormat="1" ht="13.5" thickBot="1" x14ac:dyDescent="0.25">
      <c r="A47" s="13" t="s">
        <v>0</v>
      </c>
      <c r="B47" s="95">
        <v>18000</v>
      </c>
      <c r="C47" s="17"/>
      <c r="D47" s="17"/>
      <c r="E47" s="27">
        <v>0.93700000000000006</v>
      </c>
      <c r="F47" s="21">
        <f>+B47*E47</f>
        <v>16866</v>
      </c>
      <c r="G47" s="47">
        <f>0.9512*F47</f>
        <v>16042.939200000001</v>
      </c>
      <c r="H47" s="35"/>
      <c r="I47" s="35"/>
      <c r="J47" s="68">
        <f>G47</f>
        <v>16042.939200000001</v>
      </c>
      <c r="K47" s="37">
        <f>J47/0.9512</f>
        <v>16866</v>
      </c>
      <c r="L47" s="73">
        <f>K47/E47</f>
        <v>18000</v>
      </c>
      <c r="M47" s="55"/>
    </row>
    <row r="48" spans="1:13" x14ac:dyDescent="0.2">
      <c r="A48" s="7" t="s">
        <v>16</v>
      </c>
      <c r="B48" s="52">
        <f>SUM(B38:B47)</f>
        <v>28636</v>
      </c>
      <c r="F48" s="29">
        <f>F47+F46+F42+F41+F39+F38</f>
        <v>22446.010999999999</v>
      </c>
      <c r="G48" s="96">
        <f>G47+G46+G42+G41+G39+G38</f>
        <v>21170.223068800002</v>
      </c>
      <c r="H48" s="39"/>
      <c r="I48" s="39"/>
      <c r="J48" s="74">
        <f>J47+J46+J42+J41+J38</f>
        <v>18914.423297879883</v>
      </c>
      <c r="K48" s="56">
        <f>K47+K46+K42+K41+K38</f>
        <v>19974.55946383216</v>
      </c>
      <c r="L48" s="98">
        <f>L47+L46+L42+L41+L38</f>
        <v>21293.949682009497</v>
      </c>
    </row>
    <row r="49" spans="1:13" ht="30.75" x14ac:dyDescent="0.25">
      <c r="A49" s="1" t="s">
        <v>19</v>
      </c>
      <c r="B49" s="6"/>
      <c r="C49" s="6"/>
      <c r="D49" s="6"/>
      <c r="E49" s="6"/>
      <c r="F49" s="88">
        <f>F48+F34+F28</f>
        <v>77826.275999999998</v>
      </c>
      <c r="G49" s="97">
        <f>G48+G34+G28</f>
        <v>71364.460508300006</v>
      </c>
      <c r="H49" s="41"/>
      <c r="I49" s="53" t="s">
        <v>20</v>
      </c>
      <c r="J49" s="75">
        <v>49053</v>
      </c>
      <c r="K49" s="87">
        <f>K48+K34+K28</f>
        <v>52674.300405715709</v>
      </c>
      <c r="L49" s="86">
        <f>L48+L34+L28</f>
        <v>55632.941280514206</v>
      </c>
    </row>
    <row r="50" spans="1:13" x14ac:dyDescent="0.2">
      <c r="A50" s="7"/>
    </row>
    <row r="52" spans="1:13" x14ac:dyDescent="0.2">
      <c r="A52" s="16" t="s">
        <v>49</v>
      </c>
      <c r="B52" s="59">
        <f>B44+B34</f>
        <v>14825</v>
      </c>
      <c r="C52" s="10"/>
      <c r="D52" s="10"/>
      <c r="E52" s="10"/>
      <c r="F52" s="57">
        <f>F44+F34</f>
        <v>13972.200999999999</v>
      </c>
      <c r="G52" s="57">
        <f>G44+G34</f>
        <v>12825.051788299999</v>
      </c>
      <c r="J52" s="29">
        <f>J44+J34</f>
        <v>7581.1883927912058</v>
      </c>
      <c r="K52" s="29">
        <f>K44+K34</f>
        <v>8222.46479933109</v>
      </c>
      <c r="L52" s="29">
        <f>L44+L34</f>
        <v>8724.4318400701322</v>
      </c>
      <c r="M52" s="55"/>
    </row>
    <row r="53" spans="1:13" x14ac:dyDescent="0.2">
      <c r="A53" s="22" t="s">
        <v>50</v>
      </c>
      <c r="B53" s="24"/>
      <c r="C53" s="10"/>
      <c r="D53" s="10"/>
      <c r="E53" s="26"/>
      <c r="F53" s="23"/>
      <c r="G53" s="23">
        <f>+G12+G18</f>
        <v>38729.904300000002</v>
      </c>
    </row>
    <row r="54" spans="1:13" x14ac:dyDescent="0.2">
      <c r="A54" s="22" t="s">
        <v>51</v>
      </c>
      <c r="B54" s="24"/>
      <c r="C54" s="16"/>
      <c r="D54" s="16"/>
      <c r="E54" s="26"/>
      <c r="F54" s="23"/>
      <c r="G54" s="23">
        <f>+G24</f>
        <v>2068.2089800000003</v>
      </c>
      <c r="H54" s="5"/>
      <c r="I54" s="5"/>
    </row>
    <row r="55" spans="1:13" x14ac:dyDescent="0.2">
      <c r="A55" s="101" t="s">
        <v>52</v>
      </c>
      <c r="B55" s="90">
        <v>15100</v>
      </c>
      <c r="C55" s="16"/>
      <c r="D55" s="16"/>
      <c r="E55" s="26"/>
      <c r="F55" s="23"/>
      <c r="G55" s="40"/>
      <c r="M55" s="29"/>
    </row>
    <row r="56" spans="1:13" x14ac:dyDescent="0.2">
      <c r="A56" s="10"/>
      <c r="B56" s="10"/>
      <c r="C56" s="10"/>
      <c r="D56" s="10"/>
      <c r="E56" s="10"/>
      <c r="F56" s="10"/>
      <c r="G56" s="10"/>
      <c r="M56" s="29"/>
    </row>
    <row r="57" spans="1:13" x14ac:dyDescent="0.2">
      <c r="A57" s="16"/>
      <c r="B57" s="10"/>
      <c r="C57" s="10"/>
      <c r="D57" s="10"/>
      <c r="E57" s="10"/>
      <c r="F57" s="57"/>
      <c r="G57" s="58"/>
    </row>
    <row r="58" spans="1:13" x14ac:dyDescent="0.2">
      <c r="A58" s="10"/>
      <c r="B58" s="10"/>
      <c r="C58" s="10"/>
      <c r="D58" s="10"/>
      <c r="E58" s="10"/>
      <c r="F58" s="10"/>
      <c r="G58" s="10"/>
    </row>
    <row r="59" spans="1:13" x14ac:dyDescent="0.2">
      <c r="A59" s="10"/>
      <c r="B59" s="10"/>
      <c r="C59" s="10"/>
      <c r="D59" s="10"/>
      <c r="E59" s="10"/>
      <c r="F59" s="10"/>
      <c r="G59" s="10"/>
    </row>
    <row r="60" spans="1:13" x14ac:dyDescent="0.2">
      <c r="A60" s="16"/>
      <c r="B60" s="10"/>
      <c r="C60" s="10"/>
      <c r="D60" s="10"/>
      <c r="E60" s="10"/>
      <c r="F60" s="10"/>
      <c r="G60" s="59"/>
    </row>
  </sheetData>
  <phoneticPr fontId="0" type="noConversion"/>
  <pageMargins left="0.5" right="0.5" top="0.75" bottom="0.75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2001-08-30T20:45:49Z</cp:lastPrinted>
  <dcterms:created xsi:type="dcterms:W3CDTF">2000-01-25T16:35:05Z</dcterms:created>
  <dcterms:modified xsi:type="dcterms:W3CDTF">2014-09-04T08:01:49Z</dcterms:modified>
</cp:coreProperties>
</file>