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/>
  </bookViews>
  <sheets>
    <sheet name="TX Estimate" sheetId="1" r:id="rId1"/>
    <sheet name="June" sheetId="4" r:id="rId2"/>
    <sheet name="July" sheetId="5" r:id="rId3"/>
    <sheet name="Lunch Details" sheetId="6" r:id="rId4"/>
  </sheets>
  <calcPr calcId="152511"/>
</workbook>
</file>

<file path=xl/calcChain.xml><?xml version="1.0" encoding="utf-8"?>
<calcChain xmlns="http://schemas.openxmlformats.org/spreadsheetml/2006/main">
  <c r="F3" i="5" l="1"/>
  <c r="H3" i="5"/>
  <c r="H26" i="5" s="1"/>
  <c r="J3" i="5"/>
  <c r="L3" i="5"/>
  <c r="N3" i="5"/>
  <c r="N27" i="5" s="1"/>
  <c r="P3" i="5"/>
  <c r="R3" i="5"/>
  <c r="T3" i="5"/>
  <c r="V3" i="5"/>
  <c r="X3" i="5"/>
  <c r="X26" i="5" s="1"/>
  <c r="Z3" i="5"/>
  <c r="AB3" i="5"/>
  <c r="AD3" i="5"/>
  <c r="AD26" i="5" s="1"/>
  <c r="F4" i="5"/>
  <c r="H4" i="5"/>
  <c r="J4" i="5"/>
  <c r="L4" i="5"/>
  <c r="N4" i="5"/>
  <c r="P4" i="5"/>
  <c r="R4" i="5"/>
  <c r="T4" i="5"/>
  <c r="T27" i="5" s="1"/>
  <c r="V4" i="5"/>
  <c r="X4" i="5"/>
  <c r="Z4" i="5"/>
  <c r="AB4" i="5"/>
  <c r="AD4" i="5"/>
  <c r="F6" i="5"/>
  <c r="H6" i="5"/>
  <c r="J6" i="5"/>
  <c r="J27" i="5" s="1"/>
  <c r="L6" i="5"/>
  <c r="N6" i="5"/>
  <c r="P6" i="5"/>
  <c r="R6" i="5"/>
  <c r="T6" i="5"/>
  <c r="V6" i="5"/>
  <c r="X6" i="5"/>
  <c r="Z6" i="5"/>
  <c r="Z27" i="5" s="1"/>
  <c r="AB6" i="5"/>
  <c r="AD6" i="5"/>
  <c r="F7" i="5"/>
  <c r="H7" i="5"/>
  <c r="J7" i="5"/>
  <c r="L7" i="5"/>
  <c r="N7" i="5"/>
  <c r="P7" i="5"/>
  <c r="P27" i="5" s="1"/>
  <c r="R7" i="5"/>
  <c r="T7" i="5"/>
  <c r="V7" i="5"/>
  <c r="X7" i="5"/>
  <c r="Z7" i="5"/>
  <c r="AB7" i="5"/>
  <c r="AD7" i="5"/>
  <c r="F8" i="5"/>
  <c r="F27" i="5" s="1"/>
  <c r="H8" i="5"/>
  <c r="J8" i="5"/>
  <c r="L8" i="5"/>
  <c r="N8" i="5"/>
  <c r="P8" i="5"/>
  <c r="R8" i="5"/>
  <c r="T8" i="5"/>
  <c r="V8" i="5"/>
  <c r="V27" i="5" s="1"/>
  <c r="X8" i="5"/>
  <c r="Z8" i="5"/>
  <c r="AB8" i="5"/>
  <c r="AD8" i="5"/>
  <c r="F9" i="5"/>
  <c r="H9" i="5"/>
  <c r="J9" i="5"/>
  <c r="L9" i="5"/>
  <c r="L27" i="5" s="1"/>
  <c r="N9" i="5"/>
  <c r="P9" i="5"/>
  <c r="R9" i="5"/>
  <c r="T9" i="5"/>
  <c r="V9" i="5"/>
  <c r="X9" i="5"/>
  <c r="Z9" i="5"/>
  <c r="AB9" i="5"/>
  <c r="AB27" i="5" s="1"/>
  <c r="AD9" i="5"/>
  <c r="F10" i="5"/>
  <c r="H10" i="5"/>
  <c r="J10" i="5"/>
  <c r="L10" i="5"/>
  <c r="N10" i="5"/>
  <c r="P10" i="5"/>
  <c r="R10" i="5"/>
  <c r="R26" i="5" s="1"/>
  <c r="T10" i="5"/>
  <c r="V10" i="5"/>
  <c r="X10" i="5"/>
  <c r="Z10" i="5"/>
  <c r="AB10" i="5"/>
  <c r="AD10" i="5"/>
  <c r="F11" i="5"/>
  <c r="H11" i="5"/>
  <c r="J11" i="5"/>
  <c r="L11" i="5"/>
  <c r="N11" i="5"/>
  <c r="P11" i="5"/>
  <c r="R11" i="5"/>
  <c r="T11" i="5"/>
  <c r="V11" i="5"/>
  <c r="X11" i="5"/>
  <c r="Z11" i="5"/>
  <c r="AB11" i="5"/>
  <c r="AD11" i="5"/>
  <c r="F12" i="5"/>
  <c r="H12" i="5"/>
  <c r="J12" i="5"/>
  <c r="L12" i="5"/>
  <c r="N12" i="5"/>
  <c r="P12" i="5"/>
  <c r="R12" i="5"/>
  <c r="T12" i="5"/>
  <c r="V12" i="5"/>
  <c r="X12" i="5"/>
  <c r="Z12" i="5"/>
  <c r="AB12" i="5"/>
  <c r="AD12" i="5"/>
  <c r="F13" i="5"/>
  <c r="H13" i="5"/>
  <c r="J13" i="5"/>
  <c r="L13" i="5"/>
  <c r="N13" i="5"/>
  <c r="P13" i="5"/>
  <c r="R13" i="5"/>
  <c r="T13" i="5"/>
  <c r="V13" i="5"/>
  <c r="X13" i="5"/>
  <c r="Z13" i="5"/>
  <c r="AB13" i="5"/>
  <c r="AD13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F15" i="5"/>
  <c r="H15" i="5"/>
  <c r="J15" i="5"/>
  <c r="L15" i="5"/>
  <c r="N15" i="5"/>
  <c r="P15" i="5"/>
  <c r="R15" i="5"/>
  <c r="T15" i="5"/>
  <c r="V15" i="5"/>
  <c r="X15" i="5"/>
  <c r="Z15" i="5"/>
  <c r="AB15" i="5"/>
  <c r="AD15" i="5"/>
  <c r="F16" i="5"/>
  <c r="H16" i="5"/>
  <c r="J16" i="5"/>
  <c r="L16" i="5"/>
  <c r="N16" i="5"/>
  <c r="P16" i="5"/>
  <c r="R16" i="5"/>
  <c r="T16" i="5"/>
  <c r="V16" i="5"/>
  <c r="X16" i="5"/>
  <c r="Z16" i="5"/>
  <c r="AB16" i="5"/>
  <c r="AD16" i="5"/>
  <c r="F17" i="5"/>
  <c r="H17" i="5"/>
  <c r="J17" i="5"/>
  <c r="L17" i="5"/>
  <c r="N17" i="5"/>
  <c r="P17" i="5"/>
  <c r="R17" i="5"/>
  <c r="T17" i="5"/>
  <c r="V17" i="5"/>
  <c r="X17" i="5"/>
  <c r="Z17" i="5"/>
  <c r="AB17" i="5"/>
  <c r="AD17" i="5"/>
  <c r="F18" i="5"/>
  <c r="H18" i="5"/>
  <c r="J18" i="5"/>
  <c r="L18" i="5"/>
  <c r="N18" i="5"/>
  <c r="P18" i="5"/>
  <c r="R18" i="5"/>
  <c r="T18" i="5"/>
  <c r="V18" i="5"/>
  <c r="X18" i="5"/>
  <c r="Z18" i="5"/>
  <c r="AB18" i="5"/>
  <c r="AD18" i="5"/>
  <c r="F19" i="5"/>
  <c r="H19" i="5"/>
  <c r="C3" i="1" s="1"/>
  <c r="J19" i="5"/>
  <c r="L19" i="5"/>
  <c r="N19" i="5"/>
  <c r="P19" i="5"/>
  <c r="R19" i="5"/>
  <c r="T19" i="5"/>
  <c r="V19" i="5"/>
  <c r="X19" i="5"/>
  <c r="Z19" i="5"/>
  <c r="AB19" i="5"/>
  <c r="AD19" i="5"/>
  <c r="F20" i="5"/>
  <c r="H20" i="5"/>
  <c r="J20" i="5"/>
  <c r="L20" i="5"/>
  <c r="N20" i="5"/>
  <c r="P20" i="5"/>
  <c r="R20" i="5"/>
  <c r="T20" i="5"/>
  <c r="V20" i="5"/>
  <c r="X20" i="5"/>
  <c r="Z20" i="5"/>
  <c r="AB20" i="5"/>
  <c r="AD20" i="5"/>
  <c r="F21" i="5"/>
  <c r="H21" i="5"/>
  <c r="J21" i="5"/>
  <c r="L21" i="5"/>
  <c r="N21" i="5"/>
  <c r="P21" i="5"/>
  <c r="R21" i="5"/>
  <c r="T21" i="5"/>
  <c r="V21" i="5"/>
  <c r="X21" i="5"/>
  <c r="Z21" i="5"/>
  <c r="AB21" i="5"/>
  <c r="AD21" i="5"/>
  <c r="F22" i="5"/>
  <c r="H22" i="5"/>
  <c r="J22" i="5"/>
  <c r="L22" i="5"/>
  <c r="N22" i="5"/>
  <c r="P22" i="5"/>
  <c r="R22" i="5"/>
  <c r="T22" i="5"/>
  <c r="V22" i="5"/>
  <c r="X22" i="5"/>
  <c r="Z22" i="5"/>
  <c r="AB22" i="5"/>
  <c r="AD22" i="5"/>
  <c r="F23" i="5"/>
  <c r="H23" i="5"/>
  <c r="J23" i="5"/>
  <c r="L23" i="5"/>
  <c r="N23" i="5"/>
  <c r="P23" i="5"/>
  <c r="R23" i="5"/>
  <c r="T23" i="5"/>
  <c r="V23" i="5"/>
  <c r="X23" i="5"/>
  <c r="Z23" i="5"/>
  <c r="AB23" i="5"/>
  <c r="AD23" i="5"/>
  <c r="F24" i="5"/>
  <c r="H24" i="5"/>
  <c r="J24" i="5"/>
  <c r="L24" i="5"/>
  <c r="N24" i="5"/>
  <c r="P24" i="5"/>
  <c r="R24" i="5"/>
  <c r="T24" i="5"/>
  <c r="V24" i="5"/>
  <c r="X24" i="5"/>
  <c r="Z24" i="5"/>
  <c r="AB24" i="5"/>
  <c r="AD24" i="5"/>
  <c r="D26" i="5"/>
  <c r="J26" i="5"/>
  <c r="T26" i="5"/>
  <c r="Z26" i="5"/>
  <c r="D27" i="5"/>
  <c r="X27" i="5"/>
  <c r="AD27" i="5"/>
  <c r="F3" i="4"/>
  <c r="H3" i="4"/>
  <c r="J3" i="4"/>
  <c r="L3" i="4"/>
  <c r="N3" i="4"/>
  <c r="N25" i="4" s="1"/>
  <c r="P3" i="4"/>
  <c r="R3" i="4"/>
  <c r="T3" i="4"/>
  <c r="T25" i="4" s="1"/>
  <c r="V3" i="4"/>
  <c r="X3" i="4"/>
  <c r="Z3" i="4"/>
  <c r="AB3" i="4"/>
  <c r="AD3" i="4"/>
  <c r="AD25" i="4" s="1"/>
  <c r="F4" i="4"/>
  <c r="H4" i="4"/>
  <c r="J4" i="4"/>
  <c r="J26" i="4" s="1"/>
  <c r="L4" i="4"/>
  <c r="N4" i="4"/>
  <c r="P4" i="4"/>
  <c r="R4" i="4"/>
  <c r="T4" i="4"/>
  <c r="V4" i="4"/>
  <c r="X4" i="4"/>
  <c r="Z4" i="4"/>
  <c r="Z26" i="4" s="1"/>
  <c r="AB4" i="4"/>
  <c r="AD4" i="4"/>
  <c r="F5" i="4"/>
  <c r="H5" i="4"/>
  <c r="J5" i="4"/>
  <c r="L5" i="4"/>
  <c r="N5" i="4"/>
  <c r="P5" i="4"/>
  <c r="P26" i="4" s="1"/>
  <c r="R5" i="4"/>
  <c r="T5" i="4"/>
  <c r="V5" i="4"/>
  <c r="X5" i="4"/>
  <c r="Z5" i="4"/>
  <c r="AB5" i="4"/>
  <c r="AD5" i="4"/>
  <c r="F6" i="4"/>
  <c r="F26" i="4" s="1"/>
  <c r="H6" i="4"/>
  <c r="J6" i="4"/>
  <c r="L6" i="4"/>
  <c r="N6" i="4"/>
  <c r="P6" i="4"/>
  <c r="R6" i="4"/>
  <c r="T6" i="4"/>
  <c r="V6" i="4"/>
  <c r="V26" i="4" s="1"/>
  <c r="X6" i="4"/>
  <c r="Z6" i="4"/>
  <c r="AB6" i="4"/>
  <c r="AD6" i="4"/>
  <c r="F7" i="4"/>
  <c r="H7" i="4"/>
  <c r="J7" i="4"/>
  <c r="L7" i="4"/>
  <c r="L26" i="4" s="1"/>
  <c r="N7" i="4"/>
  <c r="P7" i="4"/>
  <c r="R7" i="4"/>
  <c r="T7" i="4"/>
  <c r="V7" i="4"/>
  <c r="X7" i="4"/>
  <c r="Z7" i="4"/>
  <c r="AB7" i="4"/>
  <c r="AB26" i="4" s="1"/>
  <c r="AD7" i="4"/>
  <c r="F8" i="4"/>
  <c r="H8" i="4"/>
  <c r="J8" i="4"/>
  <c r="L8" i="4"/>
  <c r="N8" i="4"/>
  <c r="P8" i="4"/>
  <c r="R8" i="4"/>
  <c r="R26" i="4" s="1"/>
  <c r="T8" i="4"/>
  <c r="V8" i="4"/>
  <c r="X8" i="4"/>
  <c r="Z8" i="4"/>
  <c r="AB8" i="4"/>
  <c r="AD8" i="4"/>
  <c r="F9" i="4"/>
  <c r="H9" i="4"/>
  <c r="H25" i="4" s="1"/>
  <c r="J9" i="4"/>
  <c r="L9" i="4"/>
  <c r="N9" i="4"/>
  <c r="P9" i="4"/>
  <c r="R9" i="4"/>
  <c r="T9" i="4"/>
  <c r="V9" i="4"/>
  <c r="X9" i="4"/>
  <c r="X25" i="4" s="1"/>
  <c r="Z9" i="4"/>
  <c r="AB9" i="4"/>
  <c r="AD9" i="4"/>
  <c r="F10" i="4"/>
  <c r="H10" i="4"/>
  <c r="B5" i="1" s="1"/>
  <c r="J10" i="4"/>
  <c r="L10" i="4"/>
  <c r="N10" i="4"/>
  <c r="P10" i="4"/>
  <c r="R10" i="4"/>
  <c r="T10" i="4"/>
  <c r="V10" i="4"/>
  <c r="X10" i="4"/>
  <c r="Z10" i="4"/>
  <c r="AB10" i="4"/>
  <c r="AD10" i="4"/>
  <c r="F11" i="4"/>
  <c r="H11" i="4"/>
  <c r="J11" i="4"/>
  <c r="L11" i="4"/>
  <c r="N11" i="4"/>
  <c r="P11" i="4"/>
  <c r="R11" i="4"/>
  <c r="T11" i="4"/>
  <c r="V11" i="4"/>
  <c r="X11" i="4"/>
  <c r="Z11" i="4"/>
  <c r="AB11" i="4"/>
  <c r="AD11" i="4"/>
  <c r="F12" i="4"/>
  <c r="H12" i="4"/>
  <c r="J12" i="4"/>
  <c r="L12" i="4"/>
  <c r="N12" i="4"/>
  <c r="P12" i="4"/>
  <c r="R12" i="4"/>
  <c r="T12" i="4"/>
  <c r="V12" i="4"/>
  <c r="X12" i="4"/>
  <c r="Z12" i="4"/>
  <c r="AB12" i="4"/>
  <c r="AD12" i="4"/>
  <c r="F13" i="4"/>
  <c r="H13" i="4"/>
  <c r="J13" i="4"/>
  <c r="L13" i="4"/>
  <c r="N13" i="4"/>
  <c r="P13" i="4"/>
  <c r="R13" i="4"/>
  <c r="T13" i="4"/>
  <c r="V13" i="4"/>
  <c r="X13" i="4"/>
  <c r="Z13" i="4"/>
  <c r="AB13" i="4"/>
  <c r="AD13" i="4"/>
  <c r="F14" i="4"/>
  <c r="H14" i="4"/>
  <c r="J14" i="4"/>
  <c r="L14" i="4"/>
  <c r="N14" i="4"/>
  <c r="P14" i="4"/>
  <c r="R14" i="4"/>
  <c r="T14" i="4"/>
  <c r="V14" i="4"/>
  <c r="X14" i="4"/>
  <c r="Z14" i="4"/>
  <c r="AB14" i="4"/>
  <c r="AD14" i="4"/>
  <c r="F15" i="4"/>
  <c r="H15" i="4"/>
  <c r="J15" i="4"/>
  <c r="L15" i="4"/>
  <c r="N15" i="4"/>
  <c r="P15" i="4"/>
  <c r="R15" i="4"/>
  <c r="T15" i="4"/>
  <c r="V15" i="4"/>
  <c r="X15" i="4"/>
  <c r="Z15" i="4"/>
  <c r="AB15" i="4"/>
  <c r="AD15" i="4"/>
  <c r="F16" i="4"/>
  <c r="H16" i="4"/>
  <c r="J16" i="4"/>
  <c r="L16" i="4"/>
  <c r="N16" i="4"/>
  <c r="P16" i="4"/>
  <c r="R16" i="4"/>
  <c r="T16" i="4"/>
  <c r="V16" i="4"/>
  <c r="X16" i="4"/>
  <c r="Z16" i="4"/>
  <c r="AB16" i="4"/>
  <c r="AD16" i="4"/>
  <c r="F17" i="4"/>
  <c r="H17" i="4"/>
  <c r="J17" i="4"/>
  <c r="L17" i="4"/>
  <c r="N17" i="4"/>
  <c r="P17" i="4"/>
  <c r="R17" i="4"/>
  <c r="T17" i="4"/>
  <c r="V17" i="4"/>
  <c r="X17" i="4"/>
  <c r="Z17" i="4"/>
  <c r="AB17" i="4"/>
  <c r="AD17" i="4"/>
  <c r="F18" i="4"/>
  <c r="H18" i="4"/>
  <c r="B8" i="1" s="1"/>
  <c r="J18" i="4"/>
  <c r="L18" i="4"/>
  <c r="N18" i="4"/>
  <c r="N26" i="4" s="1"/>
  <c r="P18" i="4"/>
  <c r="R18" i="4"/>
  <c r="T18" i="4"/>
  <c r="V18" i="4"/>
  <c r="X18" i="4"/>
  <c r="Z18" i="4"/>
  <c r="AB18" i="4"/>
  <c r="AD18" i="4"/>
  <c r="AD26" i="4" s="1"/>
  <c r="F19" i="4"/>
  <c r="H19" i="4"/>
  <c r="J19" i="4"/>
  <c r="L19" i="4"/>
  <c r="N19" i="4"/>
  <c r="P19" i="4"/>
  <c r="R19" i="4"/>
  <c r="T19" i="4"/>
  <c r="V19" i="4"/>
  <c r="X19" i="4"/>
  <c r="Z19" i="4"/>
  <c r="AB19" i="4"/>
  <c r="AD19" i="4"/>
  <c r="F20" i="4"/>
  <c r="H20" i="4"/>
  <c r="J20" i="4"/>
  <c r="J25" i="4" s="1"/>
  <c r="L20" i="4"/>
  <c r="N20" i="4"/>
  <c r="P20" i="4"/>
  <c r="R20" i="4"/>
  <c r="T20" i="4"/>
  <c r="V20" i="4"/>
  <c r="X20" i="4"/>
  <c r="Z20" i="4"/>
  <c r="Z25" i="4" s="1"/>
  <c r="AB20" i="4"/>
  <c r="AD20" i="4"/>
  <c r="F21" i="4"/>
  <c r="H21" i="4"/>
  <c r="J21" i="4"/>
  <c r="L21" i="4"/>
  <c r="N21" i="4"/>
  <c r="P21" i="4"/>
  <c r="R21" i="4"/>
  <c r="T21" i="4"/>
  <c r="V21" i="4"/>
  <c r="X21" i="4"/>
  <c r="Z21" i="4"/>
  <c r="AB21" i="4"/>
  <c r="AD21" i="4"/>
  <c r="F22" i="4"/>
  <c r="H22" i="4"/>
  <c r="J22" i="4"/>
  <c r="L22" i="4"/>
  <c r="N22" i="4"/>
  <c r="P22" i="4"/>
  <c r="R22" i="4"/>
  <c r="T22" i="4"/>
  <c r="V22" i="4"/>
  <c r="X22" i="4"/>
  <c r="Z22" i="4"/>
  <c r="AB22" i="4"/>
  <c r="AD22" i="4"/>
  <c r="F23" i="4"/>
  <c r="H23" i="4"/>
  <c r="J23" i="4"/>
  <c r="L23" i="4"/>
  <c r="N23" i="4"/>
  <c r="P23" i="4"/>
  <c r="R23" i="4"/>
  <c r="T23" i="4"/>
  <c r="V23" i="4"/>
  <c r="X23" i="4"/>
  <c r="Z23" i="4"/>
  <c r="AB23" i="4"/>
  <c r="AD23" i="4"/>
  <c r="D25" i="4"/>
  <c r="P25" i="4"/>
  <c r="D26" i="4"/>
  <c r="T26" i="4"/>
  <c r="B3" i="1"/>
  <c r="D3" i="1"/>
  <c r="D4" i="1"/>
  <c r="D5" i="1"/>
  <c r="B6" i="1"/>
  <c r="C6" i="1"/>
  <c r="D6" i="1"/>
  <c r="C7" i="1"/>
  <c r="D7" i="1"/>
  <c r="C8" i="1"/>
  <c r="D8" i="1"/>
  <c r="C9" i="1"/>
  <c r="D9" i="1"/>
  <c r="D10" i="1"/>
  <c r="B11" i="1"/>
  <c r="C11" i="1"/>
  <c r="D12" i="1"/>
  <c r="D13" i="1"/>
  <c r="B14" i="1"/>
  <c r="C14" i="1"/>
  <c r="D14" i="1"/>
  <c r="B15" i="1"/>
  <c r="C15" i="1"/>
  <c r="D15" i="1"/>
  <c r="B16" i="1"/>
  <c r="C16" i="1"/>
  <c r="D17" i="1"/>
  <c r="H27" i="5" l="1"/>
  <c r="V25" i="4"/>
  <c r="F25" i="4"/>
  <c r="P26" i="5"/>
  <c r="X26" i="4"/>
  <c r="H26" i="4"/>
  <c r="R27" i="5"/>
  <c r="N26" i="5"/>
  <c r="C12" i="1"/>
  <c r="R25" i="4"/>
  <c r="AB26" i="5"/>
  <c r="L26" i="5"/>
  <c r="AB25" i="4"/>
  <c r="L25" i="4"/>
  <c r="V26" i="5"/>
  <c r="F26" i="5"/>
</calcChain>
</file>

<file path=xl/sharedStrings.xml><?xml version="1.0" encoding="utf-8"?>
<sst xmlns="http://schemas.openxmlformats.org/spreadsheetml/2006/main" count="170" uniqueCount="121">
  <si>
    <t>June 2001</t>
  </si>
  <si>
    <t>Vendor</t>
  </si>
  <si>
    <t>Total Price</t>
  </si>
  <si>
    <t>F(X) Trading</t>
  </si>
  <si>
    <t>Texas Trading</t>
  </si>
  <si>
    <t>Midwest Trading</t>
  </si>
  <si>
    <t>Midwest Origination</t>
  </si>
  <si>
    <t>East Trading</t>
  </si>
  <si>
    <t>East Origination</t>
  </si>
  <si>
    <t>West Trading</t>
  </si>
  <si>
    <t>West Origination</t>
  </si>
  <si>
    <t>Middle Marketing</t>
  </si>
  <si>
    <t>Gas Fundy</t>
  </si>
  <si>
    <t>IT</t>
  </si>
  <si>
    <t>Weather</t>
  </si>
  <si>
    <t>Wellhead</t>
  </si>
  <si>
    <t>Crumly's</t>
  </si>
  <si>
    <t>Pappadeaux</t>
  </si>
  <si>
    <t>North China Border</t>
  </si>
  <si>
    <t>Pappasitos</t>
  </si>
  <si>
    <t>Simon's</t>
  </si>
  <si>
    <t>Chilli's</t>
  </si>
  <si>
    <t>Corelli's</t>
  </si>
  <si>
    <t>Subway</t>
  </si>
  <si>
    <t>Black-Eyed Pea</t>
  </si>
  <si>
    <t>Treebeards</t>
  </si>
  <si>
    <t>Café Express</t>
  </si>
  <si>
    <t>Goode Company</t>
  </si>
  <si>
    <t>Sodexho Marriot</t>
  </si>
  <si>
    <t>Dessert Gallery</t>
  </si>
  <si>
    <t>Droubi Bros.</t>
  </si>
  <si>
    <t>Total</t>
  </si>
  <si>
    <t>Avg</t>
  </si>
  <si>
    <t>July 2001</t>
  </si>
  <si>
    <t>Pizza Hut</t>
  </si>
  <si>
    <t>Holiday</t>
  </si>
  <si>
    <t>Droubi's</t>
  </si>
  <si>
    <t>Marriot</t>
  </si>
  <si>
    <t>Pizzitola's BBQ</t>
  </si>
  <si>
    <t>La Madeleine</t>
  </si>
  <si>
    <t>Treebeard's</t>
  </si>
  <si>
    <t>Crumley's</t>
  </si>
  <si>
    <t>Ninfa's</t>
  </si>
  <si>
    <t>Pappasito's</t>
  </si>
  <si>
    <t>Avg Total Cost</t>
  </si>
  <si>
    <t>Est'd Cost</t>
  </si>
  <si>
    <t>(June)</t>
  </si>
  <si>
    <t>(July)</t>
  </si>
  <si>
    <t>min 25 people only</t>
  </si>
  <si>
    <t>for TX (15 ppl)*</t>
  </si>
  <si>
    <r>
      <t>*</t>
    </r>
    <r>
      <rPr>
        <sz val="10"/>
        <rFont val="Arial"/>
        <family val="2"/>
      </rPr>
      <t xml:space="preserve"> Includes 15% gratuity or individual delivery charges</t>
    </r>
  </si>
  <si>
    <t>Wall Street Deli</t>
  </si>
  <si>
    <t>(includes $50 fee for pots &amp; burners)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</si>
  <si>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</si>
  <si>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Chick-fil-a</t>
  </si>
  <si>
    <t>Cold Sub Party Tray - $24.89/ea (tax included)</t>
  </si>
  <si>
    <t>Subway -</t>
  </si>
  <si>
    <t>Sandwiches, Tortilla Soup, Chips, Cookies, Tea - $9.85/ea</t>
  </si>
  <si>
    <t>Crumley's -</t>
  </si>
  <si>
    <t>1 meat, 2 veggies, salad - $7.99/ea</t>
  </si>
  <si>
    <t>add 2nd meat + $3.99/ea</t>
  </si>
  <si>
    <t xml:space="preserve">Droubi's - </t>
  </si>
  <si>
    <t>Simon's -</t>
  </si>
  <si>
    <t>Cilantro Potatoes, Pita Bread, Greek Salad</t>
  </si>
  <si>
    <t>OR</t>
  </si>
  <si>
    <t>Hot Sandwich Sacked Lunches - $7.00/ea</t>
  </si>
  <si>
    <t>Combo Skewers, Combo Dips, Combo Appetizers,  -  $9.33/ea</t>
  </si>
  <si>
    <t>Sour Cream, Chile Con Queso, Tortillas, Chips</t>
  </si>
  <si>
    <t>Sauces, Utinsels &amp; Plates</t>
  </si>
  <si>
    <t>Beef &amp; Chicken Fajita, Rice, Beans, Guacamole,  -  $10.99/ea + 15% delivery charge</t>
  </si>
  <si>
    <t>Pizzitola's BBQ -</t>
  </si>
  <si>
    <t xml:space="preserve">Ninfa's - </t>
  </si>
  <si>
    <t>Meal includes choice of 2 - Pinto Beans, Potatoe Salad, Cole Slaw,</t>
  </si>
  <si>
    <t>Grilled Veggies, or White Rice</t>
  </si>
  <si>
    <t>AND</t>
  </si>
  <si>
    <t>Beef - $8.95</t>
  </si>
  <si>
    <t>Link - $8.95</t>
  </si>
  <si>
    <t>Ribs - $9.95</t>
  </si>
  <si>
    <t>Chicken - $9.95</t>
  </si>
  <si>
    <t>Mixed (2) - $9.95</t>
  </si>
  <si>
    <t>(2) Cheese - $11.29</t>
  </si>
  <si>
    <t>(2) Pepperoni - $11.29</t>
  </si>
  <si>
    <t>(2) Supreme - $14.79</t>
  </si>
  <si>
    <t>Pizza Hut suggested 5 pizzas for 15 people … however there's too many guys in our group</t>
  </si>
  <si>
    <t xml:space="preserve">Pizza Hut - </t>
  </si>
  <si>
    <t xml:space="preserve">La Madeleine - </t>
  </si>
  <si>
    <t>Buffet Luncheon - $10.00/ea</t>
  </si>
  <si>
    <t>add Cookie + $1.50/ea</t>
  </si>
  <si>
    <t>Grilled Chicken, Salad, Bread &amp; Butter, Iced Tea</t>
  </si>
  <si>
    <t>Delivery Fee - $50.00</t>
  </si>
  <si>
    <t>25 Guest Minimum - $16.50/ea</t>
  </si>
  <si>
    <t xml:space="preserve">Pappasitos - </t>
  </si>
  <si>
    <t xml:space="preserve">Treebeard's - </t>
  </si>
  <si>
    <t>Shrimp Etouffee, White Rice, Green Garden Salad,</t>
  </si>
  <si>
    <t>French Bread &amp; Butter, Buttercake &amp; Brownie Squares</t>
  </si>
  <si>
    <t>Red Beans &amp; Sausage w/cheddar cheese &amp; green onions,  -  $10.00/ea + $50.00 for pots &amp; burners</t>
  </si>
  <si>
    <t>Corelli's -</t>
  </si>
  <si>
    <t>Menu Prices Only</t>
  </si>
  <si>
    <t>Italian Lunch Specials at $9.95-10.95/ea  -  $10.50/ea (approx)</t>
  </si>
  <si>
    <t xml:space="preserve">Dessert Gallery - </t>
  </si>
  <si>
    <t>Box Lunches #2  -  $9.75/ea</t>
  </si>
  <si>
    <t>Includes Sandwich/Wrap, Chips, choice ofFruit, Potato Salad, or Pasta Salad, &amp; Cookie</t>
  </si>
  <si>
    <t xml:space="preserve">Wall Street Deli - </t>
  </si>
  <si>
    <t>Assorted Sandwich Tray  -  $5.95/ea</t>
  </si>
  <si>
    <t>Chips + $ .95/ea</t>
  </si>
  <si>
    <t>$5.00 Delivery Charge</t>
  </si>
  <si>
    <t xml:space="preserve">Café Express - </t>
  </si>
  <si>
    <t>Choice of Roast Turkey, Chicken Salad or Italian Sub, Chips,</t>
  </si>
  <si>
    <t>Pesto Pasta, &amp; choice of dessert</t>
  </si>
  <si>
    <t xml:space="preserve">Choice of Grilled Chicken w/Artichokes &amp; Spinach, </t>
  </si>
  <si>
    <t>Linguine Pasta w/choice of sauce, Cheeseburger &amp; Fries, AND</t>
  </si>
  <si>
    <t>Choice of Dessert or Fruit Salad</t>
  </si>
  <si>
    <r>
      <t>Sandwich Box</t>
    </r>
    <r>
      <rPr>
        <sz val="10"/>
        <rFont val="Arial"/>
      </rPr>
      <t xml:space="preserve">  -  $9.50/ea</t>
    </r>
  </si>
  <si>
    <r>
      <t>Hot Box</t>
    </r>
    <r>
      <rPr>
        <sz val="10"/>
        <rFont val="Arial"/>
      </rPr>
      <t xml:space="preserve">  -  $11.5/ea</t>
    </r>
  </si>
  <si>
    <t xml:space="preserve">  Limeade or Tea, 12 (8 oz) servings  -  $10.00/ea</t>
  </si>
  <si>
    <t xml:space="preserve">Chick-fil-a - </t>
  </si>
  <si>
    <t>Box Lunch  -  $4.25/ea</t>
  </si>
  <si>
    <t>Choice of Chicken Sandwich, Grilled Chicken Sandwich, or Chicken Nuggets AND</t>
  </si>
  <si>
    <t>Choice of Coleslaw, Potato Chips, Carrot &amp; Raisin Salad (included), or Tossed Salad (add $.80)</t>
  </si>
  <si>
    <t>Lettuce &amp; Tomato - $.30/ea</t>
  </si>
  <si>
    <t>Sweet/Unsweet Tea (Gallon) - $3.50/ea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</si>
</sst>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m/d"/>
    <numFmt numFmtId="167" formatCode="&quot;$&quot;#,##0.00"/>
  </numFmts>
  <fonts count="13" x14ac:knownFonts="1">
    <font>
      <sz val="10"/>
      <name val="Arial"/>
    </font>
    <font>
      <sz val="10"/>
      <name val="Arial"/>
    </font>
    <font>
      <b/>
      <sz val="35"/>
      <color indexed="9"/>
      <name val="Garamond"/>
      <family val="1"/>
    </font>
    <font>
      <sz val="35"/>
      <color indexed="9"/>
      <name val="Garamond"/>
      <family val="1"/>
    </font>
    <font>
      <sz val="16"/>
      <name val="Garamond"/>
      <family val="1"/>
    </font>
    <font>
      <b/>
      <i/>
      <sz val="16"/>
      <name val="Garamond"/>
      <family val="1"/>
    </font>
    <font>
      <b/>
      <sz val="16"/>
      <name val="Garamond"/>
      <family val="1"/>
    </font>
    <font>
      <b/>
      <sz val="20"/>
      <name val="Garamond"/>
      <family val="1"/>
    </font>
    <font>
      <b/>
      <sz val="15"/>
      <name val="Garamond"/>
      <family val="1"/>
    </font>
    <font>
      <sz val="15"/>
      <name val="Garamond"/>
      <family val="1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/>
    </xf>
    <xf numFmtId="0" fontId="9" fillId="2" borderId="0" xfId="0" applyFont="1" applyFill="1"/>
    <xf numFmtId="165" fontId="7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44" fontId="11" fillId="0" borderId="0" xfId="1" applyFont="1" applyAlignment="1"/>
    <xf numFmtId="44" fontId="0" fillId="0" borderId="0" xfId="1" applyFont="1" applyAlignment="1"/>
    <xf numFmtId="0" fontId="10" fillId="0" borderId="0" xfId="0" applyFont="1"/>
    <xf numFmtId="0" fontId="12" fillId="0" borderId="0" xfId="0" applyFo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/>
    <xf numFmtId="0" fontId="9" fillId="2" borderId="0" xfId="0" applyFont="1" applyFill="1" applyAlignment="1"/>
    <xf numFmtId="49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/>
    <xf numFmtId="167" fontId="9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4" sqref="D14"/>
    </sheetView>
  </sheetViews>
  <sheetFormatPr defaultRowHeight="12.75" x14ac:dyDescent="0.2"/>
  <cols>
    <col min="1" max="1" width="15.7109375" customWidth="1"/>
    <col min="2" max="4" width="13.7109375" customWidth="1"/>
  </cols>
  <sheetData>
    <row r="1" spans="1:5" s="5" customFormat="1" x14ac:dyDescent="0.2">
      <c r="B1" s="6" t="s">
        <v>44</v>
      </c>
      <c r="C1" s="6" t="s">
        <v>44</v>
      </c>
      <c r="D1" s="6" t="s">
        <v>45</v>
      </c>
    </row>
    <row r="2" spans="1:5" s="5" customFormat="1" x14ac:dyDescent="0.2">
      <c r="B2" s="6" t="s">
        <v>46</v>
      </c>
      <c r="C2" s="6" t="s">
        <v>47</v>
      </c>
      <c r="D2" s="6" t="s">
        <v>49</v>
      </c>
    </row>
    <row r="3" spans="1:5" s="5" customFormat="1" x14ac:dyDescent="0.2">
      <c r="A3" s="6" t="s">
        <v>26</v>
      </c>
      <c r="B3" s="8">
        <f>AVERAGE(June!H14,June!H23)</f>
        <v>117.92609999999999</v>
      </c>
      <c r="C3" s="8">
        <f>AVERAGE(July!H19)</f>
        <v>100.4778</v>
      </c>
      <c r="D3" s="8">
        <f>142.5*1.15</f>
        <v>163.875</v>
      </c>
    </row>
    <row r="4" spans="1:5" s="5" customFormat="1" x14ac:dyDescent="0.2">
      <c r="A4" s="6" t="s">
        <v>54</v>
      </c>
      <c r="B4" s="8">
        <v>0</v>
      </c>
      <c r="C4" s="8">
        <v>0</v>
      </c>
      <c r="D4" s="8">
        <f>75.25*1.15</f>
        <v>86.537499999999994</v>
      </c>
    </row>
    <row r="5" spans="1:5" x14ac:dyDescent="0.2">
      <c r="A5" s="6" t="s">
        <v>22</v>
      </c>
      <c r="B5" s="9">
        <f>AVERAGE(June!H10)</f>
        <v>75.614400000000003</v>
      </c>
      <c r="C5" s="9">
        <v>0</v>
      </c>
      <c r="D5" s="9">
        <f>157.5*1.15</f>
        <v>181.125</v>
      </c>
    </row>
    <row r="6" spans="1:5" x14ac:dyDescent="0.2">
      <c r="A6" s="6" t="s">
        <v>41</v>
      </c>
      <c r="B6" s="9">
        <f>AVERAGE(June!H3,June!H8)</f>
        <v>81.837000000000003</v>
      </c>
      <c r="C6" s="9">
        <f>AVERAGE(July!H7,July!H12)</f>
        <v>82.918499999999995</v>
      </c>
      <c r="D6" s="9">
        <f>147.75*1.15</f>
        <v>169.91249999999999</v>
      </c>
    </row>
    <row r="7" spans="1:5" x14ac:dyDescent="0.2">
      <c r="A7" s="6" t="s">
        <v>29</v>
      </c>
      <c r="B7" s="9" t="s">
        <v>53</v>
      </c>
      <c r="C7" s="9">
        <f>AVERAGE(July!H17)</f>
        <v>73.195800000000006</v>
      </c>
      <c r="D7" s="9">
        <f>146.25+15</f>
        <v>161.25</v>
      </c>
    </row>
    <row r="8" spans="1:5" x14ac:dyDescent="0.2">
      <c r="A8" s="6" t="s">
        <v>36</v>
      </c>
      <c r="B8" s="9">
        <f>AVERAGE(June!H18)</f>
        <v>74.758799999999994</v>
      </c>
      <c r="C8" s="9">
        <f>AVERAGE(July!H6,July!H14)</f>
        <v>77.810699999999997</v>
      </c>
      <c r="D8" s="9">
        <f>140*1.15</f>
        <v>161</v>
      </c>
    </row>
    <row r="9" spans="1:5" x14ac:dyDescent="0.2">
      <c r="A9" s="6" t="s">
        <v>39</v>
      </c>
      <c r="B9" s="9">
        <v>0</v>
      </c>
      <c r="C9" s="9">
        <f>AVERAGE(July!H21)</f>
        <v>99</v>
      </c>
      <c r="D9" s="9">
        <f>172.5+50</f>
        <v>222.5</v>
      </c>
    </row>
    <row r="10" spans="1:5" x14ac:dyDescent="0.2">
      <c r="A10" s="6" t="s">
        <v>42</v>
      </c>
      <c r="B10" s="9">
        <v>0</v>
      </c>
      <c r="C10" s="9">
        <v>0</v>
      </c>
      <c r="D10" s="9">
        <f>165.85*1.15</f>
        <v>190.72749999999999</v>
      </c>
    </row>
    <row r="11" spans="1:5" x14ac:dyDescent="0.2">
      <c r="A11" s="6" t="s">
        <v>43</v>
      </c>
      <c r="B11" s="9">
        <f>AVERAGE(June!H6,June!H19)</f>
        <v>116.1027</v>
      </c>
      <c r="C11" s="9">
        <f>AVERAGE(July!H9,July!H23)</f>
        <v>75.629400000000004</v>
      </c>
      <c r="D11" s="9">
        <v>0</v>
      </c>
      <c r="E11" t="s">
        <v>48</v>
      </c>
    </row>
    <row r="12" spans="1:5" x14ac:dyDescent="0.2">
      <c r="A12" s="6" t="s">
        <v>34</v>
      </c>
      <c r="B12" s="9">
        <v>0</v>
      </c>
      <c r="C12" s="9">
        <f>AVERAGE(July!H3,July!H16)</f>
        <v>38.270399999999995</v>
      </c>
      <c r="D12" s="9">
        <f>80.91*1.15</f>
        <v>93.046499999999995</v>
      </c>
    </row>
    <row r="13" spans="1:5" x14ac:dyDescent="0.2">
      <c r="A13" s="6" t="s">
        <v>38</v>
      </c>
      <c r="B13" s="9">
        <v>0</v>
      </c>
      <c r="C13" s="9">
        <v>0</v>
      </c>
      <c r="D13" s="9">
        <f>149.25*1.15</f>
        <v>171.63749999999999</v>
      </c>
    </row>
    <row r="14" spans="1:5" x14ac:dyDescent="0.2">
      <c r="A14" s="6" t="s">
        <v>20</v>
      </c>
      <c r="B14" s="9">
        <f>AVERAGE(June!H7,June!H22)</f>
        <v>86.4</v>
      </c>
      <c r="C14" s="9">
        <f>AVERAGE(June!H7,July!H24)</f>
        <v>95.85</v>
      </c>
      <c r="D14" s="9">
        <f>179.7*1.15</f>
        <v>206.65499999999997</v>
      </c>
    </row>
    <row r="15" spans="1:5" x14ac:dyDescent="0.2">
      <c r="A15" s="6" t="s">
        <v>23</v>
      </c>
      <c r="B15" s="9">
        <f>SUM(June!H11)</f>
        <v>52.241399999999999</v>
      </c>
      <c r="C15" s="9">
        <f>SUM(July!H8)</f>
        <v>52.763999999999996</v>
      </c>
      <c r="D15" s="9">
        <f>49.78*1.15</f>
        <v>57.247</v>
      </c>
    </row>
    <row r="16" spans="1:5" x14ac:dyDescent="0.2">
      <c r="A16" s="6" t="s">
        <v>40</v>
      </c>
      <c r="B16" s="9">
        <f>AVERAGE(June!H13)</f>
        <v>102</v>
      </c>
      <c r="C16" s="9">
        <f>AVERAGE(July!H22)</f>
        <v>102</v>
      </c>
      <c r="D16" s="9">
        <v>200</v>
      </c>
      <c r="E16" t="s">
        <v>52</v>
      </c>
    </row>
    <row r="17" spans="1:4" x14ac:dyDescent="0.2">
      <c r="A17" s="6" t="s">
        <v>51</v>
      </c>
      <c r="B17" s="9">
        <v>0</v>
      </c>
      <c r="C17" s="9">
        <v>0</v>
      </c>
      <c r="D17" s="9">
        <f>(103.5)*1.15</f>
        <v>119.02499999999999</v>
      </c>
    </row>
    <row r="19" spans="1:4" x14ac:dyDescent="0.2">
      <c r="A19" s="7" t="s">
        <v>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6"/>
  <sheetViews>
    <sheetView view="pageBreakPreview" topLeftCell="A2" zoomScale="50" zoomScaleNormal="80" zoomScaleSheetLayoutView="50" workbookViewId="0">
      <selection activeCell="C36" sqref="C36"/>
    </sheetView>
  </sheetViews>
  <sheetFormatPr defaultRowHeight="12.75" x14ac:dyDescent="0.2"/>
  <cols>
    <col min="1" max="1" width="9.42578125" bestFit="1" customWidth="1"/>
    <col min="2" max="3" width="14.28515625" customWidth="1"/>
    <col min="5" max="5" width="6.42578125" customWidth="1"/>
    <col min="7" max="7" width="5.7109375" customWidth="1"/>
    <col min="9" max="9" width="7.28515625" customWidth="1"/>
    <col min="10" max="10" width="10.42578125" customWidth="1"/>
    <col min="11" max="11" width="6.140625" customWidth="1"/>
    <col min="13" max="13" width="9" customWidth="1"/>
    <col min="15" max="15" width="3.28515625" customWidth="1"/>
    <col min="16" max="17" width="10.5703125" customWidth="1"/>
    <col min="19" max="19" width="7" customWidth="1"/>
    <col min="21" max="21" width="7.85546875" customWidth="1"/>
    <col min="26" max="27" width="6.28515625" customWidth="1"/>
    <col min="29" max="29" width="7" customWidth="1"/>
  </cols>
  <sheetData>
    <row r="1" spans="1:31" ht="45" x14ac:dyDescent="0.6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3"/>
      <c r="AE1" s="23"/>
    </row>
    <row r="2" spans="1:31" ht="41.25" customHeight="1" x14ac:dyDescent="0.2">
      <c r="A2" s="1"/>
      <c r="B2" s="15" t="s">
        <v>1</v>
      </c>
      <c r="C2" s="16"/>
      <c r="D2" s="14" t="s">
        <v>2</v>
      </c>
      <c r="E2" s="14"/>
      <c r="F2" s="14" t="s">
        <v>3</v>
      </c>
      <c r="G2" s="14"/>
      <c r="H2" s="14" t="s">
        <v>4</v>
      </c>
      <c r="I2" s="14"/>
      <c r="J2" s="14" t="s">
        <v>5</v>
      </c>
      <c r="K2" s="14"/>
      <c r="L2" s="14" t="s">
        <v>6</v>
      </c>
      <c r="M2" s="14"/>
      <c r="N2" s="14" t="s">
        <v>7</v>
      </c>
      <c r="O2" s="14"/>
      <c r="P2" s="14" t="s">
        <v>8</v>
      </c>
      <c r="Q2" s="14"/>
      <c r="R2" s="14" t="s">
        <v>9</v>
      </c>
      <c r="S2" s="14"/>
      <c r="T2" s="14" t="s">
        <v>10</v>
      </c>
      <c r="U2" s="14"/>
      <c r="V2" s="14" t="s">
        <v>11</v>
      </c>
      <c r="W2" s="14"/>
      <c r="X2" s="14" t="s">
        <v>12</v>
      </c>
      <c r="Y2" s="14"/>
      <c r="Z2" s="14" t="s">
        <v>13</v>
      </c>
      <c r="AA2" s="14"/>
      <c r="AB2" s="14" t="s">
        <v>14</v>
      </c>
      <c r="AC2" s="14"/>
      <c r="AD2" s="14" t="s">
        <v>15</v>
      </c>
      <c r="AE2" s="14"/>
    </row>
    <row r="3" spans="1:31" ht="26.25" x14ac:dyDescent="0.4">
      <c r="A3" s="2">
        <v>37043</v>
      </c>
      <c r="B3" s="17" t="s">
        <v>16</v>
      </c>
      <c r="C3" s="17"/>
      <c r="D3" s="12">
        <v>1363.95</v>
      </c>
      <c r="E3" s="12"/>
      <c r="F3" s="12">
        <f t="shared" ref="F3:F23" si="0">SUM(D3*0.14)</f>
        <v>190.95300000000003</v>
      </c>
      <c r="G3" s="12"/>
      <c r="H3" s="12">
        <f t="shared" ref="H3:H23" si="1">SUM(D3*0.06)</f>
        <v>81.837000000000003</v>
      </c>
      <c r="I3" s="12"/>
      <c r="J3" s="12">
        <f t="shared" ref="J3:J23" si="2">SUM(D3*0.07)</f>
        <v>95.476500000000016</v>
      </c>
      <c r="K3" s="12"/>
      <c r="L3" s="12">
        <f t="shared" ref="L3:L23" si="3">SUM(D3*0.05)</f>
        <v>68.197500000000005</v>
      </c>
      <c r="M3" s="12"/>
      <c r="N3" s="12">
        <f t="shared" ref="N3:N23" si="4">SUM(D3*0.09)</f>
        <v>122.7555</v>
      </c>
      <c r="O3" s="12"/>
      <c r="P3" s="12">
        <f t="shared" ref="P3:P23" si="5">SUM(D3*0.09)</f>
        <v>122.7555</v>
      </c>
      <c r="Q3" s="12"/>
      <c r="R3" s="12">
        <f t="shared" ref="R3:R23" si="6">SUM(D3*0.08)</f>
        <v>109.116</v>
      </c>
      <c r="S3" s="12"/>
      <c r="T3" s="12">
        <f t="shared" ref="T3:T23" si="7">SUM(D3*0.03)</f>
        <v>40.918500000000002</v>
      </c>
      <c r="U3" s="12"/>
      <c r="V3" s="12">
        <f t="shared" ref="V3:V23" si="8">SUM(D3*0.09)</f>
        <v>122.7555</v>
      </c>
      <c r="W3" s="12"/>
      <c r="X3" s="12">
        <f t="shared" ref="X3:X23" si="9">SUM(D3*0.11)</f>
        <v>150.03450000000001</v>
      </c>
      <c r="Y3" s="12"/>
      <c r="Z3" s="12">
        <f t="shared" ref="Z3:Z23" si="10">SUM(D3*0.08)</f>
        <v>109.116</v>
      </c>
      <c r="AA3" s="12"/>
      <c r="AB3" s="12">
        <f t="shared" ref="AB3:AB23" si="11">SUM(D3*0.07)</f>
        <v>95.476500000000016</v>
      </c>
      <c r="AC3" s="12"/>
      <c r="AD3" s="12">
        <f t="shared" ref="AD3:AD23" si="12">SUM(D3*0.04)</f>
        <v>54.558</v>
      </c>
      <c r="AE3" s="12"/>
    </row>
    <row r="4" spans="1:31" ht="26.25" x14ac:dyDescent="0.4">
      <c r="A4" s="2">
        <v>37046</v>
      </c>
      <c r="B4" s="17" t="s">
        <v>17</v>
      </c>
      <c r="C4" s="17"/>
      <c r="D4" s="12">
        <v>1852.26</v>
      </c>
      <c r="E4" s="12"/>
      <c r="F4" s="12">
        <f t="shared" si="0"/>
        <v>259.31640000000004</v>
      </c>
      <c r="G4" s="12"/>
      <c r="H4" s="12">
        <f t="shared" si="1"/>
        <v>111.1356</v>
      </c>
      <c r="I4" s="12"/>
      <c r="J4" s="12">
        <f t="shared" si="2"/>
        <v>129.65820000000002</v>
      </c>
      <c r="K4" s="12"/>
      <c r="L4" s="12">
        <f t="shared" si="3"/>
        <v>92.613</v>
      </c>
      <c r="M4" s="12"/>
      <c r="N4" s="12">
        <f t="shared" si="4"/>
        <v>166.70339999999999</v>
      </c>
      <c r="O4" s="12"/>
      <c r="P4" s="12">
        <f t="shared" si="5"/>
        <v>166.70339999999999</v>
      </c>
      <c r="Q4" s="12"/>
      <c r="R4" s="12">
        <f t="shared" si="6"/>
        <v>148.1808</v>
      </c>
      <c r="S4" s="12"/>
      <c r="T4" s="12">
        <f t="shared" si="7"/>
        <v>55.567799999999998</v>
      </c>
      <c r="U4" s="12"/>
      <c r="V4" s="12">
        <f t="shared" si="8"/>
        <v>166.70339999999999</v>
      </c>
      <c r="W4" s="12"/>
      <c r="X4" s="12">
        <f t="shared" si="9"/>
        <v>203.74860000000001</v>
      </c>
      <c r="Y4" s="12"/>
      <c r="Z4" s="12">
        <f t="shared" si="10"/>
        <v>148.1808</v>
      </c>
      <c r="AA4" s="12"/>
      <c r="AB4" s="12">
        <f t="shared" si="11"/>
        <v>129.65820000000002</v>
      </c>
      <c r="AC4" s="12"/>
      <c r="AD4" s="12">
        <f t="shared" si="12"/>
        <v>74.090400000000002</v>
      </c>
      <c r="AE4" s="12"/>
    </row>
    <row r="5" spans="1:31" ht="26.25" x14ac:dyDescent="0.4">
      <c r="A5" s="2">
        <v>37047</v>
      </c>
      <c r="B5" s="17" t="s">
        <v>18</v>
      </c>
      <c r="C5" s="17"/>
      <c r="D5" s="12">
        <v>2500.1999999999998</v>
      </c>
      <c r="E5" s="12"/>
      <c r="F5" s="12">
        <f t="shared" si="0"/>
        <v>350.02800000000002</v>
      </c>
      <c r="G5" s="12"/>
      <c r="H5" s="12">
        <f t="shared" si="1"/>
        <v>150.01199999999997</v>
      </c>
      <c r="I5" s="12"/>
      <c r="J5" s="12">
        <f t="shared" si="2"/>
        <v>175.01400000000001</v>
      </c>
      <c r="K5" s="12"/>
      <c r="L5" s="12">
        <f t="shared" si="3"/>
        <v>125.00999999999999</v>
      </c>
      <c r="M5" s="12"/>
      <c r="N5" s="12">
        <f t="shared" si="4"/>
        <v>225.01799999999997</v>
      </c>
      <c r="O5" s="12"/>
      <c r="P5" s="12">
        <f t="shared" si="5"/>
        <v>225.01799999999997</v>
      </c>
      <c r="Q5" s="12"/>
      <c r="R5" s="12">
        <f t="shared" si="6"/>
        <v>200.01599999999999</v>
      </c>
      <c r="S5" s="12"/>
      <c r="T5" s="12">
        <f t="shared" si="7"/>
        <v>75.005999999999986</v>
      </c>
      <c r="U5" s="12"/>
      <c r="V5" s="12">
        <f t="shared" si="8"/>
        <v>225.01799999999997</v>
      </c>
      <c r="W5" s="12"/>
      <c r="X5" s="12">
        <f t="shared" si="9"/>
        <v>275.02199999999999</v>
      </c>
      <c r="Y5" s="12"/>
      <c r="Z5" s="12">
        <f t="shared" si="10"/>
        <v>200.01599999999999</v>
      </c>
      <c r="AA5" s="12"/>
      <c r="AB5" s="12">
        <f t="shared" si="11"/>
        <v>175.01400000000001</v>
      </c>
      <c r="AC5" s="12"/>
      <c r="AD5" s="12">
        <f t="shared" si="12"/>
        <v>100.008</v>
      </c>
      <c r="AE5" s="12"/>
    </row>
    <row r="6" spans="1:31" ht="26.25" x14ac:dyDescent="0.4">
      <c r="A6" s="2">
        <v>37048</v>
      </c>
      <c r="B6" s="17" t="s">
        <v>19</v>
      </c>
      <c r="C6" s="17"/>
      <c r="D6" s="12">
        <v>1911.05</v>
      </c>
      <c r="E6" s="12"/>
      <c r="F6" s="12">
        <f t="shared" si="0"/>
        <v>267.54700000000003</v>
      </c>
      <c r="G6" s="12"/>
      <c r="H6" s="12">
        <f t="shared" si="1"/>
        <v>114.663</v>
      </c>
      <c r="I6" s="12"/>
      <c r="J6" s="12">
        <f t="shared" si="2"/>
        <v>133.77350000000001</v>
      </c>
      <c r="K6" s="12"/>
      <c r="L6" s="12">
        <f t="shared" si="3"/>
        <v>95.552500000000009</v>
      </c>
      <c r="M6" s="12"/>
      <c r="N6" s="12">
        <f t="shared" si="4"/>
        <v>171.99449999999999</v>
      </c>
      <c r="O6" s="12"/>
      <c r="P6" s="12">
        <f t="shared" si="5"/>
        <v>171.99449999999999</v>
      </c>
      <c r="Q6" s="12"/>
      <c r="R6" s="12">
        <f t="shared" si="6"/>
        <v>152.88399999999999</v>
      </c>
      <c r="S6" s="12"/>
      <c r="T6" s="12">
        <f t="shared" si="7"/>
        <v>57.331499999999998</v>
      </c>
      <c r="U6" s="12"/>
      <c r="V6" s="12">
        <f t="shared" si="8"/>
        <v>171.99449999999999</v>
      </c>
      <c r="W6" s="12"/>
      <c r="X6" s="12">
        <f t="shared" si="9"/>
        <v>210.21549999999999</v>
      </c>
      <c r="Y6" s="12"/>
      <c r="Z6" s="12">
        <f t="shared" si="10"/>
        <v>152.88399999999999</v>
      </c>
      <c r="AA6" s="12"/>
      <c r="AB6" s="12">
        <f t="shared" si="11"/>
        <v>133.77350000000001</v>
      </c>
      <c r="AC6" s="12"/>
      <c r="AD6" s="12">
        <f t="shared" si="12"/>
        <v>76.441999999999993</v>
      </c>
      <c r="AE6" s="12"/>
    </row>
    <row r="7" spans="1:31" ht="26.25" x14ac:dyDescent="0.4">
      <c r="A7" s="2">
        <v>37049</v>
      </c>
      <c r="B7" s="17" t="s">
        <v>20</v>
      </c>
      <c r="C7" s="17"/>
      <c r="D7" s="12">
        <v>1200</v>
      </c>
      <c r="E7" s="12"/>
      <c r="F7" s="12">
        <f t="shared" si="0"/>
        <v>168.00000000000003</v>
      </c>
      <c r="G7" s="12"/>
      <c r="H7" s="12">
        <f t="shared" si="1"/>
        <v>72</v>
      </c>
      <c r="I7" s="12"/>
      <c r="J7" s="12">
        <f t="shared" si="2"/>
        <v>84.000000000000014</v>
      </c>
      <c r="K7" s="12"/>
      <c r="L7" s="12">
        <f t="shared" si="3"/>
        <v>60</v>
      </c>
      <c r="M7" s="12"/>
      <c r="N7" s="12">
        <f t="shared" si="4"/>
        <v>108</v>
      </c>
      <c r="O7" s="12"/>
      <c r="P7" s="12">
        <f t="shared" si="5"/>
        <v>108</v>
      </c>
      <c r="Q7" s="12"/>
      <c r="R7" s="12">
        <f t="shared" si="6"/>
        <v>96</v>
      </c>
      <c r="S7" s="12"/>
      <c r="T7" s="12">
        <f t="shared" si="7"/>
        <v>36</v>
      </c>
      <c r="U7" s="12"/>
      <c r="V7" s="12">
        <f t="shared" si="8"/>
        <v>108</v>
      </c>
      <c r="W7" s="12"/>
      <c r="X7" s="12">
        <f t="shared" si="9"/>
        <v>132</v>
      </c>
      <c r="Y7" s="12"/>
      <c r="Z7" s="12">
        <f t="shared" si="10"/>
        <v>96</v>
      </c>
      <c r="AA7" s="12"/>
      <c r="AB7" s="12">
        <f t="shared" si="11"/>
        <v>84.000000000000014</v>
      </c>
      <c r="AC7" s="12"/>
      <c r="AD7" s="12">
        <f t="shared" si="12"/>
        <v>48</v>
      </c>
      <c r="AE7" s="12"/>
    </row>
    <row r="8" spans="1:31" ht="26.25" x14ac:dyDescent="0.4">
      <c r="A8" s="2">
        <v>37050</v>
      </c>
      <c r="B8" s="17" t="s">
        <v>16</v>
      </c>
      <c r="C8" s="17"/>
      <c r="D8" s="12">
        <v>1363.95</v>
      </c>
      <c r="E8" s="12"/>
      <c r="F8" s="12">
        <f t="shared" si="0"/>
        <v>190.95300000000003</v>
      </c>
      <c r="G8" s="12"/>
      <c r="H8" s="12">
        <f t="shared" si="1"/>
        <v>81.837000000000003</v>
      </c>
      <c r="I8" s="12"/>
      <c r="J8" s="12">
        <f t="shared" si="2"/>
        <v>95.476500000000016</v>
      </c>
      <c r="K8" s="12"/>
      <c r="L8" s="12">
        <f t="shared" si="3"/>
        <v>68.197500000000005</v>
      </c>
      <c r="M8" s="12"/>
      <c r="N8" s="12">
        <f t="shared" si="4"/>
        <v>122.7555</v>
      </c>
      <c r="O8" s="12"/>
      <c r="P8" s="12">
        <f t="shared" si="5"/>
        <v>122.7555</v>
      </c>
      <c r="Q8" s="12"/>
      <c r="R8" s="12">
        <f t="shared" si="6"/>
        <v>109.116</v>
      </c>
      <c r="S8" s="12"/>
      <c r="T8" s="12">
        <f t="shared" si="7"/>
        <v>40.918500000000002</v>
      </c>
      <c r="U8" s="12"/>
      <c r="V8" s="12">
        <f t="shared" si="8"/>
        <v>122.7555</v>
      </c>
      <c r="W8" s="12"/>
      <c r="X8" s="12">
        <f t="shared" si="9"/>
        <v>150.03450000000001</v>
      </c>
      <c r="Y8" s="12"/>
      <c r="Z8" s="12">
        <f t="shared" si="10"/>
        <v>109.116</v>
      </c>
      <c r="AA8" s="12"/>
      <c r="AB8" s="12">
        <f t="shared" si="11"/>
        <v>95.476500000000016</v>
      </c>
      <c r="AC8" s="12"/>
      <c r="AD8" s="12">
        <f t="shared" si="12"/>
        <v>54.558</v>
      </c>
      <c r="AE8" s="12"/>
    </row>
    <row r="9" spans="1:31" ht="26.25" x14ac:dyDescent="0.4">
      <c r="A9" s="2">
        <v>37051</v>
      </c>
      <c r="B9" s="17" t="s">
        <v>21</v>
      </c>
      <c r="C9" s="17"/>
      <c r="D9" s="12">
        <v>2246.41</v>
      </c>
      <c r="E9" s="12"/>
      <c r="F9" s="12">
        <f t="shared" si="0"/>
        <v>314.49740000000003</v>
      </c>
      <c r="G9" s="12"/>
      <c r="H9" s="12">
        <f t="shared" si="1"/>
        <v>134.78459999999998</v>
      </c>
      <c r="I9" s="12"/>
      <c r="J9" s="12">
        <f t="shared" si="2"/>
        <v>157.24870000000001</v>
      </c>
      <c r="K9" s="12"/>
      <c r="L9" s="12">
        <f t="shared" si="3"/>
        <v>112.3205</v>
      </c>
      <c r="M9" s="12"/>
      <c r="N9" s="12">
        <f t="shared" si="4"/>
        <v>202.17689999999999</v>
      </c>
      <c r="O9" s="12"/>
      <c r="P9" s="12">
        <f t="shared" si="5"/>
        <v>202.17689999999999</v>
      </c>
      <c r="Q9" s="12"/>
      <c r="R9" s="12">
        <f t="shared" si="6"/>
        <v>179.71279999999999</v>
      </c>
      <c r="S9" s="12"/>
      <c r="T9" s="12">
        <f t="shared" si="7"/>
        <v>67.392299999999992</v>
      </c>
      <c r="U9" s="12"/>
      <c r="V9" s="12">
        <f t="shared" si="8"/>
        <v>202.17689999999999</v>
      </c>
      <c r="W9" s="12"/>
      <c r="X9" s="12">
        <f t="shared" si="9"/>
        <v>247.10509999999999</v>
      </c>
      <c r="Y9" s="12"/>
      <c r="Z9" s="12">
        <f t="shared" si="10"/>
        <v>179.71279999999999</v>
      </c>
      <c r="AA9" s="12"/>
      <c r="AB9" s="12">
        <f t="shared" si="11"/>
        <v>157.24870000000001</v>
      </c>
      <c r="AC9" s="12"/>
      <c r="AD9" s="12">
        <f t="shared" si="12"/>
        <v>89.856399999999994</v>
      </c>
      <c r="AE9" s="12"/>
    </row>
    <row r="10" spans="1:31" ht="26.25" x14ac:dyDescent="0.4">
      <c r="A10" s="2">
        <v>37053</v>
      </c>
      <c r="B10" s="17" t="s">
        <v>22</v>
      </c>
      <c r="C10" s="17"/>
      <c r="D10" s="12">
        <v>1260.24</v>
      </c>
      <c r="E10" s="12"/>
      <c r="F10" s="12">
        <f t="shared" si="0"/>
        <v>176.43360000000001</v>
      </c>
      <c r="G10" s="12"/>
      <c r="H10" s="12">
        <f t="shared" si="1"/>
        <v>75.614400000000003</v>
      </c>
      <c r="I10" s="12"/>
      <c r="J10" s="12">
        <f t="shared" si="2"/>
        <v>88.216800000000006</v>
      </c>
      <c r="K10" s="12"/>
      <c r="L10" s="12">
        <f t="shared" si="3"/>
        <v>63.012</v>
      </c>
      <c r="M10" s="12"/>
      <c r="N10" s="12">
        <f t="shared" si="4"/>
        <v>113.4216</v>
      </c>
      <c r="O10" s="12"/>
      <c r="P10" s="12">
        <f t="shared" si="5"/>
        <v>113.4216</v>
      </c>
      <c r="Q10" s="12"/>
      <c r="R10" s="12">
        <f t="shared" si="6"/>
        <v>100.81920000000001</v>
      </c>
      <c r="S10" s="12"/>
      <c r="T10" s="12">
        <f t="shared" si="7"/>
        <v>37.807200000000002</v>
      </c>
      <c r="U10" s="12"/>
      <c r="V10" s="12">
        <f t="shared" si="8"/>
        <v>113.4216</v>
      </c>
      <c r="W10" s="12"/>
      <c r="X10" s="12">
        <f t="shared" si="9"/>
        <v>138.62639999999999</v>
      </c>
      <c r="Y10" s="12"/>
      <c r="Z10" s="12">
        <f t="shared" si="10"/>
        <v>100.81920000000001</v>
      </c>
      <c r="AA10" s="12"/>
      <c r="AB10" s="12">
        <f t="shared" si="11"/>
        <v>88.216800000000006</v>
      </c>
      <c r="AC10" s="12"/>
      <c r="AD10" s="12">
        <f t="shared" si="12"/>
        <v>50.409600000000005</v>
      </c>
      <c r="AE10" s="12"/>
    </row>
    <row r="11" spans="1:31" ht="26.25" x14ac:dyDescent="0.4">
      <c r="A11" s="2">
        <v>37054</v>
      </c>
      <c r="B11" s="17" t="s">
        <v>23</v>
      </c>
      <c r="C11" s="17"/>
      <c r="D11" s="12">
        <v>870.69</v>
      </c>
      <c r="E11" s="12"/>
      <c r="F11" s="12">
        <f t="shared" si="0"/>
        <v>121.89660000000002</v>
      </c>
      <c r="G11" s="12"/>
      <c r="H11" s="12">
        <f t="shared" si="1"/>
        <v>52.241399999999999</v>
      </c>
      <c r="I11" s="12"/>
      <c r="J11" s="12">
        <f t="shared" si="2"/>
        <v>60.94830000000001</v>
      </c>
      <c r="K11" s="12"/>
      <c r="L11" s="12">
        <f t="shared" si="3"/>
        <v>43.534500000000008</v>
      </c>
      <c r="M11" s="12"/>
      <c r="N11" s="12">
        <f t="shared" si="4"/>
        <v>78.362099999999998</v>
      </c>
      <c r="O11" s="12"/>
      <c r="P11" s="12">
        <f t="shared" si="5"/>
        <v>78.362099999999998</v>
      </c>
      <c r="Q11" s="12"/>
      <c r="R11" s="12">
        <f t="shared" si="6"/>
        <v>69.655200000000008</v>
      </c>
      <c r="S11" s="12"/>
      <c r="T11" s="12">
        <f t="shared" si="7"/>
        <v>26.120699999999999</v>
      </c>
      <c r="U11" s="12"/>
      <c r="V11" s="12">
        <f t="shared" si="8"/>
        <v>78.362099999999998</v>
      </c>
      <c r="W11" s="12"/>
      <c r="X11" s="12">
        <f t="shared" si="9"/>
        <v>95.775900000000007</v>
      </c>
      <c r="Y11" s="12"/>
      <c r="Z11" s="12">
        <f t="shared" si="10"/>
        <v>69.655200000000008</v>
      </c>
      <c r="AA11" s="12"/>
      <c r="AB11" s="12">
        <f t="shared" si="11"/>
        <v>60.94830000000001</v>
      </c>
      <c r="AC11" s="12"/>
      <c r="AD11" s="12">
        <f t="shared" si="12"/>
        <v>34.827600000000004</v>
      </c>
      <c r="AE11" s="12"/>
    </row>
    <row r="12" spans="1:31" ht="26.25" x14ac:dyDescent="0.4">
      <c r="A12" s="2">
        <v>37055</v>
      </c>
      <c r="B12" s="17" t="s">
        <v>24</v>
      </c>
      <c r="C12" s="17"/>
      <c r="D12" s="12">
        <v>1643.82</v>
      </c>
      <c r="E12" s="12"/>
      <c r="F12" s="12">
        <f t="shared" si="0"/>
        <v>230.13480000000001</v>
      </c>
      <c r="G12" s="12"/>
      <c r="H12" s="12">
        <f t="shared" si="1"/>
        <v>98.629199999999997</v>
      </c>
      <c r="I12" s="12"/>
      <c r="J12" s="12">
        <f t="shared" si="2"/>
        <v>115.06740000000001</v>
      </c>
      <c r="K12" s="12"/>
      <c r="L12" s="12">
        <f t="shared" si="3"/>
        <v>82.191000000000003</v>
      </c>
      <c r="M12" s="12"/>
      <c r="N12" s="12">
        <f t="shared" si="4"/>
        <v>147.94379999999998</v>
      </c>
      <c r="O12" s="12"/>
      <c r="P12" s="12">
        <f t="shared" si="5"/>
        <v>147.94379999999998</v>
      </c>
      <c r="Q12" s="12"/>
      <c r="R12" s="12">
        <f t="shared" si="6"/>
        <v>131.50559999999999</v>
      </c>
      <c r="S12" s="12"/>
      <c r="T12" s="12">
        <f t="shared" si="7"/>
        <v>49.314599999999999</v>
      </c>
      <c r="U12" s="12"/>
      <c r="V12" s="12">
        <f t="shared" si="8"/>
        <v>147.94379999999998</v>
      </c>
      <c r="W12" s="12"/>
      <c r="X12" s="12">
        <f t="shared" si="9"/>
        <v>180.8202</v>
      </c>
      <c r="Y12" s="12"/>
      <c r="Z12" s="12">
        <f t="shared" si="10"/>
        <v>131.50559999999999</v>
      </c>
      <c r="AA12" s="12"/>
      <c r="AB12" s="12">
        <f t="shared" si="11"/>
        <v>115.06740000000001</v>
      </c>
      <c r="AC12" s="12"/>
      <c r="AD12" s="12">
        <f t="shared" si="12"/>
        <v>65.752799999999993</v>
      </c>
      <c r="AE12" s="12"/>
    </row>
    <row r="13" spans="1:31" ht="26.25" x14ac:dyDescent="0.4">
      <c r="A13" s="2">
        <v>37058</v>
      </c>
      <c r="B13" s="17" t="s">
        <v>25</v>
      </c>
      <c r="C13" s="17"/>
      <c r="D13" s="12">
        <v>1700</v>
      </c>
      <c r="E13" s="12"/>
      <c r="F13" s="12">
        <f t="shared" si="0"/>
        <v>238.00000000000003</v>
      </c>
      <c r="G13" s="12"/>
      <c r="H13" s="12">
        <f t="shared" si="1"/>
        <v>102</v>
      </c>
      <c r="I13" s="12"/>
      <c r="J13" s="12">
        <f t="shared" si="2"/>
        <v>119.00000000000001</v>
      </c>
      <c r="K13" s="12"/>
      <c r="L13" s="12">
        <f t="shared" si="3"/>
        <v>85</v>
      </c>
      <c r="M13" s="12"/>
      <c r="N13" s="12">
        <f t="shared" si="4"/>
        <v>153</v>
      </c>
      <c r="O13" s="12"/>
      <c r="P13" s="12">
        <f t="shared" si="5"/>
        <v>153</v>
      </c>
      <c r="Q13" s="12"/>
      <c r="R13" s="12">
        <f t="shared" si="6"/>
        <v>136</v>
      </c>
      <c r="S13" s="12"/>
      <c r="T13" s="12">
        <f t="shared" si="7"/>
        <v>51</v>
      </c>
      <c r="U13" s="12"/>
      <c r="V13" s="12">
        <f t="shared" si="8"/>
        <v>153</v>
      </c>
      <c r="W13" s="12"/>
      <c r="X13" s="12">
        <f t="shared" si="9"/>
        <v>187</v>
      </c>
      <c r="Y13" s="12"/>
      <c r="Z13" s="12">
        <f t="shared" si="10"/>
        <v>136</v>
      </c>
      <c r="AA13" s="12"/>
      <c r="AB13" s="12">
        <f t="shared" si="11"/>
        <v>119.00000000000001</v>
      </c>
      <c r="AC13" s="12"/>
      <c r="AD13" s="12">
        <f t="shared" si="12"/>
        <v>68</v>
      </c>
      <c r="AE13" s="12"/>
    </row>
    <row r="14" spans="1:31" ht="26.25" x14ac:dyDescent="0.4">
      <c r="A14" s="2">
        <v>37059</v>
      </c>
      <c r="B14" s="17" t="s">
        <v>26</v>
      </c>
      <c r="C14" s="17"/>
      <c r="D14" s="12">
        <v>1880</v>
      </c>
      <c r="E14" s="12"/>
      <c r="F14" s="12">
        <f t="shared" si="0"/>
        <v>263.20000000000005</v>
      </c>
      <c r="G14" s="12"/>
      <c r="H14" s="12">
        <f t="shared" si="1"/>
        <v>112.8</v>
      </c>
      <c r="I14" s="12"/>
      <c r="J14" s="12">
        <f t="shared" si="2"/>
        <v>131.60000000000002</v>
      </c>
      <c r="K14" s="12"/>
      <c r="L14" s="12">
        <f t="shared" si="3"/>
        <v>94</v>
      </c>
      <c r="M14" s="12"/>
      <c r="N14" s="12">
        <f t="shared" si="4"/>
        <v>169.2</v>
      </c>
      <c r="O14" s="12"/>
      <c r="P14" s="12">
        <f t="shared" si="5"/>
        <v>169.2</v>
      </c>
      <c r="Q14" s="12"/>
      <c r="R14" s="12">
        <f t="shared" si="6"/>
        <v>150.4</v>
      </c>
      <c r="S14" s="12"/>
      <c r="T14" s="12">
        <f t="shared" si="7"/>
        <v>56.4</v>
      </c>
      <c r="U14" s="12"/>
      <c r="V14" s="12">
        <f t="shared" si="8"/>
        <v>169.2</v>
      </c>
      <c r="W14" s="12"/>
      <c r="X14" s="12">
        <f t="shared" si="9"/>
        <v>206.8</v>
      </c>
      <c r="Y14" s="12"/>
      <c r="Z14" s="12">
        <f t="shared" si="10"/>
        <v>150.4</v>
      </c>
      <c r="AA14" s="12"/>
      <c r="AB14" s="12">
        <f t="shared" si="11"/>
        <v>131.60000000000002</v>
      </c>
      <c r="AC14" s="12"/>
      <c r="AD14" s="12">
        <f t="shared" si="12"/>
        <v>75.2</v>
      </c>
      <c r="AE14" s="12"/>
    </row>
    <row r="15" spans="1:31" ht="26.25" x14ac:dyDescent="0.4">
      <c r="A15" s="2">
        <v>37060</v>
      </c>
      <c r="B15" s="17" t="s">
        <v>27</v>
      </c>
      <c r="C15" s="17"/>
      <c r="D15" s="12">
        <v>1667.05</v>
      </c>
      <c r="E15" s="12"/>
      <c r="F15" s="12">
        <f t="shared" si="0"/>
        <v>233.38700000000003</v>
      </c>
      <c r="G15" s="12"/>
      <c r="H15" s="12">
        <f t="shared" si="1"/>
        <v>100.023</v>
      </c>
      <c r="I15" s="12"/>
      <c r="J15" s="12">
        <f t="shared" si="2"/>
        <v>116.69350000000001</v>
      </c>
      <c r="K15" s="12"/>
      <c r="L15" s="12">
        <f t="shared" si="3"/>
        <v>83.352500000000006</v>
      </c>
      <c r="M15" s="12"/>
      <c r="N15" s="12">
        <f t="shared" si="4"/>
        <v>150.03449999999998</v>
      </c>
      <c r="O15" s="12"/>
      <c r="P15" s="12">
        <f t="shared" si="5"/>
        <v>150.03449999999998</v>
      </c>
      <c r="Q15" s="12"/>
      <c r="R15" s="12">
        <f t="shared" si="6"/>
        <v>133.364</v>
      </c>
      <c r="S15" s="12"/>
      <c r="T15" s="12">
        <f t="shared" si="7"/>
        <v>50.011499999999998</v>
      </c>
      <c r="U15" s="12"/>
      <c r="V15" s="12">
        <f t="shared" si="8"/>
        <v>150.03449999999998</v>
      </c>
      <c r="W15" s="12"/>
      <c r="X15" s="12">
        <f t="shared" si="9"/>
        <v>183.37549999999999</v>
      </c>
      <c r="Y15" s="12"/>
      <c r="Z15" s="12">
        <f t="shared" si="10"/>
        <v>133.364</v>
      </c>
      <c r="AA15" s="12"/>
      <c r="AB15" s="12">
        <f t="shared" si="11"/>
        <v>116.69350000000001</v>
      </c>
      <c r="AC15" s="12"/>
      <c r="AD15" s="12">
        <f t="shared" si="12"/>
        <v>66.682000000000002</v>
      </c>
      <c r="AE15" s="12"/>
    </row>
    <row r="16" spans="1:31" ht="26.25" x14ac:dyDescent="0.4">
      <c r="A16" s="2">
        <v>37061</v>
      </c>
      <c r="B16" s="17" t="s">
        <v>28</v>
      </c>
      <c r="C16" s="17"/>
      <c r="D16" s="12">
        <v>1852.92</v>
      </c>
      <c r="E16" s="12"/>
      <c r="F16" s="12">
        <f t="shared" si="0"/>
        <v>259.40880000000004</v>
      </c>
      <c r="G16" s="12"/>
      <c r="H16" s="12">
        <f t="shared" si="1"/>
        <v>111.1752</v>
      </c>
      <c r="I16" s="12"/>
      <c r="J16" s="12">
        <f t="shared" si="2"/>
        <v>129.70440000000002</v>
      </c>
      <c r="K16" s="12"/>
      <c r="L16" s="12">
        <f t="shared" si="3"/>
        <v>92.646000000000015</v>
      </c>
      <c r="M16" s="12"/>
      <c r="N16" s="12">
        <f t="shared" si="4"/>
        <v>166.7628</v>
      </c>
      <c r="O16" s="12"/>
      <c r="P16" s="12">
        <f t="shared" si="5"/>
        <v>166.7628</v>
      </c>
      <c r="Q16" s="12"/>
      <c r="R16" s="12">
        <f t="shared" si="6"/>
        <v>148.2336</v>
      </c>
      <c r="S16" s="12"/>
      <c r="T16" s="12">
        <f t="shared" si="7"/>
        <v>55.587600000000002</v>
      </c>
      <c r="U16" s="12"/>
      <c r="V16" s="12">
        <f t="shared" si="8"/>
        <v>166.7628</v>
      </c>
      <c r="W16" s="12"/>
      <c r="X16" s="12">
        <f t="shared" si="9"/>
        <v>203.8212</v>
      </c>
      <c r="Y16" s="12"/>
      <c r="Z16" s="12">
        <f t="shared" si="10"/>
        <v>148.2336</v>
      </c>
      <c r="AA16" s="12"/>
      <c r="AB16" s="12">
        <f t="shared" si="11"/>
        <v>129.70440000000002</v>
      </c>
      <c r="AC16" s="12"/>
      <c r="AD16" s="12">
        <f t="shared" si="12"/>
        <v>74.116799999999998</v>
      </c>
      <c r="AE16" s="12"/>
    </row>
    <row r="17" spans="1:31" ht="26.25" x14ac:dyDescent="0.4">
      <c r="A17" s="2">
        <v>37062</v>
      </c>
      <c r="B17" s="17" t="s">
        <v>29</v>
      </c>
      <c r="C17" s="17"/>
      <c r="D17" s="12">
        <v>1389.36</v>
      </c>
      <c r="E17" s="12"/>
      <c r="F17" s="12">
        <f t="shared" si="0"/>
        <v>194.5104</v>
      </c>
      <c r="G17" s="12"/>
      <c r="H17" s="12">
        <f t="shared" si="1"/>
        <v>83.361599999999996</v>
      </c>
      <c r="I17" s="12"/>
      <c r="J17" s="12">
        <f t="shared" si="2"/>
        <v>97.255200000000002</v>
      </c>
      <c r="K17" s="12"/>
      <c r="L17" s="12">
        <f t="shared" si="3"/>
        <v>69.468000000000004</v>
      </c>
      <c r="M17" s="12"/>
      <c r="N17" s="12">
        <f t="shared" si="4"/>
        <v>125.04239999999999</v>
      </c>
      <c r="O17" s="12"/>
      <c r="P17" s="12">
        <f t="shared" si="5"/>
        <v>125.04239999999999</v>
      </c>
      <c r="Q17" s="12"/>
      <c r="R17" s="12">
        <f t="shared" si="6"/>
        <v>111.14879999999999</v>
      </c>
      <c r="S17" s="12"/>
      <c r="T17" s="12">
        <f t="shared" si="7"/>
        <v>41.680799999999998</v>
      </c>
      <c r="U17" s="12"/>
      <c r="V17" s="12">
        <f t="shared" si="8"/>
        <v>125.04239999999999</v>
      </c>
      <c r="W17" s="12"/>
      <c r="X17" s="12">
        <f t="shared" si="9"/>
        <v>152.8296</v>
      </c>
      <c r="Y17" s="12"/>
      <c r="Z17" s="12">
        <f t="shared" si="10"/>
        <v>111.14879999999999</v>
      </c>
      <c r="AA17" s="12"/>
      <c r="AB17" s="12">
        <f t="shared" si="11"/>
        <v>97.255200000000002</v>
      </c>
      <c r="AC17" s="12"/>
      <c r="AD17" s="12">
        <f t="shared" si="12"/>
        <v>55.574399999999997</v>
      </c>
      <c r="AE17" s="12"/>
    </row>
    <row r="18" spans="1:31" ht="26.25" x14ac:dyDescent="0.4">
      <c r="A18" s="2">
        <v>37065</v>
      </c>
      <c r="B18" s="17" t="s">
        <v>30</v>
      </c>
      <c r="C18" s="17"/>
      <c r="D18" s="12">
        <v>1245.98</v>
      </c>
      <c r="E18" s="12"/>
      <c r="F18" s="12">
        <f t="shared" si="0"/>
        <v>174.43720000000002</v>
      </c>
      <c r="G18" s="12"/>
      <c r="H18" s="12">
        <f t="shared" si="1"/>
        <v>74.758799999999994</v>
      </c>
      <c r="I18" s="12"/>
      <c r="J18" s="12">
        <f t="shared" si="2"/>
        <v>87.218600000000009</v>
      </c>
      <c r="K18" s="12"/>
      <c r="L18" s="12">
        <f t="shared" si="3"/>
        <v>62.299000000000007</v>
      </c>
      <c r="M18" s="12"/>
      <c r="N18" s="12">
        <f t="shared" si="4"/>
        <v>112.1382</v>
      </c>
      <c r="O18" s="12"/>
      <c r="P18" s="12">
        <f t="shared" si="5"/>
        <v>112.1382</v>
      </c>
      <c r="Q18" s="12"/>
      <c r="R18" s="12">
        <f t="shared" si="6"/>
        <v>99.678400000000011</v>
      </c>
      <c r="S18" s="12"/>
      <c r="T18" s="12">
        <f t="shared" si="7"/>
        <v>37.379399999999997</v>
      </c>
      <c r="U18" s="12"/>
      <c r="V18" s="12">
        <f t="shared" si="8"/>
        <v>112.1382</v>
      </c>
      <c r="W18" s="12"/>
      <c r="X18" s="12">
        <f t="shared" si="9"/>
        <v>137.05780000000001</v>
      </c>
      <c r="Y18" s="12"/>
      <c r="Z18" s="12">
        <f t="shared" si="10"/>
        <v>99.678400000000011</v>
      </c>
      <c r="AA18" s="12"/>
      <c r="AB18" s="12">
        <f t="shared" si="11"/>
        <v>87.218600000000009</v>
      </c>
      <c r="AC18" s="12"/>
      <c r="AD18" s="12">
        <f t="shared" si="12"/>
        <v>49.839200000000005</v>
      </c>
      <c r="AE18" s="12"/>
    </row>
    <row r="19" spans="1:31" ht="26.25" x14ac:dyDescent="0.4">
      <c r="A19" s="2">
        <v>37066</v>
      </c>
      <c r="B19" s="17" t="s">
        <v>19</v>
      </c>
      <c r="C19" s="17"/>
      <c r="D19" s="12">
        <v>1959.04</v>
      </c>
      <c r="E19" s="12"/>
      <c r="F19" s="12">
        <f t="shared" si="0"/>
        <v>274.26560000000001</v>
      </c>
      <c r="G19" s="12"/>
      <c r="H19" s="12">
        <f t="shared" si="1"/>
        <v>117.54239999999999</v>
      </c>
      <c r="I19" s="12"/>
      <c r="J19" s="12">
        <f t="shared" si="2"/>
        <v>137.1328</v>
      </c>
      <c r="K19" s="12"/>
      <c r="L19" s="12">
        <f t="shared" si="3"/>
        <v>97.951999999999998</v>
      </c>
      <c r="M19" s="12"/>
      <c r="N19" s="12">
        <f t="shared" si="4"/>
        <v>176.31359999999998</v>
      </c>
      <c r="O19" s="12"/>
      <c r="P19" s="12">
        <f t="shared" si="5"/>
        <v>176.31359999999998</v>
      </c>
      <c r="Q19" s="12"/>
      <c r="R19" s="12">
        <f t="shared" si="6"/>
        <v>156.72319999999999</v>
      </c>
      <c r="S19" s="12"/>
      <c r="T19" s="12">
        <f t="shared" si="7"/>
        <v>58.771199999999993</v>
      </c>
      <c r="U19" s="12"/>
      <c r="V19" s="12">
        <f t="shared" si="8"/>
        <v>176.31359999999998</v>
      </c>
      <c r="W19" s="12"/>
      <c r="X19" s="12">
        <f t="shared" si="9"/>
        <v>215.49439999999998</v>
      </c>
      <c r="Y19" s="12"/>
      <c r="Z19" s="12">
        <f t="shared" si="10"/>
        <v>156.72319999999999</v>
      </c>
      <c r="AA19" s="12"/>
      <c r="AB19" s="12">
        <f t="shared" si="11"/>
        <v>137.1328</v>
      </c>
      <c r="AC19" s="12"/>
      <c r="AD19" s="12">
        <f t="shared" si="12"/>
        <v>78.361599999999996</v>
      </c>
      <c r="AE19" s="12"/>
    </row>
    <row r="20" spans="1:31" ht="26.25" x14ac:dyDescent="0.4">
      <c r="A20" s="2">
        <v>37067</v>
      </c>
      <c r="B20" s="17" t="s">
        <v>24</v>
      </c>
      <c r="C20" s="17"/>
      <c r="D20" s="12">
        <v>1634.22</v>
      </c>
      <c r="E20" s="12"/>
      <c r="F20" s="12">
        <f t="shared" si="0"/>
        <v>228.79080000000002</v>
      </c>
      <c r="G20" s="12"/>
      <c r="H20" s="12">
        <f t="shared" si="1"/>
        <v>98.053200000000004</v>
      </c>
      <c r="I20" s="12"/>
      <c r="J20" s="12">
        <f t="shared" si="2"/>
        <v>114.39540000000001</v>
      </c>
      <c r="K20" s="12"/>
      <c r="L20" s="12">
        <f t="shared" si="3"/>
        <v>81.711000000000013</v>
      </c>
      <c r="M20" s="12"/>
      <c r="N20" s="12">
        <f t="shared" si="4"/>
        <v>147.07980000000001</v>
      </c>
      <c r="O20" s="12"/>
      <c r="P20" s="12">
        <f t="shared" si="5"/>
        <v>147.07980000000001</v>
      </c>
      <c r="Q20" s="12"/>
      <c r="R20" s="12">
        <f t="shared" si="6"/>
        <v>130.73760000000001</v>
      </c>
      <c r="S20" s="12"/>
      <c r="T20" s="12">
        <f t="shared" si="7"/>
        <v>49.026600000000002</v>
      </c>
      <c r="U20" s="12"/>
      <c r="V20" s="12">
        <f t="shared" si="8"/>
        <v>147.07980000000001</v>
      </c>
      <c r="W20" s="12"/>
      <c r="X20" s="12">
        <f t="shared" si="9"/>
        <v>179.76420000000002</v>
      </c>
      <c r="Y20" s="12"/>
      <c r="Z20" s="12">
        <f t="shared" si="10"/>
        <v>130.73760000000001</v>
      </c>
      <c r="AA20" s="12"/>
      <c r="AB20" s="12">
        <f t="shared" si="11"/>
        <v>114.39540000000001</v>
      </c>
      <c r="AC20" s="12"/>
      <c r="AD20" s="12">
        <f t="shared" si="12"/>
        <v>65.368800000000007</v>
      </c>
      <c r="AE20" s="12"/>
    </row>
    <row r="21" spans="1:31" ht="26.25" x14ac:dyDescent="0.4">
      <c r="A21" s="2">
        <v>37068</v>
      </c>
      <c r="B21" s="17" t="s">
        <v>28</v>
      </c>
      <c r="C21" s="17"/>
      <c r="D21" s="12">
        <v>1752</v>
      </c>
      <c r="E21" s="12"/>
      <c r="F21" s="12">
        <f t="shared" si="0"/>
        <v>245.28000000000003</v>
      </c>
      <c r="G21" s="12"/>
      <c r="H21" s="12">
        <f t="shared" si="1"/>
        <v>105.11999999999999</v>
      </c>
      <c r="I21" s="12"/>
      <c r="J21" s="12">
        <f t="shared" si="2"/>
        <v>122.64000000000001</v>
      </c>
      <c r="K21" s="12"/>
      <c r="L21" s="12">
        <f t="shared" si="3"/>
        <v>87.600000000000009</v>
      </c>
      <c r="M21" s="12"/>
      <c r="N21" s="12">
        <f t="shared" si="4"/>
        <v>157.68</v>
      </c>
      <c r="O21" s="12"/>
      <c r="P21" s="12">
        <f t="shared" si="5"/>
        <v>157.68</v>
      </c>
      <c r="Q21" s="12"/>
      <c r="R21" s="12">
        <f t="shared" si="6"/>
        <v>140.16</v>
      </c>
      <c r="S21" s="12"/>
      <c r="T21" s="12">
        <f t="shared" si="7"/>
        <v>52.559999999999995</v>
      </c>
      <c r="U21" s="12"/>
      <c r="V21" s="12">
        <f t="shared" si="8"/>
        <v>157.68</v>
      </c>
      <c r="W21" s="12"/>
      <c r="X21" s="12">
        <f t="shared" si="9"/>
        <v>192.72</v>
      </c>
      <c r="Y21" s="12"/>
      <c r="Z21" s="12">
        <f t="shared" si="10"/>
        <v>140.16</v>
      </c>
      <c r="AA21" s="12"/>
      <c r="AB21" s="12">
        <f t="shared" si="11"/>
        <v>122.64000000000001</v>
      </c>
      <c r="AC21" s="12"/>
      <c r="AD21" s="12">
        <f t="shared" si="12"/>
        <v>70.08</v>
      </c>
      <c r="AE21" s="12"/>
    </row>
    <row r="22" spans="1:31" ht="26.25" x14ac:dyDescent="0.4">
      <c r="A22" s="2">
        <v>37069</v>
      </c>
      <c r="B22" s="17" t="s">
        <v>20</v>
      </c>
      <c r="C22" s="17"/>
      <c r="D22" s="12">
        <v>1680</v>
      </c>
      <c r="E22" s="12"/>
      <c r="F22" s="12">
        <f t="shared" si="0"/>
        <v>235.20000000000002</v>
      </c>
      <c r="G22" s="12"/>
      <c r="H22" s="12">
        <f t="shared" si="1"/>
        <v>100.8</v>
      </c>
      <c r="I22" s="12"/>
      <c r="J22" s="12">
        <f t="shared" si="2"/>
        <v>117.60000000000001</v>
      </c>
      <c r="K22" s="12"/>
      <c r="L22" s="12">
        <f t="shared" si="3"/>
        <v>84</v>
      </c>
      <c r="M22" s="12"/>
      <c r="N22" s="12">
        <f t="shared" si="4"/>
        <v>151.19999999999999</v>
      </c>
      <c r="O22" s="12"/>
      <c r="P22" s="12">
        <f t="shared" si="5"/>
        <v>151.19999999999999</v>
      </c>
      <c r="Q22" s="12"/>
      <c r="R22" s="12">
        <f t="shared" si="6"/>
        <v>134.4</v>
      </c>
      <c r="S22" s="12"/>
      <c r="T22" s="12">
        <f t="shared" si="7"/>
        <v>50.4</v>
      </c>
      <c r="U22" s="12"/>
      <c r="V22" s="12">
        <f t="shared" si="8"/>
        <v>151.19999999999999</v>
      </c>
      <c r="W22" s="12"/>
      <c r="X22" s="12">
        <f t="shared" si="9"/>
        <v>184.8</v>
      </c>
      <c r="Y22" s="12"/>
      <c r="Z22" s="12">
        <f t="shared" si="10"/>
        <v>134.4</v>
      </c>
      <c r="AA22" s="12"/>
      <c r="AB22" s="12">
        <f t="shared" si="11"/>
        <v>117.60000000000001</v>
      </c>
      <c r="AC22" s="12"/>
      <c r="AD22" s="12">
        <f t="shared" si="12"/>
        <v>67.2</v>
      </c>
      <c r="AE22" s="12"/>
    </row>
    <row r="23" spans="1:31" ht="26.25" x14ac:dyDescent="0.4">
      <c r="A23" s="2">
        <v>37070</v>
      </c>
      <c r="B23" s="17" t="s">
        <v>26</v>
      </c>
      <c r="C23" s="17"/>
      <c r="D23" s="12">
        <v>2050.87</v>
      </c>
      <c r="E23" s="12"/>
      <c r="F23" s="12">
        <f t="shared" si="0"/>
        <v>287.12180000000001</v>
      </c>
      <c r="G23" s="12"/>
      <c r="H23" s="12">
        <f t="shared" si="1"/>
        <v>123.05219999999998</v>
      </c>
      <c r="I23" s="12"/>
      <c r="J23" s="12">
        <f t="shared" si="2"/>
        <v>143.5609</v>
      </c>
      <c r="K23" s="12"/>
      <c r="L23" s="12">
        <f t="shared" si="3"/>
        <v>102.54349999999999</v>
      </c>
      <c r="M23" s="12"/>
      <c r="N23" s="12">
        <f t="shared" si="4"/>
        <v>184.57829999999998</v>
      </c>
      <c r="O23" s="12"/>
      <c r="P23" s="12">
        <f t="shared" si="5"/>
        <v>184.57829999999998</v>
      </c>
      <c r="Q23" s="12"/>
      <c r="R23" s="12">
        <f t="shared" si="6"/>
        <v>164.06960000000001</v>
      </c>
      <c r="S23" s="12"/>
      <c r="T23" s="12">
        <f t="shared" si="7"/>
        <v>61.526099999999992</v>
      </c>
      <c r="U23" s="12"/>
      <c r="V23" s="12">
        <f t="shared" si="8"/>
        <v>184.57829999999998</v>
      </c>
      <c r="W23" s="12"/>
      <c r="X23" s="12">
        <f t="shared" si="9"/>
        <v>225.59569999999999</v>
      </c>
      <c r="Y23" s="12"/>
      <c r="Z23" s="12">
        <f t="shared" si="10"/>
        <v>164.06960000000001</v>
      </c>
      <c r="AA23" s="12"/>
      <c r="AB23" s="12">
        <f t="shared" si="11"/>
        <v>143.5609</v>
      </c>
      <c r="AC23" s="12"/>
      <c r="AD23" s="12">
        <f t="shared" si="12"/>
        <v>82.034800000000004</v>
      </c>
      <c r="AE23" s="12"/>
    </row>
    <row r="24" spans="1:31" ht="19.5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26.25" x14ac:dyDescent="0.4">
      <c r="A25" s="18" t="s">
        <v>31</v>
      </c>
      <c r="B25" s="19"/>
      <c r="C25" s="19"/>
      <c r="D25" s="12">
        <f>SUM(D3:E23)</f>
        <v>35024.01</v>
      </c>
      <c r="E25" s="13"/>
      <c r="F25" s="12">
        <f>SUM(F3:G23)</f>
        <v>4903.3614000000007</v>
      </c>
      <c r="G25" s="13"/>
      <c r="H25" s="12">
        <f>SUM(H3:I23)</f>
        <v>2101.4405999999994</v>
      </c>
      <c r="I25" s="13"/>
      <c r="J25" s="12">
        <f>SUM(J3:K23)</f>
        <v>2451.6807000000003</v>
      </c>
      <c r="K25" s="13"/>
      <c r="L25" s="12">
        <f>SUM(L3:M23)</f>
        <v>1751.2004999999999</v>
      </c>
      <c r="M25" s="13"/>
      <c r="N25" s="12">
        <f>SUM(N3:O23)</f>
        <v>3152.1608999999994</v>
      </c>
      <c r="O25" s="13"/>
      <c r="P25" s="12">
        <f>SUM(P3:Q23)</f>
        <v>3152.1608999999994</v>
      </c>
      <c r="Q25" s="13"/>
      <c r="R25" s="12">
        <f>SUM(R3:S23)</f>
        <v>2801.9207999999994</v>
      </c>
      <c r="S25" s="13"/>
      <c r="T25" s="12">
        <f>SUM(T3:U23)</f>
        <v>1050.7202999999997</v>
      </c>
      <c r="U25" s="13"/>
      <c r="V25" s="12">
        <f>SUM(V3:W23)</f>
        <v>3152.1608999999994</v>
      </c>
      <c r="W25" s="13"/>
      <c r="X25" s="12">
        <f>SUM(X3:Y23)</f>
        <v>3852.6411000000003</v>
      </c>
      <c r="Y25" s="13"/>
      <c r="Z25" s="12">
        <f>SUM(Z3:AA23)</f>
        <v>2801.9207999999994</v>
      </c>
      <c r="AA25" s="13"/>
      <c r="AB25" s="12">
        <f>SUM(AB3:AC23)</f>
        <v>2451.6807000000003</v>
      </c>
      <c r="AC25" s="13"/>
      <c r="AD25" s="12">
        <f>SUM(AD3:AE23)</f>
        <v>1400.9603999999997</v>
      </c>
      <c r="AE25" s="13"/>
    </row>
    <row r="26" spans="1:31" ht="26.25" x14ac:dyDescent="0.4">
      <c r="A26" s="18" t="s">
        <v>32</v>
      </c>
      <c r="B26" s="19"/>
      <c r="C26" s="19"/>
      <c r="D26" s="12">
        <f>AVERAGE(D3:D23)</f>
        <v>1667.8100000000002</v>
      </c>
      <c r="E26" s="12"/>
      <c r="F26" s="12">
        <f>AVERAGE(F3:F23)</f>
        <v>233.49340000000004</v>
      </c>
      <c r="G26" s="12"/>
      <c r="H26" s="12">
        <f>AVERAGE(H3:H23)</f>
        <v>100.06859999999998</v>
      </c>
      <c r="I26" s="12"/>
      <c r="J26" s="12">
        <f>AVERAGE(J3:J23)</f>
        <v>116.74670000000002</v>
      </c>
      <c r="K26" s="12"/>
      <c r="L26" s="12">
        <f>AVERAGE(L3:L23)</f>
        <v>83.390500000000003</v>
      </c>
      <c r="M26" s="12"/>
      <c r="N26" s="12">
        <f>AVERAGE(N3:N23)</f>
        <v>150.10289999999998</v>
      </c>
      <c r="O26" s="12"/>
      <c r="P26" s="12">
        <f>AVERAGE(P3:P23)</f>
        <v>150.10289999999998</v>
      </c>
      <c r="Q26" s="12"/>
      <c r="R26" s="12">
        <f>AVERAGE(R3:R23)</f>
        <v>133.42479999999998</v>
      </c>
      <c r="S26" s="12"/>
      <c r="T26" s="12">
        <f>AVERAGE(T3:T23)</f>
        <v>50.034299999999988</v>
      </c>
      <c r="U26" s="12"/>
      <c r="V26" s="12">
        <f>AVERAGE(V3:V23)</f>
        <v>150.10289999999998</v>
      </c>
      <c r="W26" s="12"/>
      <c r="X26" s="12">
        <f>AVERAGE(X3:X23)</f>
        <v>183.45910000000001</v>
      </c>
      <c r="Y26" s="12"/>
      <c r="Z26" s="12">
        <f>AVERAGE(Z3:Z23)</f>
        <v>133.42479999999998</v>
      </c>
      <c r="AA26" s="12"/>
      <c r="AB26" s="12">
        <f>AVERAGE(AB3:AB23)</f>
        <v>116.74670000000002</v>
      </c>
      <c r="AC26" s="12"/>
      <c r="AD26" s="12">
        <f>AVERAGE(AD3:AD23)</f>
        <v>66.712399999999988</v>
      </c>
      <c r="AE26" s="12"/>
    </row>
  </sheetData>
  <mergeCells count="362">
    <mergeCell ref="A1:AE1"/>
    <mergeCell ref="AD22:AE22"/>
    <mergeCell ref="AD23:AE23"/>
    <mergeCell ref="AD25:AE25"/>
    <mergeCell ref="AD14:AE14"/>
    <mergeCell ref="AD15:AE15"/>
    <mergeCell ref="AD16:AE16"/>
    <mergeCell ref="AD17:AE17"/>
    <mergeCell ref="AD10:AE10"/>
    <mergeCell ref="AD11:AE11"/>
    <mergeCell ref="AD8:AE8"/>
    <mergeCell ref="AD9:AE9"/>
    <mergeCell ref="AD26:AE26"/>
    <mergeCell ref="AD18:AE18"/>
    <mergeCell ref="AD19:AE19"/>
    <mergeCell ref="AD20:AE20"/>
    <mergeCell ref="AD21:AE21"/>
    <mergeCell ref="AB25:AC25"/>
    <mergeCell ref="AB26:AC26"/>
    <mergeCell ref="AD2:AE2"/>
    <mergeCell ref="AD3:AE3"/>
    <mergeCell ref="AD4:AE4"/>
    <mergeCell ref="AD5:AE5"/>
    <mergeCell ref="AD12:AE12"/>
    <mergeCell ref="AD13:AE13"/>
    <mergeCell ref="AD6:AE6"/>
    <mergeCell ref="AD7:AE7"/>
    <mergeCell ref="V25:W25"/>
    <mergeCell ref="V26:W26"/>
    <mergeCell ref="X25:Y25"/>
    <mergeCell ref="X26:Y26"/>
    <mergeCell ref="Z25:AA25"/>
    <mergeCell ref="Z26:AA26"/>
    <mergeCell ref="P25:Q25"/>
    <mergeCell ref="P26:Q26"/>
    <mergeCell ref="R25:S25"/>
    <mergeCell ref="R26:S26"/>
    <mergeCell ref="T25:U25"/>
    <mergeCell ref="T26:U26"/>
    <mergeCell ref="Z20:AA20"/>
    <mergeCell ref="Z21:AA21"/>
    <mergeCell ref="Z22:AA22"/>
    <mergeCell ref="Z23:AA23"/>
    <mergeCell ref="H25:I25"/>
    <mergeCell ref="H26:I26"/>
    <mergeCell ref="L25:M25"/>
    <mergeCell ref="L26:M26"/>
    <mergeCell ref="N25:O25"/>
    <mergeCell ref="N26:O26"/>
    <mergeCell ref="Z14:AA14"/>
    <mergeCell ref="Z15:AA15"/>
    <mergeCell ref="Z16:AA16"/>
    <mergeCell ref="Z17:AA17"/>
    <mergeCell ref="Z18:AA18"/>
    <mergeCell ref="Z19:AA19"/>
    <mergeCell ref="Z8:AA8"/>
    <mergeCell ref="Z9:AA9"/>
    <mergeCell ref="Z10:AA10"/>
    <mergeCell ref="Z11:AA11"/>
    <mergeCell ref="Z12:AA12"/>
    <mergeCell ref="Z13:AA13"/>
    <mergeCell ref="Z2:AA2"/>
    <mergeCell ref="Z3:AA3"/>
    <mergeCell ref="Z4:AA4"/>
    <mergeCell ref="Z5:AA5"/>
    <mergeCell ref="Z6:AA6"/>
    <mergeCell ref="Z7:AA7"/>
    <mergeCell ref="N23:O23"/>
    <mergeCell ref="P23:Q23"/>
    <mergeCell ref="R23:S23"/>
    <mergeCell ref="T23:U23"/>
    <mergeCell ref="R22:S22"/>
    <mergeCell ref="T22:U22"/>
    <mergeCell ref="V20:W20"/>
    <mergeCell ref="X20:Y20"/>
    <mergeCell ref="V21:W21"/>
    <mergeCell ref="X21:Y21"/>
    <mergeCell ref="V23:W23"/>
    <mergeCell ref="X23:Y23"/>
    <mergeCell ref="V22:W22"/>
    <mergeCell ref="X22:Y22"/>
    <mergeCell ref="N21:O21"/>
    <mergeCell ref="P21:Q21"/>
    <mergeCell ref="R21:S21"/>
    <mergeCell ref="T21:U21"/>
    <mergeCell ref="N22:O22"/>
    <mergeCell ref="P22:Q22"/>
    <mergeCell ref="P18:Q18"/>
    <mergeCell ref="N20:O20"/>
    <mergeCell ref="P20:Q20"/>
    <mergeCell ref="R20:S20"/>
    <mergeCell ref="T20:U20"/>
    <mergeCell ref="P19:Q19"/>
    <mergeCell ref="R19:S19"/>
    <mergeCell ref="T19:U19"/>
    <mergeCell ref="V18:W18"/>
    <mergeCell ref="X18:Y18"/>
    <mergeCell ref="V19:W19"/>
    <mergeCell ref="R18:S18"/>
    <mergeCell ref="T18:U18"/>
    <mergeCell ref="V16:W16"/>
    <mergeCell ref="X19:Y19"/>
    <mergeCell ref="P17:Q17"/>
    <mergeCell ref="R17:S17"/>
    <mergeCell ref="T17:U17"/>
    <mergeCell ref="X16:Y16"/>
    <mergeCell ref="V17:W17"/>
    <mergeCell ref="X17:Y17"/>
    <mergeCell ref="P15:Q15"/>
    <mergeCell ref="R15:S15"/>
    <mergeCell ref="T15:U15"/>
    <mergeCell ref="R14:S14"/>
    <mergeCell ref="T14:U14"/>
    <mergeCell ref="N16:O16"/>
    <mergeCell ref="P16:Q16"/>
    <mergeCell ref="R16:S16"/>
    <mergeCell ref="T16:U16"/>
    <mergeCell ref="V12:W12"/>
    <mergeCell ref="X12:Y12"/>
    <mergeCell ref="V13:W13"/>
    <mergeCell ref="X13:Y13"/>
    <mergeCell ref="V15:W15"/>
    <mergeCell ref="X15:Y15"/>
    <mergeCell ref="V14:W14"/>
    <mergeCell ref="X14:Y14"/>
    <mergeCell ref="N13:O13"/>
    <mergeCell ref="P13:Q13"/>
    <mergeCell ref="R13:S13"/>
    <mergeCell ref="T13:U13"/>
    <mergeCell ref="N14:O14"/>
    <mergeCell ref="P14:Q14"/>
    <mergeCell ref="T11:U11"/>
    <mergeCell ref="R10:S10"/>
    <mergeCell ref="T10:U10"/>
    <mergeCell ref="N12:O12"/>
    <mergeCell ref="P12:Q12"/>
    <mergeCell ref="R12:S12"/>
    <mergeCell ref="T12:U12"/>
    <mergeCell ref="X8:Y8"/>
    <mergeCell ref="V9:W9"/>
    <mergeCell ref="X9:Y9"/>
    <mergeCell ref="V11:W11"/>
    <mergeCell ref="X11:Y11"/>
    <mergeCell ref="N10:O10"/>
    <mergeCell ref="P10:Q10"/>
    <mergeCell ref="N11:O11"/>
    <mergeCell ref="P11:Q11"/>
    <mergeCell ref="R11:S11"/>
    <mergeCell ref="P8:Q8"/>
    <mergeCell ref="R8:S8"/>
    <mergeCell ref="T8:U8"/>
    <mergeCell ref="V10:W10"/>
    <mergeCell ref="X10:Y10"/>
    <mergeCell ref="N9:O9"/>
    <mergeCell ref="P9:Q9"/>
    <mergeCell ref="R9:S9"/>
    <mergeCell ref="T9:U9"/>
    <mergeCell ref="V8:W8"/>
    <mergeCell ref="V7:W7"/>
    <mergeCell ref="X7:Y7"/>
    <mergeCell ref="V6:W6"/>
    <mergeCell ref="X6:Y6"/>
    <mergeCell ref="N7:O7"/>
    <mergeCell ref="P7:Q7"/>
    <mergeCell ref="R7:S7"/>
    <mergeCell ref="T7:U7"/>
    <mergeCell ref="P5:Q5"/>
    <mergeCell ref="R5:S5"/>
    <mergeCell ref="T5:U5"/>
    <mergeCell ref="X4:Y4"/>
    <mergeCell ref="V5:W5"/>
    <mergeCell ref="X5:Y5"/>
    <mergeCell ref="L16:M16"/>
    <mergeCell ref="L17:M17"/>
    <mergeCell ref="L18:M18"/>
    <mergeCell ref="L19:M19"/>
    <mergeCell ref="L20:M20"/>
    <mergeCell ref="N6:O6"/>
    <mergeCell ref="N8:O8"/>
    <mergeCell ref="N15:O15"/>
    <mergeCell ref="N17:O17"/>
    <mergeCell ref="N18:O18"/>
    <mergeCell ref="L10:M10"/>
    <mergeCell ref="L11:M11"/>
    <mergeCell ref="L12:M12"/>
    <mergeCell ref="L13:M13"/>
    <mergeCell ref="L14:M14"/>
    <mergeCell ref="L15:M15"/>
    <mergeCell ref="V4:W4"/>
    <mergeCell ref="L5:M5"/>
    <mergeCell ref="L6:M6"/>
    <mergeCell ref="L7:M7"/>
    <mergeCell ref="L8:M8"/>
    <mergeCell ref="L9:M9"/>
    <mergeCell ref="P6:Q6"/>
    <mergeCell ref="R6:S6"/>
    <mergeCell ref="T6:U6"/>
    <mergeCell ref="N5:O5"/>
    <mergeCell ref="T3:U3"/>
    <mergeCell ref="V3:W3"/>
    <mergeCell ref="X3:Y3"/>
    <mergeCell ref="L4:M4"/>
    <mergeCell ref="N4:O4"/>
    <mergeCell ref="P4:Q4"/>
    <mergeCell ref="R4:S4"/>
    <mergeCell ref="T4:U4"/>
    <mergeCell ref="L3:M3"/>
    <mergeCell ref="N3:O3"/>
    <mergeCell ref="A25:C25"/>
    <mergeCell ref="D25:E25"/>
    <mergeCell ref="J25:K25"/>
    <mergeCell ref="B21:C21"/>
    <mergeCell ref="D21:E21"/>
    <mergeCell ref="J21:K21"/>
    <mergeCell ref="B22:C22"/>
    <mergeCell ref="D22:E22"/>
    <mergeCell ref="J23:K23"/>
    <mergeCell ref="A24:L24"/>
    <mergeCell ref="H23:I23"/>
    <mergeCell ref="F23:G23"/>
    <mergeCell ref="L23:M23"/>
    <mergeCell ref="X2:Y2"/>
    <mergeCell ref="P3:Q3"/>
    <mergeCell ref="R3:S3"/>
    <mergeCell ref="R2:S2"/>
    <mergeCell ref="T2:U2"/>
    <mergeCell ref="J22:K22"/>
    <mergeCell ref="H21:I21"/>
    <mergeCell ref="H22:I22"/>
    <mergeCell ref="F21:G21"/>
    <mergeCell ref="F22:G22"/>
    <mergeCell ref="A26:C26"/>
    <mergeCell ref="D26:E26"/>
    <mergeCell ref="J26:K26"/>
    <mergeCell ref="B23:C23"/>
    <mergeCell ref="D23:E23"/>
    <mergeCell ref="B19:C19"/>
    <mergeCell ref="D19:E19"/>
    <mergeCell ref="J19:K19"/>
    <mergeCell ref="B20:C20"/>
    <mergeCell ref="D20:E20"/>
    <mergeCell ref="J20:K20"/>
    <mergeCell ref="H19:I19"/>
    <mergeCell ref="H20:I20"/>
    <mergeCell ref="F19:G19"/>
    <mergeCell ref="F20:G20"/>
    <mergeCell ref="B17:C17"/>
    <mergeCell ref="D17:E17"/>
    <mergeCell ref="J17:K17"/>
    <mergeCell ref="B18:C18"/>
    <mergeCell ref="D18:E18"/>
    <mergeCell ref="J18:K18"/>
    <mergeCell ref="H17:I17"/>
    <mergeCell ref="H18:I18"/>
    <mergeCell ref="F17:G17"/>
    <mergeCell ref="F18:G18"/>
    <mergeCell ref="B15:C15"/>
    <mergeCell ref="D15:E15"/>
    <mergeCell ref="J15:K15"/>
    <mergeCell ref="B16:C16"/>
    <mergeCell ref="D16:E16"/>
    <mergeCell ref="J16:K16"/>
    <mergeCell ref="H15:I15"/>
    <mergeCell ref="H16:I16"/>
    <mergeCell ref="F15:G15"/>
    <mergeCell ref="F16:G16"/>
    <mergeCell ref="B13:C13"/>
    <mergeCell ref="D13:E13"/>
    <mergeCell ref="J13:K13"/>
    <mergeCell ref="B14:C14"/>
    <mergeCell ref="D14:E14"/>
    <mergeCell ref="J14:K14"/>
    <mergeCell ref="H13:I13"/>
    <mergeCell ref="H14:I14"/>
    <mergeCell ref="F13:G13"/>
    <mergeCell ref="F14:G14"/>
    <mergeCell ref="B11:C11"/>
    <mergeCell ref="D11:E11"/>
    <mergeCell ref="J11:K11"/>
    <mergeCell ref="B12:C12"/>
    <mergeCell ref="D12:E12"/>
    <mergeCell ref="J12:K12"/>
    <mergeCell ref="H11:I11"/>
    <mergeCell ref="H12:I12"/>
    <mergeCell ref="F11:G11"/>
    <mergeCell ref="F12:G12"/>
    <mergeCell ref="B9:C9"/>
    <mergeCell ref="D9:E9"/>
    <mergeCell ref="J9:K9"/>
    <mergeCell ref="B10:C10"/>
    <mergeCell ref="D10:E10"/>
    <mergeCell ref="J10:K10"/>
    <mergeCell ref="H9:I9"/>
    <mergeCell ref="H10:I10"/>
    <mergeCell ref="F9:G9"/>
    <mergeCell ref="F10:G10"/>
    <mergeCell ref="B7:C7"/>
    <mergeCell ref="D7:E7"/>
    <mergeCell ref="J7:K7"/>
    <mergeCell ref="B8:C8"/>
    <mergeCell ref="D8:E8"/>
    <mergeCell ref="J8:K8"/>
    <mergeCell ref="H7:I7"/>
    <mergeCell ref="H8:I8"/>
    <mergeCell ref="F7:G7"/>
    <mergeCell ref="F8:G8"/>
    <mergeCell ref="B5:C5"/>
    <mergeCell ref="D5:E5"/>
    <mergeCell ref="J5:K5"/>
    <mergeCell ref="B6:C6"/>
    <mergeCell ref="D6:E6"/>
    <mergeCell ref="J6:K6"/>
    <mergeCell ref="H5:I5"/>
    <mergeCell ref="H6:I6"/>
    <mergeCell ref="F5:G5"/>
    <mergeCell ref="F6:G6"/>
    <mergeCell ref="B3:C3"/>
    <mergeCell ref="D3:E3"/>
    <mergeCell ref="J3:K3"/>
    <mergeCell ref="B4:C4"/>
    <mergeCell ref="D4:E4"/>
    <mergeCell ref="J4:K4"/>
    <mergeCell ref="H3:I3"/>
    <mergeCell ref="H4:I4"/>
    <mergeCell ref="F3:G3"/>
    <mergeCell ref="F4:G4"/>
    <mergeCell ref="AB2:AC2"/>
    <mergeCell ref="F2:G2"/>
    <mergeCell ref="B2:C2"/>
    <mergeCell ref="D2:E2"/>
    <mergeCell ref="J2:K2"/>
    <mergeCell ref="H2:I2"/>
    <mergeCell ref="L2:M2"/>
    <mergeCell ref="N2:O2"/>
    <mergeCell ref="P2:Q2"/>
    <mergeCell ref="V2:W2"/>
    <mergeCell ref="AB7:AC7"/>
    <mergeCell ref="AB8:AC8"/>
    <mergeCell ref="AB9:AC9"/>
    <mergeCell ref="AB10:AC10"/>
    <mergeCell ref="AB3:AC3"/>
    <mergeCell ref="AB4:AC4"/>
    <mergeCell ref="AB5:AC5"/>
    <mergeCell ref="AB6:AC6"/>
    <mergeCell ref="AB15:AC15"/>
    <mergeCell ref="AB16:AC16"/>
    <mergeCell ref="AB17:AC17"/>
    <mergeCell ref="AB18:AC18"/>
    <mergeCell ref="AB11:AC11"/>
    <mergeCell ref="AB12:AC12"/>
    <mergeCell ref="AB13:AC13"/>
    <mergeCell ref="AB14:AC14"/>
    <mergeCell ref="AB23:AC23"/>
    <mergeCell ref="F25:G25"/>
    <mergeCell ref="F26:G26"/>
    <mergeCell ref="AB19:AC19"/>
    <mergeCell ref="AB20:AC20"/>
    <mergeCell ref="AB21:AC21"/>
    <mergeCell ref="AB22:AC22"/>
    <mergeCell ref="L21:M21"/>
    <mergeCell ref="L22:M22"/>
    <mergeCell ref="N19:O19"/>
  </mergeCells>
  <phoneticPr fontId="0" type="noConversion"/>
  <pageMargins left="0.75" right="0.75" top="1" bottom="1" header="0.5" footer="0.5"/>
  <pageSetup scale="4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7"/>
  <sheetViews>
    <sheetView view="pageBreakPreview" zoomScale="50" zoomScaleNormal="80" zoomScaleSheetLayoutView="50" workbookViewId="0">
      <selection activeCell="C35" sqref="C35"/>
    </sheetView>
  </sheetViews>
  <sheetFormatPr defaultRowHeight="12.75" x14ac:dyDescent="0.2"/>
  <cols>
    <col min="1" max="1" width="9.42578125" bestFit="1" customWidth="1"/>
    <col min="2" max="3" width="14.28515625" customWidth="1"/>
    <col min="5" max="5" width="6.42578125" customWidth="1"/>
    <col min="7" max="7" width="5.7109375" customWidth="1"/>
    <col min="9" max="9" width="7.28515625" customWidth="1"/>
    <col min="10" max="10" width="10.42578125" customWidth="1"/>
    <col min="11" max="11" width="6.140625" customWidth="1"/>
    <col min="13" max="13" width="9" customWidth="1"/>
    <col min="14" max="15" width="7" customWidth="1"/>
    <col min="16" max="17" width="10.5703125" customWidth="1"/>
    <col min="19" max="19" width="7" customWidth="1"/>
    <col min="21" max="21" width="7.85546875" customWidth="1"/>
    <col min="26" max="27" width="8.85546875" customWidth="1"/>
    <col min="29" max="29" width="7" customWidth="1"/>
  </cols>
  <sheetData>
    <row r="1" spans="1:31" ht="45" x14ac:dyDescent="0.65">
      <c r="A1" s="21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3"/>
      <c r="AE1" s="23"/>
    </row>
    <row r="2" spans="1:31" ht="41.25" customHeight="1" x14ac:dyDescent="0.2">
      <c r="A2" s="1"/>
      <c r="B2" s="15" t="s">
        <v>1</v>
      </c>
      <c r="C2" s="16"/>
      <c r="D2" s="14" t="s">
        <v>2</v>
      </c>
      <c r="E2" s="14"/>
      <c r="F2" s="14" t="s">
        <v>3</v>
      </c>
      <c r="G2" s="14"/>
      <c r="H2" s="14" t="s">
        <v>4</v>
      </c>
      <c r="I2" s="14"/>
      <c r="J2" s="14" t="s">
        <v>5</v>
      </c>
      <c r="K2" s="14"/>
      <c r="L2" s="14" t="s">
        <v>6</v>
      </c>
      <c r="M2" s="14"/>
      <c r="N2" s="14" t="s">
        <v>7</v>
      </c>
      <c r="O2" s="14"/>
      <c r="P2" s="14" t="s">
        <v>8</v>
      </c>
      <c r="Q2" s="14"/>
      <c r="R2" s="14" t="s">
        <v>9</v>
      </c>
      <c r="S2" s="14"/>
      <c r="T2" s="14" t="s">
        <v>10</v>
      </c>
      <c r="U2" s="14"/>
      <c r="V2" s="14" t="s">
        <v>11</v>
      </c>
      <c r="W2" s="14"/>
      <c r="X2" s="14" t="s">
        <v>12</v>
      </c>
      <c r="Y2" s="14"/>
      <c r="Z2" s="14" t="s">
        <v>13</v>
      </c>
      <c r="AA2" s="14"/>
      <c r="AB2" s="14" t="s">
        <v>14</v>
      </c>
      <c r="AC2" s="14"/>
      <c r="AD2" s="14" t="s">
        <v>15</v>
      </c>
      <c r="AE2" s="14"/>
    </row>
    <row r="3" spans="1:31" ht="26.25" x14ac:dyDescent="0.4">
      <c r="A3" s="2">
        <v>37074</v>
      </c>
      <c r="B3" s="25" t="s">
        <v>34</v>
      </c>
      <c r="C3" s="25"/>
      <c r="D3" s="26">
        <v>594.89</v>
      </c>
      <c r="E3" s="26"/>
      <c r="F3" s="12">
        <f>SUM(D3*0.14)</f>
        <v>83.284600000000012</v>
      </c>
      <c r="G3" s="12"/>
      <c r="H3" s="12">
        <f>SUM(D3*0.06)</f>
        <v>35.693399999999997</v>
      </c>
      <c r="I3" s="12"/>
      <c r="J3" s="12">
        <f>SUM(D3*0.07)</f>
        <v>41.642300000000006</v>
      </c>
      <c r="K3" s="12"/>
      <c r="L3" s="12">
        <f>SUM(D3*0.05)</f>
        <v>29.744500000000002</v>
      </c>
      <c r="M3" s="12"/>
      <c r="N3" s="12">
        <f>SUM(D3*0.09)</f>
        <v>53.540099999999995</v>
      </c>
      <c r="O3" s="12"/>
      <c r="P3" s="12">
        <f>SUM(D3*0.09)</f>
        <v>53.540099999999995</v>
      </c>
      <c r="Q3" s="12"/>
      <c r="R3" s="12">
        <f>SUM(D3*0.08)</f>
        <v>47.591200000000001</v>
      </c>
      <c r="S3" s="12"/>
      <c r="T3" s="12">
        <f>SUM(D3*0.03)</f>
        <v>17.846699999999998</v>
      </c>
      <c r="U3" s="12"/>
      <c r="V3" s="12">
        <f>SUM(D3*0.09)</f>
        <v>53.540099999999995</v>
      </c>
      <c r="W3" s="12"/>
      <c r="X3" s="12">
        <f>SUM(D3*0.11)</f>
        <v>65.437899999999999</v>
      </c>
      <c r="Y3" s="12"/>
      <c r="Z3" s="12">
        <f>SUM(D3*0.08)</f>
        <v>47.591200000000001</v>
      </c>
      <c r="AA3" s="12"/>
      <c r="AB3" s="12">
        <f>SUM(D3*0.07)</f>
        <v>41.642300000000006</v>
      </c>
      <c r="AC3" s="12"/>
      <c r="AD3" s="12">
        <f>SUM(D3*0.04)</f>
        <v>23.7956</v>
      </c>
      <c r="AE3" s="12"/>
    </row>
    <row r="4" spans="1:31" ht="26.25" x14ac:dyDescent="0.4">
      <c r="A4" s="2">
        <v>37075</v>
      </c>
      <c r="B4" s="25" t="s">
        <v>18</v>
      </c>
      <c r="C4" s="25"/>
      <c r="D4" s="26">
        <v>1639.13</v>
      </c>
      <c r="E4" s="26"/>
      <c r="F4" s="12">
        <f>SUM(D4*0.14)</f>
        <v>229.47820000000004</v>
      </c>
      <c r="G4" s="12"/>
      <c r="H4" s="12">
        <f>SUM(D4*0.06)</f>
        <v>98.347800000000007</v>
      </c>
      <c r="I4" s="12"/>
      <c r="J4" s="12">
        <f>SUM(D4*0.07)</f>
        <v>114.73910000000002</v>
      </c>
      <c r="K4" s="12"/>
      <c r="L4" s="12">
        <f>SUM(D4*0.05)</f>
        <v>81.956500000000005</v>
      </c>
      <c r="M4" s="12"/>
      <c r="N4" s="12">
        <f>SUM(D4*0.09)</f>
        <v>147.52170000000001</v>
      </c>
      <c r="O4" s="12"/>
      <c r="P4" s="12">
        <f>SUM(D4*0.09)</f>
        <v>147.52170000000001</v>
      </c>
      <c r="Q4" s="12"/>
      <c r="R4" s="12">
        <f>SUM(D4*0.08)</f>
        <v>131.13040000000001</v>
      </c>
      <c r="S4" s="12"/>
      <c r="T4" s="12">
        <f>SUM(D4*0.03)</f>
        <v>49.173900000000003</v>
      </c>
      <c r="U4" s="12"/>
      <c r="V4" s="12">
        <f>SUM(D4*0.09)</f>
        <v>147.52170000000001</v>
      </c>
      <c r="W4" s="12"/>
      <c r="X4" s="12">
        <f>SUM(D4*0.11)</f>
        <v>180.30430000000001</v>
      </c>
      <c r="Y4" s="12"/>
      <c r="Z4" s="12">
        <f>SUM(D4*0.08)</f>
        <v>131.13040000000001</v>
      </c>
      <c r="AA4" s="12"/>
      <c r="AB4" s="12">
        <f>SUM(D4*0.07)</f>
        <v>114.73910000000002</v>
      </c>
      <c r="AC4" s="12"/>
      <c r="AD4" s="12">
        <f>SUM(D4*0.04)</f>
        <v>65.565200000000004</v>
      </c>
      <c r="AE4" s="12"/>
    </row>
    <row r="5" spans="1:31" ht="26.25" x14ac:dyDescent="0.4">
      <c r="A5" s="4">
        <v>37076</v>
      </c>
      <c r="B5" s="27" t="s">
        <v>35</v>
      </c>
      <c r="C5" s="27"/>
      <c r="D5" s="28"/>
      <c r="E5" s="28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ht="26.25" x14ac:dyDescent="0.4">
      <c r="A6" s="2">
        <v>37077</v>
      </c>
      <c r="B6" s="25" t="s">
        <v>36</v>
      </c>
      <c r="C6" s="25"/>
      <c r="D6" s="26">
        <v>1296.8399999999999</v>
      </c>
      <c r="E6" s="26"/>
      <c r="F6" s="12">
        <f t="shared" ref="F6:F24" si="0">SUM(D6*0.14)</f>
        <v>181.55760000000001</v>
      </c>
      <c r="G6" s="12"/>
      <c r="H6" s="12">
        <f t="shared" ref="H6:H24" si="1">SUM(D6*0.06)</f>
        <v>77.810399999999987</v>
      </c>
      <c r="I6" s="12"/>
      <c r="J6" s="12">
        <f t="shared" ref="J6:J24" si="2">SUM(D6*0.07)</f>
        <v>90.778800000000004</v>
      </c>
      <c r="K6" s="12"/>
      <c r="L6" s="12">
        <f t="shared" ref="L6:L24" si="3">SUM(D6*0.05)</f>
        <v>64.841999999999999</v>
      </c>
      <c r="M6" s="12"/>
      <c r="N6" s="12">
        <f t="shared" ref="N6:N24" si="4">SUM(D6*0.09)</f>
        <v>116.71559999999999</v>
      </c>
      <c r="O6" s="12"/>
      <c r="P6" s="12">
        <f t="shared" ref="P6:P24" si="5">SUM(D6*0.09)</f>
        <v>116.71559999999999</v>
      </c>
      <c r="Q6" s="12"/>
      <c r="R6" s="12">
        <f t="shared" ref="R6:R24" si="6">SUM(D6*0.08)</f>
        <v>103.74719999999999</v>
      </c>
      <c r="S6" s="12"/>
      <c r="T6" s="12">
        <f t="shared" ref="T6:T24" si="7">SUM(D6*0.03)</f>
        <v>38.905199999999994</v>
      </c>
      <c r="U6" s="12"/>
      <c r="V6" s="12">
        <f t="shared" ref="V6:V24" si="8">SUM(D6*0.09)</f>
        <v>116.71559999999999</v>
      </c>
      <c r="W6" s="12"/>
      <c r="X6" s="12">
        <f t="shared" ref="X6:X24" si="9">SUM(D6*0.11)</f>
        <v>142.6524</v>
      </c>
      <c r="Y6" s="12"/>
      <c r="Z6" s="12">
        <f t="shared" ref="Z6:Z24" si="10">SUM(D6*0.08)</f>
        <v>103.74719999999999</v>
      </c>
      <c r="AA6" s="12"/>
      <c r="AB6" s="12">
        <f t="shared" ref="AB6:AB24" si="11">SUM(D6*0.07)</f>
        <v>90.778800000000004</v>
      </c>
      <c r="AC6" s="12"/>
      <c r="AD6" s="12">
        <f t="shared" ref="AD6:AD24" si="12">SUM(D6*0.04)</f>
        <v>51.873599999999996</v>
      </c>
      <c r="AE6" s="12"/>
    </row>
    <row r="7" spans="1:31" ht="26.25" x14ac:dyDescent="0.4">
      <c r="A7" s="2">
        <v>37078</v>
      </c>
      <c r="B7" s="25" t="s">
        <v>16</v>
      </c>
      <c r="C7" s="25"/>
      <c r="D7" s="26">
        <v>1363.95</v>
      </c>
      <c r="E7" s="26"/>
      <c r="F7" s="12">
        <f t="shared" si="0"/>
        <v>190.95300000000003</v>
      </c>
      <c r="G7" s="12"/>
      <c r="H7" s="12">
        <f t="shared" si="1"/>
        <v>81.837000000000003</v>
      </c>
      <c r="I7" s="12"/>
      <c r="J7" s="12">
        <f t="shared" si="2"/>
        <v>95.476500000000016</v>
      </c>
      <c r="K7" s="12"/>
      <c r="L7" s="12">
        <f t="shared" si="3"/>
        <v>68.197500000000005</v>
      </c>
      <c r="M7" s="12"/>
      <c r="N7" s="12">
        <f t="shared" si="4"/>
        <v>122.7555</v>
      </c>
      <c r="O7" s="12"/>
      <c r="P7" s="12">
        <f t="shared" si="5"/>
        <v>122.7555</v>
      </c>
      <c r="Q7" s="12"/>
      <c r="R7" s="12">
        <f t="shared" si="6"/>
        <v>109.116</v>
      </c>
      <c r="S7" s="12"/>
      <c r="T7" s="12">
        <f t="shared" si="7"/>
        <v>40.918500000000002</v>
      </c>
      <c r="U7" s="12"/>
      <c r="V7" s="12">
        <f t="shared" si="8"/>
        <v>122.7555</v>
      </c>
      <c r="W7" s="12"/>
      <c r="X7" s="12">
        <f t="shared" si="9"/>
        <v>150.03450000000001</v>
      </c>
      <c r="Y7" s="12"/>
      <c r="Z7" s="12">
        <f t="shared" si="10"/>
        <v>109.116</v>
      </c>
      <c r="AA7" s="12"/>
      <c r="AB7" s="12">
        <f t="shared" si="11"/>
        <v>95.476500000000016</v>
      </c>
      <c r="AC7" s="12"/>
      <c r="AD7" s="12">
        <f t="shared" si="12"/>
        <v>54.558</v>
      </c>
      <c r="AE7" s="12"/>
    </row>
    <row r="8" spans="1:31" ht="26.25" x14ac:dyDescent="0.4">
      <c r="A8" s="2">
        <v>37081</v>
      </c>
      <c r="B8" s="25" t="s">
        <v>23</v>
      </c>
      <c r="C8" s="25"/>
      <c r="D8" s="26">
        <v>879.4</v>
      </c>
      <c r="E8" s="26"/>
      <c r="F8" s="12">
        <f t="shared" si="0"/>
        <v>123.11600000000001</v>
      </c>
      <c r="G8" s="12"/>
      <c r="H8" s="12">
        <f t="shared" si="1"/>
        <v>52.763999999999996</v>
      </c>
      <c r="I8" s="12"/>
      <c r="J8" s="12">
        <f t="shared" si="2"/>
        <v>61.558000000000007</v>
      </c>
      <c r="K8" s="12"/>
      <c r="L8" s="12">
        <f t="shared" si="3"/>
        <v>43.97</v>
      </c>
      <c r="M8" s="12"/>
      <c r="N8" s="12">
        <f t="shared" si="4"/>
        <v>79.146000000000001</v>
      </c>
      <c r="O8" s="12"/>
      <c r="P8" s="12">
        <f t="shared" si="5"/>
        <v>79.146000000000001</v>
      </c>
      <c r="Q8" s="12"/>
      <c r="R8" s="12">
        <f t="shared" si="6"/>
        <v>70.352000000000004</v>
      </c>
      <c r="S8" s="12"/>
      <c r="T8" s="12">
        <f t="shared" si="7"/>
        <v>26.381999999999998</v>
      </c>
      <c r="U8" s="12"/>
      <c r="V8" s="12">
        <f t="shared" si="8"/>
        <v>79.146000000000001</v>
      </c>
      <c r="W8" s="12"/>
      <c r="X8" s="12">
        <f t="shared" si="9"/>
        <v>96.733999999999995</v>
      </c>
      <c r="Y8" s="12"/>
      <c r="Z8" s="12">
        <f t="shared" si="10"/>
        <v>70.352000000000004</v>
      </c>
      <c r="AA8" s="12"/>
      <c r="AB8" s="12">
        <f t="shared" si="11"/>
        <v>61.558000000000007</v>
      </c>
      <c r="AC8" s="12"/>
      <c r="AD8" s="12">
        <f t="shared" si="12"/>
        <v>35.176000000000002</v>
      </c>
      <c r="AE8" s="12"/>
    </row>
    <row r="9" spans="1:31" ht="26.25" x14ac:dyDescent="0.4">
      <c r="A9" s="2">
        <v>37082</v>
      </c>
      <c r="B9" s="25" t="s">
        <v>19</v>
      </c>
      <c r="C9" s="25"/>
      <c r="D9" s="26">
        <v>1171.25</v>
      </c>
      <c r="E9" s="26"/>
      <c r="F9" s="12">
        <f t="shared" si="0"/>
        <v>163.97500000000002</v>
      </c>
      <c r="G9" s="12"/>
      <c r="H9" s="12">
        <f t="shared" si="1"/>
        <v>70.274999999999991</v>
      </c>
      <c r="I9" s="12"/>
      <c r="J9" s="12">
        <f t="shared" si="2"/>
        <v>81.987500000000011</v>
      </c>
      <c r="K9" s="12"/>
      <c r="L9" s="12">
        <f t="shared" si="3"/>
        <v>58.5625</v>
      </c>
      <c r="M9" s="12"/>
      <c r="N9" s="12">
        <f t="shared" si="4"/>
        <v>105.41249999999999</v>
      </c>
      <c r="O9" s="12"/>
      <c r="P9" s="12">
        <f t="shared" si="5"/>
        <v>105.41249999999999</v>
      </c>
      <c r="Q9" s="12"/>
      <c r="R9" s="12">
        <f t="shared" si="6"/>
        <v>93.7</v>
      </c>
      <c r="S9" s="12"/>
      <c r="T9" s="12">
        <f t="shared" si="7"/>
        <v>35.137499999999996</v>
      </c>
      <c r="U9" s="12"/>
      <c r="V9" s="12">
        <f t="shared" si="8"/>
        <v>105.41249999999999</v>
      </c>
      <c r="W9" s="12"/>
      <c r="X9" s="12">
        <f t="shared" si="9"/>
        <v>128.83750000000001</v>
      </c>
      <c r="Y9" s="12"/>
      <c r="Z9" s="12">
        <f t="shared" si="10"/>
        <v>93.7</v>
      </c>
      <c r="AA9" s="12"/>
      <c r="AB9" s="12">
        <f t="shared" si="11"/>
        <v>81.987500000000011</v>
      </c>
      <c r="AC9" s="12"/>
      <c r="AD9" s="12">
        <f t="shared" si="12"/>
        <v>46.85</v>
      </c>
      <c r="AE9" s="12"/>
    </row>
    <row r="10" spans="1:31" ht="26.25" x14ac:dyDescent="0.4">
      <c r="A10" s="2">
        <v>37083</v>
      </c>
      <c r="B10" s="25" t="s">
        <v>37</v>
      </c>
      <c r="C10" s="25"/>
      <c r="D10" s="26">
        <v>1225</v>
      </c>
      <c r="E10" s="26"/>
      <c r="F10" s="12">
        <f t="shared" si="0"/>
        <v>171.50000000000003</v>
      </c>
      <c r="G10" s="12"/>
      <c r="H10" s="12">
        <f t="shared" si="1"/>
        <v>73.5</v>
      </c>
      <c r="I10" s="12"/>
      <c r="J10" s="12">
        <f t="shared" si="2"/>
        <v>85.750000000000014</v>
      </c>
      <c r="K10" s="12"/>
      <c r="L10" s="12">
        <f t="shared" si="3"/>
        <v>61.25</v>
      </c>
      <c r="M10" s="12"/>
      <c r="N10" s="12">
        <f t="shared" si="4"/>
        <v>110.25</v>
      </c>
      <c r="O10" s="12"/>
      <c r="P10" s="12">
        <f t="shared" si="5"/>
        <v>110.25</v>
      </c>
      <c r="Q10" s="12"/>
      <c r="R10" s="12">
        <f t="shared" si="6"/>
        <v>98</v>
      </c>
      <c r="S10" s="12"/>
      <c r="T10" s="12">
        <f t="shared" si="7"/>
        <v>36.75</v>
      </c>
      <c r="U10" s="12"/>
      <c r="V10" s="12">
        <f t="shared" si="8"/>
        <v>110.25</v>
      </c>
      <c r="W10" s="12"/>
      <c r="X10" s="12">
        <f t="shared" si="9"/>
        <v>134.75</v>
      </c>
      <c r="Y10" s="12"/>
      <c r="Z10" s="12">
        <f t="shared" si="10"/>
        <v>98</v>
      </c>
      <c r="AA10" s="12"/>
      <c r="AB10" s="12">
        <f t="shared" si="11"/>
        <v>85.750000000000014</v>
      </c>
      <c r="AC10" s="12"/>
      <c r="AD10" s="12">
        <f t="shared" si="12"/>
        <v>49</v>
      </c>
      <c r="AE10" s="12"/>
    </row>
    <row r="11" spans="1:31" ht="26.25" x14ac:dyDescent="0.4">
      <c r="A11" s="2">
        <v>37084</v>
      </c>
      <c r="B11" s="25" t="s">
        <v>20</v>
      </c>
      <c r="C11" s="25"/>
      <c r="D11" s="26">
        <v>1500</v>
      </c>
      <c r="E11" s="26"/>
      <c r="F11" s="12">
        <f t="shared" si="0"/>
        <v>210.00000000000003</v>
      </c>
      <c r="G11" s="12"/>
      <c r="H11" s="12">
        <f t="shared" si="1"/>
        <v>90</v>
      </c>
      <c r="I11" s="12"/>
      <c r="J11" s="12">
        <f t="shared" si="2"/>
        <v>105.00000000000001</v>
      </c>
      <c r="K11" s="12"/>
      <c r="L11" s="12">
        <f t="shared" si="3"/>
        <v>75</v>
      </c>
      <c r="M11" s="12"/>
      <c r="N11" s="12">
        <f t="shared" si="4"/>
        <v>135</v>
      </c>
      <c r="O11" s="12"/>
      <c r="P11" s="12">
        <f t="shared" si="5"/>
        <v>135</v>
      </c>
      <c r="Q11" s="12"/>
      <c r="R11" s="12">
        <f t="shared" si="6"/>
        <v>120</v>
      </c>
      <c r="S11" s="12"/>
      <c r="T11" s="12">
        <f t="shared" si="7"/>
        <v>45</v>
      </c>
      <c r="U11" s="12"/>
      <c r="V11" s="12">
        <f t="shared" si="8"/>
        <v>135</v>
      </c>
      <c r="W11" s="12"/>
      <c r="X11" s="12">
        <f t="shared" si="9"/>
        <v>165</v>
      </c>
      <c r="Y11" s="12"/>
      <c r="Z11" s="12">
        <f t="shared" si="10"/>
        <v>120</v>
      </c>
      <c r="AA11" s="12"/>
      <c r="AB11" s="12">
        <f t="shared" si="11"/>
        <v>105.00000000000001</v>
      </c>
      <c r="AC11" s="12"/>
      <c r="AD11" s="12">
        <f t="shared" si="12"/>
        <v>60</v>
      </c>
      <c r="AE11" s="12"/>
    </row>
    <row r="12" spans="1:31" ht="26.25" x14ac:dyDescent="0.4">
      <c r="A12" s="2">
        <v>37085</v>
      </c>
      <c r="B12" s="25" t="s">
        <v>16</v>
      </c>
      <c r="C12" s="25"/>
      <c r="D12" s="26">
        <v>1400</v>
      </c>
      <c r="E12" s="26"/>
      <c r="F12" s="12">
        <f t="shared" si="0"/>
        <v>196.00000000000003</v>
      </c>
      <c r="G12" s="12"/>
      <c r="H12" s="12">
        <f t="shared" si="1"/>
        <v>84</v>
      </c>
      <c r="I12" s="12"/>
      <c r="J12" s="12">
        <f t="shared" si="2"/>
        <v>98.000000000000014</v>
      </c>
      <c r="K12" s="12"/>
      <c r="L12" s="12">
        <f t="shared" si="3"/>
        <v>70</v>
      </c>
      <c r="M12" s="12"/>
      <c r="N12" s="12">
        <f t="shared" si="4"/>
        <v>126</v>
      </c>
      <c r="O12" s="12"/>
      <c r="P12" s="12">
        <f t="shared" si="5"/>
        <v>126</v>
      </c>
      <c r="Q12" s="12"/>
      <c r="R12" s="12">
        <f t="shared" si="6"/>
        <v>112</v>
      </c>
      <c r="S12" s="12"/>
      <c r="T12" s="12">
        <f t="shared" si="7"/>
        <v>42</v>
      </c>
      <c r="U12" s="12"/>
      <c r="V12" s="12">
        <f t="shared" si="8"/>
        <v>126</v>
      </c>
      <c r="W12" s="12"/>
      <c r="X12" s="12">
        <f t="shared" si="9"/>
        <v>154</v>
      </c>
      <c r="Y12" s="12"/>
      <c r="Z12" s="12">
        <f t="shared" si="10"/>
        <v>112</v>
      </c>
      <c r="AA12" s="12"/>
      <c r="AB12" s="12">
        <f t="shared" si="11"/>
        <v>98.000000000000014</v>
      </c>
      <c r="AC12" s="12"/>
      <c r="AD12" s="12">
        <f t="shared" si="12"/>
        <v>56</v>
      </c>
      <c r="AE12" s="12"/>
    </row>
    <row r="13" spans="1:31" ht="26.25" x14ac:dyDescent="0.4">
      <c r="A13" s="2">
        <v>37088</v>
      </c>
      <c r="B13" s="25" t="s">
        <v>24</v>
      </c>
      <c r="C13" s="25"/>
      <c r="D13" s="26">
        <v>1397.31</v>
      </c>
      <c r="E13" s="26"/>
      <c r="F13" s="12">
        <f t="shared" si="0"/>
        <v>195.6234</v>
      </c>
      <c r="G13" s="12"/>
      <c r="H13" s="12">
        <f t="shared" si="1"/>
        <v>83.8386</v>
      </c>
      <c r="I13" s="12"/>
      <c r="J13" s="12">
        <f t="shared" si="2"/>
        <v>97.811700000000002</v>
      </c>
      <c r="K13" s="12"/>
      <c r="L13" s="12">
        <f t="shared" si="3"/>
        <v>69.865499999999997</v>
      </c>
      <c r="M13" s="12"/>
      <c r="N13" s="12">
        <f t="shared" si="4"/>
        <v>125.75789999999999</v>
      </c>
      <c r="O13" s="12"/>
      <c r="P13" s="12">
        <f t="shared" si="5"/>
        <v>125.75789999999999</v>
      </c>
      <c r="Q13" s="12"/>
      <c r="R13" s="12">
        <f t="shared" si="6"/>
        <v>111.7848</v>
      </c>
      <c r="S13" s="12"/>
      <c r="T13" s="12">
        <f t="shared" si="7"/>
        <v>41.9193</v>
      </c>
      <c r="U13" s="12"/>
      <c r="V13" s="12">
        <f t="shared" si="8"/>
        <v>125.75789999999999</v>
      </c>
      <c r="W13" s="12"/>
      <c r="X13" s="12">
        <f t="shared" si="9"/>
        <v>153.70409999999998</v>
      </c>
      <c r="Y13" s="12"/>
      <c r="Z13" s="12">
        <f t="shared" si="10"/>
        <v>111.7848</v>
      </c>
      <c r="AA13" s="12"/>
      <c r="AB13" s="12">
        <f t="shared" si="11"/>
        <v>97.811700000000002</v>
      </c>
      <c r="AC13" s="12"/>
      <c r="AD13" s="12">
        <f t="shared" si="12"/>
        <v>55.892400000000002</v>
      </c>
      <c r="AE13" s="12"/>
    </row>
    <row r="14" spans="1:31" ht="26.25" x14ac:dyDescent="0.4">
      <c r="A14" s="2">
        <v>37089</v>
      </c>
      <c r="B14" s="25" t="s">
        <v>36</v>
      </c>
      <c r="C14" s="25"/>
      <c r="D14" s="26">
        <v>1296.8499999999999</v>
      </c>
      <c r="E14" s="26"/>
      <c r="F14" s="12">
        <f t="shared" si="0"/>
        <v>181.559</v>
      </c>
      <c r="G14" s="12"/>
      <c r="H14" s="12">
        <f t="shared" si="1"/>
        <v>77.810999999999993</v>
      </c>
      <c r="I14" s="12"/>
      <c r="J14" s="12">
        <f t="shared" si="2"/>
        <v>90.779499999999999</v>
      </c>
      <c r="K14" s="12"/>
      <c r="L14" s="12">
        <f t="shared" si="3"/>
        <v>64.842500000000001</v>
      </c>
      <c r="M14" s="12"/>
      <c r="N14" s="12">
        <f t="shared" si="4"/>
        <v>116.71649999999998</v>
      </c>
      <c r="O14" s="12"/>
      <c r="P14" s="12">
        <f t="shared" si="5"/>
        <v>116.71649999999998</v>
      </c>
      <c r="Q14" s="12"/>
      <c r="R14" s="12">
        <f t="shared" si="6"/>
        <v>103.74799999999999</v>
      </c>
      <c r="S14" s="12"/>
      <c r="T14" s="12">
        <f t="shared" si="7"/>
        <v>38.905499999999996</v>
      </c>
      <c r="U14" s="12"/>
      <c r="V14" s="12">
        <f t="shared" si="8"/>
        <v>116.71649999999998</v>
      </c>
      <c r="W14" s="12"/>
      <c r="X14" s="12">
        <f t="shared" si="9"/>
        <v>142.65349999999998</v>
      </c>
      <c r="Y14" s="12"/>
      <c r="Z14" s="12">
        <f t="shared" si="10"/>
        <v>103.74799999999999</v>
      </c>
      <c r="AA14" s="12"/>
      <c r="AB14" s="12">
        <f t="shared" si="11"/>
        <v>90.779499999999999</v>
      </c>
      <c r="AC14" s="12"/>
      <c r="AD14" s="12">
        <f t="shared" si="12"/>
        <v>51.873999999999995</v>
      </c>
      <c r="AE14" s="12"/>
    </row>
    <row r="15" spans="1:31" ht="26.25" x14ac:dyDescent="0.4">
      <c r="A15" s="2">
        <v>37090</v>
      </c>
      <c r="B15" s="25" t="s">
        <v>37</v>
      </c>
      <c r="C15" s="25"/>
      <c r="D15" s="26">
        <v>1325.06</v>
      </c>
      <c r="E15" s="26"/>
      <c r="F15" s="12">
        <f t="shared" si="0"/>
        <v>185.50840000000002</v>
      </c>
      <c r="G15" s="12"/>
      <c r="H15" s="12">
        <f t="shared" si="1"/>
        <v>79.503599999999992</v>
      </c>
      <c r="I15" s="12"/>
      <c r="J15" s="12">
        <f t="shared" si="2"/>
        <v>92.754200000000012</v>
      </c>
      <c r="K15" s="12"/>
      <c r="L15" s="12">
        <f t="shared" si="3"/>
        <v>66.253</v>
      </c>
      <c r="M15" s="12"/>
      <c r="N15" s="12">
        <f t="shared" si="4"/>
        <v>119.25539999999999</v>
      </c>
      <c r="O15" s="12"/>
      <c r="P15" s="12">
        <f t="shared" si="5"/>
        <v>119.25539999999999</v>
      </c>
      <c r="Q15" s="12"/>
      <c r="R15" s="12">
        <f t="shared" si="6"/>
        <v>106.0048</v>
      </c>
      <c r="S15" s="12"/>
      <c r="T15" s="12">
        <f t="shared" si="7"/>
        <v>39.751799999999996</v>
      </c>
      <c r="U15" s="12"/>
      <c r="V15" s="12">
        <f t="shared" si="8"/>
        <v>119.25539999999999</v>
      </c>
      <c r="W15" s="12"/>
      <c r="X15" s="12">
        <f t="shared" si="9"/>
        <v>145.75659999999999</v>
      </c>
      <c r="Y15" s="12"/>
      <c r="Z15" s="12">
        <f t="shared" si="10"/>
        <v>106.0048</v>
      </c>
      <c r="AA15" s="12"/>
      <c r="AB15" s="12">
        <f t="shared" si="11"/>
        <v>92.754200000000012</v>
      </c>
      <c r="AC15" s="12"/>
      <c r="AD15" s="12">
        <f t="shared" si="12"/>
        <v>53.002400000000002</v>
      </c>
      <c r="AE15" s="12"/>
    </row>
    <row r="16" spans="1:31" ht="26.25" x14ac:dyDescent="0.4">
      <c r="A16" s="2">
        <v>37091</v>
      </c>
      <c r="B16" s="25" t="s">
        <v>34</v>
      </c>
      <c r="C16" s="25"/>
      <c r="D16" s="26">
        <v>680.79</v>
      </c>
      <c r="E16" s="26"/>
      <c r="F16" s="12">
        <f t="shared" si="0"/>
        <v>95.310600000000008</v>
      </c>
      <c r="G16" s="12"/>
      <c r="H16" s="12">
        <f t="shared" si="1"/>
        <v>40.847399999999993</v>
      </c>
      <c r="I16" s="12"/>
      <c r="J16" s="12">
        <f t="shared" si="2"/>
        <v>47.655300000000004</v>
      </c>
      <c r="K16" s="12"/>
      <c r="L16" s="12">
        <f t="shared" si="3"/>
        <v>34.039499999999997</v>
      </c>
      <c r="M16" s="12"/>
      <c r="N16" s="12">
        <f t="shared" si="4"/>
        <v>61.271099999999997</v>
      </c>
      <c r="O16" s="12"/>
      <c r="P16" s="12">
        <f t="shared" si="5"/>
        <v>61.271099999999997</v>
      </c>
      <c r="Q16" s="12"/>
      <c r="R16" s="12">
        <f t="shared" si="6"/>
        <v>54.463200000000001</v>
      </c>
      <c r="S16" s="12"/>
      <c r="T16" s="12">
        <f t="shared" si="7"/>
        <v>20.423699999999997</v>
      </c>
      <c r="U16" s="12"/>
      <c r="V16" s="12">
        <f t="shared" si="8"/>
        <v>61.271099999999997</v>
      </c>
      <c r="W16" s="12"/>
      <c r="X16" s="12">
        <f t="shared" si="9"/>
        <v>74.886899999999997</v>
      </c>
      <c r="Y16" s="12"/>
      <c r="Z16" s="12">
        <f t="shared" si="10"/>
        <v>54.463200000000001</v>
      </c>
      <c r="AA16" s="12"/>
      <c r="AB16" s="12">
        <f t="shared" si="11"/>
        <v>47.655300000000004</v>
      </c>
      <c r="AC16" s="12"/>
      <c r="AD16" s="12">
        <f t="shared" si="12"/>
        <v>27.2316</v>
      </c>
      <c r="AE16" s="12"/>
    </row>
    <row r="17" spans="1:31" ht="26.25" x14ac:dyDescent="0.4">
      <c r="A17" s="2">
        <v>37092</v>
      </c>
      <c r="B17" s="25" t="s">
        <v>29</v>
      </c>
      <c r="C17" s="25"/>
      <c r="D17" s="26">
        <v>1219.93</v>
      </c>
      <c r="E17" s="26"/>
      <c r="F17" s="12">
        <f t="shared" si="0"/>
        <v>170.79020000000003</v>
      </c>
      <c r="G17" s="12"/>
      <c r="H17" s="12">
        <f t="shared" si="1"/>
        <v>73.195800000000006</v>
      </c>
      <c r="I17" s="12"/>
      <c r="J17" s="12">
        <f t="shared" si="2"/>
        <v>85.395100000000014</v>
      </c>
      <c r="K17" s="12"/>
      <c r="L17" s="12">
        <f t="shared" si="3"/>
        <v>60.996500000000005</v>
      </c>
      <c r="M17" s="12"/>
      <c r="N17" s="12">
        <f t="shared" si="4"/>
        <v>109.7937</v>
      </c>
      <c r="O17" s="12"/>
      <c r="P17" s="12">
        <f t="shared" si="5"/>
        <v>109.7937</v>
      </c>
      <c r="Q17" s="12"/>
      <c r="R17" s="12">
        <f t="shared" si="6"/>
        <v>97.594400000000007</v>
      </c>
      <c r="S17" s="12"/>
      <c r="T17" s="12">
        <f t="shared" si="7"/>
        <v>36.597900000000003</v>
      </c>
      <c r="U17" s="12"/>
      <c r="V17" s="12">
        <f t="shared" si="8"/>
        <v>109.7937</v>
      </c>
      <c r="W17" s="12"/>
      <c r="X17" s="12">
        <f t="shared" si="9"/>
        <v>134.19230000000002</v>
      </c>
      <c r="Y17" s="12"/>
      <c r="Z17" s="12">
        <f t="shared" si="10"/>
        <v>97.594400000000007</v>
      </c>
      <c r="AA17" s="12"/>
      <c r="AB17" s="12">
        <f t="shared" si="11"/>
        <v>85.395100000000014</v>
      </c>
      <c r="AC17" s="12"/>
      <c r="AD17" s="12">
        <f t="shared" si="12"/>
        <v>48.797200000000004</v>
      </c>
      <c r="AE17" s="12"/>
    </row>
    <row r="18" spans="1:31" ht="26.25" x14ac:dyDescent="0.4">
      <c r="A18" s="2">
        <v>37095</v>
      </c>
      <c r="B18" s="25" t="s">
        <v>38</v>
      </c>
      <c r="C18" s="25"/>
      <c r="D18" s="26">
        <v>1630.89</v>
      </c>
      <c r="E18" s="26"/>
      <c r="F18" s="12">
        <f t="shared" si="0"/>
        <v>228.32460000000003</v>
      </c>
      <c r="G18" s="12"/>
      <c r="H18" s="12">
        <f t="shared" si="1"/>
        <v>97.853400000000008</v>
      </c>
      <c r="I18" s="12"/>
      <c r="J18" s="12">
        <f t="shared" si="2"/>
        <v>114.16230000000002</v>
      </c>
      <c r="K18" s="12"/>
      <c r="L18" s="12">
        <f t="shared" si="3"/>
        <v>81.544500000000014</v>
      </c>
      <c r="M18" s="12"/>
      <c r="N18" s="12">
        <f t="shared" si="4"/>
        <v>146.7801</v>
      </c>
      <c r="O18" s="12"/>
      <c r="P18" s="12">
        <f t="shared" si="5"/>
        <v>146.7801</v>
      </c>
      <c r="Q18" s="12"/>
      <c r="R18" s="12">
        <f t="shared" si="6"/>
        <v>130.47120000000001</v>
      </c>
      <c r="S18" s="12"/>
      <c r="T18" s="12">
        <f t="shared" si="7"/>
        <v>48.926700000000004</v>
      </c>
      <c r="U18" s="12"/>
      <c r="V18" s="12">
        <f t="shared" si="8"/>
        <v>146.7801</v>
      </c>
      <c r="W18" s="12"/>
      <c r="X18" s="12">
        <f t="shared" si="9"/>
        <v>179.39790000000002</v>
      </c>
      <c r="Y18" s="12"/>
      <c r="Z18" s="12">
        <f t="shared" si="10"/>
        <v>130.47120000000001</v>
      </c>
      <c r="AA18" s="12"/>
      <c r="AB18" s="12">
        <f t="shared" si="11"/>
        <v>114.16230000000002</v>
      </c>
      <c r="AC18" s="12"/>
      <c r="AD18" s="12">
        <f t="shared" si="12"/>
        <v>65.235600000000005</v>
      </c>
      <c r="AE18" s="12"/>
    </row>
    <row r="19" spans="1:31" ht="26.25" x14ac:dyDescent="0.4">
      <c r="A19" s="2">
        <v>37096</v>
      </c>
      <c r="B19" s="25" t="s">
        <v>26</v>
      </c>
      <c r="C19" s="25"/>
      <c r="D19" s="26">
        <v>1674.63</v>
      </c>
      <c r="E19" s="26"/>
      <c r="F19" s="12">
        <f t="shared" si="0"/>
        <v>234.44820000000004</v>
      </c>
      <c r="G19" s="12"/>
      <c r="H19" s="12">
        <f t="shared" si="1"/>
        <v>100.4778</v>
      </c>
      <c r="I19" s="12"/>
      <c r="J19" s="12">
        <f t="shared" si="2"/>
        <v>117.22410000000002</v>
      </c>
      <c r="K19" s="12"/>
      <c r="L19" s="12">
        <f t="shared" si="3"/>
        <v>83.731500000000011</v>
      </c>
      <c r="M19" s="12"/>
      <c r="N19" s="12">
        <f t="shared" si="4"/>
        <v>150.7167</v>
      </c>
      <c r="O19" s="12"/>
      <c r="P19" s="12">
        <f t="shared" si="5"/>
        <v>150.7167</v>
      </c>
      <c r="Q19" s="12"/>
      <c r="R19" s="12">
        <f t="shared" si="6"/>
        <v>133.97040000000001</v>
      </c>
      <c r="S19" s="12"/>
      <c r="T19" s="12">
        <f t="shared" si="7"/>
        <v>50.238900000000001</v>
      </c>
      <c r="U19" s="12"/>
      <c r="V19" s="12">
        <f t="shared" si="8"/>
        <v>150.7167</v>
      </c>
      <c r="W19" s="12"/>
      <c r="X19" s="12">
        <f t="shared" si="9"/>
        <v>184.20930000000001</v>
      </c>
      <c r="Y19" s="12"/>
      <c r="Z19" s="12">
        <f t="shared" si="10"/>
        <v>133.97040000000001</v>
      </c>
      <c r="AA19" s="12"/>
      <c r="AB19" s="12">
        <f t="shared" si="11"/>
        <v>117.22410000000002</v>
      </c>
      <c r="AC19" s="12"/>
      <c r="AD19" s="12">
        <f t="shared" si="12"/>
        <v>66.985200000000006</v>
      </c>
      <c r="AE19" s="12"/>
    </row>
    <row r="20" spans="1:31" ht="26.25" x14ac:dyDescent="0.4">
      <c r="A20" s="2">
        <v>37097</v>
      </c>
      <c r="B20" s="25" t="s">
        <v>37</v>
      </c>
      <c r="C20" s="25"/>
      <c r="D20" s="26">
        <v>1760</v>
      </c>
      <c r="E20" s="26"/>
      <c r="F20" s="12">
        <f t="shared" si="0"/>
        <v>246.40000000000003</v>
      </c>
      <c r="G20" s="12"/>
      <c r="H20" s="12">
        <f t="shared" si="1"/>
        <v>105.6</v>
      </c>
      <c r="I20" s="12"/>
      <c r="J20" s="12">
        <f t="shared" si="2"/>
        <v>123.20000000000002</v>
      </c>
      <c r="K20" s="12"/>
      <c r="L20" s="12">
        <f t="shared" si="3"/>
        <v>88</v>
      </c>
      <c r="M20" s="12"/>
      <c r="N20" s="12">
        <f t="shared" si="4"/>
        <v>158.4</v>
      </c>
      <c r="O20" s="12"/>
      <c r="P20" s="12">
        <f t="shared" si="5"/>
        <v>158.4</v>
      </c>
      <c r="Q20" s="12"/>
      <c r="R20" s="12">
        <f t="shared" si="6"/>
        <v>140.80000000000001</v>
      </c>
      <c r="S20" s="12"/>
      <c r="T20" s="12">
        <f t="shared" si="7"/>
        <v>52.8</v>
      </c>
      <c r="U20" s="12"/>
      <c r="V20" s="12">
        <f t="shared" si="8"/>
        <v>158.4</v>
      </c>
      <c r="W20" s="12"/>
      <c r="X20" s="12">
        <f t="shared" si="9"/>
        <v>193.6</v>
      </c>
      <c r="Y20" s="12"/>
      <c r="Z20" s="12">
        <f t="shared" si="10"/>
        <v>140.80000000000001</v>
      </c>
      <c r="AA20" s="12"/>
      <c r="AB20" s="12">
        <f t="shared" si="11"/>
        <v>123.20000000000002</v>
      </c>
      <c r="AC20" s="12"/>
      <c r="AD20" s="12">
        <f t="shared" si="12"/>
        <v>70.400000000000006</v>
      </c>
      <c r="AE20" s="12"/>
    </row>
    <row r="21" spans="1:31" ht="26.25" x14ac:dyDescent="0.4">
      <c r="A21" s="2">
        <v>37098</v>
      </c>
      <c r="B21" s="25" t="s">
        <v>39</v>
      </c>
      <c r="C21" s="25"/>
      <c r="D21" s="26">
        <v>1650</v>
      </c>
      <c r="E21" s="26"/>
      <c r="F21" s="12">
        <f t="shared" si="0"/>
        <v>231.00000000000003</v>
      </c>
      <c r="G21" s="12"/>
      <c r="H21" s="12">
        <f t="shared" si="1"/>
        <v>99</v>
      </c>
      <c r="I21" s="12"/>
      <c r="J21" s="12">
        <f t="shared" si="2"/>
        <v>115.50000000000001</v>
      </c>
      <c r="K21" s="12"/>
      <c r="L21" s="12">
        <f t="shared" si="3"/>
        <v>82.5</v>
      </c>
      <c r="M21" s="12"/>
      <c r="N21" s="12">
        <f t="shared" si="4"/>
        <v>148.5</v>
      </c>
      <c r="O21" s="12"/>
      <c r="P21" s="12">
        <f t="shared" si="5"/>
        <v>148.5</v>
      </c>
      <c r="Q21" s="12"/>
      <c r="R21" s="12">
        <f t="shared" si="6"/>
        <v>132</v>
      </c>
      <c r="S21" s="12"/>
      <c r="T21" s="12">
        <f t="shared" si="7"/>
        <v>49.5</v>
      </c>
      <c r="U21" s="12"/>
      <c r="V21" s="12">
        <f t="shared" si="8"/>
        <v>148.5</v>
      </c>
      <c r="W21" s="12"/>
      <c r="X21" s="12">
        <f t="shared" si="9"/>
        <v>181.5</v>
      </c>
      <c r="Y21" s="12"/>
      <c r="Z21" s="12">
        <f t="shared" si="10"/>
        <v>132</v>
      </c>
      <c r="AA21" s="12"/>
      <c r="AB21" s="12">
        <f t="shared" si="11"/>
        <v>115.50000000000001</v>
      </c>
      <c r="AC21" s="12"/>
      <c r="AD21" s="12">
        <f t="shared" si="12"/>
        <v>66</v>
      </c>
      <c r="AE21" s="12"/>
    </row>
    <row r="22" spans="1:31" ht="26.25" x14ac:dyDescent="0.4">
      <c r="A22" s="2">
        <v>37099</v>
      </c>
      <c r="B22" s="25" t="s">
        <v>40</v>
      </c>
      <c r="C22" s="25"/>
      <c r="D22" s="26">
        <v>1700</v>
      </c>
      <c r="E22" s="26"/>
      <c r="F22" s="12">
        <f t="shared" si="0"/>
        <v>238.00000000000003</v>
      </c>
      <c r="G22" s="12"/>
      <c r="H22" s="12">
        <f t="shared" si="1"/>
        <v>102</v>
      </c>
      <c r="I22" s="12"/>
      <c r="J22" s="12">
        <f t="shared" si="2"/>
        <v>119.00000000000001</v>
      </c>
      <c r="K22" s="12"/>
      <c r="L22" s="12">
        <f t="shared" si="3"/>
        <v>85</v>
      </c>
      <c r="M22" s="12"/>
      <c r="N22" s="12">
        <f t="shared" si="4"/>
        <v>153</v>
      </c>
      <c r="O22" s="12"/>
      <c r="P22" s="12">
        <f t="shared" si="5"/>
        <v>153</v>
      </c>
      <c r="Q22" s="12"/>
      <c r="R22" s="12">
        <f t="shared" si="6"/>
        <v>136</v>
      </c>
      <c r="S22" s="12"/>
      <c r="T22" s="12">
        <f t="shared" si="7"/>
        <v>51</v>
      </c>
      <c r="U22" s="12"/>
      <c r="V22" s="12">
        <f t="shared" si="8"/>
        <v>153</v>
      </c>
      <c r="W22" s="12"/>
      <c r="X22" s="12">
        <f t="shared" si="9"/>
        <v>187</v>
      </c>
      <c r="Y22" s="12"/>
      <c r="Z22" s="12">
        <f t="shared" si="10"/>
        <v>136</v>
      </c>
      <c r="AA22" s="12"/>
      <c r="AB22" s="12">
        <f t="shared" si="11"/>
        <v>119.00000000000001</v>
      </c>
      <c r="AC22" s="12"/>
      <c r="AD22" s="12">
        <f t="shared" si="12"/>
        <v>68</v>
      </c>
      <c r="AE22" s="12"/>
    </row>
    <row r="23" spans="1:31" ht="26.25" x14ac:dyDescent="0.4">
      <c r="A23" s="2">
        <v>37102</v>
      </c>
      <c r="B23" s="25" t="s">
        <v>19</v>
      </c>
      <c r="C23" s="25"/>
      <c r="D23" s="26">
        <v>1349.73</v>
      </c>
      <c r="E23" s="26"/>
      <c r="F23" s="12">
        <f t="shared" si="0"/>
        <v>188.96220000000002</v>
      </c>
      <c r="G23" s="12"/>
      <c r="H23" s="12">
        <f t="shared" si="1"/>
        <v>80.983800000000002</v>
      </c>
      <c r="I23" s="12"/>
      <c r="J23" s="12">
        <f t="shared" si="2"/>
        <v>94.481100000000012</v>
      </c>
      <c r="K23" s="12"/>
      <c r="L23" s="12">
        <f t="shared" si="3"/>
        <v>67.486500000000007</v>
      </c>
      <c r="M23" s="12"/>
      <c r="N23" s="12">
        <f t="shared" si="4"/>
        <v>121.4757</v>
      </c>
      <c r="O23" s="12"/>
      <c r="P23" s="12">
        <f t="shared" si="5"/>
        <v>121.4757</v>
      </c>
      <c r="Q23" s="12"/>
      <c r="R23" s="12">
        <f t="shared" si="6"/>
        <v>107.97840000000001</v>
      </c>
      <c r="S23" s="12"/>
      <c r="T23" s="12">
        <f t="shared" si="7"/>
        <v>40.491900000000001</v>
      </c>
      <c r="U23" s="12"/>
      <c r="V23" s="12">
        <f t="shared" si="8"/>
        <v>121.4757</v>
      </c>
      <c r="W23" s="12"/>
      <c r="X23" s="12">
        <f t="shared" si="9"/>
        <v>148.47030000000001</v>
      </c>
      <c r="Y23" s="12"/>
      <c r="Z23" s="12">
        <f t="shared" si="10"/>
        <v>107.97840000000001</v>
      </c>
      <c r="AA23" s="12"/>
      <c r="AB23" s="12">
        <f t="shared" si="11"/>
        <v>94.481100000000012</v>
      </c>
      <c r="AC23" s="12"/>
      <c r="AD23" s="12">
        <f t="shared" si="12"/>
        <v>53.989200000000004</v>
      </c>
      <c r="AE23" s="12"/>
    </row>
    <row r="24" spans="1:31" ht="26.25" x14ac:dyDescent="0.4">
      <c r="A24" s="2">
        <v>37103</v>
      </c>
      <c r="B24" s="25" t="s">
        <v>20</v>
      </c>
      <c r="C24" s="25"/>
      <c r="D24" s="26">
        <v>1995</v>
      </c>
      <c r="E24" s="26"/>
      <c r="F24" s="12">
        <f t="shared" si="0"/>
        <v>279.3</v>
      </c>
      <c r="G24" s="12"/>
      <c r="H24" s="12">
        <f t="shared" si="1"/>
        <v>119.69999999999999</v>
      </c>
      <c r="I24" s="12"/>
      <c r="J24" s="12">
        <f t="shared" si="2"/>
        <v>139.65</v>
      </c>
      <c r="K24" s="12"/>
      <c r="L24" s="12">
        <f t="shared" si="3"/>
        <v>99.75</v>
      </c>
      <c r="M24" s="12"/>
      <c r="N24" s="12">
        <f t="shared" si="4"/>
        <v>179.54999999999998</v>
      </c>
      <c r="O24" s="12"/>
      <c r="P24" s="12">
        <f t="shared" si="5"/>
        <v>179.54999999999998</v>
      </c>
      <c r="Q24" s="12"/>
      <c r="R24" s="12">
        <f t="shared" si="6"/>
        <v>159.6</v>
      </c>
      <c r="S24" s="12"/>
      <c r="T24" s="12">
        <f t="shared" si="7"/>
        <v>59.849999999999994</v>
      </c>
      <c r="U24" s="12"/>
      <c r="V24" s="12">
        <f t="shared" si="8"/>
        <v>179.54999999999998</v>
      </c>
      <c r="W24" s="12"/>
      <c r="X24" s="12">
        <f t="shared" si="9"/>
        <v>219.45</v>
      </c>
      <c r="Y24" s="12"/>
      <c r="Z24" s="12">
        <f t="shared" si="10"/>
        <v>159.6</v>
      </c>
      <c r="AA24" s="12"/>
      <c r="AB24" s="12">
        <f t="shared" si="11"/>
        <v>139.65</v>
      </c>
      <c r="AC24" s="12"/>
      <c r="AD24" s="12">
        <f t="shared" si="12"/>
        <v>79.8</v>
      </c>
      <c r="AE24" s="12"/>
    </row>
    <row r="25" spans="1:31" ht="19.5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26.25" x14ac:dyDescent="0.4">
      <c r="A26" s="18" t="s">
        <v>31</v>
      </c>
      <c r="B26" s="19"/>
      <c r="C26" s="19"/>
      <c r="D26" s="12">
        <f>SUM(D3:E24)</f>
        <v>28750.649999999998</v>
      </c>
      <c r="E26" s="13"/>
      <c r="F26" s="12">
        <f>SUM(F3:G24)</f>
        <v>4025.0909999999999</v>
      </c>
      <c r="G26" s="13"/>
      <c r="H26" s="12">
        <f>SUM(H3:I24)</f>
        <v>1725.039</v>
      </c>
      <c r="I26" s="13"/>
      <c r="J26" s="12">
        <f>SUM(J3:K24)</f>
        <v>2012.5454999999999</v>
      </c>
      <c r="K26" s="13"/>
      <c r="L26" s="12">
        <f>SUM(L3:M24)</f>
        <v>1437.5324999999998</v>
      </c>
      <c r="M26" s="13"/>
      <c r="N26" s="12">
        <f>SUM(N3:O24)</f>
        <v>2587.5585000000001</v>
      </c>
      <c r="O26" s="12"/>
      <c r="P26" s="12">
        <f>SUM(P3:Q24)</f>
        <v>2587.5585000000001</v>
      </c>
      <c r="Q26" s="13"/>
      <c r="R26" s="12">
        <f>SUM(R3:S24)</f>
        <v>2300.0519999999997</v>
      </c>
      <c r="S26" s="13"/>
      <c r="T26" s="12">
        <f>SUM(T3:U24)</f>
        <v>862.51949999999999</v>
      </c>
      <c r="U26" s="13"/>
      <c r="V26" s="12">
        <f>SUM(V3:W24)</f>
        <v>2587.5585000000001</v>
      </c>
      <c r="W26" s="13"/>
      <c r="X26" s="12">
        <f>SUM(X3:Y24)</f>
        <v>3162.5714999999996</v>
      </c>
      <c r="Y26" s="13"/>
      <c r="Z26" s="12">
        <f>SUM(Z3:AA24)</f>
        <v>2300.0519999999997</v>
      </c>
      <c r="AA26" s="13"/>
      <c r="AB26" s="12">
        <f>SUM(AB3:AC24)</f>
        <v>2012.5454999999999</v>
      </c>
      <c r="AC26" s="13"/>
      <c r="AD26" s="12">
        <f>SUM(AD3:AE24)</f>
        <v>1150.0259999999998</v>
      </c>
      <c r="AE26" s="13"/>
    </row>
    <row r="27" spans="1:31" ht="26.25" x14ac:dyDescent="0.4">
      <c r="A27" s="18" t="s">
        <v>32</v>
      </c>
      <c r="B27" s="19"/>
      <c r="C27" s="19"/>
      <c r="D27" s="12">
        <f>AVERAGE(D3:D24)</f>
        <v>1369.0785714285714</v>
      </c>
      <c r="E27" s="12"/>
      <c r="F27" s="12">
        <f>AVERAGE(F3:F24)</f>
        <v>191.67099999999999</v>
      </c>
      <c r="G27" s="12"/>
      <c r="H27" s="12">
        <f>AVERAGE(H3:H24)</f>
        <v>82.144714285714286</v>
      </c>
      <c r="I27" s="12"/>
      <c r="J27" s="12">
        <f>AVERAGE(J3:J24)</f>
        <v>95.835499999999996</v>
      </c>
      <c r="K27" s="12"/>
      <c r="L27" s="12">
        <f>AVERAGE(L3:L24)</f>
        <v>68.453928571428563</v>
      </c>
      <c r="M27" s="12"/>
      <c r="N27" s="12">
        <f>AVERAGE(N3:N24)</f>
        <v>123.21707142857143</v>
      </c>
      <c r="O27" s="12"/>
      <c r="P27" s="12">
        <f>AVERAGE(P3:P24)</f>
        <v>123.21707142857143</v>
      </c>
      <c r="Q27" s="12"/>
      <c r="R27" s="12">
        <f>AVERAGE(R3:R24)</f>
        <v>109.52628571428571</v>
      </c>
      <c r="S27" s="12"/>
      <c r="T27" s="12">
        <f>AVERAGE(T3:T24)</f>
        <v>41.072357142857143</v>
      </c>
      <c r="U27" s="12"/>
      <c r="V27" s="12">
        <f>AVERAGE(V3:V24)</f>
        <v>123.21707142857143</v>
      </c>
      <c r="W27" s="12"/>
      <c r="X27" s="12">
        <f>AVERAGE(X3:X24)</f>
        <v>150.59864285714283</v>
      </c>
      <c r="Y27" s="12"/>
      <c r="Z27" s="12">
        <f>AVERAGE(Z3:Z24)</f>
        <v>109.52628571428571</v>
      </c>
      <c r="AA27" s="12"/>
      <c r="AB27" s="12">
        <f>AVERAGE(AB3:AB24)</f>
        <v>95.835499999999996</v>
      </c>
      <c r="AC27" s="12"/>
      <c r="AD27" s="12">
        <f>AVERAGE(AD3:AD24)</f>
        <v>54.763142857142853</v>
      </c>
      <c r="AE27" s="12"/>
    </row>
  </sheetData>
  <mergeCells count="377">
    <mergeCell ref="N21:O21"/>
    <mergeCell ref="N24:O24"/>
    <mergeCell ref="N22:O22"/>
    <mergeCell ref="N5:O5"/>
    <mergeCell ref="N9:O9"/>
    <mergeCell ref="N11:O11"/>
    <mergeCell ref="N10:O10"/>
    <mergeCell ref="N16:O16"/>
    <mergeCell ref="N7:O7"/>
    <mergeCell ref="N17:O17"/>
    <mergeCell ref="N6:O6"/>
    <mergeCell ref="N13:O13"/>
    <mergeCell ref="N15:O15"/>
    <mergeCell ref="N14:O14"/>
    <mergeCell ref="N20:O20"/>
    <mergeCell ref="N18:O18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L23:M23"/>
    <mergeCell ref="N23:O23"/>
    <mergeCell ref="P23:Q23"/>
    <mergeCell ref="A1:AE1"/>
    <mergeCell ref="AD22:AE22"/>
    <mergeCell ref="AD24:AE24"/>
    <mergeCell ref="AD26:AE26"/>
    <mergeCell ref="AD14:AE14"/>
    <mergeCell ref="AD15:AE15"/>
    <mergeCell ref="AD16:AE16"/>
    <mergeCell ref="AD17:AE17"/>
    <mergeCell ref="AD10:AE10"/>
    <mergeCell ref="AD11:AE11"/>
    <mergeCell ref="AD8:AE8"/>
    <mergeCell ref="AD9:AE9"/>
    <mergeCell ref="AD27:AE27"/>
    <mergeCell ref="AD18:AE18"/>
    <mergeCell ref="AD19:AE19"/>
    <mergeCell ref="AD20:AE20"/>
    <mergeCell ref="AD21:AE21"/>
    <mergeCell ref="AD23:AE23"/>
    <mergeCell ref="AB26:AC26"/>
    <mergeCell ref="AB27:AC27"/>
    <mergeCell ref="AD2:AE2"/>
    <mergeCell ref="AD3:AE3"/>
    <mergeCell ref="AD4:AE4"/>
    <mergeCell ref="AD5:AE5"/>
    <mergeCell ref="AD12:AE12"/>
    <mergeCell ref="AD13:AE13"/>
    <mergeCell ref="AD6:AE6"/>
    <mergeCell ref="AD7:AE7"/>
    <mergeCell ref="V26:W26"/>
    <mergeCell ref="V27:W27"/>
    <mergeCell ref="X26:Y26"/>
    <mergeCell ref="X27:Y27"/>
    <mergeCell ref="Z26:AA26"/>
    <mergeCell ref="Z27:AA27"/>
    <mergeCell ref="P26:Q26"/>
    <mergeCell ref="P27:Q27"/>
    <mergeCell ref="R26:S26"/>
    <mergeCell ref="R27:S27"/>
    <mergeCell ref="T26:U26"/>
    <mergeCell ref="T27:U27"/>
    <mergeCell ref="Z20:AA20"/>
    <mergeCell ref="Z21:AA21"/>
    <mergeCell ref="Z22:AA22"/>
    <mergeCell ref="Z24:AA24"/>
    <mergeCell ref="H26:I26"/>
    <mergeCell ref="H27:I27"/>
    <mergeCell ref="L26:M26"/>
    <mergeCell ref="L27:M27"/>
    <mergeCell ref="N26:O26"/>
    <mergeCell ref="N27:O27"/>
    <mergeCell ref="Z14:AA14"/>
    <mergeCell ref="Z15:AA15"/>
    <mergeCell ref="Z16:AA16"/>
    <mergeCell ref="Z17:AA17"/>
    <mergeCell ref="Z18:AA18"/>
    <mergeCell ref="Z19:AA19"/>
    <mergeCell ref="Z8:AA8"/>
    <mergeCell ref="Z9:AA9"/>
    <mergeCell ref="Z10:AA10"/>
    <mergeCell ref="Z11:AA11"/>
    <mergeCell ref="Z12:AA12"/>
    <mergeCell ref="Z13:AA13"/>
    <mergeCell ref="Z2:AA2"/>
    <mergeCell ref="Z3:AA3"/>
    <mergeCell ref="Z4:AA4"/>
    <mergeCell ref="Z5:AA5"/>
    <mergeCell ref="Z6:AA6"/>
    <mergeCell ref="Z7:AA7"/>
    <mergeCell ref="V24:W24"/>
    <mergeCell ref="X24:Y24"/>
    <mergeCell ref="P22:Q22"/>
    <mergeCell ref="P24:Q24"/>
    <mergeCell ref="R24:S24"/>
    <mergeCell ref="T24:U24"/>
    <mergeCell ref="R22:S22"/>
    <mergeCell ref="T22:U22"/>
    <mergeCell ref="V22:W22"/>
    <mergeCell ref="X22:Y22"/>
    <mergeCell ref="X19:Y19"/>
    <mergeCell ref="V19:W19"/>
    <mergeCell ref="V20:W20"/>
    <mergeCell ref="X20:Y20"/>
    <mergeCell ref="V21:W21"/>
    <mergeCell ref="X21:Y21"/>
    <mergeCell ref="R20:S20"/>
    <mergeCell ref="T20:U20"/>
    <mergeCell ref="P19:Q19"/>
    <mergeCell ref="R19:S19"/>
    <mergeCell ref="T19:U19"/>
    <mergeCell ref="P21:Q21"/>
    <mergeCell ref="R21:S21"/>
    <mergeCell ref="T21:U21"/>
    <mergeCell ref="P20:Q20"/>
    <mergeCell ref="P18:Q18"/>
    <mergeCell ref="R18:S18"/>
    <mergeCell ref="T18:U18"/>
    <mergeCell ref="V18:W18"/>
    <mergeCell ref="X18:Y18"/>
    <mergeCell ref="P17:Q17"/>
    <mergeCell ref="R17:S17"/>
    <mergeCell ref="T17:U17"/>
    <mergeCell ref="P16:Q16"/>
    <mergeCell ref="R16:S16"/>
    <mergeCell ref="T16:U16"/>
    <mergeCell ref="X16:Y16"/>
    <mergeCell ref="V17:W17"/>
    <mergeCell ref="X17:Y17"/>
    <mergeCell ref="V16:W16"/>
    <mergeCell ref="X15:Y15"/>
    <mergeCell ref="P14:Q14"/>
    <mergeCell ref="P15:Q15"/>
    <mergeCell ref="R15:S15"/>
    <mergeCell ref="T15:U15"/>
    <mergeCell ref="R14:S14"/>
    <mergeCell ref="T14:U14"/>
    <mergeCell ref="V14:W14"/>
    <mergeCell ref="X14:Y14"/>
    <mergeCell ref="V12:W12"/>
    <mergeCell ref="X12:Y12"/>
    <mergeCell ref="V13:W13"/>
    <mergeCell ref="X13:Y13"/>
    <mergeCell ref="V15:W15"/>
    <mergeCell ref="P13:Q13"/>
    <mergeCell ref="R13:S13"/>
    <mergeCell ref="T13:U13"/>
    <mergeCell ref="N12:O12"/>
    <mergeCell ref="P12:Q12"/>
    <mergeCell ref="R12:S12"/>
    <mergeCell ref="T12:U12"/>
    <mergeCell ref="P11:Q11"/>
    <mergeCell ref="R11:S11"/>
    <mergeCell ref="T11:U11"/>
    <mergeCell ref="R10:S10"/>
    <mergeCell ref="T10:U10"/>
    <mergeCell ref="V10:W10"/>
    <mergeCell ref="V8:W8"/>
    <mergeCell ref="X8:Y8"/>
    <mergeCell ref="V9:W9"/>
    <mergeCell ref="X9:Y9"/>
    <mergeCell ref="V11:W11"/>
    <mergeCell ref="X11:Y11"/>
    <mergeCell ref="X10:Y10"/>
    <mergeCell ref="R9:S9"/>
    <mergeCell ref="T9:U9"/>
    <mergeCell ref="N8:O8"/>
    <mergeCell ref="P8:Q8"/>
    <mergeCell ref="R8:S8"/>
    <mergeCell ref="T8:U8"/>
    <mergeCell ref="R7:S7"/>
    <mergeCell ref="T7:U7"/>
    <mergeCell ref="X4:Y4"/>
    <mergeCell ref="V5:W5"/>
    <mergeCell ref="X5:Y5"/>
    <mergeCell ref="V7:W7"/>
    <mergeCell ref="X7:Y7"/>
    <mergeCell ref="V6:W6"/>
    <mergeCell ref="X6:Y6"/>
    <mergeCell ref="L16:M16"/>
    <mergeCell ref="L17:M17"/>
    <mergeCell ref="L18:M18"/>
    <mergeCell ref="L19:M19"/>
    <mergeCell ref="L20:M20"/>
    <mergeCell ref="P5:Q5"/>
    <mergeCell ref="P6:Q6"/>
    <mergeCell ref="P7:Q7"/>
    <mergeCell ref="P9:Q9"/>
    <mergeCell ref="P10:Q10"/>
    <mergeCell ref="L10:M10"/>
    <mergeCell ref="L11:M11"/>
    <mergeCell ref="L12:M12"/>
    <mergeCell ref="L13:M13"/>
    <mergeCell ref="L14:M14"/>
    <mergeCell ref="L15:M15"/>
    <mergeCell ref="V4:W4"/>
    <mergeCell ref="L5:M5"/>
    <mergeCell ref="L6:M6"/>
    <mergeCell ref="L7:M7"/>
    <mergeCell ref="L8:M8"/>
    <mergeCell ref="L9:M9"/>
    <mergeCell ref="R5:S5"/>
    <mergeCell ref="T5:U5"/>
    <mergeCell ref="R6:S6"/>
    <mergeCell ref="T6:U6"/>
    <mergeCell ref="T3:U3"/>
    <mergeCell ref="V3:W3"/>
    <mergeCell ref="X3:Y3"/>
    <mergeCell ref="L4:M4"/>
    <mergeCell ref="N4:O4"/>
    <mergeCell ref="P4:Q4"/>
    <mergeCell ref="R4:S4"/>
    <mergeCell ref="T4:U4"/>
    <mergeCell ref="L3:M3"/>
    <mergeCell ref="N3:O3"/>
    <mergeCell ref="A26:C26"/>
    <mergeCell ref="D26:E26"/>
    <mergeCell ref="J26:K26"/>
    <mergeCell ref="B21:C21"/>
    <mergeCell ref="D21:E21"/>
    <mergeCell ref="J21:K21"/>
    <mergeCell ref="B22:C22"/>
    <mergeCell ref="D22:E22"/>
    <mergeCell ref="B23:C23"/>
    <mergeCell ref="D23:E23"/>
    <mergeCell ref="J24:K24"/>
    <mergeCell ref="A25:L25"/>
    <mergeCell ref="H24:I24"/>
    <mergeCell ref="F24:G24"/>
    <mergeCell ref="L24:M24"/>
    <mergeCell ref="X2:Y2"/>
    <mergeCell ref="P3:Q3"/>
    <mergeCell ref="R3:S3"/>
    <mergeCell ref="R2:S2"/>
    <mergeCell ref="T2:U2"/>
    <mergeCell ref="J22:K22"/>
    <mergeCell ref="H21:I21"/>
    <mergeCell ref="H22:I22"/>
    <mergeCell ref="F21:G21"/>
    <mergeCell ref="F22:G22"/>
    <mergeCell ref="A27:C27"/>
    <mergeCell ref="D27:E27"/>
    <mergeCell ref="J27:K27"/>
    <mergeCell ref="B24:C24"/>
    <mergeCell ref="D24:E24"/>
    <mergeCell ref="B19:C19"/>
    <mergeCell ref="D19:E19"/>
    <mergeCell ref="J19:K19"/>
    <mergeCell ref="B20:C20"/>
    <mergeCell ref="D20:E20"/>
    <mergeCell ref="J20:K20"/>
    <mergeCell ref="H19:I19"/>
    <mergeCell ref="H20:I20"/>
    <mergeCell ref="F19:G19"/>
    <mergeCell ref="F20:G20"/>
    <mergeCell ref="B17:C17"/>
    <mergeCell ref="D17:E17"/>
    <mergeCell ref="J17:K17"/>
    <mergeCell ref="B18:C18"/>
    <mergeCell ref="D18:E18"/>
    <mergeCell ref="J18:K18"/>
    <mergeCell ref="H17:I17"/>
    <mergeCell ref="H18:I18"/>
    <mergeCell ref="F17:G17"/>
    <mergeCell ref="F18:G18"/>
    <mergeCell ref="B15:C15"/>
    <mergeCell ref="D15:E15"/>
    <mergeCell ref="J15:K15"/>
    <mergeCell ref="B16:C16"/>
    <mergeCell ref="D16:E16"/>
    <mergeCell ref="J16:K16"/>
    <mergeCell ref="H15:I15"/>
    <mergeCell ref="H16:I16"/>
    <mergeCell ref="F15:G15"/>
    <mergeCell ref="F16:G16"/>
    <mergeCell ref="B13:C13"/>
    <mergeCell ref="D13:E13"/>
    <mergeCell ref="J13:K13"/>
    <mergeCell ref="B14:C14"/>
    <mergeCell ref="D14:E14"/>
    <mergeCell ref="J14:K14"/>
    <mergeCell ref="H13:I13"/>
    <mergeCell ref="H14:I14"/>
    <mergeCell ref="F13:G13"/>
    <mergeCell ref="F14:G14"/>
    <mergeCell ref="B11:C11"/>
    <mergeCell ref="D11:E11"/>
    <mergeCell ref="J11:K11"/>
    <mergeCell ref="B12:C12"/>
    <mergeCell ref="D12:E12"/>
    <mergeCell ref="J12:K12"/>
    <mergeCell ref="H11:I11"/>
    <mergeCell ref="H12:I12"/>
    <mergeCell ref="F11:G11"/>
    <mergeCell ref="F12:G12"/>
    <mergeCell ref="B9:C9"/>
    <mergeCell ref="D9:E9"/>
    <mergeCell ref="J9:K9"/>
    <mergeCell ref="B10:C10"/>
    <mergeCell ref="D10:E10"/>
    <mergeCell ref="J10:K10"/>
    <mergeCell ref="H9:I9"/>
    <mergeCell ref="H10:I10"/>
    <mergeCell ref="F9:G9"/>
    <mergeCell ref="F10:G10"/>
    <mergeCell ref="B7:C7"/>
    <mergeCell ref="D7:E7"/>
    <mergeCell ref="J7:K7"/>
    <mergeCell ref="B8:C8"/>
    <mergeCell ref="D8:E8"/>
    <mergeCell ref="J8:K8"/>
    <mergeCell ref="H7:I7"/>
    <mergeCell ref="H8:I8"/>
    <mergeCell ref="F7:G7"/>
    <mergeCell ref="F8:G8"/>
    <mergeCell ref="B5:C5"/>
    <mergeCell ref="D5:E5"/>
    <mergeCell ref="J5:K5"/>
    <mergeCell ref="B6:C6"/>
    <mergeCell ref="D6:E6"/>
    <mergeCell ref="J6:K6"/>
    <mergeCell ref="H5:I5"/>
    <mergeCell ref="H6:I6"/>
    <mergeCell ref="F5:G5"/>
    <mergeCell ref="F6:G6"/>
    <mergeCell ref="B3:C3"/>
    <mergeCell ref="D3:E3"/>
    <mergeCell ref="J3:K3"/>
    <mergeCell ref="B4:C4"/>
    <mergeCell ref="D4:E4"/>
    <mergeCell ref="J4:K4"/>
    <mergeCell ref="H3:I3"/>
    <mergeCell ref="H4:I4"/>
    <mergeCell ref="F3:G3"/>
    <mergeCell ref="F4:G4"/>
    <mergeCell ref="AB2:AC2"/>
    <mergeCell ref="F2:G2"/>
    <mergeCell ref="B2:C2"/>
    <mergeCell ref="D2:E2"/>
    <mergeCell ref="J2:K2"/>
    <mergeCell ref="H2:I2"/>
    <mergeCell ref="L2:M2"/>
    <mergeCell ref="N2:O2"/>
    <mergeCell ref="P2:Q2"/>
    <mergeCell ref="V2:W2"/>
    <mergeCell ref="AB7:AC7"/>
    <mergeCell ref="AB8:AC8"/>
    <mergeCell ref="AB9:AC9"/>
    <mergeCell ref="AB10:AC10"/>
    <mergeCell ref="AB3:AC3"/>
    <mergeCell ref="AB4:AC4"/>
    <mergeCell ref="AB5:AC5"/>
    <mergeCell ref="AB6:AC6"/>
    <mergeCell ref="AB15:AC15"/>
    <mergeCell ref="AB16:AC16"/>
    <mergeCell ref="AB17:AC17"/>
    <mergeCell ref="AB18:AC18"/>
    <mergeCell ref="AB11:AC11"/>
    <mergeCell ref="AB12:AC12"/>
    <mergeCell ref="AB13:AC13"/>
    <mergeCell ref="AB14:AC14"/>
    <mergeCell ref="AB24:AC24"/>
    <mergeCell ref="F26:G26"/>
    <mergeCell ref="F27:G27"/>
    <mergeCell ref="AB19:AC19"/>
    <mergeCell ref="AB20:AC20"/>
    <mergeCell ref="AB21:AC21"/>
    <mergeCell ref="AB22:AC22"/>
    <mergeCell ref="L21:M21"/>
    <mergeCell ref="L22:M22"/>
    <mergeCell ref="N19:O19"/>
  </mergeCells>
  <phoneticPr fontId="0" type="noConversion"/>
  <pageMargins left="0.75" right="0.75" top="1" bottom="1" header="0.5" footer="0.5"/>
  <pageSetup scale="4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5"/>
  <sheetViews>
    <sheetView topLeftCell="A43" workbookViewId="0">
      <selection activeCell="B60" sqref="B60"/>
    </sheetView>
  </sheetViews>
  <sheetFormatPr defaultRowHeight="12.75" x14ac:dyDescent="0.2"/>
  <cols>
    <col min="1" max="1" width="16.140625" style="10" customWidth="1"/>
    <col min="2" max="2" width="87.28515625" customWidth="1"/>
  </cols>
  <sheetData>
    <row r="1" spans="1:2" x14ac:dyDescent="0.2">
      <c r="A1" s="10" t="s">
        <v>106</v>
      </c>
      <c r="B1" s="11" t="s">
        <v>112</v>
      </c>
    </row>
    <row r="2" spans="1:2" x14ac:dyDescent="0.2">
      <c r="B2" t="s">
        <v>107</v>
      </c>
    </row>
    <row r="3" spans="1:2" x14ac:dyDescent="0.2">
      <c r="B3" t="s">
        <v>108</v>
      </c>
    </row>
    <row r="4" spans="1:2" x14ac:dyDescent="0.2">
      <c r="B4" t="s">
        <v>114</v>
      </c>
    </row>
    <row r="5" spans="1:2" x14ac:dyDescent="0.2">
      <c r="B5" s="11" t="s">
        <v>113</v>
      </c>
    </row>
    <row r="6" spans="1:2" x14ac:dyDescent="0.2">
      <c r="B6" t="s">
        <v>109</v>
      </c>
    </row>
    <row r="7" spans="1:2" x14ac:dyDescent="0.2">
      <c r="B7" t="s">
        <v>110</v>
      </c>
    </row>
    <row r="8" spans="1:2" x14ac:dyDescent="0.2">
      <c r="B8" t="s">
        <v>111</v>
      </c>
    </row>
    <row r="10" spans="1:2" x14ac:dyDescent="0.2">
      <c r="A10" s="10" t="s">
        <v>115</v>
      </c>
      <c r="B10" t="s">
        <v>116</v>
      </c>
    </row>
    <row r="11" spans="1:2" x14ac:dyDescent="0.2">
      <c r="B11" t="s">
        <v>117</v>
      </c>
    </row>
    <row r="12" spans="1:2" x14ac:dyDescent="0.2">
      <c r="B12" t="s">
        <v>118</v>
      </c>
    </row>
    <row r="13" spans="1:2" x14ac:dyDescent="0.2">
      <c r="B13" t="s">
        <v>119</v>
      </c>
    </row>
    <row r="14" spans="1:2" x14ac:dyDescent="0.2">
      <c r="B14" t="s">
        <v>120</v>
      </c>
    </row>
    <row r="16" spans="1:2" x14ac:dyDescent="0.2">
      <c r="A16" s="10" t="s">
        <v>96</v>
      </c>
      <c r="B16" t="s">
        <v>98</v>
      </c>
    </row>
    <row r="17" spans="1:2" x14ac:dyDescent="0.2">
      <c r="B17" t="s">
        <v>97</v>
      </c>
    </row>
    <row r="19" spans="1:2" x14ac:dyDescent="0.2">
      <c r="A19" s="10" t="s">
        <v>58</v>
      </c>
      <c r="B19" t="s">
        <v>57</v>
      </c>
    </row>
    <row r="21" spans="1:2" x14ac:dyDescent="0.2">
      <c r="A21" s="10" t="s">
        <v>99</v>
      </c>
      <c r="B21" t="s">
        <v>100</v>
      </c>
    </row>
    <row r="22" spans="1:2" x14ac:dyDescent="0.2">
      <c r="B22" t="s">
        <v>101</v>
      </c>
    </row>
    <row r="24" spans="1:2" x14ac:dyDescent="0.2">
      <c r="A24" s="10" t="s">
        <v>61</v>
      </c>
      <c r="B24" t="s">
        <v>66</v>
      </c>
    </row>
    <row r="25" spans="1:2" x14ac:dyDescent="0.2">
      <c r="B25" t="s">
        <v>63</v>
      </c>
    </row>
    <row r="26" spans="1:2" x14ac:dyDescent="0.2">
      <c r="B26" t="s">
        <v>64</v>
      </c>
    </row>
    <row r="27" spans="1:2" x14ac:dyDescent="0.2">
      <c r="B27" t="s">
        <v>65</v>
      </c>
    </row>
    <row r="29" spans="1:2" x14ac:dyDescent="0.2">
      <c r="A29" s="10" t="s">
        <v>85</v>
      </c>
      <c r="B29" t="s">
        <v>86</v>
      </c>
    </row>
    <row r="30" spans="1:2" x14ac:dyDescent="0.2">
      <c r="B30" t="s">
        <v>87</v>
      </c>
    </row>
    <row r="31" spans="1:2" x14ac:dyDescent="0.2">
      <c r="B31" t="s">
        <v>88</v>
      </c>
    </row>
    <row r="32" spans="1:2" x14ac:dyDescent="0.2">
      <c r="B32" t="s">
        <v>89</v>
      </c>
    </row>
    <row r="34" spans="1:2" x14ac:dyDescent="0.2">
      <c r="A34" s="10" t="s">
        <v>71</v>
      </c>
      <c r="B34" t="s">
        <v>69</v>
      </c>
    </row>
    <row r="35" spans="1:2" x14ac:dyDescent="0.2">
      <c r="B35" t="s">
        <v>67</v>
      </c>
    </row>
    <row r="36" spans="1:2" x14ac:dyDescent="0.2">
      <c r="B36" t="s">
        <v>68</v>
      </c>
    </row>
    <row r="38" spans="1:2" x14ac:dyDescent="0.2">
      <c r="A38" s="10" t="s">
        <v>91</v>
      </c>
      <c r="B38" t="s">
        <v>90</v>
      </c>
    </row>
    <row r="40" spans="1:2" x14ac:dyDescent="0.2">
      <c r="A40" s="10" t="s">
        <v>70</v>
      </c>
      <c r="B40" t="s">
        <v>72</v>
      </c>
    </row>
    <row r="41" spans="1:2" x14ac:dyDescent="0.2">
      <c r="B41" t="s">
        <v>73</v>
      </c>
    </row>
    <row r="42" spans="1:2" x14ac:dyDescent="0.2">
      <c r="B42" t="s">
        <v>74</v>
      </c>
    </row>
    <row r="43" spans="1:2" x14ac:dyDescent="0.2">
      <c r="B43" t="s">
        <v>75</v>
      </c>
    </row>
    <row r="44" spans="1:2" x14ac:dyDescent="0.2">
      <c r="B44" t="s">
        <v>76</v>
      </c>
    </row>
    <row r="45" spans="1:2" x14ac:dyDescent="0.2">
      <c r="B45" t="s">
        <v>77</v>
      </c>
    </row>
    <row r="46" spans="1:2" x14ac:dyDescent="0.2">
      <c r="B46" t="s">
        <v>78</v>
      </c>
    </row>
    <row r="47" spans="1:2" x14ac:dyDescent="0.2">
      <c r="B47" t="s">
        <v>79</v>
      </c>
    </row>
    <row r="49" spans="1:2" x14ac:dyDescent="0.2">
      <c r="A49" s="10" t="s">
        <v>84</v>
      </c>
      <c r="B49" t="s">
        <v>83</v>
      </c>
    </row>
    <row r="50" spans="1:2" x14ac:dyDescent="0.2">
      <c r="B50" t="s">
        <v>80</v>
      </c>
    </row>
    <row r="51" spans="1:2" x14ac:dyDescent="0.2">
      <c r="B51" t="s">
        <v>81</v>
      </c>
    </row>
    <row r="52" spans="1:2" x14ac:dyDescent="0.2">
      <c r="B52" t="s">
        <v>82</v>
      </c>
    </row>
    <row r="54" spans="1:2" x14ac:dyDescent="0.2">
      <c r="A54" s="10" t="s">
        <v>62</v>
      </c>
      <c r="B54" t="s">
        <v>59</v>
      </c>
    </row>
    <row r="55" spans="1:2" x14ac:dyDescent="0.2">
      <c r="B55" t="s">
        <v>60</v>
      </c>
    </row>
    <row r="57" spans="1:2" x14ac:dyDescent="0.2">
      <c r="A57" s="10" t="s">
        <v>56</v>
      </c>
      <c r="B57" t="s">
        <v>55</v>
      </c>
    </row>
    <row r="59" spans="1:2" x14ac:dyDescent="0.2">
      <c r="A59" s="10" t="s">
        <v>92</v>
      </c>
      <c r="B59" t="s">
        <v>95</v>
      </c>
    </row>
    <row r="60" spans="1:2" x14ac:dyDescent="0.2">
      <c r="B60" t="s">
        <v>93</v>
      </c>
    </row>
    <row r="61" spans="1:2" x14ac:dyDescent="0.2">
      <c r="B61" t="s">
        <v>94</v>
      </c>
    </row>
    <row r="63" spans="1:2" x14ac:dyDescent="0.2">
      <c r="A63" s="10" t="s">
        <v>102</v>
      </c>
      <c r="B63" t="s">
        <v>103</v>
      </c>
    </row>
    <row r="64" spans="1:2" x14ac:dyDescent="0.2">
      <c r="B64" t="s">
        <v>104</v>
      </c>
    </row>
    <row r="65" spans="2:2" x14ac:dyDescent="0.2">
      <c r="B65" t="s">
        <v>105</v>
      </c>
    </row>
  </sheetData>
  <phoneticPr fontId="0" type="noConversion"/>
  <pageMargins left="0.75" right="0.75" top="1" bottom="1" header="0.5" footer="0.5"/>
  <pageSetup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 Estimate</vt:lpstr>
      <vt:lpstr>June</vt:lpstr>
      <vt:lpstr>July</vt:lpstr>
      <vt:lpstr>Lunch Details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Vuittonet</dc:creator>
  <cp:lastModifiedBy>Felienne</cp:lastModifiedBy>
  <cp:lastPrinted>2001-10-09T21:28:29Z</cp:lastPrinted>
  <dcterms:created xsi:type="dcterms:W3CDTF">2001-10-03T19:14:04Z</dcterms:created>
  <dcterms:modified xsi:type="dcterms:W3CDTF">2014-09-04T13:58:43Z</dcterms:modified>
</cp:coreProperties>
</file>