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Basis" sheetId="1" r:id="rId1"/>
    <sheet name="Sheet3" sheetId="3" r:id="rId2"/>
  </sheets>
  <definedNames>
    <definedName name="_xlnm.Print_Area" localSheetId="0">Basis!$A$1:$S$53</definedName>
  </definedNames>
  <calcPr calcId="152511"/>
</workbook>
</file>

<file path=xl/calcChain.xml><?xml version="1.0" encoding="utf-8"?>
<calcChain xmlns="http://schemas.openxmlformats.org/spreadsheetml/2006/main">
  <c r="A2" i="1" l="1"/>
  <c r="C5" i="1"/>
  <c r="D5" i="1"/>
  <c r="E5" i="1"/>
  <c r="F5" i="1"/>
  <c r="I5" i="1"/>
  <c r="K5" i="1"/>
  <c r="M5" i="1"/>
  <c r="O5" i="1"/>
  <c r="Q5" i="1"/>
  <c r="S5" i="1"/>
  <c r="S18" i="1" s="1"/>
  <c r="C6" i="1"/>
  <c r="D6" i="1"/>
  <c r="E6" i="1"/>
  <c r="F6" i="1"/>
  <c r="G6" i="1" s="1"/>
  <c r="I6" i="1"/>
  <c r="K6" i="1"/>
  <c r="M6" i="1"/>
  <c r="O6" i="1"/>
  <c r="Q6" i="1"/>
  <c r="S6" i="1"/>
  <c r="C7" i="1"/>
  <c r="D7" i="1"/>
  <c r="E7" i="1" s="1"/>
  <c r="E18" i="1" s="1"/>
  <c r="F7" i="1"/>
  <c r="G7" i="1"/>
  <c r="I7" i="1"/>
  <c r="K7" i="1"/>
  <c r="M7" i="1"/>
  <c r="O7" i="1"/>
  <c r="Q7" i="1"/>
  <c r="S7" i="1"/>
  <c r="C8" i="1"/>
  <c r="D8" i="1"/>
  <c r="E8" i="1"/>
  <c r="F8" i="1"/>
  <c r="G8" i="1"/>
  <c r="I8" i="1"/>
  <c r="J8" i="1"/>
  <c r="K8" i="1" s="1"/>
  <c r="M8" i="1"/>
  <c r="O8" i="1"/>
  <c r="Q8" i="1"/>
  <c r="S8" i="1"/>
  <c r="B9" i="1"/>
  <c r="D9" i="1" s="1"/>
  <c r="E9" i="1" s="1"/>
  <c r="C9" i="1"/>
  <c r="H9" i="1"/>
  <c r="J9" i="1"/>
  <c r="K9" i="1"/>
  <c r="L9" i="1"/>
  <c r="M9" i="1" s="1"/>
  <c r="N9" i="1"/>
  <c r="O9" i="1"/>
  <c r="P9" i="1"/>
  <c r="R9" i="1"/>
  <c r="R10" i="1" s="1"/>
  <c r="S10" i="1" s="1"/>
  <c r="S9" i="1"/>
  <c r="N10" i="1"/>
  <c r="J11" i="1"/>
  <c r="K11" i="1"/>
  <c r="M11" i="1"/>
  <c r="Q11" i="1"/>
  <c r="S11" i="1"/>
  <c r="S20" i="1" s="1"/>
  <c r="L12" i="1"/>
  <c r="J12" i="1" s="1"/>
  <c r="K12" i="1" s="1"/>
  <c r="M12" i="1"/>
  <c r="P12" i="1"/>
  <c r="R12" i="1"/>
  <c r="S12" i="1"/>
  <c r="R13" i="1"/>
  <c r="S13" i="1"/>
  <c r="J14" i="1"/>
  <c r="K14" i="1"/>
  <c r="M14" i="1"/>
  <c r="Q14" i="1"/>
  <c r="S14" i="1"/>
  <c r="B15" i="1"/>
  <c r="H15" i="1"/>
  <c r="I15" i="1"/>
  <c r="J15" i="1"/>
  <c r="L15" i="1"/>
  <c r="L21" i="1" s="1"/>
  <c r="M15" i="1"/>
  <c r="N15" i="1"/>
  <c r="O15" i="1" s="1"/>
  <c r="P15" i="1"/>
  <c r="Q15" i="1"/>
  <c r="R15" i="1"/>
  <c r="H16" i="1"/>
  <c r="I16" i="1" s="1"/>
  <c r="J16" i="1"/>
  <c r="K16" i="1"/>
  <c r="L16" i="1"/>
  <c r="M16" i="1" s="1"/>
  <c r="N16" i="1"/>
  <c r="O16" i="1"/>
  <c r="P16" i="1"/>
  <c r="Q16" i="1" s="1"/>
  <c r="R16" i="1"/>
  <c r="S16" i="1"/>
  <c r="B18" i="1"/>
  <c r="H18" i="1"/>
  <c r="I18" i="1"/>
  <c r="J18" i="1"/>
  <c r="L18" i="1"/>
  <c r="M18" i="1"/>
  <c r="N18" i="1"/>
  <c r="P18" i="1"/>
  <c r="Q18" i="1"/>
  <c r="R18" i="1"/>
  <c r="R20" i="1"/>
  <c r="C23" i="1"/>
  <c r="D23" i="1"/>
  <c r="D36" i="1" s="1"/>
  <c r="E23" i="1"/>
  <c r="F23" i="1"/>
  <c r="G23" i="1"/>
  <c r="I23" i="1"/>
  <c r="J23" i="1"/>
  <c r="K23" i="1" s="1"/>
  <c r="M23" i="1"/>
  <c r="O23" i="1"/>
  <c r="Q23" i="1"/>
  <c r="S23" i="1"/>
  <c r="C25" i="1"/>
  <c r="D25" i="1"/>
  <c r="E25" i="1"/>
  <c r="F25" i="1"/>
  <c r="F42" i="1" s="1"/>
  <c r="F43" i="1" s="1"/>
  <c r="G25" i="1"/>
  <c r="I25" i="1"/>
  <c r="J25" i="1"/>
  <c r="K25" i="1" s="1"/>
  <c r="M25" i="1"/>
  <c r="O25" i="1"/>
  <c r="Q25" i="1"/>
  <c r="S25" i="1"/>
  <c r="C26" i="1"/>
  <c r="D26" i="1"/>
  <c r="E26" i="1"/>
  <c r="F26" i="1"/>
  <c r="I26" i="1"/>
  <c r="J26" i="1"/>
  <c r="K26" i="1"/>
  <c r="L26" i="1"/>
  <c r="M26" i="1" s="1"/>
  <c r="N26" i="1"/>
  <c r="N46" i="1" s="1"/>
  <c r="O26" i="1"/>
  <c r="P26" i="1"/>
  <c r="Q26" i="1" s="1"/>
  <c r="R28" i="1"/>
  <c r="C30" i="1"/>
  <c r="D30" i="1"/>
  <c r="E30" i="1"/>
  <c r="F30" i="1"/>
  <c r="G30" i="1"/>
  <c r="I30" i="1"/>
  <c r="J30" i="1"/>
  <c r="K30" i="1"/>
  <c r="M30" i="1"/>
  <c r="O30" i="1"/>
  <c r="Q30" i="1"/>
  <c r="R30" i="1"/>
  <c r="S30" i="1"/>
  <c r="C31" i="1"/>
  <c r="D31" i="1"/>
  <c r="E31" i="1"/>
  <c r="F31" i="1"/>
  <c r="G31" i="1" s="1"/>
  <c r="H31" i="1"/>
  <c r="I31" i="1"/>
  <c r="J31" i="1"/>
  <c r="K31" i="1" s="1"/>
  <c r="M31" i="1"/>
  <c r="O31" i="1"/>
  <c r="Q31" i="1"/>
  <c r="R31" i="1"/>
  <c r="S31" i="1"/>
  <c r="C32" i="1"/>
  <c r="D32" i="1"/>
  <c r="E32" i="1" s="1"/>
  <c r="F32" i="1"/>
  <c r="G32" i="1"/>
  <c r="I32" i="1"/>
  <c r="J32" i="1"/>
  <c r="K32" i="1"/>
  <c r="M32" i="1"/>
  <c r="O32" i="1"/>
  <c r="Q32" i="1"/>
  <c r="R32" i="1"/>
  <c r="S32" i="1"/>
  <c r="C33" i="1"/>
  <c r="D33" i="1"/>
  <c r="E33" i="1"/>
  <c r="F33" i="1"/>
  <c r="G33" i="1"/>
  <c r="I33" i="1"/>
  <c r="J33" i="1"/>
  <c r="K33" i="1"/>
  <c r="C34" i="1"/>
  <c r="D34" i="1" s="1"/>
  <c r="E34" i="1" s="1"/>
  <c r="F34" i="1"/>
  <c r="G34" i="1"/>
  <c r="I34" i="1"/>
  <c r="J34" i="1"/>
  <c r="K34" i="1" s="1"/>
  <c r="C36" i="1"/>
  <c r="F36" i="1"/>
  <c r="G36" i="1"/>
  <c r="H36" i="1"/>
  <c r="I36" i="1"/>
  <c r="J36" i="1"/>
  <c r="L36" i="1"/>
  <c r="M36" i="1"/>
  <c r="O36" i="1"/>
  <c r="P36" i="1"/>
  <c r="Q36" i="1" s="1"/>
  <c r="R36" i="1"/>
  <c r="R37" i="1" s="1"/>
  <c r="B37" i="1"/>
  <c r="C37" i="1" s="1"/>
  <c r="F37" i="1"/>
  <c r="G37" i="1" s="1"/>
  <c r="H37" i="1"/>
  <c r="H38" i="1" s="1"/>
  <c r="I38" i="1" s="1"/>
  <c r="L37" i="1"/>
  <c r="M37" i="1"/>
  <c r="N37" i="1"/>
  <c r="L38" i="1"/>
  <c r="C39" i="1"/>
  <c r="D39" i="1"/>
  <c r="E39" i="1"/>
  <c r="F39" i="1"/>
  <c r="H39" i="1"/>
  <c r="I39" i="1"/>
  <c r="J39" i="1"/>
  <c r="K39" i="1"/>
  <c r="L39" i="1"/>
  <c r="M39" i="1"/>
  <c r="N39" i="1"/>
  <c r="P39" i="1"/>
  <c r="Q39" i="1"/>
  <c r="R39" i="1"/>
  <c r="R40" i="1" s="1"/>
  <c r="S39" i="1"/>
  <c r="B40" i="1"/>
  <c r="C40" i="1"/>
  <c r="D40" i="1"/>
  <c r="H40" i="1"/>
  <c r="H41" i="1" s="1"/>
  <c r="I41" i="1" s="1"/>
  <c r="I40" i="1"/>
  <c r="L40" i="1"/>
  <c r="P40" i="1"/>
  <c r="P41" i="1" s="1"/>
  <c r="Q41" i="1" s="1"/>
  <c r="Q40" i="1"/>
  <c r="S40" i="1"/>
  <c r="B41" i="1"/>
  <c r="R41" i="1"/>
  <c r="S41" i="1" s="1"/>
  <c r="H42" i="1"/>
  <c r="P42" i="1"/>
  <c r="R42" i="1"/>
  <c r="S42" i="1"/>
  <c r="R43" i="1"/>
  <c r="R44" i="1" s="1"/>
  <c r="S43" i="1"/>
  <c r="S44" i="1"/>
  <c r="R45" i="1"/>
  <c r="S45" i="1" s="1"/>
  <c r="B46" i="1"/>
  <c r="C46" i="1"/>
  <c r="D46" i="1"/>
  <c r="D47" i="1" s="1"/>
  <c r="E46" i="1"/>
  <c r="J46" i="1"/>
  <c r="K46" i="1"/>
  <c r="O46" i="1"/>
  <c r="P46" i="1"/>
  <c r="B47" i="1"/>
  <c r="C47" i="1"/>
  <c r="E47" i="1"/>
  <c r="J47" i="1"/>
  <c r="K47" i="1" s="1"/>
  <c r="N47" i="1"/>
  <c r="O47" i="1" s="1"/>
  <c r="G43" i="1" l="1"/>
  <c r="F44" i="1"/>
  <c r="O39" i="1"/>
  <c r="N40" i="1"/>
  <c r="O10" i="1"/>
  <c r="O19" i="1" s="1"/>
  <c r="N11" i="1"/>
  <c r="N19" i="1"/>
  <c r="G42" i="1"/>
  <c r="C41" i="1"/>
  <c r="B42" i="1"/>
  <c r="K36" i="1"/>
  <c r="J37" i="1"/>
  <c r="E36" i="1"/>
  <c r="D37" i="1"/>
  <c r="E40" i="1"/>
  <c r="D41" i="1"/>
  <c r="S15" i="1"/>
  <c r="S21" i="1" s="1"/>
  <c r="R21" i="1"/>
  <c r="K18" i="1"/>
  <c r="P37" i="1"/>
  <c r="S36" i="1"/>
  <c r="Q21" i="1"/>
  <c r="O37" i="1"/>
  <c r="Q12" i="1"/>
  <c r="Q20" i="1" s="1"/>
  <c r="P13" i="1"/>
  <c r="Q13" i="1" s="1"/>
  <c r="G5" i="1"/>
  <c r="Q42" i="1"/>
  <c r="P43" i="1"/>
  <c r="M40" i="1"/>
  <c r="L41" i="1"/>
  <c r="J40" i="1"/>
  <c r="K40" i="1" s="1"/>
  <c r="M38" i="1"/>
  <c r="F18" i="1"/>
  <c r="Q9" i="1"/>
  <c r="Q19" i="1" s="1"/>
  <c r="P10" i="1"/>
  <c r="Q10" i="1" s="1"/>
  <c r="P22" i="1"/>
  <c r="P24" i="1" s="1"/>
  <c r="O18" i="1"/>
  <c r="I42" i="1"/>
  <c r="H43" i="1"/>
  <c r="S37" i="1"/>
  <c r="R38" i="1"/>
  <c r="S38" i="1" s="1"/>
  <c r="H19" i="1"/>
  <c r="I9" i="1"/>
  <c r="H10" i="1"/>
  <c r="N38" i="1"/>
  <c r="O38" i="1" s="1"/>
  <c r="C18" i="1"/>
  <c r="L46" i="1"/>
  <c r="I37" i="1"/>
  <c r="M21" i="1"/>
  <c r="Q46" i="1"/>
  <c r="P47" i="1"/>
  <c r="Q47" i="1" s="1"/>
  <c r="F15" i="1"/>
  <c r="G15" i="1" s="1"/>
  <c r="C15" i="1"/>
  <c r="D15" i="1"/>
  <c r="E15" i="1" s="1"/>
  <c r="B16" i="1"/>
  <c r="S22" i="1"/>
  <c r="S24" i="1" s="1"/>
  <c r="S19" i="1"/>
  <c r="G39" i="1"/>
  <c r="F40" i="1"/>
  <c r="F38" i="1"/>
  <c r="G38" i="1" s="1"/>
  <c r="G26" i="1"/>
  <c r="F46" i="1"/>
  <c r="P21" i="1"/>
  <c r="K15" i="1"/>
  <c r="K21" i="1" s="1"/>
  <c r="J21" i="1"/>
  <c r="L13" i="1"/>
  <c r="B38" i="1"/>
  <c r="R26" i="1"/>
  <c r="R19" i="1"/>
  <c r="B19" i="1"/>
  <c r="D18" i="1"/>
  <c r="L10" i="1"/>
  <c r="L22" i="1" s="1"/>
  <c r="L24" i="1" s="1"/>
  <c r="F9" i="1"/>
  <c r="R22" i="1"/>
  <c r="R24" i="1" s="1"/>
  <c r="B10" i="1"/>
  <c r="I19" i="1" l="1"/>
  <c r="S28" i="1"/>
  <c r="D42" i="1"/>
  <c r="E41" i="1"/>
  <c r="Q28" i="1"/>
  <c r="P28" i="1"/>
  <c r="E37" i="1"/>
  <c r="D38" i="1"/>
  <c r="E38" i="1" s="1"/>
  <c r="I43" i="1"/>
  <c r="H44" i="1"/>
  <c r="P19" i="1"/>
  <c r="L42" i="1"/>
  <c r="M41" i="1"/>
  <c r="J41" i="1"/>
  <c r="K41" i="1" s="1"/>
  <c r="D16" i="1"/>
  <c r="E16" i="1" s="1"/>
  <c r="F16" i="1"/>
  <c r="G16" i="1" s="1"/>
  <c r="C16" i="1"/>
  <c r="C42" i="1"/>
  <c r="B43" i="1"/>
  <c r="G18" i="1"/>
  <c r="C10" i="1"/>
  <c r="D10" i="1"/>
  <c r="B11" i="1"/>
  <c r="F10" i="1"/>
  <c r="G10" i="1" s="1"/>
  <c r="H11" i="1"/>
  <c r="I10" i="1"/>
  <c r="G44" i="1"/>
  <c r="F45" i="1"/>
  <c r="G45" i="1" s="1"/>
  <c r="J13" i="1"/>
  <c r="M13" i="1"/>
  <c r="M20" i="1" s="1"/>
  <c r="L20" i="1"/>
  <c r="F41" i="1"/>
  <c r="G41" i="1" s="1"/>
  <c r="G40" i="1"/>
  <c r="G29" i="1" s="1"/>
  <c r="P38" i="1"/>
  <c r="Q38" i="1" s="1"/>
  <c r="Q37" i="1"/>
  <c r="O40" i="1"/>
  <c r="N41" i="1"/>
  <c r="R46" i="1"/>
  <c r="S26" i="1"/>
  <c r="L47" i="1"/>
  <c r="M47" i="1" s="1"/>
  <c r="M46" i="1"/>
  <c r="Q43" i="1"/>
  <c r="P44" i="1"/>
  <c r="P20" i="1"/>
  <c r="K37" i="1"/>
  <c r="J38" i="1"/>
  <c r="J10" i="1"/>
  <c r="M10" i="1"/>
  <c r="L28" i="1"/>
  <c r="L19" i="1"/>
  <c r="F47" i="1"/>
  <c r="G47" i="1" s="1"/>
  <c r="G46" i="1"/>
  <c r="N12" i="1"/>
  <c r="O11" i="1"/>
  <c r="Q22" i="1"/>
  <c r="Q24" i="1" s="1"/>
  <c r="G9" i="1"/>
  <c r="F19" i="1"/>
  <c r="C38" i="1"/>
  <c r="G19" i="1" l="1"/>
  <c r="J42" i="1"/>
  <c r="K42" i="1" s="1"/>
  <c r="L43" i="1"/>
  <c r="M42" i="1"/>
  <c r="H45" i="1"/>
  <c r="I44" i="1"/>
  <c r="C19" i="1"/>
  <c r="K10" i="1"/>
  <c r="J28" i="1"/>
  <c r="J22" i="1"/>
  <c r="J24" i="1" s="1"/>
  <c r="J19" i="1"/>
  <c r="P45" i="1"/>
  <c r="Q45" i="1" s="1"/>
  <c r="Q44" i="1"/>
  <c r="Q29" i="1" s="1"/>
  <c r="K13" i="1"/>
  <c r="K20" i="1" s="1"/>
  <c r="J20" i="1"/>
  <c r="E10" i="1"/>
  <c r="D19" i="1"/>
  <c r="D43" i="1"/>
  <c r="E42" i="1"/>
  <c r="B12" i="1"/>
  <c r="C11" i="1"/>
  <c r="F11" i="1"/>
  <c r="D11" i="1"/>
  <c r="P29" i="1"/>
  <c r="M28" i="1"/>
  <c r="M22" i="1"/>
  <c r="M24" i="1" s="1"/>
  <c r="M19" i="1"/>
  <c r="O12" i="1"/>
  <c r="N13" i="1"/>
  <c r="K38" i="1"/>
  <c r="S46" i="1"/>
  <c r="R47" i="1"/>
  <c r="S47" i="1" s="1"/>
  <c r="R29" i="1"/>
  <c r="F29" i="1"/>
  <c r="I11" i="1"/>
  <c r="H12" i="1"/>
  <c r="N42" i="1"/>
  <c r="O41" i="1"/>
  <c r="B44" i="1"/>
  <c r="C43" i="1"/>
  <c r="O13" i="1" l="1"/>
  <c r="N14" i="1"/>
  <c r="N28" i="1"/>
  <c r="E11" i="1"/>
  <c r="B45" i="1"/>
  <c r="C45" i="1" s="1"/>
  <c r="C44" i="1"/>
  <c r="C29" i="1" s="1"/>
  <c r="N43" i="1"/>
  <c r="O42" i="1"/>
  <c r="J43" i="1"/>
  <c r="K43" i="1" s="1"/>
  <c r="L44" i="1"/>
  <c r="M43" i="1"/>
  <c r="G11" i="1"/>
  <c r="S29" i="1"/>
  <c r="I45" i="1"/>
  <c r="H46" i="1"/>
  <c r="N20" i="1"/>
  <c r="B13" i="1"/>
  <c r="C12" i="1"/>
  <c r="D12" i="1"/>
  <c r="F12" i="1"/>
  <c r="G12" i="1" s="1"/>
  <c r="I12" i="1"/>
  <c r="H13" i="1"/>
  <c r="D44" i="1"/>
  <c r="E43" i="1"/>
  <c r="E19" i="1"/>
  <c r="K22" i="1"/>
  <c r="K24" i="1" s="1"/>
  <c r="K28" i="1"/>
  <c r="K19" i="1"/>
  <c r="D20" i="1" l="1"/>
  <c r="I13" i="1"/>
  <c r="H14" i="1"/>
  <c r="H28" i="1"/>
  <c r="D13" i="1"/>
  <c r="E13" i="1" s="1"/>
  <c r="B14" i="1"/>
  <c r="F13" i="1"/>
  <c r="C13" i="1"/>
  <c r="B22" i="1"/>
  <c r="B24" i="1" s="1"/>
  <c r="B20" i="1"/>
  <c r="O43" i="1"/>
  <c r="N44" i="1"/>
  <c r="O14" i="1"/>
  <c r="N21" i="1"/>
  <c r="I46" i="1"/>
  <c r="H47" i="1"/>
  <c r="I47" i="1" s="1"/>
  <c r="H29" i="1"/>
  <c r="E20" i="1"/>
  <c r="O20" i="1"/>
  <c r="B29" i="1"/>
  <c r="B28" i="1"/>
  <c r="I29" i="1"/>
  <c r="M44" i="1"/>
  <c r="L45" i="1"/>
  <c r="J44" i="1"/>
  <c r="K44" i="1" s="1"/>
  <c r="H20" i="1"/>
  <c r="E44" i="1"/>
  <c r="D45" i="1"/>
  <c r="E45" i="1" s="1"/>
  <c r="E29" i="1" s="1"/>
  <c r="E12" i="1"/>
  <c r="C20" i="1"/>
  <c r="N22" i="1"/>
  <c r="N24" i="1" s="1"/>
  <c r="O44" i="1" l="1"/>
  <c r="N45" i="1"/>
  <c r="O21" i="1"/>
  <c r="O22" i="1"/>
  <c r="O24" i="1" s="1"/>
  <c r="I22" i="1"/>
  <c r="I24" i="1" s="1"/>
  <c r="G13" i="1"/>
  <c r="F20" i="1"/>
  <c r="I20" i="1"/>
  <c r="K29" i="1"/>
  <c r="F14" i="1"/>
  <c r="F28" i="1" s="1"/>
  <c r="C14" i="1"/>
  <c r="B21" i="1"/>
  <c r="D14" i="1"/>
  <c r="D29" i="1"/>
  <c r="M45" i="1"/>
  <c r="M29" i="1" s="1"/>
  <c r="J45" i="1"/>
  <c r="K45" i="1" s="1"/>
  <c r="L29" i="1"/>
  <c r="I14" i="1"/>
  <c r="I21" i="1" s="1"/>
  <c r="H21" i="1"/>
  <c r="H22" i="1"/>
  <c r="H24" i="1" s="1"/>
  <c r="O28" i="1"/>
  <c r="O45" i="1" l="1"/>
  <c r="O29" i="1" s="1"/>
  <c r="N29" i="1"/>
  <c r="J29" i="1"/>
  <c r="I28" i="1"/>
  <c r="G28" i="1"/>
  <c r="G22" i="1"/>
  <c r="G24" i="1" s="1"/>
  <c r="G20" i="1"/>
  <c r="C21" i="1"/>
  <c r="C28" i="1"/>
  <c r="C22" i="1"/>
  <c r="C24" i="1" s="1"/>
  <c r="G14" i="1"/>
  <c r="G21" i="1" s="1"/>
  <c r="F21" i="1"/>
  <c r="E14" i="1"/>
  <c r="D21" i="1"/>
  <c r="D22" i="1"/>
  <c r="D24" i="1" s="1"/>
  <c r="D28" i="1"/>
  <c r="F22" i="1"/>
  <c r="F24" i="1" s="1"/>
  <c r="E21" i="1" l="1"/>
  <c r="E28" i="1"/>
  <c r="E22" i="1"/>
  <c r="E24" i="1" s="1"/>
</calcChain>
</file>

<file path=xl/sharedStrings.xml><?xml version="1.0" encoding="utf-8"?>
<sst xmlns="http://schemas.openxmlformats.org/spreadsheetml/2006/main" count="54" uniqueCount="54">
  <si>
    <t>Cal 02</t>
  </si>
  <si>
    <t>Cal 03</t>
  </si>
  <si>
    <t>Cal 04</t>
  </si>
  <si>
    <t>Cal 05</t>
  </si>
  <si>
    <t>Cal 06-10</t>
  </si>
  <si>
    <t>Cal 11-15</t>
  </si>
  <si>
    <t>Cal 16-20</t>
  </si>
  <si>
    <t>Sumas</t>
  </si>
  <si>
    <t>Socal</t>
  </si>
  <si>
    <t xml:space="preserve"> </t>
  </si>
  <si>
    <t>F 02</t>
  </si>
  <si>
    <t>G 02</t>
  </si>
  <si>
    <t>H 02</t>
  </si>
  <si>
    <t>Juan</t>
  </si>
  <si>
    <t>Rox</t>
  </si>
  <si>
    <t>Perm</t>
  </si>
  <si>
    <t>Waha</t>
  </si>
  <si>
    <t>Malin</t>
  </si>
  <si>
    <t>J 02</t>
  </si>
  <si>
    <t>Amerex Natural Gas - Forward Curve (Basis)</t>
  </si>
  <si>
    <t>K 02</t>
  </si>
  <si>
    <t>M 02</t>
  </si>
  <si>
    <t>N 02</t>
  </si>
  <si>
    <t>Q 02</t>
  </si>
  <si>
    <t>U 02</t>
  </si>
  <si>
    <t>V 02</t>
  </si>
  <si>
    <t>X 02</t>
  </si>
  <si>
    <t>F 03</t>
  </si>
  <si>
    <t>G 03</t>
  </si>
  <si>
    <t>H 03</t>
  </si>
  <si>
    <t>J 03</t>
  </si>
  <si>
    <t>K 03</t>
  </si>
  <si>
    <t>M 03</t>
  </si>
  <si>
    <t>N 03</t>
  </si>
  <si>
    <t>Q 03</t>
  </si>
  <si>
    <t>U 03</t>
  </si>
  <si>
    <t>V 03</t>
  </si>
  <si>
    <t>X 03</t>
  </si>
  <si>
    <t>Z 03</t>
  </si>
  <si>
    <t xml:space="preserve">Please note that these numbers are an indication only of each respective market at approximately 4:00 p.m. </t>
  </si>
  <si>
    <t>Prices are subject to immediate change due to the volatility of the natural gas market. All quotes are settled using the NYMEX last day settled vs. the Inside F.E.R.C. Gas</t>
  </si>
  <si>
    <t>Market Report (first issue) or Natural Gas Intelligence Bid Week, unless otherwise specified.</t>
  </si>
  <si>
    <t>AECO</t>
  </si>
  <si>
    <t>Q1 02</t>
  </si>
  <si>
    <t>Q2 02</t>
  </si>
  <si>
    <t>Q3 02</t>
  </si>
  <si>
    <t>Q4 02</t>
  </si>
  <si>
    <t>JV 02</t>
  </si>
  <si>
    <t>X2H3</t>
  </si>
  <si>
    <t>JV03</t>
  </si>
  <si>
    <t>Z02</t>
  </si>
  <si>
    <t>PG&amp;E/ Gate</t>
  </si>
  <si>
    <t>1 yr J 02</t>
  </si>
  <si>
    <t>X3H4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</si>
</sst>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"/>
    <numFmt numFmtId="174" formatCode="m/d/yy\ h:mm\ AM/PM"/>
  </numFmts>
  <fonts count="4" x14ac:knownFonts="1">
    <font>
      <sz val="10"/>
      <name val="Arial"/>
    </font>
    <font>
      <b/>
      <sz val="10"/>
      <name val="Georgia"/>
      <family val="1"/>
    </font>
    <font>
      <sz val="10"/>
      <name val="Georgia"/>
      <family val="1"/>
    </font>
    <font>
      <b/>
      <sz val="12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170" fontId="2" fillId="0" borderId="0" xfId="0" applyNumberFormat="1" applyFont="1" applyFill="1" applyBorder="1"/>
    <xf numFmtId="170" fontId="1" fillId="2" borderId="1" xfId="0" applyNumberFormat="1" applyFont="1" applyFill="1" applyBorder="1"/>
    <xf numFmtId="170" fontId="1" fillId="2" borderId="2" xfId="0" applyNumberFormat="1" applyFont="1" applyFill="1" applyBorder="1"/>
    <xf numFmtId="170" fontId="1" fillId="2" borderId="3" xfId="0" applyNumberFormat="1" applyFont="1" applyFill="1" applyBorder="1"/>
    <xf numFmtId="170" fontId="1" fillId="2" borderId="4" xfId="0" applyNumberFormat="1" applyFont="1" applyFill="1" applyBorder="1"/>
    <xf numFmtId="170" fontId="2" fillId="0" borderId="0" xfId="0" applyNumberFormat="1" applyFont="1" applyFill="1"/>
    <xf numFmtId="170" fontId="1" fillId="3" borderId="1" xfId="0" applyNumberFormat="1" applyFont="1" applyFill="1" applyBorder="1"/>
    <xf numFmtId="170" fontId="1" fillId="3" borderId="2" xfId="0" applyNumberFormat="1" applyFont="1" applyFill="1" applyBorder="1"/>
    <xf numFmtId="170" fontId="1" fillId="3" borderId="3" xfId="0" applyNumberFormat="1" applyFont="1" applyFill="1" applyBorder="1"/>
    <xf numFmtId="170" fontId="1" fillId="3" borderId="4" xfId="0" applyNumberFormat="1" applyFont="1" applyFill="1" applyBorder="1"/>
    <xf numFmtId="170" fontId="1" fillId="3" borderId="5" xfId="0" applyNumberFormat="1" applyFont="1" applyFill="1" applyBorder="1"/>
    <xf numFmtId="170" fontId="1" fillId="3" borderId="6" xfId="0" applyNumberFormat="1" applyFont="1" applyFill="1" applyBorder="1"/>
    <xf numFmtId="170" fontId="1" fillId="3" borderId="7" xfId="0" applyNumberFormat="1" applyFont="1" applyFill="1" applyBorder="1"/>
    <xf numFmtId="170" fontId="1" fillId="3" borderId="0" xfId="0" applyNumberFormat="1" applyFont="1" applyFill="1" applyBorder="1"/>
    <xf numFmtId="170" fontId="1" fillId="3" borderId="8" xfId="0" applyNumberFormat="1" applyFont="1" applyFill="1" applyBorder="1"/>
    <xf numFmtId="170" fontId="1" fillId="0" borderId="0" xfId="0" applyNumberFormat="1" applyFont="1" applyFill="1"/>
    <xf numFmtId="170" fontId="1" fillId="4" borderId="1" xfId="0" applyNumberFormat="1" applyFont="1" applyFill="1" applyBorder="1"/>
    <xf numFmtId="170" fontId="1" fillId="4" borderId="2" xfId="0" applyNumberFormat="1" applyFont="1" applyFill="1" applyBorder="1"/>
    <xf numFmtId="170" fontId="1" fillId="4" borderId="3" xfId="0" applyNumberFormat="1" applyFont="1" applyFill="1" applyBorder="1"/>
    <xf numFmtId="170" fontId="1" fillId="4" borderId="4" xfId="0" applyNumberFormat="1" applyFont="1" applyFill="1" applyBorder="1"/>
    <xf numFmtId="170" fontId="1" fillId="4" borderId="5" xfId="0" applyNumberFormat="1" applyFont="1" applyFill="1" applyBorder="1"/>
    <xf numFmtId="170" fontId="1" fillId="4" borderId="6" xfId="0" applyNumberFormat="1" applyFont="1" applyFill="1" applyBorder="1"/>
    <xf numFmtId="170" fontId="1" fillId="4" borderId="7" xfId="0" applyNumberFormat="1" applyFont="1" applyFill="1" applyBorder="1"/>
    <xf numFmtId="170" fontId="1" fillId="4" borderId="9" xfId="0" applyNumberFormat="1" applyFont="1" applyFill="1" applyBorder="1"/>
    <xf numFmtId="170" fontId="1" fillId="4" borderId="0" xfId="0" applyNumberFormat="1" applyFont="1" applyFill="1" applyBorder="1"/>
    <xf numFmtId="170" fontId="1" fillId="4" borderId="8" xfId="0" applyNumberFormat="1" applyFont="1" applyFill="1" applyBorder="1"/>
    <xf numFmtId="170" fontId="1" fillId="2" borderId="5" xfId="0" applyNumberFormat="1" applyFont="1" applyFill="1" applyBorder="1"/>
    <xf numFmtId="170" fontId="1" fillId="2" borderId="6" xfId="0" applyNumberFormat="1" applyFont="1" applyFill="1" applyBorder="1"/>
    <xf numFmtId="170" fontId="1" fillId="2" borderId="7" xfId="0" applyNumberFormat="1" applyFont="1" applyFill="1" applyBorder="1"/>
    <xf numFmtId="170" fontId="1" fillId="3" borderId="10" xfId="0" applyNumberFormat="1" applyFont="1" applyFill="1" applyBorder="1"/>
    <xf numFmtId="170" fontId="1" fillId="3" borderId="11" xfId="0" applyNumberFormat="1" applyFont="1" applyFill="1" applyBorder="1"/>
    <xf numFmtId="170" fontId="1" fillId="3" borderId="9" xfId="0" applyNumberFormat="1" applyFont="1" applyFill="1" applyBorder="1"/>
    <xf numFmtId="170" fontId="1" fillId="2" borderId="9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7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showGridLines="0" tabSelected="1" zoomScale="79" workbookViewId="0">
      <selection activeCell="A3" sqref="A3"/>
    </sheetView>
  </sheetViews>
  <sheetFormatPr defaultRowHeight="12.75" x14ac:dyDescent="0.2"/>
  <cols>
    <col min="1" max="1" width="11.28515625" style="1" bestFit="1" customWidth="1"/>
    <col min="2" max="19" width="9" style="1" customWidth="1"/>
    <col min="20" max="16384" width="9.140625" style="1"/>
  </cols>
  <sheetData>
    <row r="1" spans="1:19" ht="15" x14ac:dyDescent="0.2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">
      <c r="A2" s="40">
        <f ca="1">NOW()</f>
        <v>41886.43253229167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s="2" customFormat="1" ht="15.75" thickBot="1" x14ac:dyDescent="0.25">
      <c r="B3" s="38" t="s">
        <v>8</v>
      </c>
      <c r="C3" s="38"/>
      <c r="D3" s="38" t="s">
        <v>51</v>
      </c>
      <c r="E3" s="38"/>
      <c r="F3" s="38" t="s">
        <v>17</v>
      </c>
      <c r="G3" s="38"/>
      <c r="H3" s="38" t="s">
        <v>42</v>
      </c>
      <c r="I3" s="38"/>
      <c r="J3" s="38" t="s">
        <v>7</v>
      </c>
      <c r="K3" s="38"/>
      <c r="L3" s="38" t="s">
        <v>14</v>
      </c>
      <c r="M3" s="38"/>
      <c r="N3" s="38" t="s">
        <v>13</v>
      </c>
      <c r="O3" s="38"/>
      <c r="P3" s="38" t="s">
        <v>15</v>
      </c>
      <c r="Q3" s="38"/>
      <c r="R3" s="38" t="s">
        <v>16</v>
      </c>
      <c r="S3" s="38"/>
    </row>
    <row r="4" spans="1:19" ht="13.5" thickBot="1" x14ac:dyDescent="0.25"/>
    <row r="5" spans="1:19" s="4" customFormat="1" x14ac:dyDescent="0.2">
      <c r="A5" s="3" t="s">
        <v>10</v>
      </c>
      <c r="B5" s="11">
        <v>0.03</v>
      </c>
      <c r="C5" s="12">
        <f>+B5+0.02</f>
        <v>0.05</v>
      </c>
      <c r="D5" s="21">
        <f>+B5+0.2</f>
        <v>0.23</v>
      </c>
      <c r="E5" s="22">
        <f t="shared" ref="E5:E16" si="0">+D5+0.02</f>
        <v>0.25</v>
      </c>
      <c r="F5" s="6">
        <f>+B5+0</f>
        <v>0.03</v>
      </c>
      <c r="G5" s="7">
        <f>+F5+0.02</f>
        <v>0.05</v>
      </c>
      <c r="H5" s="21">
        <v>-0.24</v>
      </c>
      <c r="I5" s="27">
        <f>+H5+0.03</f>
        <v>-0.21</v>
      </c>
      <c r="J5" s="11">
        <v>-0.08</v>
      </c>
      <c r="K5" s="12">
        <f>+J5+0.02</f>
        <v>-0.06</v>
      </c>
      <c r="L5" s="21">
        <v>-0.24</v>
      </c>
      <c r="M5" s="22">
        <f>+L5+0.02</f>
        <v>-0.22</v>
      </c>
      <c r="N5" s="6">
        <v>-0.12</v>
      </c>
      <c r="O5" s="7">
        <f>+N5+0.01</f>
        <v>-0.11</v>
      </c>
      <c r="P5" s="21">
        <v>0.02</v>
      </c>
      <c r="Q5" s="22">
        <f t="shared" ref="Q5:Q10" si="1">+P5+0.01</f>
        <v>0.03</v>
      </c>
      <c r="R5" s="11">
        <v>0.05</v>
      </c>
      <c r="S5" s="12">
        <f>R5+0.01</f>
        <v>6.0000000000000005E-2</v>
      </c>
    </row>
    <row r="6" spans="1:19" s="4" customFormat="1" x14ac:dyDescent="0.2">
      <c r="A6" s="3" t="s">
        <v>11</v>
      </c>
      <c r="B6" s="13">
        <v>-0.11</v>
      </c>
      <c r="C6" s="14">
        <f>+B6+0.02</f>
        <v>-0.09</v>
      </c>
      <c r="D6" s="23">
        <f>+B6+0.22</f>
        <v>0.11</v>
      </c>
      <c r="E6" s="24">
        <f t="shared" si="0"/>
        <v>0.13</v>
      </c>
      <c r="F6" s="8">
        <f>+B6-0+0</f>
        <v>-0.11</v>
      </c>
      <c r="G6" s="9">
        <f>+F6+0.02</f>
        <v>-0.09</v>
      </c>
      <c r="H6" s="23">
        <v>-0.44</v>
      </c>
      <c r="I6" s="29">
        <f>+H6+0.03</f>
        <v>-0.41000000000000003</v>
      </c>
      <c r="J6" s="13">
        <v>-0.25</v>
      </c>
      <c r="K6" s="14">
        <f>+J6+0.02</f>
        <v>-0.23</v>
      </c>
      <c r="L6" s="23">
        <v>-0.44</v>
      </c>
      <c r="M6" s="24">
        <f>+L6+0.02</f>
        <v>-0.42</v>
      </c>
      <c r="N6" s="8">
        <v>-0.36</v>
      </c>
      <c r="O6" s="9">
        <f>+N6+0.01</f>
        <v>-0.35</v>
      </c>
      <c r="P6" s="23">
        <v>-0.17</v>
      </c>
      <c r="Q6" s="24">
        <f t="shared" si="1"/>
        <v>-0.16</v>
      </c>
      <c r="R6" s="13">
        <v>-0.14000000000000001</v>
      </c>
      <c r="S6" s="14">
        <f t="shared" ref="S6:S16" si="2">+R6+0.01</f>
        <v>-0.13</v>
      </c>
    </row>
    <row r="7" spans="1:19" s="4" customFormat="1" x14ac:dyDescent="0.2">
      <c r="A7" s="3" t="s">
        <v>12</v>
      </c>
      <c r="B7" s="13">
        <v>-0.11</v>
      </c>
      <c r="C7" s="14">
        <f>+B7+0.02</f>
        <v>-0.09</v>
      </c>
      <c r="D7" s="23">
        <f>+B7+0.2</f>
        <v>9.0000000000000011E-2</v>
      </c>
      <c r="E7" s="24">
        <f t="shared" si="0"/>
        <v>0.11000000000000001</v>
      </c>
      <c r="F7" s="8">
        <f>+B7+0</f>
        <v>-0.11</v>
      </c>
      <c r="G7" s="9">
        <f>+F7+0.02</f>
        <v>-0.09</v>
      </c>
      <c r="H7" s="23">
        <v>-0.48</v>
      </c>
      <c r="I7" s="29">
        <f>+H7+0.03</f>
        <v>-0.44999999999999996</v>
      </c>
      <c r="J7" s="13">
        <v>-0.38</v>
      </c>
      <c r="K7" s="14">
        <f>+J7+0.02</f>
        <v>-0.36</v>
      </c>
      <c r="L7" s="23">
        <v>-0.52</v>
      </c>
      <c r="M7" s="24">
        <f>+L7+0.02</f>
        <v>-0.5</v>
      </c>
      <c r="N7" s="8">
        <v>-0.43</v>
      </c>
      <c r="O7" s="9">
        <f>+N7+0.01</f>
        <v>-0.42</v>
      </c>
      <c r="P7" s="23">
        <v>-0.17</v>
      </c>
      <c r="Q7" s="24">
        <f t="shared" si="1"/>
        <v>-0.16</v>
      </c>
      <c r="R7" s="13">
        <v>-0.14000000000000001</v>
      </c>
      <c r="S7" s="14">
        <f t="shared" si="2"/>
        <v>-0.13</v>
      </c>
    </row>
    <row r="8" spans="1:19" s="4" customFormat="1" x14ac:dyDescent="0.2">
      <c r="A8" s="3" t="s">
        <v>18</v>
      </c>
      <c r="B8" s="13">
        <v>-0.19</v>
      </c>
      <c r="C8" s="14">
        <f t="shared" ref="C8:C14" si="3">+B8+0.015</f>
        <v>-0.17499999999999999</v>
      </c>
      <c r="D8" s="23">
        <f>+B8+0.17</f>
        <v>-1.999999999999999E-2</v>
      </c>
      <c r="E8" s="24">
        <f t="shared" si="0"/>
        <v>0</v>
      </c>
      <c r="F8" s="8">
        <f>+B8-0.06</f>
        <v>-0.25</v>
      </c>
      <c r="G8" s="9">
        <f t="shared" ref="G8:G14" si="4">+F8+0.02</f>
        <v>-0.23</v>
      </c>
      <c r="H8" s="23">
        <v>-0.51</v>
      </c>
      <c r="I8" s="29">
        <f t="shared" ref="I8:I14" si="5">+H8+0.015</f>
        <v>-0.495</v>
      </c>
      <c r="J8" s="13">
        <f t="shared" ref="J8:J14" si="6">+L8+0.15</f>
        <v>-0.42499999999999993</v>
      </c>
      <c r="K8" s="14">
        <f>+J8+0.02</f>
        <v>-0.40499999999999992</v>
      </c>
      <c r="L8" s="23">
        <v>-0.57499999999999996</v>
      </c>
      <c r="M8" s="24">
        <f>+L8+0.01</f>
        <v>-0.56499999999999995</v>
      </c>
      <c r="N8" s="8">
        <v>-0.4</v>
      </c>
      <c r="O8" s="9">
        <f>+N8+0.01</f>
        <v>-0.39</v>
      </c>
      <c r="P8" s="23">
        <v>-0.19</v>
      </c>
      <c r="Q8" s="24">
        <f t="shared" si="1"/>
        <v>-0.18</v>
      </c>
      <c r="R8" s="13">
        <v>-0.14000000000000001</v>
      </c>
      <c r="S8" s="14">
        <f t="shared" si="2"/>
        <v>-0.13</v>
      </c>
    </row>
    <row r="9" spans="1:19" s="4" customFormat="1" x14ac:dyDescent="0.2">
      <c r="A9" s="3" t="s">
        <v>20</v>
      </c>
      <c r="B9" s="13">
        <f>+B8+0.07</f>
        <v>-0.12</v>
      </c>
      <c r="C9" s="14">
        <f t="shared" si="3"/>
        <v>-0.105</v>
      </c>
      <c r="D9" s="23">
        <f>+B9+0.17</f>
        <v>5.0000000000000017E-2</v>
      </c>
      <c r="E9" s="24">
        <f t="shared" si="0"/>
        <v>7.0000000000000021E-2</v>
      </c>
      <c r="F9" s="8">
        <f>+B9-0.06</f>
        <v>-0.18</v>
      </c>
      <c r="G9" s="9">
        <f t="shared" si="4"/>
        <v>-0.16</v>
      </c>
      <c r="H9" s="23">
        <f t="shared" ref="H9:H14" si="7">+H8</f>
        <v>-0.51</v>
      </c>
      <c r="I9" s="29">
        <f t="shared" si="5"/>
        <v>-0.495</v>
      </c>
      <c r="J9" s="13">
        <f t="shared" si="6"/>
        <v>-0.42499999999999993</v>
      </c>
      <c r="K9" s="14">
        <f t="shared" ref="K9:K14" si="8">+J9+0.02</f>
        <v>-0.40499999999999992</v>
      </c>
      <c r="L9" s="23">
        <f>+L8</f>
        <v>-0.57499999999999996</v>
      </c>
      <c r="M9" s="24">
        <f t="shared" ref="M9:M16" si="9">+L9+0.01</f>
        <v>-0.56499999999999995</v>
      </c>
      <c r="N9" s="8">
        <f>+N8</f>
        <v>-0.4</v>
      </c>
      <c r="O9" s="9">
        <f t="shared" ref="O9:O16" si="10">+N9+0.01</f>
        <v>-0.39</v>
      </c>
      <c r="P9" s="23">
        <f>+P8</f>
        <v>-0.19</v>
      </c>
      <c r="Q9" s="24">
        <f t="shared" si="1"/>
        <v>-0.18</v>
      </c>
      <c r="R9" s="13">
        <f>+R8</f>
        <v>-0.14000000000000001</v>
      </c>
      <c r="S9" s="14">
        <f t="shared" si="2"/>
        <v>-0.13</v>
      </c>
    </row>
    <row r="10" spans="1:19" s="4" customFormat="1" x14ac:dyDescent="0.2">
      <c r="A10" s="3" t="s">
        <v>21</v>
      </c>
      <c r="B10" s="13">
        <f>+B9+0.07</f>
        <v>-4.9999999999999989E-2</v>
      </c>
      <c r="C10" s="14">
        <f t="shared" si="3"/>
        <v>-3.4999999999999989E-2</v>
      </c>
      <c r="D10" s="23">
        <f>+B10+0.17</f>
        <v>0.12000000000000002</v>
      </c>
      <c r="E10" s="24">
        <f t="shared" si="0"/>
        <v>0.14000000000000001</v>
      </c>
      <c r="F10" s="8">
        <f>+B10-0.06</f>
        <v>-0.10999999999999999</v>
      </c>
      <c r="G10" s="9">
        <f t="shared" si="4"/>
        <v>-8.9999999999999983E-2</v>
      </c>
      <c r="H10" s="23">
        <f t="shared" si="7"/>
        <v>-0.51</v>
      </c>
      <c r="I10" s="29">
        <f t="shared" si="5"/>
        <v>-0.495</v>
      </c>
      <c r="J10" s="13">
        <f t="shared" si="6"/>
        <v>-0.42499999999999993</v>
      </c>
      <c r="K10" s="14">
        <f t="shared" si="8"/>
        <v>-0.40499999999999992</v>
      </c>
      <c r="L10" s="23">
        <f>+L9</f>
        <v>-0.57499999999999996</v>
      </c>
      <c r="M10" s="24">
        <f t="shared" si="9"/>
        <v>-0.56499999999999995</v>
      </c>
      <c r="N10" s="8">
        <f>+N9</f>
        <v>-0.4</v>
      </c>
      <c r="O10" s="9">
        <f t="shared" si="10"/>
        <v>-0.39</v>
      </c>
      <c r="P10" s="23">
        <f>+P9</f>
        <v>-0.19</v>
      </c>
      <c r="Q10" s="24">
        <f t="shared" si="1"/>
        <v>-0.18</v>
      </c>
      <c r="R10" s="13">
        <f>+R9</f>
        <v>-0.14000000000000001</v>
      </c>
      <c r="S10" s="14">
        <f t="shared" si="2"/>
        <v>-0.13</v>
      </c>
    </row>
    <row r="11" spans="1:19" s="4" customFormat="1" x14ac:dyDescent="0.2">
      <c r="A11" s="3" t="s">
        <v>22</v>
      </c>
      <c r="B11" s="13">
        <f>+B10+0.1</f>
        <v>5.0000000000000017E-2</v>
      </c>
      <c r="C11" s="14">
        <f t="shared" si="3"/>
        <v>6.5000000000000016E-2</v>
      </c>
      <c r="D11" s="23">
        <f>+B11+0.1</f>
        <v>0.15000000000000002</v>
      </c>
      <c r="E11" s="24">
        <f t="shared" si="0"/>
        <v>0.17</v>
      </c>
      <c r="F11" s="8">
        <f>+B11-0.16</f>
        <v>-0.10999999999999999</v>
      </c>
      <c r="G11" s="9">
        <f t="shared" si="4"/>
        <v>-8.9999999999999983E-2</v>
      </c>
      <c r="H11" s="23">
        <f t="shared" si="7"/>
        <v>-0.51</v>
      </c>
      <c r="I11" s="29">
        <f t="shared" si="5"/>
        <v>-0.495</v>
      </c>
      <c r="J11" s="13">
        <f t="shared" si="6"/>
        <v>-0.47499999999999998</v>
      </c>
      <c r="K11" s="14">
        <f t="shared" si="8"/>
        <v>-0.45499999999999996</v>
      </c>
      <c r="L11" s="23">
        <v>-0.625</v>
      </c>
      <c r="M11" s="24">
        <f t="shared" si="9"/>
        <v>-0.61499999999999999</v>
      </c>
      <c r="N11" s="8">
        <f>+N10+0.02</f>
        <v>-0.38</v>
      </c>
      <c r="O11" s="9">
        <f t="shared" si="10"/>
        <v>-0.37</v>
      </c>
      <c r="P11" s="23">
        <v>-0.14000000000000001</v>
      </c>
      <c r="Q11" s="24">
        <f t="shared" ref="Q11:Q16" si="11">+P11+0.01</f>
        <v>-0.13</v>
      </c>
      <c r="R11" s="13">
        <v>-0.08</v>
      </c>
      <c r="S11" s="14">
        <f t="shared" si="2"/>
        <v>-7.0000000000000007E-2</v>
      </c>
    </row>
    <row r="12" spans="1:19" s="4" customFormat="1" x14ac:dyDescent="0.2">
      <c r="A12" s="3" t="s">
        <v>23</v>
      </c>
      <c r="B12" s="13">
        <f>+B11+0.06</f>
        <v>0.11000000000000001</v>
      </c>
      <c r="C12" s="14">
        <f t="shared" si="3"/>
        <v>0.125</v>
      </c>
      <c r="D12" s="23">
        <f>+B12+0.1</f>
        <v>0.21000000000000002</v>
      </c>
      <c r="E12" s="24">
        <f t="shared" si="0"/>
        <v>0.23</v>
      </c>
      <c r="F12" s="8">
        <f>+B12-0.15</f>
        <v>-3.999999999999998E-2</v>
      </c>
      <c r="G12" s="9">
        <f t="shared" si="4"/>
        <v>-1.999999999999998E-2</v>
      </c>
      <c r="H12" s="23">
        <f t="shared" si="7"/>
        <v>-0.51</v>
      </c>
      <c r="I12" s="29">
        <f t="shared" si="5"/>
        <v>-0.495</v>
      </c>
      <c r="J12" s="13">
        <f t="shared" si="6"/>
        <v>-0.47499999999999998</v>
      </c>
      <c r="K12" s="14">
        <f t="shared" si="8"/>
        <v>-0.45499999999999996</v>
      </c>
      <c r="L12" s="23">
        <f>+L11</f>
        <v>-0.625</v>
      </c>
      <c r="M12" s="24">
        <f t="shared" si="9"/>
        <v>-0.61499999999999999</v>
      </c>
      <c r="N12" s="8">
        <f>+N11</f>
        <v>-0.38</v>
      </c>
      <c r="O12" s="9">
        <f t="shared" si="10"/>
        <v>-0.37</v>
      </c>
      <c r="P12" s="23">
        <f>+P11</f>
        <v>-0.14000000000000001</v>
      </c>
      <c r="Q12" s="24">
        <f t="shared" si="11"/>
        <v>-0.13</v>
      </c>
      <c r="R12" s="13">
        <f>+R11</f>
        <v>-0.08</v>
      </c>
      <c r="S12" s="14">
        <f t="shared" si="2"/>
        <v>-7.0000000000000007E-2</v>
      </c>
    </row>
    <row r="13" spans="1:19" s="4" customFormat="1" x14ac:dyDescent="0.2">
      <c r="A13" s="3" t="s">
        <v>24</v>
      </c>
      <c r="B13" s="13">
        <f>+B12-0</f>
        <v>0.11000000000000001</v>
      </c>
      <c r="C13" s="14">
        <f t="shared" si="3"/>
        <v>0.125</v>
      </c>
      <c r="D13" s="23">
        <f>+B13+0.1</f>
        <v>0.21000000000000002</v>
      </c>
      <c r="E13" s="24">
        <f t="shared" si="0"/>
        <v>0.23</v>
      </c>
      <c r="F13" s="8">
        <f>+B13-0.15</f>
        <v>-3.999999999999998E-2</v>
      </c>
      <c r="G13" s="9">
        <f t="shared" si="4"/>
        <v>-1.999999999999998E-2</v>
      </c>
      <c r="H13" s="23">
        <f t="shared" si="7"/>
        <v>-0.51</v>
      </c>
      <c r="I13" s="29">
        <f t="shared" si="5"/>
        <v>-0.495</v>
      </c>
      <c r="J13" s="13">
        <f t="shared" si="6"/>
        <v>-0.47499999999999998</v>
      </c>
      <c r="K13" s="14">
        <f t="shared" si="8"/>
        <v>-0.45499999999999996</v>
      </c>
      <c r="L13" s="23">
        <f>+L12</f>
        <v>-0.625</v>
      </c>
      <c r="M13" s="24">
        <f t="shared" si="9"/>
        <v>-0.61499999999999999</v>
      </c>
      <c r="N13" s="8">
        <f>+N12</f>
        <v>-0.38</v>
      </c>
      <c r="O13" s="9">
        <f t="shared" si="10"/>
        <v>-0.37</v>
      </c>
      <c r="P13" s="23">
        <f>+P12</f>
        <v>-0.14000000000000001</v>
      </c>
      <c r="Q13" s="24">
        <f t="shared" si="11"/>
        <v>-0.13</v>
      </c>
      <c r="R13" s="13">
        <f>+R12</f>
        <v>-0.08</v>
      </c>
      <c r="S13" s="14">
        <f t="shared" si="2"/>
        <v>-7.0000000000000007E-2</v>
      </c>
    </row>
    <row r="14" spans="1:19" s="4" customFormat="1" x14ac:dyDescent="0.2">
      <c r="A14" s="3" t="s">
        <v>25</v>
      </c>
      <c r="B14" s="13">
        <f>+B13-0.09</f>
        <v>2.0000000000000018E-2</v>
      </c>
      <c r="C14" s="14">
        <f t="shared" si="3"/>
        <v>3.5000000000000017E-2</v>
      </c>
      <c r="D14" s="23">
        <f>+B14+0.135</f>
        <v>0.15500000000000003</v>
      </c>
      <c r="E14" s="24">
        <f t="shared" si="0"/>
        <v>0.17500000000000002</v>
      </c>
      <c r="F14" s="8">
        <f>+B14-0.13</f>
        <v>-0.10999999999999999</v>
      </c>
      <c r="G14" s="9">
        <f t="shared" si="4"/>
        <v>-8.9999999999999983E-2</v>
      </c>
      <c r="H14" s="23">
        <f t="shared" si="7"/>
        <v>-0.51</v>
      </c>
      <c r="I14" s="29">
        <f t="shared" si="5"/>
        <v>-0.495</v>
      </c>
      <c r="J14" s="13">
        <f t="shared" si="6"/>
        <v>-0.39500000000000002</v>
      </c>
      <c r="K14" s="14">
        <f t="shared" si="8"/>
        <v>-0.375</v>
      </c>
      <c r="L14" s="23">
        <v>-0.54500000000000004</v>
      </c>
      <c r="M14" s="24">
        <f t="shared" si="9"/>
        <v>-0.53500000000000003</v>
      </c>
      <c r="N14" s="8">
        <f>+N13+0.06</f>
        <v>-0.32</v>
      </c>
      <c r="O14" s="9">
        <f t="shared" si="10"/>
        <v>-0.31</v>
      </c>
      <c r="P14" s="23">
        <v>-0.14000000000000001</v>
      </c>
      <c r="Q14" s="24">
        <f t="shared" si="11"/>
        <v>-0.13</v>
      </c>
      <c r="R14" s="13">
        <v>-0.125</v>
      </c>
      <c r="S14" s="14">
        <f t="shared" si="2"/>
        <v>-0.115</v>
      </c>
    </row>
    <row r="15" spans="1:19" s="4" customFormat="1" x14ac:dyDescent="0.2">
      <c r="A15" s="3" t="s">
        <v>26</v>
      </c>
      <c r="B15" s="13">
        <f>+B23-0.01</f>
        <v>1.5000000000000001E-2</v>
      </c>
      <c r="C15" s="14">
        <f>+B15+0.02</f>
        <v>3.5000000000000003E-2</v>
      </c>
      <c r="D15" s="23">
        <f>+B15+0.15</f>
        <v>0.16500000000000001</v>
      </c>
      <c r="E15" s="24">
        <f t="shared" si="0"/>
        <v>0.185</v>
      </c>
      <c r="F15" s="8">
        <f>+B15+0.02</f>
        <v>3.5000000000000003E-2</v>
      </c>
      <c r="G15" s="9">
        <f>+F15+0.02</f>
        <v>5.5000000000000007E-2</v>
      </c>
      <c r="H15" s="23">
        <f>+H23</f>
        <v>-0.41</v>
      </c>
      <c r="I15" s="29">
        <f>+H15+0.02</f>
        <v>-0.38999999999999996</v>
      </c>
      <c r="J15" s="13">
        <f>+J23</f>
        <v>2.5000000000000001E-2</v>
      </c>
      <c r="K15" s="14">
        <f>+J15+0.03</f>
        <v>5.5E-2</v>
      </c>
      <c r="L15" s="23">
        <f>+L23</f>
        <v>-0.315</v>
      </c>
      <c r="M15" s="24">
        <f t="shared" si="9"/>
        <v>-0.30499999999999999</v>
      </c>
      <c r="N15" s="8">
        <f>+N23</f>
        <v>-0.25</v>
      </c>
      <c r="O15" s="9">
        <f t="shared" si="10"/>
        <v>-0.24</v>
      </c>
      <c r="P15" s="23">
        <f>+P23+0.025</f>
        <v>-0.13500000000000001</v>
      </c>
      <c r="Q15" s="24">
        <f t="shared" si="11"/>
        <v>-0.125</v>
      </c>
      <c r="R15" s="13">
        <f>+R23-0.005</f>
        <v>-0.14500000000000002</v>
      </c>
      <c r="S15" s="14">
        <f t="shared" si="2"/>
        <v>-0.13500000000000001</v>
      </c>
    </row>
    <row r="16" spans="1:19" s="4" customFormat="1" ht="13.5" thickBot="1" x14ac:dyDescent="0.25">
      <c r="A16" s="3" t="s">
        <v>50</v>
      </c>
      <c r="B16" s="15">
        <f>+B15</f>
        <v>1.5000000000000001E-2</v>
      </c>
      <c r="C16" s="16">
        <f>+B16+0.02</f>
        <v>3.5000000000000003E-2</v>
      </c>
      <c r="D16" s="25">
        <f>+B16+0.2</f>
        <v>0.21500000000000002</v>
      </c>
      <c r="E16" s="26">
        <f t="shared" si="0"/>
        <v>0.23500000000000001</v>
      </c>
      <c r="F16" s="31">
        <f>+B16-0.03</f>
        <v>-1.4999999999999998E-2</v>
      </c>
      <c r="G16" s="32">
        <f>+F16+0.02</f>
        <v>5.0000000000000027E-3</v>
      </c>
      <c r="H16" s="25">
        <f>+H23</f>
        <v>-0.41</v>
      </c>
      <c r="I16" s="30">
        <f>+H16+0.02</f>
        <v>-0.38999999999999996</v>
      </c>
      <c r="J16" s="15">
        <f>+J23+0.05</f>
        <v>7.5000000000000011E-2</v>
      </c>
      <c r="K16" s="16">
        <f>+J16+0.03</f>
        <v>0.10500000000000001</v>
      </c>
      <c r="L16" s="25">
        <f>+L23+0.02</f>
        <v>-0.29499999999999998</v>
      </c>
      <c r="M16" s="24">
        <f t="shared" si="9"/>
        <v>-0.28499999999999998</v>
      </c>
      <c r="N16" s="31">
        <f>+N23+0.01</f>
        <v>-0.24</v>
      </c>
      <c r="O16" s="32">
        <f t="shared" si="10"/>
        <v>-0.22999999999999998</v>
      </c>
      <c r="P16" s="25">
        <f>+P15-0.01</f>
        <v>-0.14500000000000002</v>
      </c>
      <c r="Q16" s="26">
        <f t="shared" si="11"/>
        <v>-0.13500000000000001</v>
      </c>
      <c r="R16" s="15">
        <f>+R23-0.01</f>
        <v>-0.15000000000000002</v>
      </c>
      <c r="S16" s="16">
        <f t="shared" si="2"/>
        <v>-0.14000000000000001</v>
      </c>
    </row>
    <row r="17" spans="1:19" s="4" customFormat="1" ht="13.5" thickBot="1" x14ac:dyDescent="0.25">
      <c r="B17" s="5"/>
      <c r="C17" s="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s="4" customFormat="1" x14ac:dyDescent="0.2">
      <c r="A18" s="3" t="s">
        <v>43</v>
      </c>
      <c r="B18" s="11">
        <f t="shared" ref="B18:S18" si="12">SUM(B5:B7)/3</f>
        <v>-6.3333333333333339E-2</v>
      </c>
      <c r="C18" s="12">
        <f t="shared" si="12"/>
        <v>-4.3333333333333335E-2</v>
      </c>
      <c r="D18" s="21">
        <f t="shared" si="12"/>
        <v>0.14333333333333334</v>
      </c>
      <c r="E18" s="22">
        <f t="shared" si="12"/>
        <v>0.16333333333333333</v>
      </c>
      <c r="F18" s="6">
        <f t="shared" si="12"/>
        <v>-6.3333333333333339E-2</v>
      </c>
      <c r="G18" s="7">
        <f t="shared" si="12"/>
        <v>-4.3333333333333335E-2</v>
      </c>
      <c r="H18" s="21">
        <f t="shared" si="12"/>
        <v>-0.38666666666666666</v>
      </c>
      <c r="I18" s="22">
        <f t="shared" si="12"/>
        <v>-0.35666666666666663</v>
      </c>
      <c r="J18" s="11">
        <f t="shared" si="12"/>
        <v>-0.23666666666666666</v>
      </c>
      <c r="K18" s="12">
        <f t="shared" si="12"/>
        <v>-0.21666666666666667</v>
      </c>
      <c r="L18" s="21">
        <f t="shared" si="12"/>
        <v>-0.39999999999999997</v>
      </c>
      <c r="M18" s="22">
        <f t="shared" si="12"/>
        <v>-0.38000000000000006</v>
      </c>
      <c r="N18" s="6">
        <f t="shared" si="12"/>
        <v>-0.30333333333333329</v>
      </c>
      <c r="O18" s="7">
        <f t="shared" si="12"/>
        <v>-0.29333333333333328</v>
      </c>
      <c r="P18" s="21">
        <f t="shared" si="12"/>
        <v>-0.10666666666666669</v>
      </c>
      <c r="Q18" s="22">
        <f t="shared" si="12"/>
        <v>-9.6666666666666679E-2</v>
      </c>
      <c r="R18" s="11">
        <f t="shared" si="12"/>
        <v>-7.6666666666666675E-2</v>
      </c>
      <c r="S18" s="12">
        <f t="shared" si="12"/>
        <v>-6.6666666666666666E-2</v>
      </c>
    </row>
    <row r="19" spans="1:19" s="4" customFormat="1" x14ac:dyDescent="0.2">
      <c r="A19" s="3" t="s">
        <v>44</v>
      </c>
      <c r="B19" s="13">
        <f t="shared" ref="B19:S19" si="13">SUM(B8:B10)/3</f>
        <v>-0.12</v>
      </c>
      <c r="C19" s="14">
        <f t="shared" si="13"/>
        <v>-0.10499999999999998</v>
      </c>
      <c r="D19" s="23">
        <f t="shared" si="13"/>
        <v>5.0000000000000017E-2</v>
      </c>
      <c r="E19" s="24">
        <f t="shared" si="13"/>
        <v>7.0000000000000007E-2</v>
      </c>
      <c r="F19" s="8">
        <f t="shared" si="13"/>
        <v>-0.18000000000000002</v>
      </c>
      <c r="G19" s="9">
        <f t="shared" si="13"/>
        <v>-0.16</v>
      </c>
      <c r="H19" s="23">
        <f>SUM(H8:H10)/3</f>
        <v>-0.51</v>
      </c>
      <c r="I19" s="24">
        <f>SUM(I8:I10)/3</f>
        <v>-0.49499999999999994</v>
      </c>
      <c r="J19" s="13">
        <f t="shared" si="13"/>
        <v>-0.42499999999999999</v>
      </c>
      <c r="K19" s="14">
        <f t="shared" si="13"/>
        <v>-0.40499999999999997</v>
      </c>
      <c r="L19" s="23">
        <f t="shared" si="13"/>
        <v>-0.57499999999999996</v>
      </c>
      <c r="M19" s="24">
        <f t="shared" si="13"/>
        <v>-0.56499999999999995</v>
      </c>
      <c r="N19" s="8">
        <f t="shared" si="13"/>
        <v>-0.40000000000000008</v>
      </c>
      <c r="O19" s="9">
        <f t="shared" si="13"/>
        <v>-0.38999999999999996</v>
      </c>
      <c r="P19" s="23">
        <f t="shared" si="13"/>
        <v>-0.19000000000000003</v>
      </c>
      <c r="Q19" s="24">
        <f t="shared" si="13"/>
        <v>-0.18000000000000002</v>
      </c>
      <c r="R19" s="13">
        <f t="shared" si="13"/>
        <v>-0.14000000000000001</v>
      </c>
      <c r="S19" s="14">
        <f t="shared" si="13"/>
        <v>-0.13</v>
      </c>
    </row>
    <row r="20" spans="1:19" s="4" customFormat="1" x14ac:dyDescent="0.2">
      <c r="A20" s="3" t="s">
        <v>45</v>
      </c>
      <c r="B20" s="13">
        <f t="shared" ref="B20:S20" si="14">SUM(B11:B13)/3</f>
        <v>9.0000000000000011E-2</v>
      </c>
      <c r="C20" s="14">
        <f t="shared" si="14"/>
        <v>0.105</v>
      </c>
      <c r="D20" s="23">
        <f t="shared" si="14"/>
        <v>0.19000000000000003</v>
      </c>
      <c r="E20" s="24">
        <f t="shared" si="14"/>
        <v>0.21</v>
      </c>
      <c r="F20" s="8">
        <f t="shared" si="14"/>
        <v>-6.3333333333333311E-2</v>
      </c>
      <c r="G20" s="9">
        <f t="shared" si="14"/>
        <v>-4.3333333333333314E-2</v>
      </c>
      <c r="H20" s="23">
        <f>SUM(H11:H13)/3</f>
        <v>-0.51</v>
      </c>
      <c r="I20" s="24">
        <f>SUM(I11:I13)/3</f>
        <v>-0.49499999999999994</v>
      </c>
      <c r="J20" s="13">
        <f t="shared" si="14"/>
        <v>-0.47499999999999992</v>
      </c>
      <c r="K20" s="14">
        <f t="shared" si="14"/>
        <v>-0.4549999999999999</v>
      </c>
      <c r="L20" s="23">
        <f t="shared" si="14"/>
        <v>-0.625</v>
      </c>
      <c r="M20" s="24">
        <f t="shared" si="14"/>
        <v>-0.61499999999999999</v>
      </c>
      <c r="N20" s="8">
        <f t="shared" si="14"/>
        <v>-0.38000000000000006</v>
      </c>
      <c r="O20" s="9">
        <f t="shared" si="14"/>
        <v>-0.36999999999999994</v>
      </c>
      <c r="P20" s="23">
        <f t="shared" si="14"/>
        <v>-0.14000000000000001</v>
      </c>
      <c r="Q20" s="24">
        <f t="shared" si="14"/>
        <v>-0.13</v>
      </c>
      <c r="R20" s="13">
        <f t="shared" si="14"/>
        <v>-0.08</v>
      </c>
      <c r="S20" s="14">
        <f t="shared" si="14"/>
        <v>-7.0000000000000007E-2</v>
      </c>
    </row>
    <row r="21" spans="1:19" s="4" customFormat="1" x14ac:dyDescent="0.2">
      <c r="A21" s="3" t="s">
        <v>46</v>
      </c>
      <c r="B21" s="13">
        <f t="shared" ref="B21:S21" si="15">SUM(B14:B16)/3</f>
        <v>1.6666666666666673E-2</v>
      </c>
      <c r="C21" s="14">
        <f t="shared" si="15"/>
        <v>3.500000000000001E-2</v>
      </c>
      <c r="D21" s="23">
        <f t="shared" si="15"/>
        <v>0.17833333333333337</v>
      </c>
      <c r="E21" s="24">
        <f t="shared" si="15"/>
        <v>0.19833333333333333</v>
      </c>
      <c r="F21" s="8">
        <f t="shared" si="15"/>
        <v>-2.9999999999999995E-2</v>
      </c>
      <c r="G21" s="9">
        <f t="shared" si="15"/>
        <v>-9.9999999999999898E-3</v>
      </c>
      <c r="H21" s="23">
        <f t="shared" si="15"/>
        <v>-0.4433333333333333</v>
      </c>
      <c r="I21" s="24">
        <f t="shared" si="15"/>
        <v>-0.42499999999999999</v>
      </c>
      <c r="J21" s="13">
        <f t="shared" si="15"/>
        <v>-9.8333333333333328E-2</v>
      </c>
      <c r="K21" s="14">
        <f t="shared" si="15"/>
        <v>-7.166666666666667E-2</v>
      </c>
      <c r="L21" s="23">
        <f t="shared" si="15"/>
        <v>-0.38500000000000001</v>
      </c>
      <c r="M21" s="24">
        <f t="shared" si="15"/>
        <v>-0.375</v>
      </c>
      <c r="N21" s="8">
        <f t="shared" si="15"/>
        <v>-0.27</v>
      </c>
      <c r="O21" s="9">
        <f t="shared" si="15"/>
        <v>-0.26</v>
      </c>
      <c r="P21" s="23">
        <f t="shared" si="15"/>
        <v>-0.14000000000000001</v>
      </c>
      <c r="Q21" s="24">
        <f t="shared" si="15"/>
        <v>-0.13</v>
      </c>
      <c r="R21" s="13">
        <f t="shared" si="15"/>
        <v>-0.14000000000000001</v>
      </c>
      <c r="S21" s="14">
        <f t="shared" si="15"/>
        <v>-0.13</v>
      </c>
    </row>
    <row r="22" spans="1:19" s="4" customFormat="1" x14ac:dyDescent="0.2">
      <c r="A22" s="3" t="s">
        <v>47</v>
      </c>
      <c r="B22" s="13">
        <f t="shared" ref="B22:J22" si="16">SUM(B8:B14)/7</f>
        <v>-9.9999999999999846E-3</v>
      </c>
      <c r="C22" s="14">
        <f t="shared" si="16"/>
        <v>5.0000000000000105E-3</v>
      </c>
      <c r="D22" s="23">
        <f t="shared" si="16"/>
        <v>0.125</v>
      </c>
      <c r="E22" s="24">
        <f t="shared" si="16"/>
        <v>0.14499999999999999</v>
      </c>
      <c r="F22" s="8">
        <f t="shared" si="16"/>
        <v>-0.12</v>
      </c>
      <c r="G22" s="9">
        <f t="shared" si="16"/>
        <v>-9.9999999999999992E-2</v>
      </c>
      <c r="H22" s="23">
        <f t="shared" si="16"/>
        <v>-0.5099999999999999</v>
      </c>
      <c r="I22" s="24">
        <f t="shared" si="16"/>
        <v>-0.49500000000000005</v>
      </c>
      <c r="J22" s="13">
        <f t="shared" si="16"/>
        <v>-0.44214285714285717</v>
      </c>
      <c r="K22" s="14">
        <f t="shared" ref="K22:S22" si="17">SUM(K8:K14)/7</f>
        <v>-0.42214285714285715</v>
      </c>
      <c r="L22" s="23">
        <f t="shared" si="17"/>
        <v>-0.59214285714285708</v>
      </c>
      <c r="M22" s="24">
        <f t="shared" si="17"/>
        <v>-0.58214285714285718</v>
      </c>
      <c r="N22" s="8">
        <f t="shared" si="17"/>
        <v>-0.37999999999999995</v>
      </c>
      <c r="O22" s="9">
        <f t="shared" si="17"/>
        <v>-0.37000000000000005</v>
      </c>
      <c r="P22" s="23">
        <f t="shared" si="17"/>
        <v>-0.16142857142857145</v>
      </c>
      <c r="Q22" s="24">
        <f t="shared" si="17"/>
        <v>-0.15142857142857144</v>
      </c>
      <c r="R22" s="13">
        <f t="shared" si="17"/>
        <v>-0.11214285714285713</v>
      </c>
      <c r="S22" s="14">
        <f t="shared" si="17"/>
        <v>-0.10214285714285716</v>
      </c>
    </row>
    <row r="23" spans="1:19" s="4" customFormat="1" x14ac:dyDescent="0.2">
      <c r="A23" s="3" t="s">
        <v>48</v>
      </c>
      <c r="B23" s="13">
        <v>2.5000000000000001E-2</v>
      </c>
      <c r="C23" s="14">
        <f>+B23+0.015</f>
        <v>0.04</v>
      </c>
      <c r="D23" s="23">
        <f>+B23+0.21</f>
        <v>0.23499999999999999</v>
      </c>
      <c r="E23" s="24">
        <f>+D23+0.03</f>
        <v>0.26500000000000001</v>
      </c>
      <c r="F23" s="8">
        <f>+B23+0</f>
        <v>2.5000000000000001E-2</v>
      </c>
      <c r="G23" s="9">
        <f>+F23+0.02</f>
        <v>4.4999999999999998E-2</v>
      </c>
      <c r="H23" s="23">
        <v>-0.41</v>
      </c>
      <c r="I23" s="29">
        <f>+H23+0.01</f>
        <v>-0.39999999999999997</v>
      </c>
      <c r="J23" s="13">
        <f>+B23+0</f>
        <v>2.5000000000000001E-2</v>
      </c>
      <c r="K23" s="14">
        <f>+J23+0.03</f>
        <v>5.5E-2</v>
      </c>
      <c r="L23" s="23">
        <v>-0.315</v>
      </c>
      <c r="M23" s="24">
        <f>+L23+0.01</f>
        <v>-0.30499999999999999</v>
      </c>
      <c r="N23" s="8">
        <v>-0.25</v>
      </c>
      <c r="O23" s="9">
        <f>+N23+0.01</f>
        <v>-0.24</v>
      </c>
      <c r="P23" s="23">
        <v>-0.16</v>
      </c>
      <c r="Q23" s="24">
        <f>+P23+0.01</f>
        <v>-0.15</v>
      </c>
      <c r="R23" s="13">
        <v>-0.14000000000000001</v>
      </c>
      <c r="S23" s="14">
        <f>+R23+0.01</f>
        <v>-0.13</v>
      </c>
    </row>
    <row r="24" spans="1:19" s="4" customFormat="1" x14ac:dyDescent="0.2">
      <c r="A24" s="3" t="s">
        <v>52</v>
      </c>
      <c r="B24" s="13">
        <f>+((B22*7)+(B23*5))/12</f>
        <v>4.583333333333342E-3</v>
      </c>
      <c r="C24" s="14">
        <f>+((+C22*7)+(C23*5))/12</f>
        <v>1.9583333333333341E-2</v>
      </c>
      <c r="D24" s="23">
        <f>+((D22*7)+(D23*5))/12</f>
        <v>0.17083333333333331</v>
      </c>
      <c r="E24" s="24">
        <f>+((+E22*7)+(E23*5))/12</f>
        <v>0.19499999999999998</v>
      </c>
      <c r="F24" s="8">
        <f>+((F22*7)+(F23*5))/12</f>
        <v>-5.9583333333333328E-2</v>
      </c>
      <c r="G24" s="9">
        <f>+((+G22*7)+(G23*5))/12</f>
        <v>-3.9583333333333331E-2</v>
      </c>
      <c r="H24" s="23">
        <f>+((H22*7)+(H23*5))/12</f>
        <v>-0.46833333333333327</v>
      </c>
      <c r="I24" s="24">
        <f>+((+I22*7)+(I23*5))/12</f>
        <v>-0.45541666666666664</v>
      </c>
      <c r="J24" s="13">
        <f>+((J22*7)+(J23*5))/12</f>
        <v>-0.24750000000000003</v>
      </c>
      <c r="K24" s="14">
        <f>+((+K22*7)+(K23*5))/12</f>
        <v>-0.22333333333333336</v>
      </c>
      <c r="L24" s="23">
        <f>+((L22*7)+(L23*5))/12</f>
        <v>-0.47666666666666663</v>
      </c>
      <c r="M24" s="24">
        <f>+((+M22*7)+(M23*5))/12</f>
        <v>-0.46666666666666662</v>
      </c>
      <c r="N24" s="8">
        <f>+((N22*7)+(N23*5))/12</f>
        <v>-0.32583333333333331</v>
      </c>
      <c r="O24" s="9">
        <f>+((+O22*7)+(O23*5))/12</f>
        <v>-0.31583333333333335</v>
      </c>
      <c r="P24" s="23">
        <f>+((P22*7)+(P23*5))/12</f>
        <v>-0.16083333333333336</v>
      </c>
      <c r="Q24" s="24">
        <f>+((+Q22*7)+(Q23*5))/12</f>
        <v>-0.15083333333333335</v>
      </c>
      <c r="R24" s="13">
        <f>+((R22*7)+(R23*5))/12</f>
        <v>-0.12374999999999999</v>
      </c>
      <c r="S24" s="14">
        <f>+((+S22*7)+(S23*5))/12</f>
        <v>-0.11375000000000002</v>
      </c>
    </row>
    <row r="25" spans="1:19" s="4" customFormat="1" x14ac:dyDescent="0.2">
      <c r="A25" s="3" t="s">
        <v>49</v>
      </c>
      <c r="B25" s="13">
        <v>0.125</v>
      </c>
      <c r="C25" s="14">
        <f>+B25+0.015</f>
        <v>0.14000000000000001</v>
      </c>
      <c r="D25" s="23">
        <f>+B25+0.235</f>
        <v>0.36</v>
      </c>
      <c r="E25" s="24">
        <f>+D25+0.03</f>
        <v>0.39</v>
      </c>
      <c r="F25" s="8">
        <f>+B25-0.1</f>
        <v>2.4999999999999994E-2</v>
      </c>
      <c r="G25" s="9">
        <f>+F25+0.02</f>
        <v>4.4999999999999998E-2</v>
      </c>
      <c r="H25" s="23">
        <v>-0.39500000000000002</v>
      </c>
      <c r="I25" s="29">
        <f>+H25+0.02</f>
        <v>-0.375</v>
      </c>
      <c r="J25" s="13">
        <f>+L25+0.18</f>
        <v>-0.29499999999999998</v>
      </c>
      <c r="K25" s="14">
        <f>+J25+0.02</f>
        <v>-0.27499999999999997</v>
      </c>
      <c r="L25" s="23">
        <v>-0.47499999999999998</v>
      </c>
      <c r="M25" s="24">
        <f>+L25+0.02</f>
        <v>-0.45499999999999996</v>
      </c>
      <c r="N25" s="8">
        <v>-0.32</v>
      </c>
      <c r="O25" s="9">
        <f>+N25+0.02</f>
        <v>-0.3</v>
      </c>
      <c r="P25" s="23">
        <v>-0.13</v>
      </c>
      <c r="Q25" s="24">
        <f>+P25+0.01</f>
        <v>-0.12000000000000001</v>
      </c>
      <c r="R25" s="13">
        <v>-0.1</v>
      </c>
      <c r="S25" s="14">
        <f>+R25+0.02</f>
        <v>-0.08</v>
      </c>
    </row>
    <row r="26" spans="1:19" s="4" customFormat="1" ht="13.5" thickBot="1" x14ac:dyDescent="0.25">
      <c r="A26" s="3" t="s">
        <v>53</v>
      </c>
      <c r="B26" s="15">
        <v>0.13</v>
      </c>
      <c r="C26" s="36">
        <f>+B26+0.015</f>
        <v>0.14500000000000002</v>
      </c>
      <c r="D26" s="30">
        <f>+B26+0.25</f>
        <v>0.38</v>
      </c>
      <c r="E26" s="28">
        <f>+D26+0.02</f>
        <v>0.4</v>
      </c>
      <c r="F26" s="31">
        <f>+B26-0.02</f>
        <v>0.11</v>
      </c>
      <c r="G26" s="37">
        <f>+F26+0.02</f>
        <v>0.13</v>
      </c>
      <c r="H26" s="30">
        <v>-0.34</v>
      </c>
      <c r="I26" s="28">
        <f>+H26+0.02</f>
        <v>-0.32</v>
      </c>
      <c r="J26" s="19">
        <f>+B26+0.035</f>
        <v>0.16500000000000001</v>
      </c>
      <c r="K26" s="36">
        <f>+J26+0.02</f>
        <v>0.185</v>
      </c>
      <c r="L26" s="30">
        <f>+L23+0.05</f>
        <v>-0.26500000000000001</v>
      </c>
      <c r="M26" s="28">
        <f>+L26+0.02</f>
        <v>-0.24500000000000002</v>
      </c>
      <c r="N26" s="31">
        <f>+N23+0.05</f>
        <v>-0.2</v>
      </c>
      <c r="O26" s="37">
        <f>+N26+0.02</f>
        <v>-0.18000000000000002</v>
      </c>
      <c r="P26" s="30">
        <f>+P23+0.02</f>
        <v>-0.14000000000000001</v>
      </c>
      <c r="Q26" s="28">
        <f>+P26+0.01</f>
        <v>-0.13</v>
      </c>
      <c r="R26" s="15">
        <f>+P26+0.03</f>
        <v>-0.11000000000000001</v>
      </c>
      <c r="S26" s="36">
        <f>+R26+0.01</f>
        <v>-0.10000000000000002</v>
      </c>
    </row>
    <row r="27" spans="1:19" s="4" customFormat="1" ht="13.5" thickBot="1" x14ac:dyDescent="0.25">
      <c r="A27" s="3" t="s">
        <v>9</v>
      </c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s="4" customFormat="1" x14ac:dyDescent="0.2">
      <c r="A28" s="3" t="s">
        <v>0</v>
      </c>
      <c r="B28" s="11">
        <f t="shared" ref="B28:S28" si="18">SUM(+B5+B6+B7+B8+B9+B10+B11+B12+B13+B14+B15+B16)/12</f>
        <v>-1.9166666666666665E-2</v>
      </c>
      <c r="C28" s="17">
        <f>SUM(+C5+C6+C7+C8+C9+C10+C11+C12+C13+C14+C15+C16)/12</f>
        <v>-2.0833333333333272E-3</v>
      </c>
      <c r="D28" s="21">
        <f t="shared" si="18"/>
        <v>0.14041666666666669</v>
      </c>
      <c r="E28" s="27">
        <f t="shared" si="18"/>
        <v>0.16041666666666668</v>
      </c>
      <c r="F28" s="6">
        <f t="shared" si="18"/>
        <v>-8.4166666666666654E-2</v>
      </c>
      <c r="G28" s="33">
        <f t="shared" si="18"/>
        <v>-6.4166666666666664E-2</v>
      </c>
      <c r="H28" s="21">
        <f t="shared" si="18"/>
        <v>-0.46249999999999991</v>
      </c>
      <c r="I28" s="27">
        <f t="shared" si="18"/>
        <v>-0.44291666666666663</v>
      </c>
      <c r="J28" s="11">
        <f t="shared" si="18"/>
        <v>-0.30874999999999997</v>
      </c>
      <c r="K28" s="17">
        <f t="shared" si="18"/>
        <v>-0.2870833333333333</v>
      </c>
      <c r="L28" s="21">
        <f t="shared" si="18"/>
        <v>-0.49625000000000002</v>
      </c>
      <c r="M28" s="27">
        <f t="shared" si="18"/>
        <v>-0.48375000000000007</v>
      </c>
      <c r="N28" s="6">
        <f t="shared" si="18"/>
        <v>-0.33833333333333332</v>
      </c>
      <c r="O28" s="33">
        <f t="shared" si="18"/>
        <v>-0.32833333333333342</v>
      </c>
      <c r="P28" s="21">
        <f t="shared" si="18"/>
        <v>-0.14416666666666669</v>
      </c>
      <c r="Q28" s="27">
        <f t="shared" si="18"/>
        <v>-0.13416666666666668</v>
      </c>
      <c r="R28" s="11">
        <f t="shared" si="18"/>
        <v>-0.10916666666666668</v>
      </c>
      <c r="S28" s="34">
        <f t="shared" si="18"/>
        <v>-9.9166666666666695E-2</v>
      </c>
    </row>
    <row r="29" spans="1:19" s="4" customFormat="1" x14ac:dyDescent="0.2">
      <c r="A29" s="3" t="s">
        <v>1</v>
      </c>
      <c r="B29" s="13">
        <f t="shared" ref="B29:S29" si="19">SUM(B36:B47)/12</f>
        <v>0.10875</v>
      </c>
      <c r="C29" s="18">
        <f t="shared" si="19"/>
        <v>0.12791666666666665</v>
      </c>
      <c r="D29" s="23">
        <f t="shared" si="19"/>
        <v>0.35708333333333336</v>
      </c>
      <c r="E29" s="24">
        <f t="shared" si="19"/>
        <v>0.37958333333333338</v>
      </c>
      <c r="F29" s="8">
        <f t="shared" si="19"/>
        <v>4.4166666666666667E-2</v>
      </c>
      <c r="G29" s="9">
        <f t="shared" si="19"/>
        <v>6.6666666666666666E-2</v>
      </c>
      <c r="H29" s="23">
        <f t="shared" si="19"/>
        <v>-0.38874999999999998</v>
      </c>
      <c r="I29" s="24">
        <f t="shared" si="19"/>
        <v>-0.36874999999999997</v>
      </c>
      <c r="J29" s="13">
        <f t="shared" si="19"/>
        <v>-9.3333333333333338E-2</v>
      </c>
      <c r="K29" s="18">
        <f t="shared" si="19"/>
        <v>-5.3333333333333344E-2</v>
      </c>
      <c r="L29" s="23">
        <f t="shared" si="19"/>
        <v>-0.40083333333333321</v>
      </c>
      <c r="M29" s="24">
        <f t="shared" si="19"/>
        <v>-0.3808333333333333</v>
      </c>
      <c r="N29" s="8">
        <f t="shared" si="19"/>
        <v>-0.28166666666666668</v>
      </c>
      <c r="O29" s="9">
        <f t="shared" si="19"/>
        <v>-0.26166666666666666</v>
      </c>
      <c r="P29" s="23">
        <f t="shared" si="19"/>
        <v>-0.14041666666666666</v>
      </c>
      <c r="Q29" s="24">
        <f t="shared" si="19"/>
        <v>-0.12166666666666669</v>
      </c>
      <c r="R29" s="13">
        <f t="shared" si="19"/>
        <v>-0.11000000000000004</v>
      </c>
      <c r="S29" s="35">
        <f t="shared" si="19"/>
        <v>-9.2500000000000013E-2</v>
      </c>
    </row>
    <row r="30" spans="1:19" s="4" customFormat="1" x14ac:dyDescent="0.2">
      <c r="A30" s="3" t="s">
        <v>2</v>
      </c>
      <c r="B30" s="13">
        <v>0.15</v>
      </c>
      <c r="C30" s="18">
        <f>+B30+0.01</f>
        <v>0.16</v>
      </c>
      <c r="D30" s="23">
        <f>+B30+0.26</f>
        <v>0.41000000000000003</v>
      </c>
      <c r="E30" s="24">
        <f>+D30+0.03</f>
        <v>0.44000000000000006</v>
      </c>
      <c r="F30" s="8">
        <f>+B30-0.05</f>
        <v>9.9999999999999992E-2</v>
      </c>
      <c r="G30" s="9">
        <f>+F30+0.05</f>
        <v>0.15</v>
      </c>
      <c r="H30" s="23">
        <v>-0.38</v>
      </c>
      <c r="I30" s="29">
        <f>+H30+0.02</f>
        <v>-0.36</v>
      </c>
      <c r="J30" s="13">
        <f>+B30-0.35</f>
        <v>-0.19999999999999998</v>
      </c>
      <c r="K30" s="18">
        <f>+J30+0.1</f>
        <v>-9.9999999999999978E-2</v>
      </c>
      <c r="L30" s="23">
        <v>-0.33</v>
      </c>
      <c r="M30" s="24">
        <f>+L30+0.02</f>
        <v>-0.31</v>
      </c>
      <c r="N30" s="8">
        <v>-0.21</v>
      </c>
      <c r="O30" s="9">
        <f>+N30+0.02</f>
        <v>-0.19</v>
      </c>
      <c r="P30" s="23">
        <v>-0.1</v>
      </c>
      <c r="Q30" s="24">
        <f>+P30+0.01</f>
        <v>-9.0000000000000011E-2</v>
      </c>
      <c r="R30" s="13">
        <f>+P30+0.02</f>
        <v>-0.08</v>
      </c>
      <c r="S30" s="14">
        <f>+R30+0.02</f>
        <v>-0.06</v>
      </c>
    </row>
    <row r="31" spans="1:19" s="4" customFormat="1" x14ac:dyDescent="0.2">
      <c r="A31" s="3" t="s">
        <v>3</v>
      </c>
      <c r="B31" s="13">
        <v>0.16</v>
      </c>
      <c r="C31" s="18">
        <f>+B31+0.01</f>
        <v>0.17</v>
      </c>
      <c r="D31" s="23">
        <f>+B31+0.26</f>
        <v>0.42000000000000004</v>
      </c>
      <c r="E31" s="24">
        <f>+D31+0.03</f>
        <v>0.45000000000000007</v>
      </c>
      <c r="F31" s="8">
        <f>+B31-0.05</f>
        <v>0.11</v>
      </c>
      <c r="G31" s="9">
        <f>+F31+0.05</f>
        <v>0.16</v>
      </c>
      <c r="H31" s="23">
        <f>+H30</f>
        <v>-0.38</v>
      </c>
      <c r="I31" s="29">
        <f>+H31+0.02</f>
        <v>-0.36</v>
      </c>
      <c r="J31" s="13">
        <f>+B31-0.35</f>
        <v>-0.18999999999999997</v>
      </c>
      <c r="K31" s="18">
        <f>+J31+0.1</f>
        <v>-8.9999999999999969E-2</v>
      </c>
      <c r="L31" s="23">
        <v>-0.33</v>
      </c>
      <c r="M31" s="24">
        <f>+L31+0.02</f>
        <v>-0.31</v>
      </c>
      <c r="N31" s="8">
        <v>-0.2</v>
      </c>
      <c r="O31" s="9">
        <f>+N31+0.02</f>
        <v>-0.18000000000000002</v>
      </c>
      <c r="P31" s="23">
        <v>-0.09</v>
      </c>
      <c r="Q31" s="24">
        <f>+P31+0.02</f>
        <v>-6.9999999999999993E-2</v>
      </c>
      <c r="R31" s="13">
        <f>+P31+0.02</f>
        <v>-6.9999999999999993E-2</v>
      </c>
      <c r="S31" s="14">
        <f>+R31+0.02</f>
        <v>-4.9999999999999989E-2</v>
      </c>
    </row>
    <row r="32" spans="1:19" s="4" customFormat="1" x14ac:dyDescent="0.2">
      <c r="A32" s="3" t="s">
        <v>4</v>
      </c>
      <c r="B32" s="13">
        <v>0.15</v>
      </c>
      <c r="C32" s="18">
        <f>+B32+0.04</f>
        <v>0.19</v>
      </c>
      <c r="D32" s="23">
        <f>+B32+0.23</f>
        <v>0.38</v>
      </c>
      <c r="E32" s="24">
        <f>+D32+0.05</f>
        <v>0.43</v>
      </c>
      <c r="F32" s="8">
        <f>+B32-0.15</f>
        <v>0</v>
      </c>
      <c r="G32" s="9">
        <f>+F32+0.1</f>
        <v>0.1</v>
      </c>
      <c r="H32" s="23">
        <v>-0.43</v>
      </c>
      <c r="I32" s="29">
        <f>+H32+0.04</f>
        <v>-0.39</v>
      </c>
      <c r="J32" s="13">
        <f>+B32-0.35</f>
        <v>-0.19999999999999998</v>
      </c>
      <c r="K32" s="18">
        <f>+J32+0.1</f>
        <v>-9.9999999999999978E-2</v>
      </c>
      <c r="L32" s="23">
        <v>-0.3</v>
      </c>
      <c r="M32" s="24">
        <f>+L32+0.05</f>
        <v>-0.25</v>
      </c>
      <c r="N32" s="8">
        <v>-0.17</v>
      </c>
      <c r="O32" s="9">
        <f>+N32+0.05</f>
        <v>-0.12000000000000001</v>
      </c>
      <c r="P32" s="23">
        <v>-0.08</v>
      </c>
      <c r="Q32" s="24">
        <f>+P32+0.02</f>
        <v>-0.06</v>
      </c>
      <c r="R32" s="13">
        <f>+P32+0.02</f>
        <v>-0.06</v>
      </c>
      <c r="S32" s="14">
        <f>+R32+0.05</f>
        <v>-9.999999999999995E-3</v>
      </c>
    </row>
    <row r="33" spans="1:19" s="4" customFormat="1" x14ac:dyDescent="0.2">
      <c r="A33" s="3" t="s">
        <v>5</v>
      </c>
      <c r="B33" s="13">
        <v>0.15</v>
      </c>
      <c r="C33" s="18">
        <f>+B33+0.1</f>
        <v>0.25</v>
      </c>
      <c r="D33" s="23">
        <f>+B33+0.15</f>
        <v>0.3</v>
      </c>
      <c r="E33" s="24">
        <f>+D33+0.1</f>
        <v>0.4</v>
      </c>
      <c r="F33" s="8">
        <f>+B33-0.15</f>
        <v>0</v>
      </c>
      <c r="G33" s="9">
        <f>+F33+0.1</f>
        <v>0.1</v>
      </c>
      <c r="H33" s="23">
        <v>-0.52</v>
      </c>
      <c r="I33" s="29">
        <f>+H33+0.06</f>
        <v>-0.46</v>
      </c>
      <c r="J33" s="13">
        <f>+B33-0.25</f>
        <v>-0.1</v>
      </c>
      <c r="K33" s="18">
        <f>+J33+0.1</f>
        <v>0</v>
      </c>
      <c r="L33" s="23">
        <v>-0.3</v>
      </c>
      <c r="M33" s="24">
        <v>-0.25</v>
      </c>
      <c r="N33" s="8">
        <v>-0.15</v>
      </c>
      <c r="O33" s="9">
        <v>-0.05</v>
      </c>
      <c r="P33" s="23">
        <v>0</v>
      </c>
      <c r="Q33" s="24">
        <v>0</v>
      </c>
      <c r="R33" s="13">
        <v>0</v>
      </c>
      <c r="S33" s="14">
        <v>0</v>
      </c>
    </row>
    <row r="34" spans="1:19" s="4" customFormat="1" ht="13.5" thickBot="1" x14ac:dyDescent="0.25">
      <c r="A34" s="3" t="s">
        <v>6</v>
      </c>
      <c r="B34" s="15">
        <v>0.15</v>
      </c>
      <c r="C34" s="19">
        <f>+B34+0.15</f>
        <v>0.3</v>
      </c>
      <c r="D34" s="25">
        <f>+C34+0.15</f>
        <v>0.44999999999999996</v>
      </c>
      <c r="E34" s="28">
        <f>+D34+0.1</f>
        <v>0.54999999999999993</v>
      </c>
      <c r="F34" s="31">
        <f>+B34-0.15</f>
        <v>0</v>
      </c>
      <c r="G34" s="32">
        <f>+F34+0.1</f>
        <v>0.1</v>
      </c>
      <c r="H34" s="25">
        <v>-0.55000000000000004</v>
      </c>
      <c r="I34" s="30">
        <f>+H34+0.06</f>
        <v>-0.49000000000000005</v>
      </c>
      <c r="J34" s="15">
        <f>+B34-0.25</f>
        <v>-0.1</v>
      </c>
      <c r="K34" s="19">
        <f>+J34+0.1</f>
        <v>0</v>
      </c>
      <c r="L34" s="25">
        <v>-0.3</v>
      </c>
      <c r="M34" s="26">
        <v>-0.15</v>
      </c>
      <c r="N34" s="31">
        <v>-0.15</v>
      </c>
      <c r="O34" s="32">
        <v>-0.05</v>
      </c>
      <c r="P34" s="25">
        <v>0</v>
      </c>
      <c r="Q34" s="26">
        <v>0</v>
      </c>
      <c r="R34" s="15">
        <v>0</v>
      </c>
      <c r="S34" s="16">
        <v>0</v>
      </c>
    </row>
    <row r="35" spans="1:19" s="4" customFormat="1" ht="13.5" thickBot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s="4" customFormat="1" x14ac:dyDescent="0.2">
      <c r="A36" s="3" t="s">
        <v>27</v>
      </c>
      <c r="B36" s="11">
        <v>3.5000000000000003E-2</v>
      </c>
      <c r="C36" s="12">
        <f>+B36+0.015</f>
        <v>0.05</v>
      </c>
      <c r="D36" s="21">
        <f>+D23+0.2</f>
        <v>0.435</v>
      </c>
      <c r="E36" s="22">
        <f t="shared" ref="E36:E44" si="20">+D36+0.02</f>
        <v>0.45500000000000002</v>
      </c>
      <c r="F36" s="6">
        <f>+F23+0.02</f>
        <v>4.4999999999999998E-2</v>
      </c>
      <c r="G36" s="7">
        <f>+F36+0.03</f>
        <v>7.4999999999999997E-2</v>
      </c>
      <c r="H36" s="21">
        <f>+H23</f>
        <v>-0.41</v>
      </c>
      <c r="I36" s="27">
        <f t="shared" ref="I36:I47" si="21">+H36+0.02</f>
        <v>-0.38999999999999996</v>
      </c>
      <c r="J36" s="11">
        <f>+J23+0.2</f>
        <v>0.22500000000000001</v>
      </c>
      <c r="K36" s="12">
        <f>+J36+0.03</f>
        <v>0.255</v>
      </c>
      <c r="L36" s="21">
        <f>+L23+0.02</f>
        <v>-0.29499999999999998</v>
      </c>
      <c r="M36" s="22">
        <f>+L36+0.02</f>
        <v>-0.27499999999999997</v>
      </c>
      <c r="N36" s="6">
        <v>-0.23</v>
      </c>
      <c r="O36" s="7">
        <f t="shared" ref="O36:O47" si="22">+N36+0.02</f>
        <v>-0.21000000000000002</v>
      </c>
      <c r="P36" s="21">
        <f>+P23-0.025</f>
        <v>-0.185</v>
      </c>
      <c r="Q36" s="22">
        <f>+P36+0.015</f>
        <v>-0.16999999999999998</v>
      </c>
      <c r="R36" s="11">
        <f>+R23-0.01</f>
        <v>-0.15000000000000002</v>
      </c>
      <c r="S36" s="12">
        <f>+R36+0.01</f>
        <v>-0.14000000000000001</v>
      </c>
    </row>
    <row r="37" spans="1:19" s="4" customFormat="1" x14ac:dyDescent="0.2">
      <c r="A37" s="3" t="s">
        <v>28</v>
      </c>
      <c r="B37" s="13">
        <f>+B36-0</f>
        <v>3.5000000000000003E-2</v>
      </c>
      <c r="C37" s="14">
        <f>+B37+0.015</f>
        <v>0.05</v>
      </c>
      <c r="D37" s="23">
        <f>+D36-0.15</f>
        <v>0.28500000000000003</v>
      </c>
      <c r="E37" s="24">
        <f t="shared" si="20"/>
        <v>0.30500000000000005</v>
      </c>
      <c r="F37" s="8">
        <f>+F36-0.05</f>
        <v>-5.0000000000000044E-3</v>
      </c>
      <c r="G37" s="9">
        <f>+F37+0.03</f>
        <v>2.4999999999999994E-2</v>
      </c>
      <c r="H37" s="23">
        <f>+H36</f>
        <v>-0.41</v>
      </c>
      <c r="I37" s="29">
        <f t="shared" si="21"/>
        <v>-0.38999999999999996</v>
      </c>
      <c r="J37" s="13">
        <f>+J36-0.2</f>
        <v>2.4999999999999994E-2</v>
      </c>
      <c r="K37" s="14">
        <f>+J37+0.03</f>
        <v>5.4999999999999993E-2</v>
      </c>
      <c r="L37" s="23">
        <f>+L36-0.01</f>
        <v>-0.30499999999999999</v>
      </c>
      <c r="M37" s="24">
        <f>+L37+0.02</f>
        <v>-0.28499999999999998</v>
      </c>
      <c r="N37" s="8">
        <f>+N36-0.01</f>
        <v>-0.24000000000000002</v>
      </c>
      <c r="O37" s="9">
        <f t="shared" si="22"/>
        <v>-0.22000000000000003</v>
      </c>
      <c r="P37" s="23">
        <f>+P36+0.01</f>
        <v>-0.17499999999999999</v>
      </c>
      <c r="Q37" s="24">
        <f>+P37+0.015</f>
        <v>-0.15999999999999998</v>
      </c>
      <c r="R37" s="13">
        <f>+R36+0.015</f>
        <v>-0.13500000000000001</v>
      </c>
      <c r="S37" s="14">
        <f>+R37+0.01</f>
        <v>-0.125</v>
      </c>
    </row>
    <row r="38" spans="1:19" s="4" customFormat="1" x14ac:dyDescent="0.2">
      <c r="A38" s="3" t="s">
        <v>29</v>
      </c>
      <c r="B38" s="13">
        <f>+B37-0.01</f>
        <v>2.5000000000000001E-2</v>
      </c>
      <c r="C38" s="14">
        <f>+B38+0.02</f>
        <v>4.4999999999999998E-2</v>
      </c>
      <c r="D38" s="23">
        <f>+D37-0.15</f>
        <v>0.13500000000000004</v>
      </c>
      <c r="E38" s="24">
        <f t="shared" si="20"/>
        <v>0.15500000000000003</v>
      </c>
      <c r="F38" s="8">
        <f>+F37-0.05</f>
        <v>-5.5000000000000007E-2</v>
      </c>
      <c r="G38" s="9">
        <f>+F38+0.03</f>
        <v>-2.5000000000000008E-2</v>
      </c>
      <c r="H38" s="23">
        <f>+H37</f>
        <v>-0.41</v>
      </c>
      <c r="I38" s="29">
        <f t="shared" si="21"/>
        <v>-0.38999999999999996</v>
      </c>
      <c r="J38" s="13">
        <f>+J37-0.2</f>
        <v>-0.17500000000000002</v>
      </c>
      <c r="K38" s="14">
        <f>+J38+0.03</f>
        <v>-0.14500000000000002</v>
      </c>
      <c r="L38" s="23">
        <f>+L37-0.05</f>
        <v>-0.35499999999999998</v>
      </c>
      <c r="M38" s="24">
        <f>+L38+0.02</f>
        <v>-0.33499999999999996</v>
      </c>
      <c r="N38" s="8">
        <f>+N37-0.03</f>
        <v>-0.27</v>
      </c>
      <c r="O38" s="9">
        <f t="shared" si="22"/>
        <v>-0.25</v>
      </c>
      <c r="P38" s="23">
        <f>+P37+0.01</f>
        <v>-0.16499999999999998</v>
      </c>
      <c r="Q38" s="24">
        <f>+P38+0.015</f>
        <v>-0.14999999999999997</v>
      </c>
      <c r="R38" s="13">
        <f>+R37+0.01</f>
        <v>-0.125</v>
      </c>
      <c r="S38" s="14">
        <f>+R38+0.01</f>
        <v>-0.115</v>
      </c>
    </row>
    <row r="39" spans="1:19" s="4" customFormat="1" x14ac:dyDescent="0.2">
      <c r="A39" s="3" t="s">
        <v>30</v>
      </c>
      <c r="B39" s="13">
        <v>0.03</v>
      </c>
      <c r="C39" s="14">
        <f t="shared" ref="C39:C45" si="23">+B39+0.02</f>
        <v>0.05</v>
      </c>
      <c r="D39" s="23">
        <f>+D25-0.1</f>
        <v>0.26</v>
      </c>
      <c r="E39" s="24">
        <f t="shared" si="20"/>
        <v>0.28000000000000003</v>
      </c>
      <c r="F39" s="8">
        <f>+F25-0.1</f>
        <v>-7.5000000000000011E-2</v>
      </c>
      <c r="G39" s="9">
        <f t="shared" ref="G39:G45" si="24">+F39+0.02</f>
        <v>-5.5000000000000007E-2</v>
      </c>
      <c r="H39" s="23">
        <f>+H25</f>
        <v>-0.39500000000000002</v>
      </c>
      <c r="I39" s="29">
        <f t="shared" si="21"/>
        <v>-0.375</v>
      </c>
      <c r="J39" s="13">
        <f t="shared" ref="J39:J45" si="25">+L39+0.2</f>
        <v>-0.23499999999999999</v>
      </c>
      <c r="K39" s="14">
        <f t="shared" ref="K39:K45" si="26">+J39+0.05</f>
        <v>-0.185</v>
      </c>
      <c r="L39" s="23">
        <f>+L25+0.04</f>
        <v>-0.435</v>
      </c>
      <c r="M39" s="24">
        <f t="shared" ref="M39:M45" si="27">+L39+0.02</f>
        <v>-0.41499999999999998</v>
      </c>
      <c r="N39" s="8">
        <f>+N25-0.01</f>
        <v>-0.33</v>
      </c>
      <c r="O39" s="9">
        <f t="shared" si="22"/>
        <v>-0.31</v>
      </c>
      <c r="P39" s="23">
        <f>+P25-0.03</f>
        <v>-0.16</v>
      </c>
      <c r="Q39" s="24">
        <f>+P39+0.02</f>
        <v>-0.14000000000000001</v>
      </c>
      <c r="R39" s="13">
        <f>+R25-0.03</f>
        <v>-0.13</v>
      </c>
      <c r="S39" s="14">
        <f t="shared" ref="S39:S47" si="28">+R39+0.02</f>
        <v>-0.11</v>
      </c>
    </row>
    <row r="40" spans="1:19" s="4" customFormat="1" x14ac:dyDescent="0.2">
      <c r="A40" s="3" t="s">
        <v>31</v>
      </c>
      <c r="B40" s="13">
        <f>+B39+0.05</f>
        <v>0.08</v>
      </c>
      <c r="C40" s="14">
        <f t="shared" si="23"/>
        <v>0.1</v>
      </c>
      <c r="D40" s="23">
        <f>+D39+0.05</f>
        <v>0.31</v>
      </c>
      <c r="E40" s="24">
        <f t="shared" si="20"/>
        <v>0.33</v>
      </c>
      <c r="F40" s="8">
        <f>+F39+0.05</f>
        <v>-2.5000000000000008E-2</v>
      </c>
      <c r="G40" s="9">
        <f t="shared" si="24"/>
        <v>-5.0000000000000079E-3</v>
      </c>
      <c r="H40" s="23">
        <f t="shared" ref="H40:H45" si="29">+H39</f>
        <v>-0.39500000000000002</v>
      </c>
      <c r="I40" s="29">
        <f t="shared" si="21"/>
        <v>-0.375</v>
      </c>
      <c r="J40" s="13">
        <f t="shared" si="25"/>
        <v>-0.23499999999999999</v>
      </c>
      <c r="K40" s="14">
        <f t="shared" si="26"/>
        <v>-0.185</v>
      </c>
      <c r="L40" s="23">
        <f>+L39</f>
        <v>-0.435</v>
      </c>
      <c r="M40" s="24">
        <f t="shared" si="27"/>
        <v>-0.41499999999999998</v>
      </c>
      <c r="N40" s="8">
        <f>+N39</f>
        <v>-0.33</v>
      </c>
      <c r="O40" s="9">
        <f t="shared" si="22"/>
        <v>-0.31</v>
      </c>
      <c r="P40" s="23">
        <f>+P39</f>
        <v>-0.16</v>
      </c>
      <c r="Q40" s="24">
        <f t="shared" ref="Q40:Q47" si="30">+P40+0.02</f>
        <v>-0.14000000000000001</v>
      </c>
      <c r="R40" s="13">
        <f>+R39</f>
        <v>-0.13</v>
      </c>
      <c r="S40" s="14">
        <f t="shared" si="28"/>
        <v>-0.11</v>
      </c>
    </row>
    <row r="41" spans="1:19" s="4" customFormat="1" x14ac:dyDescent="0.2">
      <c r="A41" s="3" t="s">
        <v>32</v>
      </c>
      <c r="B41" s="13">
        <f>+B40+0.05</f>
        <v>0.13</v>
      </c>
      <c r="C41" s="14">
        <f t="shared" si="23"/>
        <v>0.15</v>
      </c>
      <c r="D41" s="23">
        <f>+D40+0.05</f>
        <v>0.36</v>
      </c>
      <c r="E41" s="24">
        <f t="shared" si="20"/>
        <v>0.38</v>
      </c>
      <c r="F41" s="8">
        <f>+F40+0.05</f>
        <v>2.4999999999999994E-2</v>
      </c>
      <c r="G41" s="9">
        <f t="shared" si="24"/>
        <v>4.4999999999999998E-2</v>
      </c>
      <c r="H41" s="23">
        <f t="shared" si="29"/>
        <v>-0.39500000000000002</v>
      </c>
      <c r="I41" s="29">
        <f t="shared" si="21"/>
        <v>-0.375</v>
      </c>
      <c r="J41" s="13">
        <f t="shared" si="25"/>
        <v>-0.23499999999999999</v>
      </c>
      <c r="K41" s="14">
        <f t="shared" si="26"/>
        <v>-0.185</v>
      </c>
      <c r="L41" s="23">
        <f>+L40</f>
        <v>-0.435</v>
      </c>
      <c r="M41" s="24">
        <f t="shared" si="27"/>
        <v>-0.41499999999999998</v>
      </c>
      <c r="N41" s="8">
        <f>+N40</f>
        <v>-0.33</v>
      </c>
      <c r="O41" s="9">
        <f t="shared" si="22"/>
        <v>-0.31</v>
      </c>
      <c r="P41" s="23">
        <f>+P40</f>
        <v>-0.16</v>
      </c>
      <c r="Q41" s="24">
        <f t="shared" si="30"/>
        <v>-0.14000000000000001</v>
      </c>
      <c r="R41" s="13">
        <f>+R40</f>
        <v>-0.13</v>
      </c>
      <c r="S41" s="14">
        <f t="shared" si="28"/>
        <v>-0.11</v>
      </c>
    </row>
    <row r="42" spans="1:19" s="4" customFormat="1" x14ac:dyDescent="0.2">
      <c r="A42" s="3" t="s">
        <v>33</v>
      </c>
      <c r="B42" s="13">
        <f>+B41+0.03</f>
        <v>0.16</v>
      </c>
      <c r="C42" s="14">
        <f t="shared" si="23"/>
        <v>0.18</v>
      </c>
      <c r="D42" s="23">
        <f>+D41</f>
        <v>0.36</v>
      </c>
      <c r="E42" s="24">
        <f t="shared" si="20"/>
        <v>0.38</v>
      </c>
      <c r="F42" s="8">
        <f>+F25</f>
        <v>2.4999999999999994E-2</v>
      </c>
      <c r="G42" s="9">
        <f t="shared" si="24"/>
        <v>4.4999999999999998E-2</v>
      </c>
      <c r="H42" s="23">
        <f t="shared" si="29"/>
        <v>-0.39500000000000002</v>
      </c>
      <c r="I42" s="29">
        <f t="shared" si="21"/>
        <v>-0.375</v>
      </c>
      <c r="J42" s="13">
        <f t="shared" si="25"/>
        <v>-0.34500000000000003</v>
      </c>
      <c r="K42" s="14">
        <f t="shared" si="26"/>
        <v>-0.29500000000000004</v>
      </c>
      <c r="L42" s="23">
        <f>+L41-0.11</f>
        <v>-0.54500000000000004</v>
      </c>
      <c r="M42" s="24">
        <f t="shared" si="27"/>
        <v>-0.52500000000000002</v>
      </c>
      <c r="N42" s="8">
        <f>+N41+0.02</f>
        <v>-0.31</v>
      </c>
      <c r="O42" s="9">
        <f t="shared" si="22"/>
        <v>-0.28999999999999998</v>
      </c>
      <c r="P42" s="23">
        <f>+P25+0.03</f>
        <v>-0.1</v>
      </c>
      <c r="Q42" s="24">
        <f t="shared" si="30"/>
        <v>-0.08</v>
      </c>
      <c r="R42" s="13">
        <f>+R25+0.03</f>
        <v>-7.0000000000000007E-2</v>
      </c>
      <c r="S42" s="14">
        <f t="shared" si="28"/>
        <v>-0.05</v>
      </c>
    </row>
    <row r="43" spans="1:19" s="4" customFormat="1" x14ac:dyDescent="0.2">
      <c r="A43" s="3" t="s">
        <v>34</v>
      </c>
      <c r="B43" s="13">
        <f>+B42+0.03</f>
        <v>0.19</v>
      </c>
      <c r="C43" s="14">
        <f t="shared" si="23"/>
        <v>0.21</v>
      </c>
      <c r="D43" s="23">
        <f>+D42+0.05</f>
        <v>0.41</v>
      </c>
      <c r="E43" s="24">
        <f t="shared" si="20"/>
        <v>0.43</v>
      </c>
      <c r="F43" s="8">
        <f>+F42+0.05</f>
        <v>7.4999999999999997E-2</v>
      </c>
      <c r="G43" s="9">
        <f t="shared" si="24"/>
        <v>9.5000000000000001E-2</v>
      </c>
      <c r="H43" s="23">
        <f t="shared" si="29"/>
        <v>-0.39500000000000002</v>
      </c>
      <c r="I43" s="29">
        <f t="shared" si="21"/>
        <v>-0.375</v>
      </c>
      <c r="J43" s="13">
        <f t="shared" si="25"/>
        <v>-0.34500000000000003</v>
      </c>
      <c r="K43" s="14">
        <f t="shared" si="26"/>
        <v>-0.29500000000000004</v>
      </c>
      <c r="L43" s="23">
        <f>+L42</f>
        <v>-0.54500000000000004</v>
      </c>
      <c r="M43" s="24">
        <f t="shared" si="27"/>
        <v>-0.52500000000000002</v>
      </c>
      <c r="N43" s="8">
        <f>+N42</f>
        <v>-0.31</v>
      </c>
      <c r="O43" s="9">
        <f t="shared" si="22"/>
        <v>-0.28999999999999998</v>
      </c>
      <c r="P43" s="23">
        <f>+P42</f>
        <v>-0.1</v>
      </c>
      <c r="Q43" s="24">
        <f t="shared" si="30"/>
        <v>-0.08</v>
      </c>
      <c r="R43" s="13">
        <f>+R42</f>
        <v>-7.0000000000000007E-2</v>
      </c>
      <c r="S43" s="14">
        <f t="shared" si="28"/>
        <v>-0.05</v>
      </c>
    </row>
    <row r="44" spans="1:19" s="4" customFormat="1" x14ac:dyDescent="0.2">
      <c r="A44" s="3" t="s">
        <v>35</v>
      </c>
      <c r="B44" s="13">
        <f>+B43+0.03</f>
        <v>0.22</v>
      </c>
      <c r="C44" s="14">
        <f t="shared" si="23"/>
        <v>0.24</v>
      </c>
      <c r="D44" s="23">
        <f>+D43+0.05</f>
        <v>0.45999999999999996</v>
      </c>
      <c r="E44" s="24">
        <f t="shared" si="20"/>
        <v>0.48</v>
      </c>
      <c r="F44" s="8">
        <f>+F43+0.05</f>
        <v>0.125</v>
      </c>
      <c r="G44" s="9">
        <f t="shared" si="24"/>
        <v>0.14499999999999999</v>
      </c>
      <c r="H44" s="23">
        <f t="shared" si="29"/>
        <v>-0.39500000000000002</v>
      </c>
      <c r="I44" s="29">
        <f t="shared" si="21"/>
        <v>-0.375</v>
      </c>
      <c r="J44" s="13">
        <f t="shared" si="25"/>
        <v>-0.34500000000000003</v>
      </c>
      <c r="K44" s="14">
        <f t="shared" si="26"/>
        <v>-0.29500000000000004</v>
      </c>
      <c r="L44" s="23">
        <f>+L43</f>
        <v>-0.54500000000000004</v>
      </c>
      <c r="M44" s="24">
        <f t="shared" si="27"/>
        <v>-0.52500000000000002</v>
      </c>
      <c r="N44" s="8">
        <f>+N43</f>
        <v>-0.31</v>
      </c>
      <c r="O44" s="9">
        <f t="shared" si="22"/>
        <v>-0.28999999999999998</v>
      </c>
      <c r="P44" s="23">
        <f>+P43</f>
        <v>-0.1</v>
      </c>
      <c r="Q44" s="24">
        <f t="shared" si="30"/>
        <v>-0.08</v>
      </c>
      <c r="R44" s="13">
        <f>+R43</f>
        <v>-7.0000000000000007E-2</v>
      </c>
      <c r="S44" s="14">
        <f t="shared" si="28"/>
        <v>-0.05</v>
      </c>
    </row>
    <row r="45" spans="1:19" s="4" customFormat="1" x14ac:dyDescent="0.2">
      <c r="A45" s="3" t="s">
        <v>36</v>
      </c>
      <c r="B45" s="13">
        <f>+B44-0.12</f>
        <v>0.1</v>
      </c>
      <c r="C45" s="14">
        <f t="shared" si="23"/>
        <v>0.12000000000000001</v>
      </c>
      <c r="D45" s="23">
        <f>+D44-0.1</f>
        <v>0.36</v>
      </c>
      <c r="E45" s="24">
        <f>+D45+0.05</f>
        <v>0.41</v>
      </c>
      <c r="F45" s="8">
        <f>+F44-0.1</f>
        <v>2.4999999999999994E-2</v>
      </c>
      <c r="G45" s="9">
        <f t="shared" si="24"/>
        <v>4.4999999999999998E-2</v>
      </c>
      <c r="H45" s="23">
        <f t="shared" si="29"/>
        <v>-0.39500000000000002</v>
      </c>
      <c r="I45" s="29">
        <f t="shared" si="21"/>
        <v>-0.375</v>
      </c>
      <c r="J45" s="13">
        <f t="shared" si="25"/>
        <v>-0.185</v>
      </c>
      <c r="K45" s="14">
        <f t="shared" si="26"/>
        <v>-0.13500000000000001</v>
      </c>
      <c r="L45" s="23">
        <f>+L44+0.16</f>
        <v>-0.38500000000000001</v>
      </c>
      <c r="M45" s="24">
        <f t="shared" si="27"/>
        <v>-0.36499999999999999</v>
      </c>
      <c r="N45" s="8">
        <f>+N44-0.01</f>
        <v>-0.32</v>
      </c>
      <c r="O45" s="9">
        <f t="shared" si="22"/>
        <v>-0.3</v>
      </c>
      <c r="P45" s="23">
        <f>+P44-0.03</f>
        <v>-0.13</v>
      </c>
      <c r="Q45" s="24">
        <f t="shared" si="30"/>
        <v>-0.11</v>
      </c>
      <c r="R45" s="13">
        <f>+R44-0.03</f>
        <v>-0.1</v>
      </c>
      <c r="S45" s="14">
        <f t="shared" si="28"/>
        <v>-0.08</v>
      </c>
    </row>
    <row r="46" spans="1:19" s="4" customFormat="1" x14ac:dyDescent="0.2">
      <c r="A46" s="3" t="s">
        <v>37</v>
      </c>
      <c r="B46" s="13">
        <f>+B26+0.02</f>
        <v>0.15</v>
      </c>
      <c r="C46" s="14">
        <f>+B46+0.02</f>
        <v>0.16999999999999998</v>
      </c>
      <c r="D46" s="23">
        <f>+D26+0.05</f>
        <v>0.43</v>
      </c>
      <c r="E46" s="24">
        <f>+D46+0.02</f>
        <v>0.45</v>
      </c>
      <c r="F46" s="8">
        <f>+F26+0.05</f>
        <v>0.16</v>
      </c>
      <c r="G46" s="9">
        <f>+F46+0.02</f>
        <v>0.18</v>
      </c>
      <c r="H46" s="23">
        <f>+H45+0.05</f>
        <v>-0.34500000000000003</v>
      </c>
      <c r="I46" s="29">
        <f t="shared" si="21"/>
        <v>-0.32500000000000001</v>
      </c>
      <c r="J46" s="13">
        <f>+J26+0.15</f>
        <v>0.315</v>
      </c>
      <c r="K46" s="14">
        <f>+J46+0.02</f>
        <v>0.33500000000000002</v>
      </c>
      <c r="L46" s="23">
        <f>+L26+0</f>
        <v>-0.26500000000000001</v>
      </c>
      <c r="M46" s="24">
        <f>+L46+0.02</f>
        <v>-0.24500000000000002</v>
      </c>
      <c r="N46" s="8">
        <f>+N26</f>
        <v>-0.2</v>
      </c>
      <c r="O46" s="9">
        <f t="shared" si="22"/>
        <v>-0.18000000000000002</v>
      </c>
      <c r="P46" s="23">
        <f>+P26+0.01</f>
        <v>-0.13</v>
      </c>
      <c r="Q46" s="24">
        <f t="shared" si="30"/>
        <v>-0.11</v>
      </c>
      <c r="R46" s="13">
        <f>+R26</f>
        <v>-0.11000000000000001</v>
      </c>
      <c r="S46" s="14">
        <f t="shared" si="28"/>
        <v>-9.0000000000000011E-2</v>
      </c>
    </row>
    <row r="47" spans="1:19" s="4" customFormat="1" ht="13.5" thickBot="1" x14ac:dyDescent="0.25">
      <c r="A47" s="3" t="s">
        <v>38</v>
      </c>
      <c r="B47" s="15">
        <f>+B46</f>
        <v>0.15</v>
      </c>
      <c r="C47" s="16">
        <f>+B47+0.02</f>
        <v>0.16999999999999998</v>
      </c>
      <c r="D47" s="25">
        <f>+D46+0.05</f>
        <v>0.48</v>
      </c>
      <c r="E47" s="26">
        <f>+D47+0.02</f>
        <v>0.5</v>
      </c>
      <c r="F47" s="31">
        <f>+F46+0.05</f>
        <v>0.21000000000000002</v>
      </c>
      <c r="G47" s="32">
        <f>+F47+0.02</f>
        <v>0.23</v>
      </c>
      <c r="H47" s="25">
        <f>+H46+0.02</f>
        <v>-0.32500000000000001</v>
      </c>
      <c r="I47" s="30">
        <f t="shared" si="21"/>
        <v>-0.30499999999999999</v>
      </c>
      <c r="J47" s="15">
        <f>+J46+0.1</f>
        <v>0.41500000000000004</v>
      </c>
      <c r="K47" s="16">
        <f>+J47+0.02</f>
        <v>0.43500000000000005</v>
      </c>
      <c r="L47" s="25">
        <f>+L46</f>
        <v>-0.26500000000000001</v>
      </c>
      <c r="M47" s="26">
        <f>+L47+0.02</f>
        <v>-0.24500000000000002</v>
      </c>
      <c r="N47" s="31">
        <f>+N46</f>
        <v>-0.2</v>
      </c>
      <c r="O47" s="32">
        <f t="shared" si="22"/>
        <v>-0.18000000000000002</v>
      </c>
      <c r="P47" s="25">
        <f>+P46+0.01</f>
        <v>-0.12000000000000001</v>
      </c>
      <c r="Q47" s="26">
        <f t="shared" si="30"/>
        <v>-0.1</v>
      </c>
      <c r="R47" s="15">
        <f>+R46+0.01</f>
        <v>-0.10000000000000002</v>
      </c>
      <c r="S47" s="16">
        <f t="shared" si="28"/>
        <v>-8.0000000000000016E-2</v>
      </c>
    </row>
    <row r="50" spans="1:1" x14ac:dyDescent="0.2">
      <c r="A50" s="1" t="s">
        <v>39</v>
      </c>
    </row>
    <row r="52" spans="1:1" x14ac:dyDescent="0.2">
      <c r="A52" s="1" t="s">
        <v>40</v>
      </c>
    </row>
    <row r="53" spans="1:1" x14ac:dyDescent="0.2">
      <c r="A53" s="1" t="s">
        <v>41</v>
      </c>
    </row>
  </sheetData>
  <mergeCells count="11">
    <mergeCell ref="F3:G3"/>
    <mergeCell ref="N3:O3"/>
    <mergeCell ref="L3:M3"/>
    <mergeCell ref="P3:Q3"/>
    <mergeCell ref="H3:I3"/>
    <mergeCell ref="A1:S1"/>
    <mergeCell ref="A2:S2"/>
    <mergeCell ref="R3:S3"/>
    <mergeCell ref="B3:C3"/>
    <mergeCell ref="J3:K3"/>
    <mergeCell ref="D3:E3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Basis</vt:lpstr>
      <vt:lpstr>Sheet3</vt:lpstr>
      <vt:lpstr>Basis!Print_Area</vt:lpstr>
    </vt:vector>
  </TitlesOfParts>
  <Company>amerex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kunid</dc:creator>
  <cp:lastModifiedBy>Felienne</cp:lastModifiedBy>
  <cp:lastPrinted>2001-12-26T20:14:14Z</cp:lastPrinted>
  <dcterms:created xsi:type="dcterms:W3CDTF">2001-02-15T23:27:04Z</dcterms:created>
  <dcterms:modified xsi:type="dcterms:W3CDTF">2014-09-04T08:22:50Z</dcterms:modified>
</cp:coreProperties>
</file>