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2120" windowHeight="8580"/>
  </bookViews>
  <sheets>
    <sheet name="ENA" sheetId="1" r:id="rId1"/>
    <sheet name="EPI" sheetId="2" state="hidden" r:id="rId2"/>
    <sheet name="EWS Power" sheetId="4" state="hidden" r:id="rId3"/>
    <sheet name="EES Project Phoenix" sheetId="5" state="hidden" r:id="rId4"/>
  </sheets>
  <definedNames>
    <definedName name="_xlnm.Print_Area" localSheetId="3">'EES Project Phoenix'!$A$1:$O$25</definedName>
    <definedName name="_xlnm.Print_Area" localSheetId="1">EPI!$A$1:$Q$26</definedName>
    <definedName name="_xlnm.Print_Area" localSheetId="2">'EWS Power'!$A$1:$O$35</definedName>
  </definedNames>
  <calcPr calcId="152511"/>
</workbook>
</file>

<file path=xl/calcChain.xml><?xml version="1.0" encoding="utf-8"?>
<calcChain xmlns="http://schemas.openxmlformats.org/spreadsheetml/2006/main">
  <c r="E9" i="5" l="1"/>
  <c r="I9" i="5"/>
  <c r="O9" i="5"/>
  <c r="O18" i="5" s="1"/>
  <c r="E12" i="5"/>
  <c r="I12" i="5"/>
  <c r="E14" i="5"/>
  <c r="I14" i="5"/>
  <c r="E16" i="5"/>
  <c r="I16" i="5"/>
  <c r="C18" i="5"/>
  <c r="D18" i="5"/>
  <c r="E18" i="5"/>
  <c r="E22" i="5" s="1"/>
  <c r="G18" i="5"/>
  <c r="H18" i="5"/>
  <c r="I18" i="5"/>
  <c r="K18" i="5"/>
  <c r="M18" i="5"/>
  <c r="I22" i="5"/>
  <c r="B18" i="1"/>
  <c r="F18" i="1" s="1"/>
  <c r="F37" i="1" s="1"/>
  <c r="F39" i="1" s="1"/>
  <c r="H18" i="1"/>
  <c r="J18" i="1"/>
  <c r="L18" i="1"/>
  <c r="N18" i="1"/>
  <c r="P18" i="1"/>
  <c r="L27" i="1"/>
  <c r="B35" i="1"/>
  <c r="F35" i="1"/>
  <c r="H35" i="1"/>
  <c r="J35" i="1"/>
  <c r="N35" i="1"/>
  <c r="P35" i="1"/>
  <c r="R35" i="1"/>
  <c r="T35" i="1"/>
  <c r="V35" i="1"/>
  <c r="X35" i="1"/>
  <c r="Z35" i="1"/>
  <c r="AB35" i="1"/>
  <c r="AD35" i="1"/>
  <c r="AF35" i="1"/>
  <c r="AH35" i="1"/>
  <c r="AJ35" i="1"/>
  <c r="AL35" i="1"/>
  <c r="F9" i="2"/>
  <c r="F19" i="2" s="1"/>
  <c r="F23" i="2" s="1"/>
  <c r="K9" i="2"/>
  <c r="Q9" i="2"/>
  <c r="Q19" i="2" s="1"/>
  <c r="F12" i="2"/>
  <c r="K12" i="2"/>
  <c r="K19" i="2" s="1"/>
  <c r="K23" i="2" s="1"/>
  <c r="F13" i="2"/>
  <c r="K13" i="2"/>
  <c r="F15" i="2"/>
  <c r="K15" i="2"/>
  <c r="F17" i="2"/>
  <c r="K17" i="2"/>
  <c r="C19" i="2"/>
  <c r="D19" i="2"/>
  <c r="E19" i="2"/>
  <c r="H19" i="2"/>
  <c r="I19" i="2"/>
  <c r="J19" i="2"/>
  <c r="M19" i="2"/>
  <c r="O19" i="2"/>
  <c r="E9" i="4"/>
  <c r="E18" i="4" s="1"/>
  <c r="E28" i="4" s="1"/>
  <c r="E32" i="4" s="1"/>
  <c r="I9" i="4"/>
  <c r="O9" i="4"/>
  <c r="E10" i="4"/>
  <c r="I10" i="4"/>
  <c r="I18" i="4" s="1"/>
  <c r="I28" i="4" s="1"/>
  <c r="I32" i="4" s="1"/>
  <c r="O10" i="4"/>
  <c r="E11" i="4"/>
  <c r="I11" i="4"/>
  <c r="O11" i="4"/>
  <c r="O18" i="4" s="1"/>
  <c r="O28" i="4" s="1"/>
  <c r="E12" i="4"/>
  <c r="I12" i="4"/>
  <c r="O12" i="4"/>
  <c r="E13" i="4"/>
  <c r="I13" i="4"/>
  <c r="O13" i="4"/>
  <c r="E14" i="4"/>
  <c r="I14" i="4"/>
  <c r="O14" i="4"/>
  <c r="E15" i="4"/>
  <c r="I15" i="4"/>
  <c r="O15" i="4"/>
  <c r="E16" i="4"/>
  <c r="I16" i="4"/>
  <c r="O16" i="4"/>
  <c r="E17" i="4"/>
  <c r="I17" i="4"/>
  <c r="O17" i="4"/>
  <c r="C18" i="4"/>
  <c r="C28" i="4" s="1"/>
  <c r="D18" i="4"/>
  <c r="D28" i="4" s="1"/>
  <c r="G18" i="4"/>
  <c r="H18" i="4"/>
  <c r="H28" i="4" s="1"/>
  <c r="K18" i="4"/>
  <c r="M18" i="4"/>
  <c r="M28" i="4" s="1"/>
  <c r="E22" i="4"/>
  <c r="I22" i="4"/>
  <c r="E24" i="4"/>
  <c r="I24" i="4"/>
  <c r="E26" i="4"/>
  <c r="I26" i="4"/>
  <c r="G28" i="4"/>
  <c r="K28" i="4"/>
  <c r="L35" i="1" l="1"/>
  <c r="B37" i="1"/>
  <c r="D11" i="1" l="1"/>
  <c r="D22" i="1"/>
  <c r="D30" i="1"/>
  <c r="D28" i="1"/>
  <c r="D31" i="1"/>
  <c r="D12" i="1"/>
  <c r="D25" i="1"/>
  <c r="D33" i="1"/>
  <c r="D13" i="1"/>
  <c r="D14" i="1"/>
  <c r="D23" i="1"/>
  <c r="D7" i="1"/>
  <c r="D15" i="1"/>
  <c r="D26" i="1"/>
  <c r="D34" i="1"/>
  <c r="D9" i="1"/>
  <c r="D32" i="1"/>
  <c r="D10" i="1"/>
  <c r="D8" i="1"/>
  <c r="D16" i="1"/>
  <c r="D29" i="1"/>
  <c r="D17" i="1"/>
  <c r="D24" i="1"/>
  <c r="D27" i="1"/>
  <c r="D18" i="1" l="1"/>
  <c r="Q28" i="1"/>
  <c r="AG28" i="1"/>
  <c r="AK28" i="1"/>
  <c r="W28" i="1"/>
  <c r="S28" i="1"/>
  <c r="AI28" i="1"/>
  <c r="U28" i="1"/>
  <c r="G28" i="1"/>
  <c r="AM28" i="1"/>
  <c r="I28" i="1"/>
  <c r="Y28" i="1"/>
  <c r="AC28" i="1"/>
  <c r="AE28" i="1"/>
  <c r="K28" i="1"/>
  <c r="AA28" i="1"/>
  <c r="M28" i="1"/>
  <c r="O28" i="1"/>
  <c r="O23" i="1"/>
  <c r="AE23" i="1"/>
  <c r="AI23" i="1"/>
  <c r="U23" i="1"/>
  <c r="Q23" i="1"/>
  <c r="AG23" i="1"/>
  <c r="S23" i="1"/>
  <c r="AK23" i="1"/>
  <c r="G23" i="1"/>
  <c r="W23" i="1"/>
  <c r="AM23" i="1"/>
  <c r="AA23" i="1"/>
  <c r="M23" i="1"/>
  <c r="AC23" i="1"/>
  <c r="I23" i="1"/>
  <c r="Y23" i="1"/>
  <c r="K23" i="1"/>
  <c r="U30" i="1"/>
  <c r="AK30" i="1"/>
  <c r="Y30" i="1"/>
  <c r="K30" i="1"/>
  <c r="G30" i="1"/>
  <c r="W30" i="1"/>
  <c r="AM30" i="1"/>
  <c r="I30" i="1"/>
  <c r="AA30" i="1"/>
  <c r="M30" i="1"/>
  <c r="AC30" i="1"/>
  <c r="AG30" i="1"/>
  <c r="S30" i="1"/>
  <c r="O30" i="1"/>
  <c r="AE30" i="1"/>
  <c r="Q30" i="1"/>
  <c r="AI30" i="1"/>
  <c r="U22" i="1"/>
  <c r="AK22" i="1"/>
  <c r="I22" i="1"/>
  <c r="AA22" i="1"/>
  <c r="G22" i="1"/>
  <c r="W22" i="1"/>
  <c r="AM22" i="1"/>
  <c r="Y22" i="1"/>
  <c r="K22" i="1"/>
  <c r="M22" i="1"/>
  <c r="AC22" i="1"/>
  <c r="AG22" i="1"/>
  <c r="S22" i="1"/>
  <c r="AI22" i="1"/>
  <c r="O22" i="1"/>
  <c r="AE22" i="1"/>
  <c r="AE35" i="1" s="1"/>
  <c r="Q22" i="1"/>
  <c r="D35" i="1"/>
  <c r="D37" i="1" s="1"/>
  <c r="I32" i="1"/>
  <c r="Y32" i="1"/>
  <c r="M32" i="1"/>
  <c r="O32" i="1"/>
  <c r="K32" i="1"/>
  <c r="AA32" i="1"/>
  <c r="AC32" i="1"/>
  <c r="Q32" i="1"/>
  <c r="AG32" i="1"/>
  <c r="AK32" i="1"/>
  <c r="G32" i="1"/>
  <c r="AM32" i="1"/>
  <c r="S32" i="1"/>
  <c r="AI32" i="1"/>
  <c r="U32" i="1"/>
  <c r="W32" i="1"/>
  <c r="AE32" i="1"/>
  <c r="G27" i="1"/>
  <c r="U27" i="1"/>
  <c r="AK27" i="1"/>
  <c r="K27" i="1"/>
  <c r="AA27" i="1"/>
  <c r="I27" i="1"/>
  <c r="W27" i="1"/>
  <c r="AM27" i="1"/>
  <c r="Y27" i="1"/>
  <c r="AC27" i="1"/>
  <c r="AG27" i="1"/>
  <c r="S27" i="1"/>
  <c r="AI27" i="1"/>
  <c r="O27" i="1"/>
  <c r="AE27" i="1"/>
  <c r="Q27" i="1"/>
  <c r="M27" i="1"/>
  <c r="S33" i="1"/>
  <c r="AI33" i="1"/>
  <c r="G33" i="1"/>
  <c r="AM33" i="1"/>
  <c r="U33" i="1"/>
  <c r="AK33" i="1"/>
  <c r="W33" i="1"/>
  <c r="I33" i="1"/>
  <c r="K33" i="1"/>
  <c r="AA33" i="1"/>
  <c r="AE33" i="1"/>
  <c r="AG33" i="1"/>
  <c r="Y33" i="1"/>
  <c r="M33" i="1"/>
  <c r="AC33" i="1"/>
  <c r="O33" i="1"/>
  <c r="Q33" i="1"/>
  <c r="I24" i="1"/>
  <c r="Y24" i="1"/>
  <c r="M24" i="1"/>
  <c r="O24" i="1"/>
  <c r="K24" i="1"/>
  <c r="AA24" i="1"/>
  <c r="AC24" i="1"/>
  <c r="AE24" i="1"/>
  <c r="Q24" i="1"/>
  <c r="AG24" i="1"/>
  <c r="U24" i="1"/>
  <c r="W24" i="1"/>
  <c r="AM24" i="1"/>
  <c r="S24" i="1"/>
  <c r="AI24" i="1"/>
  <c r="AK24" i="1"/>
  <c r="G24" i="1"/>
  <c r="M34" i="1"/>
  <c r="AC34" i="1"/>
  <c r="AG34" i="1"/>
  <c r="AI34" i="1"/>
  <c r="O34" i="1"/>
  <c r="AE34" i="1"/>
  <c r="Q34" i="1"/>
  <c r="S34" i="1"/>
  <c r="U34" i="1"/>
  <c r="AK34" i="1"/>
  <c r="Y34" i="1"/>
  <c r="AA34" i="1"/>
  <c r="G34" i="1"/>
  <c r="W34" i="1"/>
  <c r="AM34" i="1"/>
  <c r="I34" i="1"/>
  <c r="K34" i="1"/>
  <c r="S25" i="1"/>
  <c r="AI25" i="1"/>
  <c r="W25" i="1"/>
  <c r="I25" i="1"/>
  <c r="U25" i="1"/>
  <c r="AK25" i="1"/>
  <c r="G25" i="1"/>
  <c r="AM25" i="1"/>
  <c r="Y25" i="1"/>
  <c r="K25" i="1"/>
  <c r="AA25" i="1"/>
  <c r="O25" i="1"/>
  <c r="AG25" i="1"/>
  <c r="M25" i="1"/>
  <c r="AC25" i="1"/>
  <c r="AE25" i="1"/>
  <c r="Q25" i="1"/>
  <c r="M26" i="1"/>
  <c r="AC26" i="1"/>
  <c r="Q26" i="1"/>
  <c r="AI26" i="1"/>
  <c r="O26" i="1"/>
  <c r="AE26" i="1"/>
  <c r="AG26" i="1"/>
  <c r="S26" i="1"/>
  <c r="U26" i="1"/>
  <c r="AK26" i="1"/>
  <c r="I26" i="1"/>
  <c r="AA26" i="1"/>
  <c r="G26" i="1"/>
  <c r="W26" i="1"/>
  <c r="AM26" i="1"/>
  <c r="Y26" i="1"/>
  <c r="K26" i="1"/>
  <c r="K29" i="1"/>
  <c r="AA29" i="1"/>
  <c r="AE29" i="1"/>
  <c r="Q29" i="1"/>
  <c r="M29" i="1"/>
  <c r="AC29" i="1"/>
  <c r="O29" i="1"/>
  <c r="AG29" i="1"/>
  <c r="S29" i="1"/>
  <c r="AI29" i="1"/>
  <c r="W29" i="1"/>
  <c r="AM29" i="1"/>
  <c r="Y29" i="1"/>
  <c r="U29" i="1"/>
  <c r="AK29" i="1"/>
  <c r="G29" i="1"/>
  <c r="I29" i="1"/>
  <c r="O31" i="1"/>
  <c r="AE31" i="1"/>
  <c r="S31" i="1"/>
  <c r="AK31" i="1"/>
  <c r="Q31" i="1"/>
  <c r="AG31" i="1"/>
  <c r="AI31" i="1"/>
  <c r="U31" i="1"/>
  <c r="G31" i="1"/>
  <c r="W31" i="1"/>
  <c r="AM31" i="1"/>
  <c r="AA31" i="1"/>
  <c r="M31" i="1"/>
  <c r="I31" i="1"/>
  <c r="Y31" i="1"/>
  <c r="K31" i="1"/>
  <c r="AC31" i="1"/>
  <c r="C27" i="1" l="1"/>
  <c r="AG35" i="1"/>
  <c r="AA35" i="1"/>
  <c r="C30" i="1"/>
  <c r="C31" i="1"/>
  <c r="C34" i="1"/>
  <c r="AC35" i="1"/>
  <c r="I35" i="1"/>
  <c r="M35" i="1"/>
  <c r="AK35" i="1"/>
  <c r="C29" i="1"/>
  <c r="Q35" i="1"/>
  <c r="K35" i="1"/>
  <c r="U35" i="1"/>
  <c r="Y35" i="1"/>
  <c r="C33" i="1"/>
  <c r="O35" i="1"/>
  <c r="AM35" i="1"/>
  <c r="C23" i="1"/>
  <c r="C25" i="1"/>
  <c r="C24" i="1"/>
  <c r="AI35" i="1"/>
  <c r="W35" i="1"/>
  <c r="C26" i="1"/>
  <c r="C32" i="1"/>
  <c r="S35" i="1"/>
  <c r="G35" i="1"/>
  <c r="G39" i="1" s="1"/>
  <c r="C22" i="1"/>
</calcChain>
</file>

<file path=xl/sharedStrings.xml><?xml version="1.0" encoding="utf-8"?>
<sst xmlns="http://schemas.openxmlformats.org/spreadsheetml/2006/main" count="182" uniqueCount="115">
  <si>
    <t>2002 Plan Review</t>
  </si>
  <si>
    <t>Team</t>
  </si>
  <si>
    <t>2001 Forecast</t>
  </si>
  <si>
    <t>Margin</t>
  </si>
  <si>
    <t xml:space="preserve">Direct </t>
  </si>
  <si>
    <t>Expenses</t>
  </si>
  <si>
    <t>Net</t>
  </si>
  <si>
    <t>2002 Plan</t>
  </si>
  <si>
    <t>Headcount</t>
  </si>
  <si>
    <t xml:space="preserve">2002 Plan </t>
  </si>
  <si>
    <t>Fav/(Unfav)</t>
  </si>
  <si>
    <t>Variance</t>
  </si>
  <si>
    <t>East Power</t>
  </si>
  <si>
    <t>West Power</t>
  </si>
  <si>
    <t>Natural Gas</t>
  </si>
  <si>
    <t>Canada</t>
  </si>
  <si>
    <t>Upstream Products</t>
  </si>
  <si>
    <t>HPL</t>
  </si>
  <si>
    <t>Mexico</t>
  </si>
  <si>
    <t>Energy Capital Services</t>
  </si>
  <si>
    <t>Asset Marketing</t>
  </si>
  <si>
    <t>Office of the Chairman</t>
  </si>
  <si>
    <t>Prepays</t>
  </si>
  <si>
    <t>Jedi</t>
  </si>
  <si>
    <t>Corp</t>
  </si>
  <si>
    <t>Intercompany Billings</t>
  </si>
  <si>
    <t>EBIT</t>
  </si>
  <si>
    <t>Interest Expense</t>
  </si>
  <si>
    <t>EBT</t>
  </si>
  <si>
    <t>Int Related Costs/Facility Costs</t>
  </si>
  <si>
    <t>Enron Principal Investments</t>
  </si>
  <si>
    <t>EPI</t>
  </si>
  <si>
    <t>Enron Wholesale Power</t>
  </si>
  <si>
    <t>Retail West</t>
  </si>
  <si>
    <t>Utility Risk Management West</t>
  </si>
  <si>
    <t>Power Structuring West</t>
  </si>
  <si>
    <t>Options Desk</t>
  </si>
  <si>
    <t>Power Structuring East</t>
  </si>
  <si>
    <t>Utility Risk Management East</t>
  </si>
  <si>
    <t>Power Commodity East</t>
  </si>
  <si>
    <t>Retail Gas Commodity</t>
  </si>
  <si>
    <t>Total EWS Power</t>
  </si>
  <si>
    <t>Enron Energy Service - Project Phoenix</t>
  </si>
  <si>
    <t>EES Project Phoenix</t>
  </si>
  <si>
    <t>Power Commodity West</t>
  </si>
  <si>
    <t>Other</t>
  </si>
  <si>
    <t>Allocated</t>
  </si>
  <si>
    <t>Enron Assurance Services</t>
  </si>
  <si>
    <t>Canada Support</t>
  </si>
  <si>
    <t>Competitive Analysis &amp; Business Controls</t>
  </si>
  <si>
    <t>eSource</t>
  </si>
  <si>
    <t>Financial Operations</t>
  </si>
  <si>
    <t>Human Resources</t>
  </si>
  <si>
    <t>Public Relations</t>
  </si>
  <si>
    <t>Research</t>
  </si>
  <si>
    <t>Tax</t>
  </si>
  <si>
    <t>Technical Services</t>
  </si>
  <si>
    <t>Transaction Support</t>
  </si>
  <si>
    <t>Treasury</t>
  </si>
  <si>
    <t>LT Fundamentals</t>
  </si>
  <si>
    <t>ENA</t>
  </si>
  <si>
    <t>Total</t>
  </si>
  <si>
    <t>Commercial Team</t>
  </si>
  <si>
    <t>Support Departments</t>
  </si>
  <si>
    <t>Total Support Departments</t>
  </si>
  <si>
    <t>Total Commercial Teams</t>
  </si>
  <si>
    <t xml:space="preserve">Total </t>
  </si>
  <si>
    <t>Houston</t>
  </si>
  <si>
    <t>Portland</t>
  </si>
  <si>
    <t>NY</t>
  </si>
  <si>
    <t>By Location</t>
  </si>
  <si>
    <t>Legal (a)</t>
  </si>
  <si>
    <t>(a) FTE Calculation for Legal is based on % of Internal Legal Costs applied to total HC.</t>
  </si>
  <si>
    <t>Infrastructure</t>
  </si>
  <si>
    <t>Allocation</t>
  </si>
  <si>
    <t>ENA HC</t>
  </si>
  <si>
    <t>ENA $</t>
  </si>
  <si>
    <t>EIM HC</t>
  </si>
  <si>
    <t>EIM $</t>
  </si>
  <si>
    <t>EGM HC</t>
  </si>
  <si>
    <t>EGM $</t>
  </si>
  <si>
    <t>ENW HC</t>
  </si>
  <si>
    <t>ENW $</t>
  </si>
  <si>
    <t>EBS HC</t>
  </si>
  <si>
    <t>EBS $</t>
  </si>
  <si>
    <t>EES EWS HC</t>
  </si>
  <si>
    <t>EES EWS $</t>
  </si>
  <si>
    <t>EES Retail HC</t>
  </si>
  <si>
    <t>EES Retail $</t>
  </si>
  <si>
    <t>Enron Corp HC</t>
  </si>
  <si>
    <t>Enron Corp $</t>
  </si>
  <si>
    <t>EPI HC</t>
  </si>
  <si>
    <t>EPI $</t>
  </si>
  <si>
    <t>EWS HC</t>
  </si>
  <si>
    <t>EWS $</t>
  </si>
  <si>
    <t>Europe HC</t>
  </si>
  <si>
    <t>Europe $</t>
  </si>
  <si>
    <t>EEOS HC</t>
  </si>
  <si>
    <t>EEOS $</t>
  </si>
  <si>
    <t>ESA HC</t>
  </si>
  <si>
    <t>ESA $</t>
  </si>
  <si>
    <t>RAC HC</t>
  </si>
  <si>
    <t>RAC $</t>
  </si>
  <si>
    <t>ETS HC</t>
  </si>
  <si>
    <t>ETS $</t>
  </si>
  <si>
    <t>EGAS HC</t>
  </si>
  <si>
    <t>EGAS $</t>
  </si>
  <si>
    <t>EGF HC</t>
  </si>
  <si>
    <t>EGF $</t>
  </si>
  <si>
    <t>Total ENA</t>
  </si>
  <si>
    <t xml:space="preserve">ENA 2002 Plan </t>
  </si>
  <si>
    <t>Support Department Infrastructure Allocation</t>
  </si>
  <si>
    <t>(000's)</t>
  </si>
  <si>
    <t>Total HC</t>
  </si>
  <si>
    <t>Infrastructure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</si>
</sst>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#,##0.0_);\(#,##0.0\)"/>
    <numFmt numFmtId="165" formatCode="_(* #,##0.0_);_(* \(#,##0.0\);_(* &quot;-&quot;?_);_(@_)"/>
    <numFmt numFmtId="166" formatCode="_(&quot;$&quot;* #,##0.0_);_(&quot;$&quot;* \(#,##0.0\);_(&quot;$&quot;* &quot;-&quot;?_);_(@_)"/>
    <numFmt numFmtId="167" formatCode="_(* #,##0_);_(* \(#,##0\);_(* &quot;-&quot;?_);_(@_)"/>
  </numFmts>
  <fonts count="16" x14ac:knownFonts="1">
    <font>
      <sz val="10"/>
      <name val="Tahoma"/>
    </font>
    <font>
      <sz val="10"/>
      <name val="Tahoma"/>
    </font>
    <font>
      <sz val="11"/>
      <name val="Tahoma"/>
      <family val="2"/>
    </font>
    <font>
      <sz val="10"/>
      <name val="Garamond"/>
      <family val="1"/>
    </font>
    <font>
      <sz val="11"/>
      <name val="Garamond"/>
      <family val="1"/>
    </font>
    <font>
      <sz val="12"/>
      <name val="Garamond"/>
      <family val="1"/>
    </font>
    <font>
      <b/>
      <sz val="11"/>
      <name val="Garamond"/>
      <family val="1"/>
    </font>
    <font>
      <b/>
      <sz val="12"/>
      <name val="Garamond"/>
      <family val="1"/>
    </font>
    <font>
      <b/>
      <sz val="10"/>
      <name val="Tahoma"/>
      <family val="2"/>
    </font>
    <font>
      <sz val="12"/>
      <color indexed="12"/>
      <name val="Garamond"/>
      <family val="1"/>
    </font>
    <font>
      <sz val="10"/>
      <color indexed="8"/>
      <name val="Tahoma"/>
      <family val="2"/>
    </font>
    <font>
      <b/>
      <sz val="14"/>
      <name val="Tahoma"/>
      <family val="2"/>
    </font>
    <font>
      <sz val="10"/>
      <color indexed="10"/>
      <name val="Tahoma"/>
      <family val="2"/>
    </font>
    <font>
      <b/>
      <sz val="10"/>
      <name val="Garamond"/>
      <family val="1"/>
    </font>
    <font>
      <b/>
      <sz val="10"/>
      <color indexed="12"/>
      <name val="Tahoma"/>
      <family val="2"/>
    </font>
    <font>
      <sz val="12"/>
      <color indexed="8"/>
      <name val="Garamond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0" fontId="3" fillId="0" borderId="0" xfId="0" applyFont="1"/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4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/>
    <xf numFmtId="167" fontId="0" fillId="0" borderId="0" xfId="0" applyNumberFormat="1"/>
    <xf numFmtId="167" fontId="0" fillId="0" borderId="1" xfId="0" applyNumberFormat="1" applyBorder="1"/>
    <xf numFmtId="165" fontId="0" fillId="0" borderId="0" xfId="0" applyNumberFormat="1" applyFill="1"/>
    <xf numFmtId="167" fontId="0" fillId="0" borderId="0" xfId="0" applyNumberFormat="1" applyFill="1"/>
    <xf numFmtId="164" fontId="1" fillId="0" borderId="0" xfId="1" applyNumberFormat="1"/>
    <xf numFmtId="164" fontId="1" fillId="0" borderId="3" xfId="1" applyNumberFormat="1" applyBorder="1"/>
    <xf numFmtId="164" fontId="0" fillId="0" borderId="3" xfId="0" applyNumberFormat="1" applyBorder="1"/>
    <xf numFmtId="165" fontId="0" fillId="0" borderId="3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5" fontId="0" fillId="0" borderId="1" xfId="0" applyNumberFormat="1" applyFill="1" applyBorder="1"/>
    <xf numFmtId="167" fontId="0" fillId="0" borderId="1" xfId="0" applyNumberFormat="1" applyFill="1" applyBorder="1"/>
    <xf numFmtId="0" fontId="5" fillId="0" borderId="0" xfId="0" applyFont="1" applyAlignment="1">
      <alignment horizontal="left"/>
    </xf>
    <xf numFmtId="167" fontId="0" fillId="0" borderId="6" xfId="0" applyNumberFormat="1" applyBorder="1"/>
    <xf numFmtId="0" fontId="0" fillId="0" borderId="0" xfId="0" applyAlignment="1">
      <alignment horizontal="center"/>
    </xf>
    <xf numFmtId="167" fontId="0" fillId="0" borderId="7" xfId="0" applyNumberFormat="1" applyFill="1" applyBorder="1"/>
    <xf numFmtId="0" fontId="0" fillId="0" borderId="7" xfId="0" applyBorder="1"/>
    <xf numFmtId="0" fontId="5" fillId="0" borderId="7" xfId="0" applyFont="1" applyBorder="1" applyAlignment="1">
      <alignment horizontal="left" indent="1"/>
    </xf>
    <xf numFmtId="167" fontId="8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167" fontId="10" fillId="0" borderId="7" xfId="0" applyNumberFormat="1" applyFont="1" applyFill="1" applyBorder="1"/>
    <xf numFmtId="0" fontId="7" fillId="0" borderId="3" xfId="0" applyFont="1" applyFill="1" applyBorder="1" applyAlignment="1">
      <alignment horizontal="center"/>
    </xf>
    <xf numFmtId="0" fontId="11" fillId="0" borderId="0" xfId="0" applyFont="1"/>
    <xf numFmtId="0" fontId="7" fillId="0" borderId="0" xfId="0" applyFont="1" applyAlignment="1">
      <alignment horizontal="left"/>
    </xf>
    <xf numFmtId="0" fontId="7" fillId="0" borderId="8" xfId="0" applyFont="1" applyBorder="1" applyAlignment="1">
      <alignment horizontal="left" indent="3"/>
    </xf>
    <xf numFmtId="0" fontId="7" fillId="0" borderId="0" xfId="0" applyFont="1" applyAlignment="1">
      <alignment horizontal="left" indent="3"/>
    </xf>
    <xf numFmtId="0" fontId="7" fillId="0" borderId="0" xfId="0" applyFont="1" applyAlignment="1">
      <alignment horizontal="right"/>
    </xf>
    <xf numFmtId="167" fontId="12" fillId="0" borderId="6" xfId="0" applyNumberFormat="1" applyFont="1" applyBorder="1"/>
    <xf numFmtId="167" fontId="12" fillId="0" borderId="1" xfId="0" applyNumberFormat="1" applyFont="1" applyBorder="1"/>
    <xf numFmtId="0" fontId="0" fillId="0" borderId="3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2" fontId="0" fillId="0" borderId="0" xfId="0" applyNumberFormat="1"/>
    <xf numFmtId="42" fontId="0" fillId="0" borderId="3" xfId="0" applyNumberFormat="1" applyBorder="1"/>
    <xf numFmtId="167" fontId="12" fillId="0" borderId="0" xfId="0" applyNumberFormat="1" applyFont="1" applyBorder="1"/>
    <xf numFmtId="0" fontId="8" fillId="0" borderId="0" xfId="0" applyFont="1" applyBorder="1" applyAlignment="1">
      <alignment horizontal="center"/>
    </xf>
    <xf numFmtId="42" fontId="0" fillId="0" borderId="7" xfId="0" applyNumberFormat="1" applyBorder="1"/>
    <xf numFmtId="0" fontId="13" fillId="0" borderId="0" xfId="0" applyFont="1" applyAlignment="1">
      <alignment horizontal="right"/>
    </xf>
    <xf numFmtId="42" fontId="8" fillId="0" borderId="1" xfId="0" applyNumberFormat="1" applyFont="1" applyBorder="1"/>
    <xf numFmtId="167" fontId="12" fillId="0" borderId="0" xfId="0" applyNumberFormat="1" applyFont="1"/>
    <xf numFmtId="167" fontId="12" fillId="0" borderId="0" xfId="0" applyNumberFormat="1" applyFont="1" applyFill="1"/>
    <xf numFmtId="42" fontId="8" fillId="0" borderId="0" xfId="0" applyNumberFormat="1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0" fillId="0" borderId="15" xfId="0" applyBorder="1"/>
    <xf numFmtId="42" fontId="0" fillId="0" borderId="16" xfId="0" applyNumberFormat="1" applyBorder="1"/>
    <xf numFmtId="0" fontId="10" fillId="0" borderId="15" xfId="0" applyFont="1" applyBorder="1"/>
    <xf numFmtId="0" fontId="10" fillId="0" borderId="15" xfId="0" applyFont="1" applyFill="1" applyBorder="1"/>
    <xf numFmtId="42" fontId="14" fillId="0" borderId="17" xfId="0" applyNumberFormat="1" applyFont="1" applyBorder="1"/>
    <xf numFmtId="42" fontId="0" fillId="0" borderId="18" xfId="0" applyNumberFormat="1" applyBorder="1"/>
    <xf numFmtId="167" fontId="8" fillId="0" borderId="7" xfId="0" applyNumberFormat="1" applyFont="1" applyBorder="1"/>
    <xf numFmtId="0" fontId="8" fillId="0" borderId="3" xfId="0" applyFont="1" applyBorder="1"/>
    <xf numFmtId="42" fontId="8" fillId="0" borderId="18" xfId="0" applyNumberFormat="1" applyFont="1" applyBorder="1"/>
    <xf numFmtId="0" fontId="15" fillId="0" borderId="7" xfId="0" applyFont="1" applyBorder="1" applyAlignment="1">
      <alignment horizontal="left" indent="1"/>
    </xf>
    <xf numFmtId="0" fontId="14" fillId="0" borderId="19" xfId="0" applyFont="1" applyBorder="1"/>
    <xf numFmtId="0" fontId="8" fillId="0" borderId="0" xfId="0" applyFont="1"/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"/>
  <sheetViews>
    <sheetView tabSelected="1" zoomScaleNormal="75" workbookViewId="0">
      <selection activeCell="A3" sqref="A3"/>
    </sheetView>
  </sheetViews>
  <sheetFormatPr defaultRowHeight="12.75" x14ac:dyDescent="0.2"/>
  <cols>
    <col min="1" max="1" width="42.140625" bestFit="1" customWidth="1"/>
    <col min="2" max="2" width="12.42578125" customWidth="1"/>
    <col min="3" max="3" width="0" hidden="1" customWidth="1"/>
    <col min="4" max="4" width="17.28515625" customWidth="1"/>
    <col min="5" max="5" width="3.5703125" customWidth="1"/>
    <col min="8" max="8" width="8.7109375" bestFit="1" customWidth="1"/>
    <col min="9" max="9" width="10.85546875" customWidth="1"/>
    <col min="10" max="10" width="8.85546875" bestFit="1" customWidth="1"/>
    <col min="11" max="11" width="10.85546875" customWidth="1"/>
    <col min="12" max="12" width="8" bestFit="1" customWidth="1"/>
    <col min="14" max="14" width="7.85546875" bestFit="1" customWidth="1"/>
    <col min="15" max="15" width="10.42578125" customWidth="1"/>
    <col min="16" max="16" width="11.7109375" bestFit="1" customWidth="1"/>
    <col min="17" max="17" width="13.42578125" customWidth="1"/>
    <col min="18" max="18" width="13.140625" bestFit="1" customWidth="1"/>
    <col min="19" max="19" width="13.140625" customWidth="1"/>
    <col min="20" max="20" width="14.28515625" bestFit="1" customWidth="1"/>
    <col min="21" max="21" width="12.7109375" customWidth="1"/>
    <col min="22" max="22" width="6.85546875" bestFit="1" customWidth="1"/>
    <col min="26" max="26" width="10.42578125" bestFit="1" customWidth="1"/>
    <col min="29" max="29" width="7.28515625" bestFit="1" customWidth="1"/>
    <col min="30" max="30" width="7.5703125" bestFit="1" customWidth="1"/>
    <col min="32" max="32" width="7.85546875" bestFit="1" customWidth="1"/>
    <col min="34" max="34" width="7.140625" bestFit="1" customWidth="1"/>
    <col min="36" max="36" width="8.7109375" bestFit="1" customWidth="1"/>
    <col min="38" max="38" width="7" bestFit="1" customWidth="1"/>
    <col min="39" max="39" width="9.85546875" customWidth="1"/>
  </cols>
  <sheetData>
    <row r="1" spans="1:17" ht="18" x14ac:dyDescent="0.25">
      <c r="A1" s="43" t="s">
        <v>110</v>
      </c>
    </row>
    <row r="2" spans="1:17" ht="21.75" customHeight="1" x14ac:dyDescent="0.25">
      <c r="A2" s="43" t="s">
        <v>111</v>
      </c>
    </row>
    <row r="3" spans="1:17" ht="21.75" customHeight="1" x14ac:dyDescent="0.25">
      <c r="A3" s="43"/>
    </row>
    <row r="4" spans="1:17" ht="15.75" hidden="1" x14ac:dyDescent="0.25">
      <c r="B4" s="16"/>
      <c r="D4" s="35" t="s">
        <v>73</v>
      </c>
      <c r="F4" s="35" t="s">
        <v>61</v>
      </c>
      <c r="G4" s="35"/>
      <c r="H4" s="78" t="s">
        <v>70</v>
      </c>
      <c r="I4" s="78"/>
      <c r="J4" s="78"/>
      <c r="K4" s="78"/>
      <c r="L4" s="78"/>
      <c r="M4" s="78"/>
      <c r="N4" s="78"/>
      <c r="O4" s="78"/>
      <c r="P4" s="78"/>
      <c r="Q4" s="2"/>
    </row>
    <row r="5" spans="1:17" ht="15.75" hidden="1" x14ac:dyDescent="0.25">
      <c r="A5" s="13" t="s">
        <v>62</v>
      </c>
      <c r="B5" s="42" t="s">
        <v>8</v>
      </c>
      <c r="D5" s="35" t="s">
        <v>74</v>
      </c>
      <c r="F5" s="50" t="s">
        <v>60</v>
      </c>
      <c r="G5" s="50"/>
      <c r="H5" s="51" t="s">
        <v>67</v>
      </c>
      <c r="I5" s="51"/>
      <c r="J5" s="51" t="s">
        <v>68</v>
      </c>
      <c r="K5" s="51"/>
      <c r="L5" s="51" t="s">
        <v>69</v>
      </c>
      <c r="M5" s="51"/>
      <c r="N5" s="51" t="s">
        <v>15</v>
      </c>
      <c r="O5" s="51"/>
      <c r="P5" s="51" t="s">
        <v>18</v>
      </c>
      <c r="Q5" s="56"/>
    </row>
    <row r="6" spans="1:17" hidden="1" x14ac:dyDescent="0.2"/>
    <row r="7" spans="1:17" ht="15.75" hidden="1" x14ac:dyDescent="0.25">
      <c r="A7" s="33" t="s">
        <v>12</v>
      </c>
      <c r="B7" s="60">
        <v>220</v>
      </c>
      <c r="D7" s="53">
        <f>(+B7/$B$37)*38648</f>
        <v>6206.2481751824816</v>
      </c>
      <c r="H7">
        <v>220</v>
      </c>
    </row>
    <row r="8" spans="1:17" ht="15.75" hidden="1" x14ac:dyDescent="0.25">
      <c r="A8" s="33" t="s">
        <v>13</v>
      </c>
      <c r="B8" s="60">
        <v>129</v>
      </c>
      <c r="D8" s="53">
        <f t="shared" ref="D8:D17" si="0">(+B8/$B$37)*38648</f>
        <v>3639.1182481751825</v>
      </c>
      <c r="J8">
        <v>129</v>
      </c>
    </row>
    <row r="9" spans="1:17" ht="15.75" hidden="1" x14ac:dyDescent="0.25">
      <c r="A9" s="33" t="s">
        <v>14</v>
      </c>
      <c r="B9" s="60">
        <v>186</v>
      </c>
      <c r="D9" s="53">
        <f t="shared" si="0"/>
        <v>5247.1007299270068</v>
      </c>
      <c r="H9">
        <v>184</v>
      </c>
      <c r="L9">
        <v>2</v>
      </c>
    </row>
    <row r="10" spans="1:17" ht="15.75" hidden="1" x14ac:dyDescent="0.25">
      <c r="A10" s="40" t="s">
        <v>15</v>
      </c>
      <c r="B10" s="61">
        <v>85</v>
      </c>
      <c r="D10" s="53">
        <f t="shared" si="0"/>
        <v>2397.8686131386862</v>
      </c>
      <c r="N10">
        <v>85</v>
      </c>
    </row>
    <row r="11" spans="1:17" ht="15.75" hidden="1" x14ac:dyDescent="0.25">
      <c r="A11" s="33" t="s">
        <v>16</v>
      </c>
      <c r="B11" s="60">
        <v>12</v>
      </c>
      <c r="D11" s="53">
        <f t="shared" si="0"/>
        <v>338.52262773722629</v>
      </c>
      <c r="H11">
        <v>12</v>
      </c>
    </row>
    <row r="12" spans="1:17" ht="15.75" hidden="1" x14ac:dyDescent="0.25">
      <c r="A12" s="33" t="s">
        <v>17</v>
      </c>
      <c r="B12" s="60">
        <v>0</v>
      </c>
      <c r="D12" s="53">
        <f t="shared" si="0"/>
        <v>0</v>
      </c>
      <c r="H12">
        <v>0</v>
      </c>
    </row>
    <row r="13" spans="1:17" ht="15.75" hidden="1" x14ac:dyDescent="0.25">
      <c r="A13" s="40" t="s">
        <v>18</v>
      </c>
      <c r="B13" s="60">
        <v>12</v>
      </c>
      <c r="D13" s="53">
        <f t="shared" si="0"/>
        <v>338.52262773722629</v>
      </c>
      <c r="P13">
        <v>12</v>
      </c>
    </row>
    <row r="14" spans="1:17" ht="15.75" hidden="1" x14ac:dyDescent="0.25">
      <c r="A14" s="33" t="s">
        <v>19</v>
      </c>
      <c r="B14" s="60">
        <v>30</v>
      </c>
      <c r="D14" s="53">
        <f t="shared" si="0"/>
        <v>846.30656934306569</v>
      </c>
      <c r="H14">
        <v>30</v>
      </c>
    </row>
    <row r="15" spans="1:17" ht="15.75" hidden="1" x14ac:dyDescent="0.25">
      <c r="A15" s="33" t="s">
        <v>20</v>
      </c>
      <c r="B15" s="60">
        <v>8</v>
      </c>
      <c r="D15" s="53">
        <f t="shared" si="0"/>
        <v>225.6817518248175</v>
      </c>
      <c r="H15">
        <v>8</v>
      </c>
    </row>
    <row r="16" spans="1:17" ht="15.75" hidden="1" x14ac:dyDescent="0.25">
      <c r="A16" s="33" t="s">
        <v>59</v>
      </c>
      <c r="B16" s="60">
        <v>6</v>
      </c>
      <c r="D16" s="53">
        <f t="shared" si="0"/>
        <v>169.26131386861314</v>
      </c>
      <c r="H16">
        <v>6</v>
      </c>
    </row>
    <row r="17" spans="1:39" ht="15.75" hidden="1" x14ac:dyDescent="0.25">
      <c r="A17" s="33" t="s">
        <v>21</v>
      </c>
      <c r="B17" s="60">
        <v>4</v>
      </c>
      <c r="D17" s="54">
        <f t="shared" si="0"/>
        <v>112.84087591240875</v>
      </c>
      <c r="H17">
        <v>4</v>
      </c>
    </row>
    <row r="18" spans="1:39" ht="15.75" hidden="1" x14ac:dyDescent="0.25">
      <c r="A18" s="46" t="s">
        <v>65</v>
      </c>
      <c r="B18" s="22">
        <f>SUM(B7:B17)</f>
        <v>692</v>
      </c>
      <c r="D18" s="59">
        <f>SUM(D7:D17)</f>
        <v>19521.471532846717</v>
      </c>
      <c r="F18" s="49">
        <f>+B18</f>
        <v>692</v>
      </c>
      <c r="G18" s="55"/>
      <c r="H18">
        <f>SUM(H7:H17)</f>
        <v>464</v>
      </c>
      <c r="J18">
        <f>SUM(J7:J17)</f>
        <v>129</v>
      </c>
      <c r="L18">
        <f>SUM(L7:L17)</f>
        <v>2</v>
      </c>
      <c r="N18">
        <f>SUM(N7:N17)</f>
        <v>85</v>
      </c>
      <c r="P18">
        <f>SUM(P7:P17)</f>
        <v>12</v>
      </c>
    </row>
    <row r="19" spans="1:39" ht="14.25" hidden="1" x14ac:dyDescent="0.2">
      <c r="A19" s="3"/>
      <c r="B19" s="21"/>
      <c r="D19" s="53"/>
    </row>
    <row r="20" spans="1:39" ht="15" thickBot="1" x14ac:dyDescent="0.25">
      <c r="A20" s="3"/>
      <c r="B20" s="21"/>
      <c r="D20" s="62" t="s">
        <v>112</v>
      </c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</row>
    <row r="21" spans="1:39" ht="15.75" x14ac:dyDescent="0.25">
      <c r="A21" s="44" t="s">
        <v>63</v>
      </c>
      <c r="B21" s="39" t="s">
        <v>113</v>
      </c>
      <c r="D21" s="62" t="s">
        <v>114</v>
      </c>
      <c r="F21" s="63" t="s">
        <v>75</v>
      </c>
      <c r="G21" s="64" t="s">
        <v>76</v>
      </c>
      <c r="H21" s="65" t="s">
        <v>77</v>
      </c>
      <c r="I21" s="64" t="s">
        <v>78</v>
      </c>
      <c r="J21" s="65" t="s">
        <v>79</v>
      </c>
      <c r="K21" s="64" t="s">
        <v>80</v>
      </c>
      <c r="L21" s="65" t="s">
        <v>81</v>
      </c>
      <c r="M21" s="64" t="s">
        <v>82</v>
      </c>
      <c r="N21" s="65" t="s">
        <v>83</v>
      </c>
      <c r="O21" s="64" t="s">
        <v>84</v>
      </c>
      <c r="P21" s="65" t="s">
        <v>85</v>
      </c>
      <c r="Q21" s="64" t="s">
        <v>86</v>
      </c>
      <c r="R21" s="65" t="s">
        <v>87</v>
      </c>
      <c r="S21" s="64" t="s">
        <v>88</v>
      </c>
      <c r="T21" s="65" t="s">
        <v>89</v>
      </c>
      <c r="U21" s="64" t="s">
        <v>90</v>
      </c>
      <c r="V21" s="65" t="s">
        <v>91</v>
      </c>
      <c r="W21" s="64" t="s">
        <v>92</v>
      </c>
      <c r="X21" s="65" t="s">
        <v>93</v>
      </c>
      <c r="Y21" s="64" t="s">
        <v>94</v>
      </c>
      <c r="Z21" s="65" t="s">
        <v>95</v>
      </c>
      <c r="AA21" s="64" t="s">
        <v>96</v>
      </c>
      <c r="AB21" s="65" t="s">
        <v>97</v>
      </c>
      <c r="AC21" s="64" t="s">
        <v>98</v>
      </c>
      <c r="AD21" s="65" t="s">
        <v>99</v>
      </c>
      <c r="AE21" s="64" t="s">
        <v>100</v>
      </c>
      <c r="AF21" s="65" t="s">
        <v>101</v>
      </c>
      <c r="AG21" s="64" t="s">
        <v>102</v>
      </c>
      <c r="AH21" s="65" t="s">
        <v>103</v>
      </c>
      <c r="AI21" s="64" t="s">
        <v>104</v>
      </c>
      <c r="AJ21" s="65" t="s">
        <v>105</v>
      </c>
      <c r="AK21" s="64" t="s">
        <v>106</v>
      </c>
      <c r="AL21" s="65" t="s">
        <v>107</v>
      </c>
      <c r="AM21" s="64" t="s">
        <v>108</v>
      </c>
    </row>
    <row r="22" spans="1:39" ht="15.75" x14ac:dyDescent="0.25">
      <c r="A22" s="38" t="s">
        <v>47</v>
      </c>
      <c r="B22" s="36">
        <v>6</v>
      </c>
      <c r="C22" s="37">
        <f>SUM(F22:AL22)</f>
        <v>175.26131386861317</v>
      </c>
      <c r="D22" s="71">
        <f t="shared" ref="D22:D34" si="1">(+B22/$B$37)*38648</f>
        <v>169.26131386861314</v>
      </c>
      <c r="F22" s="66">
        <v>4</v>
      </c>
      <c r="G22" s="67">
        <f>+F22/$B$22*$D$22</f>
        <v>112.84087591240876</v>
      </c>
      <c r="H22" s="66"/>
      <c r="I22" s="67">
        <f>+H22/$B$22*$D$22</f>
        <v>0</v>
      </c>
      <c r="J22" s="66"/>
      <c r="K22" s="67">
        <f>+J22/$B$22*$D$22</f>
        <v>0</v>
      </c>
      <c r="L22" s="66"/>
      <c r="M22" s="67">
        <f>+L22/$B$22*$D$22</f>
        <v>0</v>
      </c>
      <c r="N22" s="66">
        <v>1</v>
      </c>
      <c r="O22" s="67">
        <f>+N22/$B$22*$D$22</f>
        <v>28.210218978102191</v>
      </c>
      <c r="P22" s="66">
        <v>1</v>
      </c>
      <c r="Q22" s="67">
        <f>+P22/$B$22*$D$22</f>
        <v>28.210218978102191</v>
      </c>
      <c r="R22" s="66"/>
      <c r="S22" s="67">
        <f>+R22/$B$22*$D$22</f>
        <v>0</v>
      </c>
      <c r="T22" s="66"/>
      <c r="U22" s="67">
        <f>+T22/$B$22*$D$22</f>
        <v>0</v>
      </c>
      <c r="V22" s="66"/>
      <c r="W22" s="67">
        <f>+V22/$B$22*$D$22</f>
        <v>0</v>
      </c>
      <c r="X22" s="66"/>
      <c r="Y22" s="67">
        <f>+X22/$B$22*$D$22</f>
        <v>0</v>
      </c>
      <c r="Z22" s="66"/>
      <c r="AA22" s="67">
        <f>+Z22/$B$22*$D$22</f>
        <v>0</v>
      </c>
      <c r="AB22" s="66"/>
      <c r="AC22" s="67">
        <f>+AB22/$B$22*$D$22</f>
        <v>0</v>
      </c>
      <c r="AD22" s="66"/>
      <c r="AE22" s="67">
        <f>+AD22/$B$22*$D$22</f>
        <v>0</v>
      </c>
      <c r="AF22" s="66"/>
      <c r="AG22" s="67">
        <f>+AF22/$B$22*$D$22</f>
        <v>0</v>
      </c>
      <c r="AH22" s="66"/>
      <c r="AI22" s="67">
        <f>+AH22/$B$22*$D$22</f>
        <v>0</v>
      </c>
      <c r="AJ22" s="66"/>
      <c r="AK22" s="67">
        <f>+AJ22/$B$22*$D$22</f>
        <v>0</v>
      </c>
      <c r="AL22" s="66"/>
      <c r="AM22" s="67">
        <f>+AL22/$B$22*$D$22</f>
        <v>0</v>
      </c>
    </row>
    <row r="23" spans="1:39" ht="15.75" x14ac:dyDescent="0.25">
      <c r="A23" s="75" t="s">
        <v>48</v>
      </c>
      <c r="B23" s="36">
        <v>75</v>
      </c>
      <c r="C23" s="37">
        <f t="shared" ref="C23:C34" si="2">SUM(F23:AL23)</f>
        <v>2190.7664233576643</v>
      </c>
      <c r="D23" s="71">
        <f t="shared" si="1"/>
        <v>2115.7664233576643</v>
      </c>
      <c r="F23" s="66">
        <v>75</v>
      </c>
      <c r="G23" s="67">
        <f>+F23/$B$23*$D$23</f>
        <v>2115.7664233576643</v>
      </c>
      <c r="H23" s="66"/>
      <c r="I23" s="67">
        <f>+H23/$B$23*$D$23</f>
        <v>0</v>
      </c>
      <c r="J23" s="66"/>
      <c r="K23" s="67">
        <f>+J23/$B$23*$D$23</f>
        <v>0</v>
      </c>
      <c r="L23" s="66"/>
      <c r="M23" s="67">
        <f>+L23/$B$23*$D$23</f>
        <v>0</v>
      </c>
      <c r="N23" s="66"/>
      <c r="O23" s="67">
        <f>+N23/$B$23*$D$23</f>
        <v>0</v>
      </c>
      <c r="P23" s="66"/>
      <c r="Q23" s="67">
        <f>+P23/$B$23*$D$23</f>
        <v>0</v>
      </c>
      <c r="R23" s="66"/>
      <c r="S23" s="67">
        <f>+R23/$B$23*$D$23</f>
        <v>0</v>
      </c>
      <c r="T23" s="66"/>
      <c r="U23" s="67">
        <f>+T23/$B$23*$D$23</f>
        <v>0</v>
      </c>
      <c r="V23" s="66"/>
      <c r="W23" s="67">
        <f>+V23/$B$23*$D$23</f>
        <v>0</v>
      </c>
      <c r="X23" s="66"/>
      <c r="Y23" s="67">
        <f>+X23/$B$23*$D$23</f>
        <v>0</v>
      </c>
      <c r="Z23" s="66"/>
      <c r="AA23" s="67">
        <f>+Z23/$B$23*$D$23</f>
        <v>0</v>
      </c>
      <c r="AB23" s="66"/>
      <c r="AC23" s="67">
        <f>+AB23/$B$23*$D$23</f>
        <v>0</v>
      </c>
      <c r="AD23" s="66"/>
      <c r="AE23" s="67">
        <f>+AD23/$B$23*$D$23</f>
        <v>0</v>
      </c>
      <c r="AF23" s="66"/>
      <c r="AG23" s="67">
        <f>+AF23/$B$23*$D$23</f>
        <v>0</v>
      </c>
      <c r="AH23" s="66"/>
      <c r="AI23" s="67">
        <f>+AH23/$B$23*$D$23</f>
        <v>0</v>
      </c>
      <c r="AJ23" s="66"/>
      <c r="AK23" s="67">
        <f>+AJ23/$B$23*$D$23</f>
        <v>0</v>
      </c>
      <c r="AL23" s="66"/>
      <c r="AM23" s="67">
        <f>+AL23/$B$23*$D$23</f>
        <v>0</v>
      </c>
    </row>
    <row r="24" spans="1:39" ht="15.75" x14ac:dyDescent="0.25">
      <c r="A24" s="38" t="s">
        <v>49</v>
      </c>
      <c r="B24" s="36">
        <v>18</v>
      </c>
      <c r="C24" s="37">
        <f t="shared" si="2"/>
        <v>525.78394160583935</v>
      </c>
      <c r="D24" s="71">
        <f t="shared" si="1"/>
        <v>507.7839416058394</v>
      </c>
      <c r="F24" s="66">
        <v>7</v>
      </c>
      <c r="G24" s="67">
        <f>+F24/$B$24*$D$24</f>
        <v>197.47153284671532</v>
      </c>
      <c r="H24" s="68">
        <v>1</v>
      </c>
      <c r="I24" s="67">
        <f>+H24/$B$24*$D$24</f>
        <v>28.210218978102187</v>
      </c>
      <c r="J24" s="69">
        <v>4</v>
      </c>
      <c r="K24" s="67">
        <f>+J24/$B$24*$D$24</f>
        <v>112.84087591240875</v>
      </c>
      <c r="L24" s="66"/>
      <c r="M24" s="67">
        <f>+L24/$B$24*$D$24</f>
        <v>0</v>
      </c>
      <c r="N24" s="66"/>
      <c r="O24" s="67">
        <f>+N24/$B$24*$D$24</f>
        <v>0</v>
      </c>
      <c r="P24" s="66">
        <v>0</v>
      </c>
      <c r="Q24" s="67">
        <f>+P24/$B$24*$D$24</f>
        <v>0</v>
      </c>
      <c r="R24" s="66">
        <v>1</v>
      </c>
      <c r="S24" s="67">
        <f>+R24/$B$24*$D$24</f>
        <v>28.210218978102187</v>
      </c>
      <c r="T24" s="66"/>
      <c r="U24" s="67">
        <f>+T24/$B$24*$D$24</f>
        <v>0</v>
      </c>
      <c r="V24" s="66"/>
      <c r="W24" s="67">
        <f>+V24/$B$24*$D$24</f>
        <v>0</v>
      </c>
      <c r="X24" s="66">
        <v>5</v>
      </c>
      <c r="Y24" s="67">
        <f>+X24/$B$24*$D$24</f>
        <v>141.05109489051094</v>
      </c>
      <c r="Z24" s="66"/>
      <c r="AA24" s="67">
        <f>+Z24/$B$24*$D$24</f>
        <v>0</v>
      </c>
      <c r="AB24" s="66"/>
      <c r="AC24" s="67">
        <f>+AB24/$B$24*$D$24</f>
        <v>0</v>
      </c>
      <c r="AD24" s="66"/>
      <c r="AE24" s="67">
        <f>+AD24/$B$24*$D$24</f>
        <v>0</v>
      </c>
      <c r="AF24" s="66"/>
      <c r="AG24" s="67">
        <f>+AF24/$B$24*$D$24</f>
        <v>0</v>
      </c>
      <c r="AH24" s="66"/>
      <c r="AI24" s="67">
        <f>+AH24/$B$24*$D$24</f>
        <v>0</v>
      </c>
      <c r="AJ24" s="66"/>
      <c r="AK24" s="67">
        <f>+AJ24/$B$24*$D$24</f>
        <v>0</v>
      </c>
      <c r="AL24" s="66"/>
      <c r="AM24" s="67">
        <f>+AL24/$B$24*$D$24</f>
        <v>0</v>
      </c>
    </row>
    <row r="25" spans="1:39" ht="15.75" x14ac:dyDescent="0.25">
      <c r="A25" s="38" t="s">
        <v>50</v>
      </c>
      <c r="B25" s="36">
        <v>6</v>
      </c>
      <c r="C25" s="37">
        <f t="shared" si="2"/>
        <v>175.26131386861317</v>
      </c>
      <c r="D25" s="71">
        <f t="shared" si="1"/>
        <v>169.26131386861314</v>
      </c>
      <c r="F25" s="66">
        <v>2</v>
      </c>
      <c r="G25" s="67">
        <f>+F25/$B$25*$D$25</f>
        <v>56.420437956204381</v>
      </c>
      <c r="H25" s="68">
        <v>1</v>
      </c>
      <c r="I25" s="67">
        <f>+H25/$B$25*$D$25</f>
        <v>28.210218978102191</v>
      </c>
      <c r="J25" s="69">
        <v>1</v>
      </c>
      <c r="K25" s="67">
        <f>+J25/$B$25*$D$25</f>
        <v>28.210218978102191</v>
      </c>
      <c r="L25" s="66"/>
      <c r="M25" s="67">
        <f>+L25/$B$25*$D$25</f>
        <v>0</v>
      </c>
      <c r="N25" s="66">
        <v>1</v>
      </c>
      <c r="O25" s="67">
        <f>+N25/$B$25*$D$25</f>
        <v>28.210218978102191</v>
      </c>
      <c r="P25" s="66"/>
      <c r="Q25" s="67">
        <f>+P25/$B$25*$D$25</f>
        <v>0</v>
      </c>
      <c r="R25" s="66"/>
      <c r="S25" s="67">
        <f>+R25/$B$25*$D$25</f>
        <v>0</v>
      </c>
      <c r="T25" s="66">
        <v>1</v>
      </c>
      <c r="U25" s="67">
        <f>+T25/$B$25*$D$25</f>
        <v>28.210218978102191</v>
      </c>
      <c r="V25" s="66"/>
      <c r="W25" s="67">
        <f>+V25/$B$25*$D$25</f>
        <v>0</v>
      </c>
      <c r="X25" s="66"/>
      <c r="Y25" s="67">
        <f>+X25/$B$25*$D$25</f>
        <v>0</v>
      </c>
      <c r="Z25" s="66"/>
      <c r="AA25" s="67">
        <f>+Z25/$B$25*$D$25</f>
        <v>0</v>
      </c>
      <c r="AB25" s="66"/>
      <c r="AC25" s="67">
        <f>+AB25/$B$25*$D$25</f>
        <v>0</v>
      </c>
      <c r="AD25" s="66"/>
      <c r="AE25" s="67">
        <f>+AD25/$B$25*$D$25</f>
        <v>0</v>
      </c>
      <c r="AF25" s="66"/>
      <c r="AG25" s="67">
        <f>+AF25/$B$25*$D$25</f>
        <v>0</v>
      </c>
      <c r="AH25" s="66"/>
      <c r="AI25" s="67">
        <f>+AH25/$B$25*$D$25</f>
        <v>0</v>
      </c>
      <c r="AJ25" s="66"/>
      <c r="AK25" s="67">
        <f>+AJ25/$B$25*$D$25</f>
        <v>0</v>
      </c>
      <c r="AL25" s="66"/>
      <c r="AM25" s="67">
        <f>+AL25/$B$25*$D$25</f>
        <v>0</v>
      </c>
    </row>
    <row r="26" spans="1:39" ht="15.75" x14ac:dyDescent="0.25">
      <c r="A26" s="38" t="s">
        <v>51</v>
      </c>
      <c r="B26" s="36">
        <v>138</v>
      </c>
      <c r="C26" s="37">
        <f t="shared" si="2"/>
        <v>4031.0102189781019</v>
      </c>
      <c r="D26" s="71">
        <f t="shared" si="1"/>
        <v>3893.0102189781023</v>
      </c>
      <c r="F26" s="66">
        <v>69</v>
      </c>
      <c r="G26" s="67">
        <f>+F26/$B$26*$D$26</f>
        <v>1946.5051094890512</v>
      </c>
      <c r="H26" s="68">
        <v>2</v>
      </c>
      <c r="I26" s="67">
        <f>+H26/$B$26*$D$26</f>
        <v>56.420437956204381</v>
      </c>
      <c r="J26" s="69">
        <v>2</v>
      </c>
      <c r="K26" s="67">
        <f>+J26/$B$26*$D$26</f>
        <v>56.420437956204381</v>
      </c>
      <c r="L26" s="66">
        <v>1</v>
      </c>
      <c r="M26" s="67">
        <f>+L26/$B$26*$D$26</f>
        <v>28.210218978102191</v>
      </c>
      <c r="N26" s="66">
        <v>19</v>
      </c>
      <c r="O26" s="67">
        <f>+N26/$B$26*$D$26</f>
        <v>535.99416058394161</v>
      </c>
      <c r="P26" s="66">
        <v>25</v>
      </c>
      <c r="Q26" s="67">
        <f>+P26/$B$26*$D$26</f>
        <v>705.25547445255472</v>
      </c>
      <c r="R26" s="66"/>
      <c r="S26" s="67">
        <f>+R26/$B$26*$D$26</f>
        <v>0</v>
      </c>
      <c r="T26" s="66"/>
      <c r="U26" s="67">
        <f>+T26/$B$26*$D$26</f>
        <v>0</v>
      </c>
      <c r="V26" s="66">
        <v>9</v>
      </c>
      <c r="W26" s="67">
        <f>+V26/$B$26*$D$26</f>
        <v>253.8919708029197</v>
      </c>
      <c r="X26" s="66">
        <v>5</v>
      </c>
      <c r="Y26" s="67">
        <f>+X26/$B$26*$D$26</f>
        <v>141.05109489051097</v>
      </c>
      <c r="Z26" s="66">
        <v>1</v>
      </c>
      <c r="AA26" s="67">
        <f>+Z26/$B$26*$D$26</f>
        <v>28.210218978102191</v>
      </c>
      <c r="AB26" s="66">
        <v>1</v>
      </c>
      <c r="AC26" s="67">
        <f>+AB26/$B$26*$D$26</f>
        <v>28.210218978102191</v>
      </c>
      <c r="AD26" s="66">
        <v>4</v>
      </c>
      <c r="AE26" s="67">
        <f>+AD26/$B$26*$D$26</f>
        <v>112.84087591240876</v>
      </c>
      <c r="AF26" s="66"/>
      <c r="AG26" s="67">
        <f>+AF26/$B$26*$D$26</f>
        <v>0</v>
      </c>
      <c r="AH26" s="66"/>
      <c r="AI26" s="67">
        <f>+AH26/$B$26*$D$26</f>
        <v>0</v>
      </c>
      <c r="AJ26" s="66"/>
      <c r="AK26" s="67">
        <f>+AJ26/$B$26*$D$26</f>
        <v>0</v>
      </c>
      <c r="AL26" s="66"/>
      <c r="AM26" s="67">
        <f>+AL26/$B$26*$D$26</f>
        <v>0</v>
      </c>
    </row>
    <row r="27" spans="1:39" ht="15.75" x14ac:dyDescent="0.25">
      <c r="A27" s="38" t="s">
        <v>52</v>
      </c>
      <c r="B27" s="36">
        <v>178</v>
      </c>
      <c r="C27" s="37">
        <f t="shared" si="2"/>
        <v>5199.4189781021905</v>
      </c>
      <c r="D27" s="71">
        <f t="shared" si="1"/>
        <v>5021.4189781021896</v>
      </c>
      <c r="F27" s="66">
        <v>46</v>
      </c>
      <c r="G27" s="67">
        <f>+F27/$B$27*$D$27</f>
        <v>1297.6700729927009</v>
      </c>
      <c r="H27" s="68">
        <v>8</v>
      </c>
      <c r="I27" s="67">
        <f>+H27/$B$27*$D$27</f>
        <v>225.6817518248175</v>
      </c>
      <c r="J27" s="69">
        <v>9</v>
      </c>
      <c r="K27" s="67">
        <f>+J27/$B$27*$D$27</f>
        <v>253.8919708029197</v>
      </c>
      <c r="L27" s="69">
        <f>47-12</f>
        <v>35</v>
      </c>
      <c r="M27" s="67">
        <f>+L27/$B$27*$D$27</f>
        <v>987.35766423357666</v>
      </c>
      <c r="N27" s="66">
        <v>10</v>
      </c>
      <c r="O27" s="67">
        <f>+N27/$B$27*$D$27</f>
        <v>282.10218978102188</v>
      </c>
      <c r="P27" s="66">
        <v>1</v>
      </c>
      <c r="Q27" s="67">
        <f>+P27/$B$27*$D$27</f>
        <v>28.210218978102187</v>
      </c>
      <c r="R27" s="66">
        <v>43</v>
      </c>
      <c r="S27" s="67">
        <f>+R27/$B$27*$D$27</f>
        <v>1213.0394160583942</v>
      </c>
      <c r="T27" s="66">
        <v>15</v>
      </c>
      <c r="U27" s="67">
        <f>+T27/$B$27*$D$27</f>
        <v>423.15328467153284</v>
      </c>
      <c r="V27" s="66">
        <v>1</v>
      </c>
      <c r="W27" s="67">
        <f>+V27/$B$27*$D$27</f>
        <v>28.210218978102187</v>
      </c>
      <c r="X27" s="66"/>
      <c r="Y27" s="67">
        <f>+X27/$B$27*$D$27</f>
        <v>0</v>
      </c>
      <c r="Z27" s="66">
        <v>1</v>
      </c>
      <c r="AA27" s="67">
        <f>+Z27/$B$27*$D$27</f>
        <v>28.210218978102187</v>
      </c>
      <c r="AB27" s="66">
        <v>7</v>
      </c>
      <c r="AC27" s="67">
        <f>+AB27/$B$27*$D$27</f>
        <v>197.47153284671532</v>
      </c>
      <c r="AD27" s="66"/>
      <c r="AE27" s="67">
        <f>+AD27/$B$27*$D$27</f>
        <v>0</v>
      </c>
      <c r="AF27" s="66"/>
      <c r="AG27" s="67">
        <f>+AF27/$B$27*$D$27</f>
        <v>0</v>
      </c>
      <c r="AH27" s="66">
        <v>2</v>
      </c>
      <c r="AI27" s="67">
        <f>+AH27/$B$27*$D$27</f>
        <v>56.420437956204374</v>
      </c>
      <c r="AJ27" s="66"/>
      <c r="AK27" s="67">
        <f>+AJ27/$B$27*$D$27</f>
        <v>0</v>
      </c>
      <c r="AL27" s="66"/>
      <c r="AM27" s="67">
        <f>+AL27/$B$27*$D$27</f>
        <v>0</v>
      </c>
    </row>
    <row r="28" spans="1:39" ht="15.75" x14ac:dyDescent="0.25">
      <c r="A28" s="38" t="s">
        <v>71</v>
      </c>
      <c r="B28" s="41">
        <v>127</v>
      </c>
      <c r="C28" s="37"/>
      <c r="D28" s="71">
        <f t="shared" si="1"/>
        <v>3582.6978102189782</v>
      </c>
      <c r="F28" s="66">
        <v>66</v>
      </c>
      <c r="G28" s="67">
        <f>+F28/$B$28*$D$28</f>
        <v>1861.8744525547445</v>
      </c>
      <c r="H28" s="68">
        <v>10</v>
      </c>
      <c r="I28" s="67">
        <f>+H28/$B$28*$D$28</f>
        <v>282.10218978102188</v>
      </c>
      <c r="J28" s="69">
        <v>17</v>
      </c>
      <c r="K28" s="67">
        <f>+J28/$B$28*$D$28</f>
        <v>479.57372262773731</v>
      </c>
      <c r="L28" s="66">
        <v>5</v>
      </c>
      <c r="M28" s="67">
        <f>+L28/$B$28*$D$28</f>
        <v>141.05109489051094</v>
      </c>
      <c r="N28" s="66">
        <v>15</v>
      </c>
      <c r="O28" s="67">
        <f>+N28/$B$28*$D$28</f>
        <v>423.15328467153284</v>
      </c>
      <c r="P28" s="66">
        <v>1</v>
      </c>
      <c r="Q28" s="67">
        <f>+P28/$B$28*$D$28</f>
        <v>28.210218978102191</v>
      </c>
      <c r="R28" s="66"/>
      <c r="S28" s="67">
        <f>+R28/$B$28*$D$28</f>
        <v>0</v>
      </c>
      <c r="T28" s="66"/>
      <c r="U28" s="67">
        <f>+T28/$B$28*$D$28</f>
        <v>0</v>
      </c>
      <c r="V28" s="66">
        <v>2</v>
      </c>
      <c r="W28" s="67">
        <f>+V28/$B$28*$D$28</f>
        <v>56.420437956204381</v>
      </c>
      <c r="X28" s="66"/>
      <c r="Y28" s="67">
        <f>+X28/$B$28*$D$28</f>
        <v>0</v>
      </c>
      <c r="Z28" s="66"/>
      <c r="AA28" s="67">
        <f>+Z28/$B$28*$D$28</f>
        <v>0</v>
      </c>
      <c r="AB28" s="66"/>
      <c r="AC28" s="67">
        <f>+AB28/$B$28*$D$28</f>
        <v>0</v>
      </c>
      <c r="AD28" s="66">
        <v>2</v>
      </c>
      <c r="AE28" s="67">
        <f>+AD28/$B$28*$D$28</f>
        <v>56.420437956204381</v>
      </c>
      <c r="AF28" s="66">
        <v>1</v>
      </c>
      <c r="AG28" s="67">
        <f>+AF28/$B$28*$D$28</f>
        <v>28.210218978102191</v>
      </c>
      <c r="AH28" s="66"/>
      <c r="AI28" s="67">
        <f>+AH28/$B$28*$D$28</f>
        <v>0</v>
      </c>
      <c r="AJ28" s="66">
        <v>5</v>
      </c>
      <c r="AK28" s="67">
        <f>+AJ28/$B$28*$D$28</f>
        <v>141.05109489051094</v>
      </c>
      <c r="AL28" s="66">
        <v>3</v>
      </c>
      <c r="AM28" s="67">
        <f>+AL28/$B$28*$D$28</f>
        <v>84.630656934306572</v>
      </c>
    </row>
    <row r="29" spans="1:39" ht="15.75" x14ac:dyDescent="0.25">
      <c r="A29" s="38" t="s">
        <v>53</v>
      </c>
      <c r="B29" s="36">
        <v>10</v>
      </c>
      <c r="C29" s="37">
        <f t="shared" si="2"/>
        <v>292.10218978102193</v>
      </c>
      <c r="D29" s="71">
        <f t="shared" si="1"/>
        <v>282.10218978102188</v>
      </c>
      <c r="F29" s="66">
        <v>4</v>
      </c>
      <c r="G29" s="67">
        <f>+F29/$B$29*$D$29</f>
        <v>112.84087591240876</v>
      </c>
      <c r="H29" s="68">
        <v>2</v>
      </c>
      <c r="I29" s="67">
        <f>+H29/$B$29*$D$29</f>
        <v>56.420437956204381</v>
      </c>
      <c r="J29" s="69">
        <v>2</v>
      </c>
      <c r="K29" s="67">
        <f>+J29/$B$29*$D$29</f>
        <v>56.420437956204381</v>
      </c>
      <c r="L29" s="66">
        <v>2</v>
      </c>
      <c r="M29" s="67">
        <f>+L29/$B$29*$D$29</f>
        <v>56.420437956204381</v>
      </c>
      <c r="N29" s="66"/>
      <c r="O29" s="67">
        <f>+N29/$B$29*$D$29</f>
        <v>0</v>
      </c>
      <c r="P29" s="66"/>
      <c r="Q29" s="67">
        <f>+P29/$B$29*$D$29</f>
        <v>0</v>
      </c>
      <c r="R29" s="66"/>
      <c r="S29" s="67">
        <f>+R29/$B$29*$D$29</f>
        <v>0</v>
      </c>
      <c r="T29" s="66"/>
      <c r="U29" s="67">
        <f>+T29/$B$29*$D$29</f>
        <v>0</v>
      </c>
      <c r="V29" s="66"/>
      <c r="W29" s="67">
        <f>+V29/$B$29*$D$29</f>
        <v>0</v>
      </c>
      <c r="X29" s="66"/>
      <c r="Y29" s="67">
        <f>+X29/$B$29*$D$29</f>
        <v>0</v>
      </c>
      <c r="Z29" s="66"/>
      <c r="AA29" s="67">
        <f>+Z29/$B$29*$D$29</f>
        <v>0</v>
      </c>
      <c r="AB29" s="66"/>
      <c r="AC29" s="67">
        <f>+AB29/$B$29*$D$29</f>
        <v>0</v>
      </c>
      <c r="AD29" s="66"/>
      <c r="AE29" s="67">
        <f>+AD29/$B$29*$D$29</f>
        <v>0</v>
      </c>
      <c r="AF29" s="66"/>
      <c r="AG29" s="67">
        <f>+AF29/$B$29*$D$29</f>
        <v>0</v>
      </c>
      <c r="AH29" s="66"/>
      <c r="AI29" s="67">
        <f>+AH29/$B$29*$D$29</f>
        <v>0</v>
      </c>
      <c r="AJ29" s="66"/>
      <c r="AK29" s="67">
        <f>+AJ29/$B$29*$D$29</f>
        <v>0</v>
      </c>
      <c r="AL29" s="66"/>
      <c r="AM29" s="67">
        <f>+AL29/$B$29*$D$29</f>
        <v>0</v>
      </c>
    </row>
    <row r="30" spans="1:39" ht="15.75" x14ac:dyDescent="0.25">
      <c r="A30" s="38" t="s">
        <v>54</v>
      </c>
      <c r="B30" s="36">
        <v>50</v>
      </c>
      <c r="C30" s="37">
        <f t="shared" si="2"/>
        <v>1460.5109489051092</v>
      </c>
      <c r="D30" s="71">
        <f t="shared" si="1"/>
        <v>1410.5109489051094</v>
      </c>
      <c r="F30" s="66">
        <v>15</v>
      </c>
      <c r="G30" s="67">
        <f>+F30/$B$30*$D$30</f>
        <v>423.15328467153284</v>
      </c>
      <c r="H30" s="68">
        <v>3</v>
      </c>
      <c r="I30" s="67">
        <f>+H30/$B$30*$D$30</f>
        <v>84.630656934306558</v>
      </c>
      <c r="J30" s="69">
        <v>10</v>
      </c>
      <c r="K30" s="67">
        <f>+J30/$B$30*$D$30</f>
        <v>282.10218978102188</v>
      </c>
      <c r="L30" s="66"/>
      <c r="M30" s="67">
        <f>+L30/$B$30*$D$30</f>
        <v>0</v>
      </c>
      <c r="N30" s="66">
        <v>1</v>
      </c>
      <c r="O30" s="67">
        <f>+N30/$B$30*$D$30</f>
        <v>28.210218978102191</v>
      </c>
      <c r="P30" s="66">
        <v>3</v>
      </c>
      <c r="Q30" s="67">
        <f>+P30/$B$30*$D$30</f>
        <v>84.630656934306558</v>
      </c>
      <c r="R30" s="66">
        <v>6</v>
      </c>
      <c r="S30" s="67">
        <f>+R30/$B$30*$D$30</f>
        <v>169.26131386861312</v>
      </c>
      <c r="T30" s="66"/>
      <c r="U30" s="67">
        <f>+T30/$B$30*$D$30</f>
        <v>0</v>
      </c>
      <c r="V30" s="66"/>
      <c r="W30" s="67">
        <f>+V30/$B$30*$D$30</f>
        <v>0</v>
      </c>
      <c r="X30" s="66"/>
      <c r="Y30" s="67">
        <f>+X30/$B$30*$D$30</f>
        <v>0</v>
      </c>
      <c r="Z30" s="66">
        <v>1</v>
      </c>
      <c r="AA30" s="67">
        <f>+Z30/$B$30*$D$30</f>
        <v>28.210218978102191</v>
      </c>
      <c r="AB30" s="66"/>
      <c r="AC30" s="67">
        <f>+AB30/$B$30*$D$30</f>
        <v>0</v>
      </c>
      <c r="AD30" s="66"/>
      <c r="AE30" s="67">
        <f>+AD30/$B$30*$D$30</f>
        <v>0</v>
      </c>
      <c r="AF30" s="66">
        <v>9</v>
      </c>
      <c r="AG30" s="67">
        <f>+AF30/$B$30*$D$30</f>
        <v>253.8919708029197</v>
      </c>
      <c r="AH30" s="66">
        <v>2</v>
      </c>
      <c r="AI30" s="67">
        <f>+AH30/$B$30*$D$30</f>
        <v>56.420437956204381</v>
      </c>
      <c r="AJ30" s="66"/>
      <c r="AK30" s="67">
        <f>+AJ30/$B$30*$D$30</f>
        <v>0</v>
      </c>
      <c r="AL30" s="66"/>
      <c r="AM30" s="67">
        <f>+AL30/$B$30*$D$30</f>
        <v>0</v>
      </c>
    </row>
    <row r="31" spans="1:39" ht="15.75" x14ac:dyDescent="0.25">
      <c r="A31" s="38" t="s">
        <v>55</v>
      </c>
      <c r="B31" s="36">
        <v>22</v>
      </c>
      <c r="C31" s="37">
        <f t="shared" si="2"/>
        <v>614.41459854014602</v>
      </c>
      <c r="D31" s="71">
        <f t="shared" si="1"/>
        <v>620.62481751824816</v>
      </c>
      <c r="F31" s="66">
        <v>10</v>
      </c>
      <c r="G31" s="67">
        <f>+F31/$B$31*$D$31</f>
        <v>282.10218978102188</v>
      </c>
      <c r="H31" s="68">
        <v>4</v>
      </c>
      <c r="I31" s="67">
        <f>+H31/$B$31*$D$31</f>
        <v>112.84087591240876</v>
      </c>
      <c r="J31" s="69">
        <v>5</v>
      </c>
      <c r="K31" s="67">
        <f>+J31/$B$31*$D$31</f>
        <v>141.05109489051094</v>
      </c>
      <c r="L31" s="66">
        <v>2</v>
      </c>
      <c r="M31" s="67">
        <f>+L31/$B$31*$D$31</f>
        <v>56.420437956204381</v>
      </c>
      <c r="N31" s="66"/>
      <c r="O31" s="67">
        <f>+N31/$B$31*$D$31</f>
        <v>0</v>
      </c>
      <c r="P31" s="66"/>
      <c r="Q31" s="67">
        <f>+P31/$B$31*$D$31</f>
        <v>0</v>
      </c>
      <c r="R31" s="66"/>
      <c r="S31" s="67">
        <f>+R31/$B$31*$D$31</f>
        <v>0</v>
      </c>
      <c r="T31" s="66"/>
      <c r="U31" s="67">
        <f>+T31/$B$31*$D$31</f>
        <v>0</v>
      </c>
      <c r="V31" s="66"/>
      <c r="W31" s="67">
        <f>+V31/$B$31*$D$31</f>
        <v>0</v>
      </c>
      <c r="X31" s="66"/>
      <c r="Y31" s="67">
        <f>+X31/$B$31*$D$31</f>
        <v>0</v>
      </c>
      <c r="Z31" s="66"/>
      <c r="AA31" s="67">
        <f>+Z31/$B$31*$D$31</f>
        <v>0</v>
      </c>
      <c r="AB31" s="66"/>
      <c r="AC31" s="67">
        <f>+AB31/$B$31*$D$31</f>
        <v>0</v>
      </c>
      <c r="AD31" s="66"/>
      <c r="AE31" s="67">
        <f>+AD31/$B$31*$D$31</f>
        <v>0</v>
      </c>
      <c r="AF31" s="66"/>
      <c r="AG31" s="67">
        <f>+AF31/$B$31*$D$31</f>
        <v>0</v>
      </c>
      <c r="AH31" s="66"/>
      <c r="AI31" s="67">
        <f>+AH31/$B$31*$D$31</f>
        <v>0</v>
      </c>
      <c r="AJ31" s="66"/>
      <c r="AK31" s="67">
        <f>+AJ31/$B$31*$D$31</f>
        <v>0</v>
      </c>
      <c r="AL31" s="66">
        <v>1</v>
      </c>
      <c r="AM31" s="67">
        <f>+AL31/$B$31*$D$31</f>
        <v>28.210218978102191</v>
      </c>
    </row>
    <row r="32" spans="1:39" ht="15.75" x14ac:dyDescent="0.25">
      <c r="A32" s="38" t="s">
        <v>56</v>
      </c>
      <c r="B32" s="36">
        <v>14</v>
      </c>
      <c r="C32" s="37">
        <f t="shared" si="2"/>
        <v>408.94306569343064</v>
      </c>
      <c r="D32" s="71">
        <f t="shared" si="1"/>
        <v>394.94306569343064</v>
      </c>
      <c r="F32" s="66">
        <v>14</v>
      </c>
      <c r="G32" s="67">
        <f>+F32/$B$32*$D$32</f>
        <v>394.94306569343064</v>
      </c>
      <c r="H32" s="68"/>
      <c r="I32" s="67">
        <f>+H32/$B$32*$D$32</f>
        <v>0</v>
      </c>
      <c r="J32" s="69"/>
      <c r="K32" s="67">
        <f>+J32/$B$32*$D$32</f>
        <v>0</v>
      </c>
      <c r="L32" s="66"/>
      <c r="M32" s="67">
        <f>+L32/$B$32*$D$32</f>
        <v>0</v>
      </c>
      <c r="N32" s="66"/>
      <c r="O32" s="67">
        <f>+N32/$B$32*$D$32</f>
        <v>0</v>
      </c>
      <c r="P32" s="66"/>
      <c r="Q32" s="67">
        <f>+P32/$B$32*$D$32</f>
        <v>0</v>
      </c>
      <c r="R32" s="66"/>
      <c r="S32" s="67">
        <f>+R32/$B$32*$D$32</f>
        <v>0</v>
      </c>
      <c r="T32" s="66"/>
      <c r="U32" s="67">
        <f>+T32/$B$32*$D$32</f>
        <v>0</v>
      </c>
      <c r="V32" s="66"/>
      <c r="W32" s="67">
        <f>+V32/$B$32*$D$32</f>
        <v>0</v>
      </c>
      <c r="X32" s="66"/>
      <c r="Y32" s="67">
        <f>+X32/$B$32*$D$32</f>
        <v>0</v>
      </c>
      <c r="Z32" s="66"/>
      <c r="AA32" s="67">
        <f>+Z32/$B$32*$D$32</f>
        <v>0</v>
      </c>
      <c r="AB32" s="66"/>
      <c r="AC32" s="67">
        <f>+AB32/$B$32*$D$32</f>
        <v>0</v>
      </c>
      <c r="AD32" s="66"/>
      <c r="AE32" s="67">
        <f>+AD32/$B$32*$D$32</f>
        <v>0</v>
      </c>
      <c r="AF32" s="66"/>
      <c r="AG32" s="67">
        <f>+AF32/$B$32*$D$32</f>
        <v>0</v>
      </c>
      <c r="AH32" s="66"/>
      <c r="AI32" s="67">
        <f>+AH32/$B$32*$D$32</f>
        <v>0</v>
      </c>
      <c r="AJ32" s="66"/>
      <c r="AK32" s="67">
        <f>+AJ32/$B$32*$D$32</f>
        <v>0</v>
      </c>
      <c r="AL32" s="66"/>
      <c r="AM32" s="67">
        <f>+AL32/$B$32*$D$32</f>
        <v>0</v>
      </c>
    </row>
    <row r="33" spans="1:47" ht="15.75" x14ac:dyDescent="0.25">
      <c r="A33" s="38" t="s">
        <v>57</v>
      </c>
      <c r="B33" s="36">
        <v>14</v>
      </c>
      <c r="C33" s="37">
        <f t="shared" si="2"/>
        <v>408.9430656934307</v>
      </c>
      <c r="D33" s="71">
        <f t="shared" si="1"/>
        <v>394.94306569343064</v>
      </c>
      <c r="F33" s="66">
        <v>4</v>
      </c>
      <c r="G33" s="67">
        <f>+F33/$B$33*$D$33</f>
        <v>112.84087591240875</v>
      </c>
      <c r="H33" s="68">
        <v>2</v>
      </c>
      <c r="I33" s="67">
        <f>+H33/$B$33*$D$33</f>
        <v>56.420437956204374</v>
      </c>
      <c r="J33" s="69">
        <v>5</v>
      </c>
      <c r="K33" s="67">
        <f>+J33/$B$33*$D$33</f>
        <v>141.05109489051094</v>
      </c>
      <c r="L33" s="66">
        <v>1</v>
      </c>
      <c r="M33" s="67">
        <f>+L33/$B$33*$D$33</f>
        <v>28.210218978102187</v>
      </c>
      <c r="N33" s="66">
        <v>1</v>
      </c>
      <c r="O33" s="67">
        <f>+N33/$B$33*$D$33</f>
        <v>28.210218978102187</v>
      </c>
      <c r="P33" s="66"/>
      <c r="Q33" s="67">
        <f>+P33/$B$33*$D$33</f>
        <v>0</v>
      </c>
      <c r="R33" s="66"/>
      <c r="S33" s="67">
        <f>+R33/$B$33*$D$33</f>
        <v>0</v>
      </c>
      <c r="T33" s="66"/>
      <c r="U33" s="67">
        <f>+T33/$B$33*$D$33</f>
        <v>0</v>
      </c>
      <c r="V33" s="66">
        <v>1</v>
      </c>
      <c r="W33" s="67">
        <f>+V33/$B$33*$D$33</f>
        <v>28.210218978102187</v>
      </c>
      <c r="X33" s="66"/>
      <c r="Y33" s="67">
        <f>+X33/$B$33*$D$33</f>
        <v>0</v>
      </c>
      <c r="Z33" s="66"/>
      <c r="AA33" s="67">
        <f>+Z33/$B$33*$D$33</f>
        <v>0</v>
      </c>
      <c r="AB33" s="66"/>
      <c r="AC33" s="67">
        <f>+AB33/$B$33*$D$33</f>
        <v>0</v>
      </c>
      <c r="AD33" s="66"/>
      <c r="AE33" s="67">
        <f>+AD33/$B$33*$D$33</f>
        <v>0</v>
      </c>
      <c r="AF33" s="66"/>
      <c r="AG33" s="67">
        <f>+AF33/$B$33*$D$33</f>
        <v>0</v>
      </c>
      <c r="AH33" s="66"/>
      <c r="AI33" s="67">
        <f>+AH33/$B$33*$D$33</f>
        <v>0</v>
      </c>
      <c r="AJ33" s="66"/>
      <c r="AK33" s="67">
        <f>+AJ33/$B$33*$D$33</f>
        <v>0</v>
      </c>
      <c r="AL33" s="66"/>
      <c r="AM33" s="67">
        <f>+AL33/$B$33*$D$33</f>
        <v>0</v>
      </c>
    </row>
    <row r="34" spans="1:47" ht="15.75" x14ac:dyDescent="0.25">
      <c r="A34" s="38" t="s">
        <v>58</v>
      </c>
      <c r="B34" s="41">
        <v>20</v>
      </c>
      <c r="C34" s="37">
        <f t="shared" si="2"/>
        <v>584.20437956204375</v>
      </c>
      <c r="D34" s="57">
        <f t="shared" si="1"/>
        <v>564.20437956204375</v>
      </c>
      <c r="F34" s="66">
        <v>20</v>
      </c>
      <c r="G34" s="67">
        <f>+F34/$B$34*$D$34</f>
        <v>564.20437956204375</v>
      </c>
      <c r="H34" s="66"/>
      <c r="I34" s="67">
        <f>+H34/$B$34*$D$34</f>
        <v>0</v>
      </c>
      <c r="J34" s="66"/>
      <c r="K34" s="67">
        <f>+J34/$B$34*$D$34</f>
        <v>0</v>
      </c>
      <c r="L34" s="66"/>
      <c r="M34" s="67">
        <f>+L34/$B$34*$D$34</f>
        <v>0</v>
      </c>
      <c r="N34" s="66"/>
      <c r="O34" s="67">
        <f>+N34/$B$34*$D$34</f>
        <v>0</v>
      </c>
      <c r="P34" s="66"/>
      <c r="Q34" s="67">
        <f>+P34/$B$34*$D$34</f>
        <v>0</v>
      </c>
      <c r="R34" s="66"/>
      <c r="S34" s="67">
        <f>+R34/$B$34*$D$34</f>
        <v>0</v>
      </c>
      <c r="T34" s="66"/>
      <c r="U34" s="67">
        <f>+T34/$B$34*$D$34</f>
        <v>0</v>
      </c>
      <c r="V34" s="66"/>
      <c r="W34" s="67">
        <f>+V34/$B$34*$D$34</f>
        <v>0</v>
      </c>
      <c r="X34" s="66"/>
      <c r="Y34" s="67">
        <f>+X34/$B$34*$D$34</f>
        <v>0</v>
      </c>
      <c r="Z34" s="66"/>
      <c r="AA34" s="67">
        <f>+Z34/$B$34*$D$34</f>
        <v>0</v>
      </c>
      <c r="AB34" s="66"/>
      <c r="AC34" s="67">
        <f>+AB34/$B$34*$D$34</f>
        <v>0</v>
      </c>
      <c r="AD34" s="66"/>
      <c r="AE34" s="67">
        <f>+AD34/$B$34*$D$34</f>
        <v>0</v>
      </c>
      <c r="AF34" s="66"/>
      <c r="AG34" s="67">
        <f>+AF34/$B$34*$D$34</f>
        <v>0</v>
      </c>
      <c r="AH34" s="66"/>
      <c r="AI34" s="67">
        <f>+AH34/$B$34*$D$34</f>
        <v>0</v>
      </c>
      <c r="AJ34" s="66"/>
      <c r="AK34" s="67">
        <f>+AJ34/$B$34*$D$34</f>
        <v>0</v>
      </c>
      <c r="AL34" s="66"/>
      <c r="AM34" s="67">
        <f>+AL34/$B$34*$D$34</f>
        <v>0</v>
      </c>
    </row>
    <row r="35" spans="1:47" ht="16.5" thickBot="1" x14ac:dyDescent="0.3">
      <c r="A35" s="45" t="s">
        <v>64</v>
      </c>
      <c r="B35" s="72">
        <f>SUM(B22:B34)</f>
        <v>678</v>
      </c>
      <c r="C35" s="73"/>
      <c r="D35" s="74">
        <f>SUM(D22:D34)</f>
        <v>19126.528467153286</v>
      </c>
      <c r="F35" s="76">
        <f>SUM(F22:F34)</f>
        <v>336</v>
      </c>
      <c r="G35" s="70">
        <f>SUM(G22:G34)</f>
        <v>9478.6335766423344</v>
      </c>
      <c r="H35" s="76">
        <f t="shared" ref="H35:AL35" si="3">SUM(H22:H34)</f>
        <v>33</v>
      </c>
      <c r="I35" s="70">
        <f>SUM(I22:I34)</f>
        <v>930.93722627737236</v>
      </c>
      <c r="J35" s="76">
        <f t="shared" si="3"/>
        <v>55</v>
      </c>
      <c r="K35" s="70">
        <f>SUM(K22:K34)</f>
        <v>1551.5620437956206</v>
      </c>
      <c r="L35" s="76">
        <f t="shared" si="3"/>
        <v>46</v>
      </c>
      <c r="M35" s="70">
        <f>SUM(M22:M34)</f>
        <v>1297.6700729927004</v>
      </c>
      <c r="N35" s="76">
        <f t="shared" si="3"/>
        <v>48</v>
      </c>
      <c r="O35" s="70">
        <f>SUM(O22:O34)</f>
        <v>1354.0905109489051</v>
      </c>
      <c r="P35" s="76">
        <f t="shared" si="3"/>
        <v>31</v>
      </c>
      <c r="Q35" s="70">
        <f>SUM(Q22:Q34)</f>
        <v>874.51678832116772</v>
      </c>
      <c r="R35" s="76">
        <f t="shared" si="3"/>
        <v>50</v>
      </c>
      <c r="S35" s="70">
        <f>SUM(S22:S34)</f>
        <v>1410.5109489051094</v>
      </c>
      <c r="T35" s="76">
        <f t="shared" si="3"/>
        <v>16</v>
      </c>
      <c r="U35" s="70">
        <f>SUM(U22:U34)</f>
        <v>451.36350364963505</v>
      </c>
      <c r="V35" s="76">
        <f t="shared" si="3"/>
        <v>13</v>
      </c>
      <c r="W35" s="70">
        <f>SUM(W22:W34)</f>
        <v>366.73284671532844</v>
      </c>
      <c r="X35" s="76">
        <f t="shared" si="3"/>
        <v>10</v>
      </c>
      <c r="Y35" s="70">
        <f>SUM(Y22:Y34)</f>
        <v>282.10218978102193</v>
      </c>
      <c r="Z35" s="76">
        <f t="shared" si="3"/>
        <v>3</v>
      </c>
      <c r="AA35" s="70">
        <f>SUM(AA22:AA34)</f>
        <v>84.630656934306572</v>
      </c>
      <c r="AB35" s="76">
        <f t="shared" si="3"/>
        <v>8</v>
      </c>
      <c r="AC35" s="70">
        <f>SUM(AC22:AC34)</f>
        <v>225.68175182481752</v>
      </c>
      <c r="AD35" s="76">
        <f t="shared" si="3"/>
        <v>6</v>
      </c>
      <c r="AE35" s="70">
        <f>SUM(AE22:AE34)</f>
        <v>169.26131386861314</v>
      </c>
      <c r="AF35" s="76">
        <f t="shared" si="3"/>
        <v>10</v>
      </c>
      <c r="AG35" s="70">
        <f>SUM(AG22:AG34)</f>
        <v>282.10218978102188</v>
      </c>
      <c r="AH35" s="76">
        <f t="shared" si="3"/>
        <v>4</v>
      </c>
      <c r="AI35" s="70">
        <f>SUM(AI22:AI34)</f>
        <v>112.84087591240876</v>
      </c>
      <c r="AJ35" s="76">
        <f t="shared" si="3"/>
        <v>5</v>
      </c>
      <c r="AK35" s="70">
        <f>SUM(AK22:AK34)</f>
        <v>141.05109489051094</v>
      </c>
      <c r="AL35" s="76">
        <f t="shared" si="3"/>
        <v>4</v>
      </c>
      <c r="AM35" s="70">
        <f>SUM(AM22:AM34)</f>
        <v>112.84087591240876</v>
      </c>
      <c r="AN35" s="77"/>
      <c r="AO35" s="77"/>
      <c r="AP35" s="77"/>
      <c r="AQ35" s="77"/>
      <c r="AR35" s="77"/>
      <c r="AS35" s="77"/>
      <c r="AT35" s="77"/>
      <c r="AU35" s="77"/>
    </row>
    <row r="36" spans="1:47" ht="10.5" customHeight="1" x14ac:dyDescent="0.25">
      <c r="A36" s="11"/>
      <c r="D36" s="53"/>
    </row>
    <row r="37" spans="1:47" ht="16.5" hidden="1" thickBot="1" x14ac:dyDescent="0.3">
      <c r="A37" s="47" t="s">
        <v>66</v>
      </c>
      <c r="B37" s="34">
        <f>B18+B35</f>
        <v>1370</v>
      </c>
      <c r="D37" s="53">
        <f>+D35+D18</f>
        <v>38648</v>
      </c>
      <c r="F37" s="48">
        <f>F18+F35</f>
        <v>1028</v>
      </c>
      <c r="G37" s="55"/>
    </row>
    <row r="38" spans="1:47" ht="12" hidden="1" customHeight="1" thickTop="1" x14ac:dyDescent="0.2">
      <c r="D38" s="53"/>
    </row>
    <row r="39" spans="1:47" hidden="1" x14ac:dyDescent="0.2">
      <c r="A39" s="58" t="s">
        <v>109</v>
      </c>
      <c r="D39" s="53"/>
      <c r="F39" s="21">
        <f>+F37</f>
        <v>1028</v>
      </c>
      <c r="G39" s="53">
        <f>+G35+D18</f>
        <v>29000.10510948905</v>
      </c>
    </row>
    <row r="40" spans="1:47" x14ac:dyDescent="0.2">
      <c r="A40" t="s">
        <v>72</v>
      </c>
      <c r="D40" s="53"/>
    </row>
    <row r="41" spans="1:47" x14ac:dyDescent="0.2">
      <c r="D41" s="53"/>
    </row>
    <row r="42" spans="1:47" x14ac:dyDescent="0.2">
      <c r="D42" s="53"/>
    </row>
    <row r="43" spans="1:47" x14ac:dyDescent="0.2">
      <c r="D43" s="53"/>
    </row>
    <row r="44" spans="1:47" x14ac:dyDescent="0.2">
      <c r="D44" s="53"/>
    </row>
    <row r="45" spans="1:47" x14ac:dyDescent="0.2">
      <c r="D45" s="53"/>
    </row>
    <row r="46" spans="1:47" x14ac:dyDescent="0.2">
      <c r="D46" s="53"/>
    </row>
    <row r="47" spans="1:47" x14ac:dyDescent="0.2">
      <c r="D47" s="53"/>
    </row>
  </sheetData>
  <mergeCells count="1">
    <mergeCell ref="H4:P4"/>
  </mergeCells>
  <phoneticPr fontId="0" type="noConversion"/>
  <pageMargins left="0.51" right="0.41" top="0.24" bottom="0.19" header="0.5" footer="0.5"/>
  <pageSetup paperSize="5" scale="43" orientation="landscape" r:id="rId1"/>
  <headerFooter alignWithMargins="0">
    <oddFooter>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75" zoomScaleNormal="75" workbookViewId="0">
      <pane ySplit="2010" topLeftCell="A8" activePane="bottomLeft"/>
      <selection activeCell="J9" sqref="J9"/>
      <selection pane="bottomLeft" activeCell="D24" sqref="D24"/>
    </sheetView>
  </sheetViews>
  <sheetFormatPr defaultRowHeight="12.75" x14ac:dyDescent="0.2"/>
  <cols>
    <col min="1" max="1" width="31.7109375" bestFit="1" customWidth="1"/>
    <col min="2" max="2" width="14.7109375" customWidth="1"/>
    <col min="3" max="5" width="12.28515625" customWidth="1"/>
    <col min="6" max="6" width="12.7109375" customWidth="1"/>
    <col min="7" max="7" width="5.28515625" customWidth="1"/>
    <col min="8" max="11" width="12.28515625" customWidth="1"/>
    <col min="12" max="12" width="3.85546875" customWidth="1"/>
    <col min="13" max="13" width="14.85546875" customWidth="1"/>
    <col min="14" max="14" width="4.140625" customWidth="1"/>
    <col min="15" max="15" width="14.7109375" customWidth="1"/>
    <col min="16" max="16" width="4.42578125" customWidth="1"/>
    <col min="17" max="17" width="12.140625" customWidth="1"/>
  </cols>
  <sheetData>
    <row r="1" spans="1:17" ht="15.75" x14ac:dyDescent="0.25">
      <c r="F1" s="79" t="s">
        <v>30</v>
      </c>
      <c r="G1" s="79"/>
      <c r="H1" s="79"/>
    </row>
    <row r="2" spans="1:17" ht="15.75" x14ac:dyDescent="0.25">
      <c r="F2" s="79" t="s">
        <v>0</v>
      </c>
      <c r="G2" s="79"/>
      <c r="H2" s="79"/>
    </row>
    <row r="4" spans="1:17" ht="13.5" thickBot="1" x14ac:dyDescent="0.25"/>
    <row r="5" spans="1:17" ht="16.5" thickBot="1" x14ac:dyDescent="0.3">
      <c r="C5" s="80" t="s">
        <v>2</v>
      </c>
      <c r="D5" s="81"/>
      <c r="E5" s="81"/>
      <c r="F5" s="82"/>
      <c r="H5" s="80" t="s">
        <v>7</v>
      </c>
      <c r="I5" s="81"/>
      <c r="J5" s="81"/>
      <c r="K5" s="82"/>
    </row>
    <row r="6" spans="1:17" ht="15.75" x14ac:dyDescent="0.25">
      <c r="C6" s="14"/>
      <c r="D6" s="14" t="s">
        <v>4</v>
      </c>
      <c r="E6" s="14" t="s">
        <v>45</v>
      </c>
      <c r="F6" s="14" t="s">
        <v>6</v>
      </c>
      <c r="H6" s="14"/>
      <c r="I6" s="14" t="s">
        <v>4</v>
      </c>
      <c r="J6" s="14" t="s">
        <v>45</v>
      </c>
      <c r="K6" s="14" t="s">
        <v>6</v>
      </c>
      <c r="M6" s="16" t="s">
        <v>2</v>
      </c>
      <c r="N6" s="1"/>
      <c r="O6" s="16" t="s">
        <v>9</v>
      </c>
      <c r="Q6" s="18" t="s">
        <v>10</v>
      </c>
    </row>
    <row r="7" spans="1:17" ht="16.5" thickBot="1" x14ac:dyDescent="0.3">
      <c r="A7" s="13" t="s">
        <v>1</v>
      </c>
      <c r="B7" s="2"/>
      <c r="C7" s="15" t="s">
        <v>3</v>
      </c>
      <c r="D7" s="15" t="s">
        <v>5</v>
      </c>
      <c r="E7" s="15" t="s">
        <v>46</v>
      </c>
      <c r="F7" s="15" t="s">
        <v>3</v>
      </c>
      <c r="H7" s="15" t="s">
        <v>3</v>
      </c>
      <c r="I7" s="15" t="s">
        <v>5</v>
      </c>
      <c r="J7" s="15" t="s">
        <v>46</v>
      </c>
      <c r="K7" s="15" t="s">
        <v>3</v>
      </c>
      <c r="M7" s="17" t="s">
        <v>8</v>
      </c>
      <c r="N7" s="1"/>
      <c r="O7" s="17" t="s">
        <v>8</v>
      </c>
      <c r="Q7" s="19" t="s">
        <v>11</v>
      </c>
    </row>
    <row r="9" spans="1:17" ht="15.75" x14ac:dyDescent="0.25">
      <c r="A9" s="11" t="s">
        <v>31</v>
      </c>
      <c r="C9" s="6">
        <v>-156</v>
      </c>
      <c r="D9" s="23">
        <v>12.7</v>
      </c>
      <c r="E9" s="23">
        <v>6.8</v>
      </c>
      <c r="F9" s="5">
        <f>C9-D9-E9</f>
        <v>-175.5</v>
      </c>
      <c r="H9" s="6">
        <v>-36.799999999999997</v>
      </c>
      <c r="I9" s="5">
        <v>7.5</v>
      </c>
      <c r="J9" s="5">
        <v>5.3</v>
      </c>
      <c r="K9" s="5">
        <f>H9-I9-J9</f>
        <v>-49.599999999999994</v>
      </c>
      <c r="M9" s="24">
        <v>40</v>
      </c>
      <c r="N9" s="21"/>
      <c r="O9" s="21">
        <v>27</v>
      </c>
      <c r="P9" s="21"/>
      <c r="Q9" s="21">
        <f>M9-O9</f>
        <v>13</v>
      </c>
    </row>
    <row r="10" spans="1:17" ht="6" customHeight="1" x14ac:dyDescent="0.2">
      <c r="F10" s="4"/>
      <c r="K10" s="4"/>
      <c r="M10" s="21"/>
      <c r="N10" s="21"/>
      <c r="O10" s="21"/>
      <c r="P10" s="21"/>
      <c r="Q10" s="21"/>
    </row>
    <row r="11" spans="1:17" ht="15.75" x14ac:dyDescent="0.25">
      <c r="A11" s="11" t="s">
        <v>29</v>
      </c>
      <c r="M11" s="21"/>
      <c r="N11" s="21"/>
      <c r="O11" s="21"/>
      <c r="P11" s="21"/>
      <c r="Q11" s="21"/>
    </row>
    <row r="12" spans="1:17" ht="15" x14ac:dyDescent="0.25">
      <c r="A12" s="12" t="s">
        <v>22</v>
      </c>
      <c r="C12" s="5"/>
      <c r="D12" s="5"/>
      <c r="E12" s="5"/>
      <c r="F12" s="5">
        <f>C12-D12</f>
        <v>0</v>
      </c>
      <c r="H12" s="5"/>
      <c r="I12" s="5"/>
      <c r="J12" s="5"/>
      <c r="K12" s="5">
        <f>H12-I12</f>
        <v>0</v>
      </c>
      <c r="M12" s="21"/>
      <c r="N12" s="21"/>
      <c r="O12" s="21"/>
      <c r="P12" s="21"/>
      <c r="Q12" s="21"/>
    </row>
    <row r="13" spans="1:17" ht="15" x14ac:dyDescent="0.25">
      <c r="A13" s="12" t="s">
        <v>23</v>
      </c>
      <c r="C13" s="5"/>
      <c r="D13" s="5"/>
      <c r="E13" s="5"/>
      <c r="F13" s="5">
        <f>C13-D13</f>
        <v>0</v>
      </c>
      <c r="H13" s="5"/>
      <c r="I13" s="5"/>
      <c r="J13" s="5"/>
      <c r="K13" s="5">
        <f>H13-I13</f>
        <v>0</v>
      </c>
      <c r="M13" s="21"/>
      <c r="N13" s="21"/>
      <c r="O13" s="21"/>
      <c r="P13" s="21"/>
      <c r="Q13" s="21"/>
    </row>
    <row r="14" spans="1:17" x14ac:dyDescent="0.2">
      <c r="M14" s="21"/>
      <c r="N14" s="21"/>
      <c r="O14" s="21"/>
      <c r="P14" s="21"/>
      <c r="Q14" s="21"/>
    </row>
    <row r="15" spans="1:17" ht="15.75" x14ac:dyDescent="0.25">
      <c r="A15" s="11" t="s">
        <v>24</v>
      </c>
      <c r="F15" s="5">
        <f>C15-D15</f>
        <v>0</v>
      </c>
      <c r="K15" s="5">
        <f>H15-I15</f>
        <v>0</v>
      </c>
      <c r="M15" s="21"/>
      <c r="N15" s="21"/>
      <c r="O15" s="21"/>
      <c r="P15" s="21"/>
      <c r="Q15" s="21"/>
    </row>
    <row r="16" spans="1:17" x14ac:dyDescent="0.2">
      <c r="M16" s="21"/>
      <c r="N16" s="21"/>
      <c r="O16" s="21"/>
      <c r="P16" s="21"/>
      <c r="Q16" s="21"/>
    </row>
    <row r="17" spans="1:17" ht="15.75" x14ac:dyDescent="0.25">
      <c r="A17" s="11" t="s">
        <v>25</v>
      </c>
      <c r="C17" s="5"/>
      <c r="D17" s="5"/>
      <c r="E17" s="5"/>
      <c r="F17" s="5">
        <f>C17-D17</f>
        <v>0</v>
      </c>
      <c r="H17" s="5"/>
      <c r="I17" s="5"/>
      <c r="J17" s="5"/>
      <c r="K17" s="5">
        <f>H17-I17</f>
        <v>0</v>
      </c>
      <c r="M17" s="21"/>
      <c r="N17" s="21"/>
      <c r="O17" s="21"/>
      <c r="P17" s="21"/>
      <c r="Q17" s="21"/>
    </row>
    <row r="18" spans="1:17" x14ac:dyDescent="0.2">
      <c r="M18" s="21"/>
      <c r="N18" s="21"/>
      <c r="O18" s="21"/>
      <c r="P18" s="21"/>
      <c r="Q18" s="21"/>
    </row>
    <row r="19" spans="1:17" ht="15" x14ac:dyDescent="0.25">
      <c r="B19" s="20" t="s">
        <v>26</v>
      </c>
      <c r="C19" s="7">
        <f>SUM(C9:C18)</f>
        <v>-156</v>
      </c>
      <c r="D19" s="8">
        <f>SUM(D9:D18)</f>
        <v>12.7</v>
      </c>
      <c r="E19" s="8">
        <f>SUM(E9:E18)</f>
        <v>6.8</v>
      </c>
      <c r="F19" s="8">
        <f>SUM(F9:F18)</f>
        <v>-175.5</v>
      </c>
      <c r="H19" s="7">
        <f>SUM(H9:H18)</f>
        <v>-36.799999999999997</v>
      </c>
      <c r="I19" s="8">
        <f>SUM(I9:I18)</f>
        <v>7.5</v>
      </c>
      <c r="J19" s="8">
        <f>SUM(J9:J18)</f>
        <v>5.3</v>
      </c>
      <c r="K19" s="8">
        <f>SUM(K9:K18)</f>
        <v>-49.599999999999994</v>
      </c>
      <c r="M19" s="22">
        <f>SUM(M9:M18)</f>
        <v>40</v>
      </c>
      <c r="N19" s="21"/>
      <c r="O19" s="22">
        <f>SUM(O9:O18)</f>
        <v>27</v>
      </c>
      <c r="P19" s="21"/>
      <c r="Q19" s="22">
        <f>SUM(Q9:Q18)</f>
        <v>13</v>
      </c>
    </row>
    <row r="20" spans="1:17" ht="15" x14ac:dyDescent="0.25">
      <c r="B20" s="20"/>
    </row>
    <row r="21" spans="1:17" ht="15" x14ac:dyDescent="0.25">
      <c r="B21" s="20" t="s">
        <v>27</v>
      </c>
      <c r="F21" s="5"/>
      <c r="K21" s="5"/>
    </row>
    <row r="22" spans="1:17" ht="15" x14ac:dyDescent="0.25">
      <c r="B22" s="20"/>
    </row>
    <row r="23" spans="1:17" ht="15.75" thickBot="1" x14ac:dyDescent="0.3">
      <c r="B23" s="20" t="s">
        <v>28</v>
      </c>
      <c r="F23" s="9">
        <f>SUM(F19:F22)</f>
        <v>-175.5</v>
      </c>
      <c r="K23" s="9">
        <f>SUM(K19:K22)</f>
        <v>-49.599999999999994</v>
      </c>
    </row>
    <row r="24" spans="1:17" ht="13.5" thickTop="1" x14ac:dyDescent="0.2"/>
    <row r="26" spans="1:17" x14ac:dyDescent="0.2">
      <c r="A26" s="10"/>
    </row>
  </sheetData>
  <mergeCells count="4">
    <mergeCell ref="F1:H1"/>
    <mergeCell ref="F2:H2"/>
    <mergeCell ref="C5:F5"/>
    <mergeCell ref="H5:K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75" zoomScaleNormal="75" workbookViewId="0">
      <pane ySplit="2010" topLeftCell="A9" activePane="bottomLeft"/>
      <selection activeCell="D36" sqref="D36"/>
      <selection pane="bottomLeft" activeCell="D36" sqref="D36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4" width="12.28515625" customWidth="1"/>
    <col min="5" max="5" width="12.7109375" customWidth="1"/>
    <col min="6" max="6" width="5.28515625" customWidth="1"/>
    <col min="7" max="9" width="12.28515625" customWidth="1"/>
    <col min="10" max="10" width="3.85546875" customWidth="1"/>
    <col min="11" max="11" width="14.85546875" customWidth="1"/>
    <col min="12" max="12" width="4.140625" customWidth="1"/>
    <col min="13" max="13" width="14.7109375" customWidth="1"/>
    <col min="14" max="14" width="4.42578125" customWidth="1"/>
    <col min="15" max="15" width="12.140625" customWidth="1"/>
  </cols>
  <sheetData>
    <row r="1" spans="1:15" ht="15.75" x14ac:dyDescent="0.25">
      <c r="E1" s="79" t="s">
        <v>32</v>
      </c>
      <c r="F1" s="79"/>
      <c r="G1" s="79"/>
    </row>
    <row r="2" spans="1:15" ht="15.75" x14ac:dyDescent="0.25">
      <c r="E2" s="79" t="s">
        <v>0</v>
      </c>
      <c r="F2" s="79"/>
      <c r="G2" s="79"/>
    </row>
    <row r="4" spans="1:15" ht="13.5" thickBot="1" x14ac:dyDescent="0.25"/>
    <row r="5" spans="1:15" ht="16.5" thickBot="1" x14ac:dyDescent="0.3">
      <c r="C5" s="80" t="s">
        <v>2</v>
      </c>
      <c r="D5" s="81"/>
      <c r="E5" s="82"/>
      <c r="G5" s="80" t="s">
        <v>7</v>
      </c>
      <c r="H5" s="81"/>
      <c r="I5" s="82"/>
    </row>
    <row r="6" spans="1:15" ht="15.75" x14ac:dyDescent="0.25">
      <c r="C6" s="14"/>
      <c r="D6" s="14" t="s">
        <v>4</v>
      </c>
      <c r="E6" s="14" t="s">
        <v>6</v>
      </c>
      <c r="G6" s="14"/>
      <c r="H6" s="14" t="s">
        <v>4</v>
      </c>
      <c r="I6" s="14" t="s">
        <v>6</v>
      </c>
      <c r="K6" s="16" t="s">
        <v>2</v>
      </c>
      <c r="L6" s="1"/>
      <c r="M6" s="16" t="s">
        <v>9</v>
      </c>
      <c r="O6" s="18" t="s">
        <v>10</v>
      </c>
    </row>
    <row r="7" spans="1:15" ht="16.5" thickBot="1" x14ac:dyDescent="0.3">
      <c r="A7" s="13" t="s">
        <v>1</v>
      </c>
      <c r="B7" s="2"/>
      <c r="C7" s="15" t="s">
        <v>3</v>
      </c>
      <c r="D7" s="15" t="s">
        <v>5</v>
      </c>
      <c r="E7" s="15" t="s">
        <v>3</v>
      </c>
      <c r="G7" s="15" t="s">
        <v>3</v>
      </c>
      <c r="H7" s="15" t="s">
        <v>5</v>
      </c>
      <c r="I7" s="15" t="s">
        <v>3</v>
      </c>
      <c r="K7" s="17" t="s">
        <v>8</v>
      </c>
      <c r="L7" s="1"/>
      <c r="M7" s="17" t="s">
        <v>8</v>
      </c>
      <c r="O7" s="19" t="s">
        <v>11</v>
      </c>
    </row>
    <row r="9" spans="1:15" x14ac:dyDescent="0.2">
      <c r="A9" s="10" t="s">
        <v>36</v>
      </c>
      <c r="C9" s="25">
        <v>0</v>
      </c>
      <c r="D9" s="4">
        <v>0</v>
      </c>
      <c r="E9" s="5">
        <f t="shared" ref="E9:E17" si="0">C9-D9</f>
        <v>0</v>
      </c>
      <c r="G9" s="25">
        <v>0</v>
      </c>
      <c r="H9" s="4">
        <v>0.7</v>
      </c>
      <c r="I9" s="5">
        <f t="shared" ref="I9:I17" si="1">G9-H9</f>
        <v>-0.7</v>
      </c>
      <c r="K9" s="21">
        <v>0</v>
      </c>
      <c r="L9" s="21"/>
      <c r="M9" s="21">
        <v>5</v>
      </c>
      <c r="N9" s="21"/>
      <c r="O9" s="21">
        <f t="shared" ref="O9:O17" si="2">K9-M9</f>
        <v>-5</v>
      </c>
    </row>
    <row r="10" spans="1:15" x14ac:dyDescent="0.2">
      <c r="A10" s="10" t="s">
        <v>39</v>
      </c>
      <c r="C10" s="25">
        <v>0</v>
      </c>
      <c r="D10" s="4">
        <v>0</v>
      </c>
      <c r="E10" s="5">
        <f t="shared" si="0"/>
        <v>0</v>
      </c>
      <c r="G10" s="25">
        <v>0</v>
      </c>
      <c r="H10" s="4">
        <v>2.9</v>
      </c>
      <c r="I10" s="5">
        <f t="shared" si="1"/>
        <v>-2.9</v>
      </c>
      <c r="K10" s="21">
        <v>0</v>
      </c>
      <c r="L10" s="21"/>
      <c r="M10" s="21">
        <v>21</v>
      </c>
      <c r="N10" s="21"/>
      <c r="O10" s="21">
        <f t="shared" si="2"/>
        <v>-21</v>
      </c>
    </row>
    <row r="11" spans="1:15" x14ac:dyDescent="0.2">
      <c r="A11" s="10" t="s">
        <v>44</v>
      </c>
      <c r="C11" s="25">
        <v>0</v>
      </c>
      <c r="D11" s="4">
        <v>0</v>
      </c>
      <c r="E11" s="5">
        <f t="shared" si="0"/>
        <v>0</v>
      </c>
      <c r="G11" s="25">
        <v>0</v>
      </c>
      <c r="H11" s="4">
        <v>1.1000000000000001</v>
      </c>
      <c r="I11" s="5">
        <f t="shared" si="1"/>
        <v>-1.1000000000000001</v>
      </c>
      <c r="K11" s="21">
        <v>0</v>
      </c>
      <c r="L11" s="21"/>
      <c r="M11" s="21">
        <v>8</v>
      </c>
      <c r="N11" s="21"/>
      <c r="O11" s="21">
        <f t="shared" si="2"/>
        <v>-8</v>
      </c>
    </row>
    <row r="12" spans="1:15" x14ac:dyDescent="0.2">
      <c r="A12" s="10" t="s">
        <v>37</v>
      </c>
      <c r="C12" s="25">
        <v>0</v>
      </c>
      <c r="D12" s="4">
        <v>0</v>
      </c>
      <c r="E12" s="5">
        <f t="shared" si="0"/>
        <v>0</v>
      </c>
      <c r="G12" s="25">
        <v>0</v>
      </c>
      <c r="H12" s="4">
        <v>2.4</v>
      </c>
      <c r="I12" s="5">
        <f t="shared" si="1"/>
        <v>-2.4</v>
      </c>
      <c r="K12" s="21">
        <v>0</v>
      </c>
      <c r="L12" s="21"/>
      <c r="M12" s="21">
        <v>16</v>
      </c>
      <c r="N12" s="21"/>
      <c r="O12" s="21">
        <f t="shared" si="2"/>
        <v>-16</v>
      </c>
    </row>
    <row r="13" spans="1:15" x14ac:dyDescent="0.2">
      <c r="A13" s="10" t="s">
        <v>35</v>
      </c>
      <c r="C13" s="25">
        <v>0</v>
      </c>
      <c r="D13" s="4">
        <v>0</v>
      </c>
      <c r="E13" s="5">
        <f t="shared" si="0"/>
        <v>0</v>
      </c>
      <c r="G13" s="25">
        <v>0</v>
      </c>
      <c r="H13" s="4">
        <v>0.5</v>
      </c>
      <c r="I13" s="5">
        <f t="shared" si="1"/>
        <v>-0.5</v>
      </c>
      <c r="K13" s="21">
        <v>0</v>
      </c>
      <c r="L13" s="21"/>
      <c r="M13" s="21">
        <v>4</v>
      </c>
      <c r="N13" s="21"/>
      <c r="O13" s="21">
        <f t="shared" si="2"/>
        <v>-4</v>
      </c>
    </row>
    <row r="14" spans="1:15" x14ac:dyDescent="0.2">
      <c r="A14" s="10" t="s">
        <v>40</v>
      </c>
      <c r="C14" s="25">
        <v>0</v>
      </c>
      <c r="D14" s="4">
        <v>0</v>
      </c>
      <c r="E14" s="5">
        <f t="shared" si="0"/>
        <v>0</v>
      </c>
      <c r="G14" s="25">
        <v>0</v>
      </c>
      <c r="H14" s="4">
        <v>6.5</v>
      </c>
      <c r="I14" s="5">
        <f t="shared" si="1"/>
        <v>-6.5</v>
      </c>
      <c r="K14" s="21">
        <v>0</v>
      </c>
      <c r="L14" s="30"/>
      <c r="M14" s="21">
        <v>42</v>
      </c>
      <c r="N14" s="21"/>
      <c r="O14" s="21">
        <f t="shared" si="2"/>
        <v>-42</v>
      </c>
    </row>
    <row r="15" spans="1:15" x14ac:dyDescent="0.2">
      <c r="A15" s="10" t="s">
        <v>33</v>
      </c>
      <c r="C15" s="25">
        <v>0</v>
      </c>
      <c r="D15" s="4">
        <v>0</v>
      </c>
      <c r="E15" s="5">
        <f t="shared" si="0"/>
        <v>0</v>
      </c>
      <c r="G15" s="25">
        <v>0</v>
      </c>
      <c r="H15" s="4">
        <v>3.4</v>
      </c>
      <c r="I15" s="5">
        <f t="shared" si="1"/>
        <v>-3.4</v>
      </c>
      <c r="K15" s="21">
        <v>0</v>
      </c>
      <c r="L15" s="21"/>
      <c r="M15" s="21">
        <v>23</v>
      </c>
      <c r="N15" s="21"/>
      <c r="O15" s="21">
        <f t="shared" si="2"/>
        <v>-23</v>
      </c>
    </row>
    <row r="16" spans="1:15" x14ac:dyDescent="0.2">
      <c r="A16" s="10" t="s">
        <v>38</v>
      </c>
      <c r="C16" s="25">
        <v>0</v>
      </c>
      <c r="D16" s="4">
        <v>0</v>
      </c>
      <c r="E16" s="5">
        <f t="shared" si="0"/>
        <v>0</v>
      </c>
      <c r="G16" s="25">
        <v>0</v>
      </c>
      <c r="H16" s="4">
        <v>6.6</v>
      </c>
      <c r="I16" s="5">
        <f t="shared" si="1"/>
        <v>-6.6</v>
      </c>
      <c r="K16" s="21">
        <v>0</v>
      </c>
      <c r="L16" s="21"/>
      <c r="M16" s="21">
        <v>49</v>
      </c>
      <c r="N16" s="21"/>
      <c r="O16" s="21">
        <f t="shared" si="2"/>
        <v>-49</v>
      </c>
    </row>
    <row r="17" spans="1:15" x14ac:dyDescent="0.2">
      <c r="A17" s="10" t="s">
        <v>34</v>
      </c>
      <c r="C17" s="26">
        <v>0</v>
      </c>
      <c r="D17" s="27">
        <v>0</v>
      </c>
      <c r="E17" s="28">
        <f t="shared" si="0"/>
        <v>0</v>
      </c>
      <c r="G17" s="26">
        <v>0</v>
      </c>
      <c r="H17" s="27">
        <v>1.8</v>
      </c>
      <c r="I17" s="28">
        <f t="shared" si="1"/>
        <v>-1.8</v>
      </c>
      <c r="K17" s="29">
        <v>0</v>
      </c>
      <c r="L17" s="21"/>
      <c r="M17" s="29">
        <v>11</v>
      </c>
      <c r="O17" s="29">
        <f t="shared" si="2"/>
        <v>-11</v>
      </c>
    </row>
    <row r="18" spans="1:15" ht="15.75" x14ac:dyDescent="0.25">
      <c r="A18" s="11" t="s">
        <v>41</v>
      </c>
      <c r="C18" s="7">
        <f>SUM(C9:C17)</f>
        <v>0</v>
      </c>
      <c r="D18" s="31">
        <f>SUM(D9:D17)</f>
        <v>0</v>
      </c>
      <c r="E18" s="8">
        <f>SUM(E9:E17)</f>
        <v>0</v>
      </c>
      <c r="G18" s="7">
        <f>SUM(G9:G17)</f>
        <v>0</v>
      </c>
      <c r="H18" s="8">
        <f>SUM(H9:H17)</f>
        <v>25.900000000000002</v>
      </c>
      <c r="I18" s="8">
        <f>SUM(I9:I17)</f>
        <v>-25.900000000000002</v>
      </c>
      <c r="K18" s="32">
        <f>SUM(K9:K17)</f>
        <v>0</v>
      </c>
      <c r="L18" s="21"/>
      <c r="M18" s="22">
        <f>SUM(M9:M17)</f>
        <v>179</v>
      </c>
      <c r="N18" s="21"/>
      <c r="O18" s="22">
        <f>SUM(O9:O17)</f>
        <v>-179</v>
      </c>
    </row>
    <row r="19" spans="1:15" ht="6" customHeight="1" x14ac:dyDescent="0.2">
      <c r="E19" s="4"/>
      <c r="I19" s="4"/>
      <c r="K19" s="21"/>
      <c r="L19" s="21"/>
      <c r="M19" s="21"/>
      <c r="N19" s="21"/>
      <c r="O19" s="21"/>
    </row>
    <row r="20" spans="1:15" ht="14.25" x14ac:dyDescent="0.2">
      <c r="A20" s="3"/>
      <c r="K20" s="21"/>
      <c r="L20" s="21"/>
      <c r="M20" s="21"/>
      <c r="N20" s="21"/>
      <c r="O20" s="21"/>
    </row>
    <row r="21" spans="1:15" ht="15.75" x14ac:dyDescent="0.25">
      <c r="A21" s="11" t="s">
        <v>29</v>
      </c>
      <c r="K21" s="21"/>
      <c r="L21" s="21"/>
      <c r="M21" s="21"/>
      <c r="N21" s="21"/>
      <c r="O21" s="21"/>
    </row>
    <row r="22" spans="1:15" ht="15" x14ac:dyDescent="0.25">
      <c r="A22" s="12" t="s">
        <v>22</v>
      </c>
      <c r="C22" s="5"/>
      <c r="D22" s="5"/>
      <c r="E22" s="5">
        <f>C22-D22</f>
        <v>0</v>
      </c>
      <c r="G22" s="5"/>
      <c r="H22" s="5"/>
      <c r="I22" s="5">
        <f>G22-H22</f>
        <v>0</v>
      </c>
      <c r="K22" s="21"/>
      <c r="L22" s="21"/>
      <c r="M22" s="21"/>
      <c r="N22" s="21"/>
      <c r="O22" s="21"/>
    </row>
    <row r="23" spans="1:15" x14ac:dyDescent="0.2">
      <c r="K23" s="21"/>
      <c r="L23" s="21"/>
      <c r="M23" s="21"/>
      <c r="N23" s="21"/>
      <c r="O23" s="21"/>
    </row>
    <row r="24" spans="1:15" ht="15.75" x14ac:dyDescent="0.25">
      <c r="A24" s="11" t="s">
        <v>24</v>
      </c>
      <c r="E24" s="5">
        <f>C24-D24</f>
        <v>0</v>
      </c>
      <c r="I24" s="5">
        <f>G24-H24</f>
        <v>0</v>
      </c>
      <c r="K24" s="21"/>
      <c r="L24" s="21"/>
      <c r="M24" s="21"/>
      <c r="N24" s="21"/>
      <c r="O24" s="21"/>
    </row>
    <row r="25" spans="1:15" x14ac:dyDescent="0.2">
      <c r="K25" s="21"/>
      <c r="L25" s="21"/>
      <c r="M25" s="21"/>
      <c r="N25" s="21"/>
      <c r="O25" s="21"/>
    </row>
    <row r="26" spans="1:15" ht="15.75" x14ac:dyDescent="0.25">
      <c r="A26" s="11" t="s">
        <v>25</v>
      </c>
      <c r="C26" s="5"/>
      <c r="D26" s="5"/>
      <c r="E26" s="5">
        <f>C26-D26</f>
        <v>0</v>
      </c>
      <c r="G26" s="5"/>
      <c r="H26" s="5"/>
      <c r="I26" s="5">
        <f>G26-H26</f>
        <v>0</v>
      </c>
      <c r="K26" s="21"/>
      <c r="L26" s="21"/>
      <c r="M26" s="21"/>
      <c r="N26" s="21"/>
      <c r="O26" s="21"/>
    </row>
    <row r="27" spans="1:15" x14ac:dyDescent="0.2">
      <c r="K27" s="21"/>
      <c r="L27" s="21"/>
      <c r="M27" s="21"/>
      <c r="N27" s="21"/>
      <c r="O27" s="21"/>
    </row>
    <row r="28" spans="1:15" ht="15" x14ac:dyDescent="0.25">
      <c r="B28" s="20" t="s">
        <v>26</v>
      </c>
      <c r="C28" s="7">
        <f>SUM(C18:C27)</f>
        <v>0</v>
      </c>
      <c r="D28" s="8">
        <f>SUM(D18:D27)</f>
        <v>0</v>
      </c>
      <c r="E28" s="8">
        <f>SUM(E18:E27)</f>
        <v>0</v>
      </c>
      <c r="G28" s="7">
        <f>SUM(G18:G27)</f>
        <v>0</v>
      </c>
      <c r="H28" s="8">
        <f>SUM(H18:H27)</f>
        <v>25.900000000000002</v>
      </c>
      <c r="I28" s="8">
        <f>SUM(I18:I27)</f>
        <v>-25.900000000000002</v>
      </c>
      <c r="K28" s="22">
        <f>SUM(K18:K27)</f>
        <v>0</v>
      </c>
      <c r="L28" s="21"/>
      <c r="M28" s="22">
        <f>SUM(M18:M27)</f>
        <v>179</v>
      </c>
      <c r="N28" s="21"/>
      <c r="O28" s="22">
        <f>SUM(O18:O27)</f>
        <v>-179</v>
      </c>
    </row>
    <row r="29" spans="1:15" ht="15" x14ac:dyDescent="0.25">
      <c r="B29" s="20"/>
    </row>
    <row r="30" spans="1:15" ht="15" x14ac:dyDescent="0.25">
      <c r="B30" s="20" t="s">
        <v>27</v>
      </c>
      <c r="E30" s="5"/>
      <c r="I30" s="5"/>
    </row>
    <row r="31" spans="1:15" ht="15" x14ac:dyDescent="0.25">
      <c r="B31" s="20"/>
    </row>
    <row r="32" spans="1:15" ht="15.75" thickBot="1" x14ac:dyDescent="0.3">
      <c r="B32" s="20" t="s">
        <v>28</v>
      </c>
      <c r="E32" s="9">
        <f>SUM(E28:E31)</f>
        <v>0</v>
      </c>
      <c r="I32" s="9">
        <f>SUM(I28:I31)</f>
        <v>-25.900000000000002</v>
      </c>
    </row>
    <row r="33" spans="1:1" ht="13.5" thickTop="1" x14ac:dyDescent="0.2"/>
    <row r="35" spans="1:1" x14ac:dyDescent="0.2">
      <c r="A35" s="10"/>
    </row>
  </sheetData>
  <mergeCells count="4">
    <mergeCell ref="E1:G1"/>
    <mergeCell ref="E2:G2"/>
    <mergeCell ref="C5:E5"/>
    <mergeCell ref="G5:I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75" zoomScaleNormal="75" workbookViewId="0">
      <pane ySplit="2010" topLeftCell="A8" activePane="bottomLeft"/>
      <selection activeCell="D36" sqref="D36"/>
      <selection pane="bottomLeft" activeCell="D36" sqref="D36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4" width="12.28515625" customWidth="1"/>
    <col min="5" max="5" width="12.7109375" customWidth="1"/>
    <col min="6" max="6" width="5.28515625" customWidth="1"/>
    <col min="7" max="9" width="12.28515625" customWidth="1"/>
    <col min="10" max="10" width="3.85546875" customWidth="1"/>
    <col min="11" max="11" width="14.85546875" customWidth="1"/>
    <col min="12" max="12" width="4.140625" customWidth="1"/>
    <col min="13" max="13" width="14.7109375" customWidth="1"/>
    <col min="14" max="14" width="4.42578125" customWidth="1"/>
    <col min="15" max="15" width="12.140625" customWidth="1"/>
  </cols>
  <sheetData>
    <row r="1" spans="1:15" ht="15.75" x14ac:dyDescent="0.25">
      <c r="D1" s="79" t="s">
        <v>42</v>
      </c>
      <c r="E1" s="79"/>
      <c r="F1" s="79"/>
      <c r="G1" s="79"/>
      <c r="H1" s="79"/>
    </row>
    <row r="2" spans="1:15" ht="15.75" x14ac:dyDescent="0.25">
      <c r="E2" s="79" t="s">
        <v>0</v>
      </c>
      <c r="F2" s="79"/>
      <c r="G2" s="79"/>
    </row>
    <row r="4" spans="1:15" ht="13.5" thickBot="1" x14ac:dyDescent="0.25"/>
    <row r="5" spans="1:15" ht="16.5" thickBot="1" x14ac:dyDescent="0.3">
      <c r="C5" s="80" t="s">
        <v>2</v>
      </c>
      <c r="D5" s="81"/>
      <c r="E5" s="82"/>
      <c r="G5" s="80" t="s">
        <v>7</v>
      </c>
      <c r="H5" s="81"/>
      <c r="I5" s="82"/>
    </row>
    <row r="6" spans="1:15" ht="15.75" x14ac:dyDescent="0.25">
      <c r="C6" s="14"/>
      <c r="D6" s="14" t="s">
        <v>4</v>
      </c>
      <c r="E6" s="14" t="s">
        <v>6</v>
      </c>
      <c r="G6" s="14"/>
      <c r="H6" s="14" t="s">
        <v>4</v>
      </c>
      <c r="I6" s="14" t="s">
        <v>6</v>
      </c>
      <c r="K6" s="16" t="s">
        <v>2</v>
      </c>
      <c r="L6" s="1"/>
      <c r="M6" s="16" t="s">
        <v>9</v>
      </c>
      <c r="O6" s="18" t="s">
        <v>10</v>
      </c>
    </row>
    <row r="7" spans="1:15" ht="16.5" thickBot="1" x14ac:dyDescent="0.3">
      <c r="A7" s="13" t="s">
        <v>1</v>
      </c>
      <c r="B7" s="2"/>
      <c r="C7" s="15" t="s">
        <v>3</v>
      </c>
      <c r="D7" s="15" t="s">
        <v>5</v>
      </c>
      <c r="E7" s="15" t="s">
        <v>3</v>
      </c>
      <c r="G7" s="15" t="s">
        <v>3</v>
      </c>
      <c r="H7" s="15" t="s">
        <v>5</v>
      </c>
      <c r="I7" s="15" t="s">
        <v>3</v>
      </c>
      <c r="K7" s="17" t="s">
        <v>8</v>
      </c>
      <c r="L7" s="1"/>
      <c r="M7" s="17" t="s">
        <v>8</v>
      </c>
      <c r="O7" s="19" t="s">
        <v>11</v>
      </c>
    </row>
    <row r="9" spans="1:15" ht="15.75" x14ac:dyDescent="0.25">
      <c r="A9" s="11" t="s">
        <v>43</v>
      </c>
      <c r="C9" s="6">
        <v>0</v>
      </c>
      <c r="D9" s="23">
        <v>0</v>
      </c>
      <c r="E9" s="5">
        <f>C9-D9</f>
        <v>0</v>
      </c>
      <c r="G9" s="6">
        <v>0</v>
      </c>
      <c r="H9" s="5">
        <v>2.7</v>
      </c>
      <c r="I9" s="5">
        <f>G9-H9</f>
        <v>-2.7</v>
      </c>
      <c r="K9" s="24">
        <v>0</v>
      </c>
      <c r="L9" s="21"/>
      <c r="M9" s="21">
        <v>17</v>
      </c>
      <c r="N9" s="21"/>
      <c r="O9" s="21">
        <f>K9-M9</f>
        <v>-17</v>
      </c>
    </row>
    <row r="10" spans="1:15" ht="6" customHeight="1" x14ac:dyDescent="0.2">
      <c r="E10" s="4"/>
      <c r="I10" s="4"/>
      <c r="K10" s="21"/>
      <c r="L10" s="21"/>
      <c r="M10" s="21"/>
      <c r="N10" s="21"/>
      <c r="O10" s="21"/>
    </row>
    <row r="11" spans="1:15" ht="15.75" x14ac:dyDescent="0.25">
      <c r="A11" s="11" t="s">
        <v>29</v>
      </c>
      <c r="K11" s="21"/>
      <c r="L11" s="21"/>
      <c r="M11" s="21"/>
      <c r="N11" s="21"/>
      <c r="O11" s="21"/>
    </row>
    <row r="12" spans="1:15" ht="15" x14ac:dyDescent="0.25">
      <c r="A12" s="12" t="s">
        <v>22</v>
      </c>
      <c r="C12" s="5"/>
      <c r="D12" s="5"/>
      <c r="E12" s="5">
        <f>C12-D12</f>
        <v>0</v>
      </c>
      <c r="G12" s="5"/>
      <c r="H12" s="5"/>
      <c r="I12" s="5">
        <f>G12-H12</f>
        <v>0</v>
      </c>
      <c r="K12" s="21"/>
      <c r="L12" s="21"/>
      <c r="M12" s="21"/>
      <c r="N12" s="21"/>
      <c r="O12" s="21"/>
    </row>
    <row r="13" spans="1:15" x14ac:dyDescent="0.2">
      <c r="K13" s="21"/>
      <c r="L13" s="21"/>
      <c r="M13" s="21"/>
      <c r="N13" s="21"/>
      <c r="O13" s="21"/>
    </row>
    <row r="14" spans="1:15" ht="15.75" x14ac:dyDescent="0.25">
      <c r="A14" s="11" t="s">
        <v>24</v>
      </c>
      <c r="E14" s="5">
        <f>C14-D14</f>
        <v>0</v>
      </c>
      <c r="I14" s="5">
        <f>G14-H14</f>
        <v>0</v>
      </c>
      <c r="K14" s="21"/>
      <c r="L14" s="21"/>
      <c r="M14" s="21"/>
      <c r="N14" s="21"/>
      <c r="O14" s="21"/>
    </row>
    <row r="15" spans="1:15" x14ac:dyDescent="0.2">
      <c r="K15" s="21"/>
      <c r="L15" s="21"/>
      <c r="M15" s="21"/>
      <c r="N15" s="21"/>
      <c r="O15" s="21"/>
    </row>
    <row r="16" spans="1:15" ht="15.75" x14ac:dyDescent="0.25">
      <c r="A16" s="11" t="s">
        <v>25</v>
      </c>
      <c r="C16" s="5"/>
      <c r="D16" s="5"/>
      <c r="E16" s="5">
        <f>C16-D16</f>
        <v>0</v>
      </c>
      <c r="G16" s="5"/>
      <c r="H16" s="5"/>
      <c r="I16" s="5">
        <f>G16-H16</f>
        <v>0</v>
      </c>
      <c r="K16" s="21"/>
      <c r="L16" s="21"/>
      <c r="M16" s="21"/>
      <c r="N16" s="21"/>
      <c r="O16" s="21"/>
    </row>
    <row r="17" spans="1:15" x14ac:dyDescent="0.2">
      <c r="K17" s="21"/>
      <c r="L17" s="21"/>
      <c r="M17" s="21"/>
      <c r="N17" s="21"/>
      <c r="O17" s="21"/>
    </row>
    <row r="18" spans="1:15" ht="15" x14ac:dyDescent="0.25">
      <c r="B18" s="20" t="s">
        <v>26</v>
      </c>
      <c r="C18" s="7">
        <f>SUM(C9:C17)</f>
        <v>0</v>
      </c>
      <c r="D18" s="8">
        <f>SUM(D9:D17)</f>
        <v>0</v>
      </c>
      <c r="E18" s="8">
        <f>SUM(E9:E17)</f>
        <v>0</v>
      </c>
      <c r="G18" s="7">
        <f>SUM(G9:G17)</f>
        <v>0</v>
      </c>
      <c r="H18" s="8">
        <f>SUM(H9:H17)</f>
        <v>2.7</v>
      </c>
      <c r="I18" s="8">
        <f>SUM(I9:I17)</f>
        <v>-2.7</v>
      </c>
      <c r="K18" s="22">
        <f>SUM(K9:K17)</f>
        <v>0</v>
      </c>
      <c r="L18" s="21"/>
      <c r="M18" s="22">
        <f>SUM(M9:M17)</f>
        <v>17</v>
      </c>
      <c r="N18" s="21"/>
      <c r="O18" s="22">
        <f>SUM(O9:O17)</f>
        <v>-17</v>
      </c>
    </row>
    <row r="19" spans="1:15" ht="15" x14ac:dyDescent="0.25">
      <c r="B19" s="20"/>
    </row>
    <row r="20" spans="1:15" ht="15" x14ac:dyDescent="0.25">
      <c r="B20" s="20" t="s">
        <v>27</v>
      </c>
      <c r="E20" s="5"/>
      <c r="I20" s="5"/>
    </row>
    <row r="21" spans="1:15" ht="15" x14ac:dyDescent="0.25">
      <c r="B21" s="20"/>
    </row>
    <row r="22" spans="1:15" ht="15.75" thickBot="1" x14ac:dyDescent="0.3">
      <c r="B22" s="20" t="s">
        <v>28</v>
      </c>
      <c r="E22" s="9">
        <f>SUM(E18:E21)</f>
        <v>0</v>
      </c>
      <c r="I22" s="9">
        <f>SUM(I18:I21)</f>
        <v>-2.7</v>
      </c>
    </row>
    <row r="23" spans="1:15" ht="13.5" thickTop="1" x14ac:dyDescent="0.2"/>
    <row r="25" spans="1:15" x14ac:dyDescent="0.2">
      <c r="A25" s="10"/>
    </row>
  </sheetData>
  <mergeCells count="4">
    <mergeCell ref="E2:G2"/>
    <mergeCell ref="C5:E5"/>
    <mergeCell ref="G5:I5"/>
    <mergeCell ref="D1:H1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ENA</vt:lpstr>
      <vt:lpstr>EPI</vt:lpstr>
      <vt:lpstr>EWS Power</vt:lpstr>
      <vt:lpstr>EES Project Phoenix</vt:lpstr>
      <vt:lpstr>'EES Project Phoenix'!Print_Area</vt:lpstr>
      <vt:lpstr>EPI!Print_Area</vt:lpstr>
      <vt:lpstr>'EWS Power'!Print_Area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cmayeux</dc:creator>
  <cp:lastModifiedBy>Felienne</cp:lastModifiedBy>
  <cp:lastPrinted>2001-10-23T21:22:53Z</cp:lastPrinted>
  <dcterms:created xsi:type="dcterms:W3CDTF">2001-09-05T18:50:39Z</dcterms:created>
  <dcterms:modified xsi:type="dcterms:W3CDTF">2014-09-04T09:56:44Z</dcterms:modified>
</cp:coreProperties>
</file>