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Cashflow" sheetId="1" r:id="rId1"/>
  </sheets>
  <definedNames>
    <definedName name="_xlnm.Print_Area" localSheetId="0">Cashflow!$A$1:$Y$53</definedName>
  </definedNames>
  <calcPr calcId="152511"/>
</workbook>
</file>

<file path=xl/calcChain.xml><?xml version="1.0" encoding="utf-8"?>
<calcChain xmlns="http://schemas.openxmlformats.org/spreadsheetml/2006/main">
  <c r="M11" i="1" l="1"/>
  <c r="M16" i="1" s="1"/>
  <c r="X11" i="1"/>
  <c r="M12" i="1"/>
  <c r="X12" i="1"/>
  <c r="X16" i="1" s="1"/>
  <c r="Y12" i="1"/>
  <c r="AA12" i="1"/>
  <c r="M13" i="1"/>
  <c r="Y13" i="1" s="1"/>
  <c r="AA13" i="1" s="1"/>
  <c r="X13" i="1"/>
  <c r="M14" i="1"/>
  <c r="X14" i="1"/>
  <c r="Y14" i="1"/>
  <c r="AA14" i="1"/>
  <c r="M15" i="1"/>
  <c r="Y15" i="1" s="1"/>
  <c r="AA15" i="1" s="1"/>
  <c r="X15" i="1"/>
  <c r="B16" i="1"/>
  <c r="C16" i="1"/>
  <c r="D16" i="1"/>
  <c r="E16" i="1"/>
  <c r="F16" i="1"/>
  <c r="G16" i="1"/>
  <c r="H16" i="1"/>
  <c r="I16" i="1"/>
  <c r="J16" i="1"/>
  <c r="K16" i="1"/>
  <c r="L16" i="1"/>
  <c r="N16" i="1"/>
  <c r="O16" i="1"/>
  <c r="P16" i="1"/>
  <c r="Q16" i="1"/>
  <c r="R16" i="1"/>
  <c r="S16" i="1"/>
  <c r="T16" i="1"/>
  <c r="U16" i="1"/>
  <c r="V16" i="1"/>
  <c r="W16" i="1"/>
  <c r="M19" i="1"/>
  <c r="X19" i="1"/>
  <c r="Y19" i="1"/>
  <c r="AA19" i="1"/>
  <c r="M20" i="1"/>
  <c r="Y20" i="1" s="1"/>
  <c r="X20" i="1"/>
  <c r="M21" i="1"/>
  <c r="X21" i="1"/>
  <c r="Y21" i="1"/>
  <c r="AA21" i="1"/>
  <c r="M22" i="1"/>
  <c r="Y22" i="1" s="1"/>
  <c r="AA22" i="1" s="1"/>
  <c r="X22" i="1"/>
  <c r="M23" i="1"/>
  <c r="X23" i="1"/>
  <c r="Y23" i="1"/>
  <c r="AA23" i="1"/>
  <c r="B24" i="1"/>
  <c r="B35" i="1" s="1"/>
  <c r="B47" i="1" s="1"/>
  <c r="B48" i="1" s="1"/>
  <c r="C24" i="1"/>
  <c r="D24" i="1"/>
  <c r="E24" i="1"/>
  <c r="F24" i="1"/>
  <c r="G24" i="1"/>
  <c r="G35" i="1" s="1"/>
  <c r="G47" i="1" s="1"/>
  <c r="H24" i="1"/>
  <c r="H35" i="1" s="1"/>
  <c r="H47" i="1" s="1"/>
  <c r="I24" i="1"/>
  <c r="I35" i="1" s="1"/>
  <c r="J24" i="1"/>
  <c r="J35" i="1" s="1"/>
  <c r="K24" i="1"/>
  <c r="L24" i="1"/>
  <c r="N24" i="1"/>
  <c r="O24" i="1"/>
  <c r="O35" i="1" s="1"/>
  <c r="P24" i="1"/>
  <c r="P35" i="1" s="1"/>
  <c r="Q24" i="1"/>
  <c r="Q35" i="1" s="1"/>
  <c r="R24" i="1"/>
  <c r="R35" i="1" s="1"/>
  <c r="S24" i="1"/>
  <c r="T24" i="1"/>
  <c r="U24" i="1"/>
  <c r="V24" i="1"/>
  <c r="W24" i="1"/>
  <c r="W35" i="1" s="1"/>
  <c r="W47" i="1" s="1"/>
  <c r="X24" i="1"/>
  <c r="M27" i="1"/>
  <c r="Y27" i="1" s="1"/>
  <c r="X27" i="1"/>
  <c r="M28" i="1"/>
  <c r="X28" i="1"/>
  <c r="X32" i="1" s="1"/>
  <c r="X35" i="1" s="1"/>
  <c r="Y28" i="1"/>
  <c r="AA28" i="1"/>
  <c r="M29" i="1"/>
  <c r="Y29" i="1" s="1"/>
  <c r="AA29" i="1" s="1"/>
  <c r="X29" i="1"/>
  <c r="M30" i="1"/>
  <c r="X30" i="1"/>
  <c r="Y30" i="1"/>
  <c r="AA30" i="1"/>
  <c r="M31" i="1"/>
  <c r="Y31" i="1" s="1"/>
  <c r="AA31" i="1" s="1"/>
  <c r="X31" i="1"/>
  <c r="B32" i="1"/>
  <c r="C32" i="1"/>
  <c r="C35" i="1" s="1"/>
  <c r="C47" i="1" s="1"/>
  <c r="D32" i="1"/>
  <c r="E32" i="1"/>
  <c r="F32" i="1"/>
  <c r="G32" i="1"/>
  <c r="H32" i="1"/>
  <c r="I32" i="1"/>
  <c r="J32" i="1"/>
  <c r="K32" i="1"/>
  <c r="L32" i="1"/>
  <c r="N32" i="1"/>
  <c r="O32" i="1"/>
  <c r="P32" i="1"/>
  <c r="Q32" i="1"/>
  <c r="R32" i="1"/>
  <c r="S32" i="1"/>
  <c r="T32" i="1"/>
  <c r="U32" i="1"/>
  <c r="V32" i="1"/>
  <c r="W32" i="1"/>
  <c r="D35" i="1"/>
  <c r="D47" i="1" s="1"/>
  <c r="E35" i="1"/>
  <c r="E47" i="1" s="1"/>
  <c r="F35" i="1"/>
  <c r="F47" i="1" s="1"/>
  <c r="K35" i="1"/>
  <c r="L35" i="1"/>
  <c r="N35" i="1"/>
  <c r="S35" i="1"/>
  <c r="T35" i="1"/>
  <c r="U35" i="1"/>
  <c r="V35" i="1"/>
  <c r="M39" i="1"/>
  <c r="X39" i="1"/>
  <c r="Y39" i="1"/>
  <c r="AA39" i="1"/>
  <c r="M40" i="1"/>
  <c r="Y40" i="1" s="1"/>
  <c r="X40" i="1"/>
  <c r="M41" i="1"/>
  <c r="X41" i="1"/>
  <c r="Y41" i="1"/>
  <c r="AA41" i="1"/>
  <c r="M44" i="1"/>
  <c r="U44" i="1"/>
  <c r="X44" i="1" s="1"/>
  <c r="Y44" i="1" s="1"/>
  <c r="AA44" i="1" s="1"/>
  <c r="B45" i="1"/>
  <c r="C45" i="1"/>
  <c r="D45" i="1"/>
  <c r="E45" i="1"/>
  <c r="F45" i="1"/>
  <c r="G45" i="1"/>
  <c r="H45" i="1"/>
  <c r="W45" i="1"/>
  <c r="C50" i="1"/>
  <c r="D50" i="1"/>
  <c r="E50" i="1"/>
  <c r="F50" i="1"/>
  <c r="G50" i="1"/>
  <c r="H50" i="1"/>
  <c r="I50" i="1"/>
  <c r="J50" i="1"/>
  <c r="K50" i="1"/>
  <c r="L50" i="1"/>
  <c r="N50" i="1"/>
  <c r="O50" i="1"/>
  <c r="P50" i="1"/>
  <c r="Q50" i="1"/>
  <c r="R50" i="1"/>
  <c r="S50" i="1"/>
  <c r="T50" i="1"/>
  <c r="U50" i="1"/>
  <c r="V50" i="1"/>
  <c r="W50" i="1"/>
  <c r="G57" i="1"/>
  <c r="G59" i="1" s="1"/>
  <c r="H57" i="1"/>
  <c r="D59" i="1"/>
  <c r="E59" i="1"/>
  <c r="F59" i="1"/>
  <c r="H59" i="1"/>
  <c r="C48" i="1" l="1"/>
  <c r="AA27" i="1"/>
  <c r="Y32" i="1"/>
  <c r="I42" i="1"/>
  <c r="I43" i="1"/>
  <c r="Y24" i="1"/>
  <c r="AA20" i="1"/>
  <c r="AA40" i="1"/>
  <c r="M24" i="1"/>
  <c r="M32" i="1"/>
  <c r="M35" i="1" s="1"/>
  <c r="Y11" i="1"/>
  <c r="I57" i="1" l="1"/>
  <c r="I59" i="1" s="1"/>
  <c r="Y35" i="1"/>
  <c r="D48" i="1"/>
  <c r="C52" i="1"/>
  <c r="I45" i="1"/>
  <c r="I47" i="1" s="1"/>
  <c r="AA11" i="1"/>
  <c r="Y16" i="1"/>
  <c r="E48" i="1" l="1"/>
  <c r="D52" i="1"/>
  <c r="J42" i="1"/>
  <c r="J43" i="1"/>
  <c r="J57" i="1" l="1"/>
  <c r="J59" i="1" s="1"/>
  <c r="J45" i="1"/>
  <c r="J47" i="1" s="1"/>
  <c r="E52" i="1"/>
  <c r="F48" i="1"/>
  <c r="K42" i="1" l="1"/>
  <c r="K43" i="1"/>
  <c r="F52" i="1"/>
  <c r="G48" i="1"/>
  <c r="G52" i="1" l="1"/>
  <c r="H48" i="1"/>
  <c r="K57" i="1"/>
  <c r="K59" i="1" s="1"/>
  <c r="K45" i="1"/>
  <c r="K47" i="1" s="1"/>
  <c r="L42" i="1" l="1"/>
  <c r="L43" i="1"/>
  <c r="H52" i="1"/>
  <c r="H53" i="1" s="1"/>
  <c r="I48" i="1"/>
  <c r="I53" i="1" l="1"/>
  <c r="J48" i="1"/>
  <c r="L57" i="1"/>
  <c r="L59" i="1" s="1"/>
  <c r="M43" i="1"/>
  <c r="L45" i="1"/>
  <c r="L47" i="1" s="1"/>
  <c r="M42" i="1"/>
  <c r="M57" i="1" l="1"/>
  <c r="M59" i="1" s="1"/>
  <c r="M45" i="1"/>
  <c r="M47" i="1" s="1"/>
  <c r="N43" i="1"/>
  <c r="N42" i="1"/>
  <c r="K48" i="1"/>
  <c r="J53" i="1"/>
  <c r="N45" i="1" l="1"/>
  <c r="N47" i="1" s="1"/>
  <c r="N57" i="1"/>
  <c r="N59" i="1" s="1"/>
  <c r="L48" i="1"/>
  <c r="K53" i="1"/>
  <c r="M48" i="1" l="1"/>
  <c r="M53" i="1" s="1"/>
  <c r="N48" i="1"/>
  <c r="L53" i="1"/>
  <c r="O42" i="1"/>
  <c r="O43" i="1"/>
  <c r="O57" i="1" l="1"/>
  <c r="O59" i="1" s="1"/>
  <c r="O45" i="1"/>
  <c r="O47" i="1" s="1"/>
  <c r="N53" i="1"/>
  <c r="O48" i="1"/>
  <c r="P43" i="1" l="1"/>
  <c r="P42" i="1"/>
  <c r="O53" i="1"/>
  <c r="P45" i="1" l="1"/>
  <c r="P47" i="1" s="1"/>
  <c r="P57" i="1"/>
  <c r="P59" i="1" s="1"/>
  <c r="Q42" i="1" l="1"/>
  <c r="Q43" i="1"/>
  <c r="P48" i="1"/>
  <c r="P53" i="1" l="1"/>
  <c r="Q57" i="1"/>
  <c r="Q59" i="1" s="1"/>
  <c r="Q45" i="1"/>
  <c r="Q47" i="1" s="1"/>
  <c r="R42" i="1" l="1"/>
  <c r="R43" i="1"/>
  <c r="Q48" i="1"/>
  <c r="Q53" i="1" l="1"/>
  <c r="R57" i="1"/>
  <c r="R59" i="1" s="1"/>
  <c r="R45" i="1"/>
  <c r="R47" i="1" s="1"/>
  <c r="S42" i="1" l="1"/>
  <c r="S43" i="1"/>
  <c r="S57" i="1" s="1"/>
  <c r="S59" i="1" s="1"/>
  <c r="R48" i="1"/>
  <c r="R53" i="1" l="1"/>
  <c r="S45" i="1"/>
  <c r="S47" i="1" s="1"/>
  <c r="T42" i="1" l="1"/>
  <c r="T43" i="1"/>
  <c r="T57" i="1" s="1"/>
  <c r="T59" i="1" s="1"/>
  <c r="S48" i="1"/>
  <c r="S53" i="1" l="1"/>
  <c r="T45" i="1"/>
  <c r="T47" i="1" s="1"/>
  <c r="U43" i="1" l="1"/>
  <c r="U42" i="1"/>
  <c r="U45" i="1" s="1"/>
  <c r="U47" i="1" s="1"/>
  <c r="T48" i="1"/>
  <c r="U48" i="1" l="1"/>
  <c r="T53" i="1"/>
  <c r="V42" i="1"/>
  <c r="V43" i="1"/>
  <c r="X43" i="1" s="1"/>
  <c r="Y43" i="1" s="1"/>
  <c r="AA43" i="1" s="1"/>
  <c r="U57" i="1"/>
  <c r="U59" i="1" s="1"/>
  <c r="V59" i="1" s="1"/>
  <c r="V45" i="1" l="1"/>
  <c r="V47" i="1" s="1"/>
  <c r="X42" i="1"/>
  <c r="U53" i="1"/>
  <c r="V48" i="1"/>
  <c r="V53" i="1" l="1"/>
  <c r="W48" i="1"/>
  <c r="X45" i="1"/>
  <c r="X47" i="1" s="1"/>
  <c r="Y42" i="1"/>
  <c r="AA42" i="1" l="1"/>
  <c r="Y45" i="1"/>
  <c r="Y47" i="1" s="1"/>
  <c r="X48" i="1"/>
  <c r="W53" i="1"/>
  <c r="X53" i="1" l="1"/>
  <c r="Y48" i="1"/>
</calcChain>
</file>

<file path=xl/sharedStrings.xml><?xml version="1.0" encoding="utf-8"?>
<sst xmlns="http://schemas.openxmlformats.org/spreadsheetml/2006/main" count="50" uniqueCount="34">
  <si>
    <t>TW Red Rock Expansion</t>
  </si>
  <si>
    <t>Summary Cashflow Report</t>
  </si>
  <si>
    <t>Status Thru:  August 31, 2001</t>
  </si>
  <si>
    <t xml:space="preserve"> </t>
  </si>
  <si>
    <t>DESCRIPTION</t>
  </si>
  <si>
    <t>Month Ending</t>
  </si>
  <si>
    <t>Total</t>
  </si>
  <si>
    <t>DIRECT COSTS</t>
  </si>
  <si>
    <t>Year 2001</t>
  </si>
  <si>
    <t>Year 2002</t>
  </si>
  <si>
    <t>Project</t>
  </si>
  <si>
    <t>Station One</t>
  </si>
  <si>
    <t>Compressor &amp; Driver</t>
  </si>
  <si>
    <t>Bulk Material</t>
  </si>
  <si>
    <t>Taxes (On Material)</t>
  </si>
  <si>
    <t>Freight (Pipe &amp; Fittings)</t>
  </si>
  <si>
    <t>Installation</t>
  </si>
  <si>
    <t>SUB-TOTAL DIRECT COSTS</t>
  </si>
  <si>
    <t>Station Two</t>
  </si>
  <si>
    <t>Station Three</t>
  </si>
  <si>
    <t>TOTAL DIRECT COSTS</t>
  </si>
  <si>
    <t>INDIRECT COSTS</t>
  </si>
  <si>
    <t>Environmental</t>
  </si>
  <si>
    <t>Construction Management</t>
  </si>
  <si>
    <t>Engineering/P.M./Dist. Labor</t>
  </si>
  <si>
    <t>TW Overheads</t>
  </si>
  <si>
    <t>AFUDC</t>
  </si>
  <si>
    <t>Contingency</t>
  </si>
  <si>
    <t>TOTAL INDIRECT COSTS</t>
  </si>
  <si>
    <t>PERIOD TOTAL</t>
  </si>
  <si>
    <t>CUMULATIVE TOTAL</t>
  </si>
  <si>
    <t>Original Plan</t>
  </si>
  <si>
    <t>Actual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</si>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</sst>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mmm\-yyyy"/>
  </numFmts>
  <fonts count="11" x14ac:knownFonts="1">
    <font>
      <sz val="10"/>
      <name val="Arial"/>
    </font>
    <font>
      <sz val="10"/>
      <name val="Arial"/>
    </font>
    <font>
      <sz val="10"/>
      <color indexed="39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39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1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1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1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/>
    <xf numFmtId="0" fontId="9" fillId="0" borderId="0" xfId="0" applyFont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Border="1"/>
    <xf numFmtId="3" fontId="3" fillId="0" borderId="1" xfId="0" applyNumberFormat="1" applyFont="1" applyBorder="1"/>
    <xf numFmtId="3" fontId="0" fillId="0" borderId="0" xfId="0" applyNumberFormat="1"/>
    <xf numFmtId="3" fontId="0" fillId="0" borderId="4" xfId="0" applyNumberFormat="1" applyBorder="1"/>
    <xf numFmtId="3" fontId="0" fillId="0" borderId="0" xfId="0" applyNumberFormat="1" applyBorder="1"/>
    <xf numFmtId="0" fontId="6" fillId="0" borderId="5" xfId="0" applyFont="1" applyBorder="1" applyAlignment="1">
      <alignment horizontal="right"/>
    </xf>
    <xf numFmtId="3" fontId="7" fillId="0" borderId="5" xfId="0" applyNumberFormat="1" applyFont="1" applyBorder="1"/>
    <xf numFmtId="3" fontId="10" fillId="0" borderId="6" xfId="0" applyNumberFormat="1" applyFont="1" applyBorder="1"/>
    <xf numFmtId="3" fontId="6" fillId="0" borderId="5" xfId="0" applyNumberFormat="1" applyFont="1" applyBorder="1"/>
    <xf numFmtId="0" fontId="0" fillId="0" borderId="5" xfId="0" applyBorder="1"/>
    <xf numFmtId="0" fontId="6" fillId="0" borderId="5" xfId="0" applyFont="1" applyBorder="1" applyAlignment="1">
      <alignment horizontal="left"/>
    </xf>
    <xf numFmtId="0" fontId="0" fillId="0" borderId="7" xfId="0" applyBorder="1"/>
    <xf numFmtId="3" fontId="2" fillId="0" borderId="7" xfId="0" applyNumberFormat="1" applyFont="1" applyBorder="1"/>
    <xf numFmtId="3" fontId="3" fillId="0" borderId="8" xfId="0" applyNumberFormat="1" applyFont="1" applyBorder="1"/>
    <xf numFmtId="3" fontId="0" fillId="0" borderId="7" xfId="0" applyNumberFormat="1" applyBorder="1"/>
    <xf numFmtId="0" fontId="6" fillId="0" borderId="0" xfId="0" applyFont="1" applyAlignment="1">
      <alignment horizontal="right"/>
    </xf>
    <xf numFmtId="3" fontId="7" fillId="0" borderId="0" xfId="0" applyNumberFormat="1" applyFont="1"/>
    <xf numFmtId="3" fontId="7" fillId="0" borderId="0" xfId="0" applyNumberFormat="1" applyFont="1" applyBorder="1"/>
    <xf numFmtId="3" fontId="10" fillId="0" borderId="1" xfId="0" applyNumberFormat="1" applyFont="1" applyBorder="1"/>
    <xf numFmtId="3" fontId="6" fillId="0" borderId="0" xfId="0" applyNumberFormat="1" applyFont="1"/>
    <xf numFmtId="3" fontId="6" fillId="0" borderId="0" xfId="0" applyNumberFormat="1" applyFont="1" applyBorder="1"/>
    <xf numFmtId="0" fontId="0" fillId="0" borderId="0" xfId="0" applyBorder="1"/>
    <xf numFmtId="166" fontId="2" fillId="0" borderId="0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9"/>
  <sheetViews>
    <sheetView tabSelected="1" workbookViewId="0">
      <pane xSplit="1" ySplit="9" topLeftCell="F34" activePane="bottomRight" state="frozen"/>
      <selection pane="topRight" activeCell="B1" sqref="B1"/>
      <selection pane="bottomLeft" activeCell="A10" sqref="A10"/>
      <selection pane="bottomRight" activeCell="H52" sqref="H52"/>
    </sheetView>
  </sheetViews>
  <sheetFormatPr defaultRowHeight="12.75" x14ac:dyDescent="0.2"/>
  <cols>
    <col min="1" max="1" width="28.42578125" customWidth="1"/>
    <col min="2" max="3" width="12.7109375" style="1" customWidth="1"/>
    <col min="4" max="7" width="12.7109375" style="2" customWidth="1"/>
    <col min="8" max="8" width="12.7109375" style="3" customWidth="1"/>
    <col min="9" max="12" width="12.7109375" customWidth="1"/>
    <col min="13" max="13" width="12.7109375" hidden="1" customWidth="1"/>
    <col min="14" max="23" width="12.7109375" customWidth="1"/>
    <col min="24" max="27" width="12.7109375" hidden="1" customWidth="1"/>
    <col min="28" max="69" width="12.7109375" customWidth="1"/>
  </cols>
  <sheetData>
    <row r="1" spans="1:27" x14ac:dyDescent="0.2">
      <c r="C1" s="2"/>
    </row>
    <row r="2" spans="1:27" x14ac:dyDescent="0.2">
      <c r="C2" s="2"/>
    </row>
    <row r="3" spans="1:27" ht="20.25" x14ac:dyDescent="0.3">
      <c r="A3" s="4" t="s">
        <v>0</v>
      </c>
      <c r="C3" s="2"/>
    </row>
    <row r="4" spans="1:27" ht="18" x14ac:dyDescent="0.25">
      <c r="A4" s="5" t="s">
        <v>1</v>
      </c>
      <c r="C4" s="2"/>
    </row>
    <row r="5" spans="1:27" x14ac:dyDescent="0.2">
      <c r="A5" s="6" t="s">
        <v>2</v>
      </c>
      <c r="C5" s="2"/>
    </row>
    <row r="6" spans="1:27" x14ac:dyDescent="0.2">
      <c r="C6" s="2"/>
    </row>
    <row r="7" spans="1:27" ht="12" customHeight="1" x14ac:dyDescent="0.2">
      <c r="B7" s="7" t="s">
        <v>3</v>
      </c>
      <c r="C7" s="2"/>
    </row>
    <row r="8" spans="1:27" ht="15.75" x14ac:dyDescent="0.25">
      <c r="A8" s="8" t="s">
        <v>4</v>
      </c>
      <c r="B8" s="9" t="s">
        <v>5</v>
      </c>
      <c r="C8" s="10"/>
      <c r="D8" s="10"/>
      <c r="E8" s="10"/>
      <c r="F8" s="10"/>
      <c r="G8" s="10"/>
      <c r="H8" s="11"/>
      <c r="I8" s="12"/>
      <c r="J8" s="12"/>
      <c r="K8" s="12"/>
      <c r="L8" s="12"/>
      <c r="M8" s="13" t="s">
        <v>6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3" t="s">
        <v>6</v>
      </c>
      <c r="Y8" s="13" t="s">
        <v>6</v>
      </c>
    </row>
    <row r="9" spans="1:27" s="19" customFormat="1" x14ac:dyDescent="0.2">
      <c r="A9" s="14" t="s">
        <v>7</v>
      </c>
      <c r="B9" s="15">
        <v>36950</v>
      </c>
      <c r="C9" s="15">
        <v>36951</v>
      </c>
      <c r="D9" s="15">
        <v>36982</v>
      </c>
      <c r="E9" s="15">
        <v>37012</v>
      </c>
      <c r="F9" s="15">
        <v>37043</v>
      </c>
      <c r="G9" s="15">
        <v>37073</v>
      </c>
      <c r="H9" s="16">
        <v>37104</v>
      </c>
      <c r="I9" s="17">
        <v>37135</v>
      </c>
      <c r="J9" s="17">
        <v>37165</v>
      </c>
      <c r="K9" s="17">
        <v>37196</v>
      </c>
      <c r="L9" s="17">
        <v>37226</v>
      </c>
      <c r="M9" s="18" t="s">
        <v>8</v>
      </c>
      <c r="N9" s="17">
        <v>37257</v>
      </c>
      <c r="O9" s="17">
        <v>37288</v>
      </c>
      <c r="P9" s="17">
        <v>37316</v>
      </c>
      <c r="Q9" s="17">
        <v>37347</v>
      </c>
      <c r="R9" s="17">
        <v>37377</v>
      </c>
      <c r="S9" s="17">
        <v>37408</v>
      </c>
      <c r="T9" s="17">
        <v>37438</v>
      </c>
      <c r="U9" s="17">
        <v>37469</v>
      </c>
      <c r="V9" s="17">
        <v>37500</v>
      </c>
      <c r="W9" s="17">
        <v>37530</v>
      </c>
      <c r="X9" s="18" t="s">
        <v>9</v>
      </c>
      <c r="Y9" s="18" t="s">
        <v>10</v>
      </c>
    </row>
    <row r="10" spans="1:27" ht="15.75" x14ac:dyDescent="0.25">
      <c r="A10" s="20" t="s">
        <v>11</v>
      </c>
      <c r="B10" s="21"/>
      <c r="C10" s="22"/>
      <c r="D10" s="22"/>
      <c r="E10" s="22"/>
      <c r="F10" s="22"/>
      <c r="G10" s="22"/>
      <c r="H10" s="23"/>
      <c r="I10" s="24"/>
      <c r="J10" s="24"/>
      <c r="K10" s="24"/>
      <c r="L10" s="24"/>
      <c r="M10" s="24"/>
      <c r="N10" s="25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7" x14ac:dyDescent="0.2">
      <c r="A11" t="s">
        <v>12</v>
      </c>
      <c r="B11" s="21"/>
      <c r="C11" s="22"/>
      <c r="D11" s="22"/>
      <c r="E11" s="22"/>
      <c r="F11" s="22">
        <v>875279</v>
      </c>
      <c r="G11" s="22"/>
      <c r="H11" s="23"/>
      <c r="I11" s="24">
        <v>2625839</v>
      </c>
      <c r="J11" s="24">
        <v>437639</v>
      </c>
      <c r="K11" s="24">
        <v>1312919</v>
      </c>
      <c r="L11" s="24">
        <v>1750559</v>
      </c>
      <c r="M11" s="24">
        <f>SUM(B11:L11)</f>
        <v>7002235</v>
      </c>
      <c r="N11" s="26">
        <v>1622486</v>
      </c>
      <c r="O11" s="24">
        <v>875279</v>
      </c>
      <c r="P11" s="24"/>
      <c r="Q11" s="24"/>
      <c r="R11" s="24"/>
      <c r="S11" s="24"/>
      <c r="T11" s="24"/>
      <c r="U11" s="24"/>
      <c r="V11" s="24"/>
      <c r="W11" s="24"/>
      <c r="X11" s="24">
        <f>SUM(N11:W11)</f>
        <v>2497765</v>
      </c>
      <c r="Y11" s="24">
        <f>M11+X11</f>
        <v>9500000</v>
      </c>
      <c r="Z11">
        <v>9500000</v>
      </c>
      <c r="AA11" s="24">
        <f>Z11-Y11</f>
        <v>0</v>
      </c>
    </row>
    <row r="12" spans="1:27" x14ac:dyDescent="0.2">
      <c r="A12" t="s">
        <v>13</v>
      </c>
      <c r="B12" s="21"/>
      <c r="C12" s="22"/>
      <c r="D12" s="22"/>
      <c r="E12" s="22"/>
      <c r="F12" s="22"/>
      <c r="G12" s="22"/>
      <c r="H12" s="23"/>
      <c r="I12" s="24"/>
      <c r="J12" s="24"/>
      <c r="K12" s="24">
        <v>375000</v>
      </c>
      <c r="L12" s="24">
        <v>525000</v>
      </c>
      <c r="M12" s="24">
        <f>SUM(B12:L12)</f>
        <v>900000</v>
      </c>
      <c r="N12" s="24">
        <v>821000</v>
      </c>
      <c r="O12" s="26">
        <v>675000</v>
      </c>
      <c r="P12" s="24">
        <v>482726</v>
      </c>
      <c r="Q12" s="24">
        <v>560000</v>
      </c>
      <c r="R12" s="24">
        <v>200500</v>
      </c>
      <c r="S12" s="24">
        <v>250000</v>
      </c>
      <c r="T12" s="24">
        <v>45355</v>
      </c>
      <c r="U12" s="24"/>
      <c r="V12" s="24"/>
      <c r="W12" s="24"/>
      <c r="X12" s="24">
        <f>SUM(N12:W12)</f>
        <v>3034581</v>
      </c>
      <c r="Y12" s="24">
        <f>M12+X12</f>
        <v>3934581</v>
      </c>
      <c r="Z12">
        <v>3934581</v>
      </c>
      <c r="AA12" s="24">
        <f>Z12-Y12</f>
        <v>0</v>
      </c>
    </row>
    <row r="13" spans="1:27" x14ac:dyDescent="0.2">
      <c r="A13" t="s">
        <v>14</v>
      </c>
      <c r="B13" s="21"/>
      <c r="C13" s="22"/>
      <c r="D13" s="22"/>
      <c r="E13" s="22"/>
      <c r="F13" s="22"/>
      <c r="G13" s="22"/>
      <c r="H13" s="23"/>
      <c r="I13" s="24"/>
      <c r="J13" s="24"/>
      <c r="K13" s="24">
        <v>79588</v>
      </c>
      <c r="L13" s="24">
        <v>99000</v>
      </c>
      <c r="M13" s="24">
        <f>SUM(B13:L13)</f>
        <v>178588</v>
      </c>
      <c r="N13" s="24">
        <v>175554</v>
      </c>
      <c r="O13" s="24">
        <v>237992</v>
      </c>
      <c r="P13" s="24">
        <v>89769</v>
      </c>
      <c r="Q13" s="24">
        <v>33048</v>
      </c>
      <c r="R13" s="24"/>
      <c r="S13" s="24"/>
      <c r="T13" s="24"/>
      <c r="U13" s="24"/>
      <c r="V13" s="24"/>
      <c r="W13" s="24"/>
      <c r="X13" s="24">
        <f>SUM(N13:W13)</f>
        <v>536363</v>
      </c>
      <c r="Y13" s="24">
        <f>M13+X13</f>
        <v>714951</v>
      </c>
      <c r="Z13">
        <v>714951</v>
      </c>
      <c r="AA13" s="24">
        <f>Z13-Y13</f>
        <v>0</v>
      </c>
    </row>
    <row r="14" spans="1:27" x14ac:dyDescent="0.2">
      <c r="A14" t="s">
        <v>15</v>
      </c>
      <c r="B14" s="21"/>
      <c r="C14" s="22"/>
      <c r="D14" s="22"/>
      <c r="E14" s="22"/>
      <c r="F14" s="22"/>
      <c r="G14" s="22"/>
      <c r="H14" s="23"/>
      <c r="I14" s="24"/>
      <c r="J14" s="24"/>
      <c r="K14" s="24"/>
      <c r="L14" s="24">
        <v>49675</v>
      </c>
      <c r="M14" s="24">
        <f>SUM(B14:L14)</f>
        <v>49675</v>
      </c>
      <c r="N14" s="24">
        <v>100000</v>
      </c>
      <c r="O14" s="24">
        <v>179278</v>
      </c>
      <c r="P14" s="24">
        <v>97604</v>
      </c>
      <c r="Q14" s="24">
        <v>39652</v>
      </c>
      <c r="R14" s="24">
        <v>10425</v>
      </c>
      <c r="S14" s="24"/>
      <c r="T14" s="24"/>
      <c r="U14" s="24"/>
      <c r="V14" s="24"/>
      <c r="W14" s="24"/>
      <c r="X14" s="24">
        <f>SUM(N14:W14)</f>
        <v>426959</v>
      </c>
      <c r="Y14" s="24">
        <f>M14+X14</f>
        <v>476634</v>
      </c>
      <c r="Z14">
        <v>476634</v>
      </c>
      <c r="AA14" s="24">
        <f>Z14-Y14</f>
        <v>0</v>
      </c>
    </row>
    <row r="15" spans="1:27" ht="13.5" thickBot="1" x14ac:dyDescent="0.25">
      <c r="A15" t="s">
        <v>16</v>
      </c>
      <c r="B15" s="21"/>
      <c r="C15" s="22"/>
      <c r="D15" s="22"/>
      <c r="E15" s="22"/>
      <c r="F15" s="22"/>
      <c r="G15" s="22"/>
      <c r="H15" s="23"/>
      <c r="I15" s="24"/>
      <c r="J15" s="24"/>
      <c r="K15" s="24"/>
      <c r="L15" s="24">
        <v>310500</v>
      </c>
      <c r="M15" s="24">
        <f>SUM(B15:L15)</f>
        <v>310500</v>
      </c>
      <c r="N15" s="24">
        <v>310000</v>
      </c>
      <c r="O15" s="24">
        <v>317836</v>
      </c>
      <c r="P15" s="26">
        <v>490000</v>
      </c>
      <c r="Q15" s="26">
        <v>465000</v>
      </c>
      <c r="R15" s="26">
        <v>460000</v>
      </c>
      <c r="S15" s="24">
        <v>357000</v>
      </c>
      <c r="T15" s="24">
        <v>344594</v>
      </c>
      <c r="U15" s="24">
        <v>100000</v>
      </c>
      <c r="V15" s="24">
        <v>58000</v>
      </c>
      <c r="W15" s="24"/>
      <c r="X15" s="24">
        <f>SUM(N15:W15)</f>
        <v>2902430</v>
      </c>
      <c r="Y15" s="24">
        <f>M15+X15</f>
        <v>3212930</v>
      </c>
      <c r="Z15">
        <v>3212930</v>
      </c>
      <c r="AA15" s="24">
        <f>Z15-Y15</f>
        <v>0</v>
      </c>
    </row>
    <row r="16" spans="1:27" s="31" customFormat="1" x14ac:dyDescent="0.2">
      <c r="A16" s="27" t="s">
        <v>17</v>
      </c>
      <c r="B16" s="28">
        <f t="shared" ref="B16:Y16" si="0">SUM(B10:B15)</f>
        <v>0</v>
      </c>
      <c r="C16" s="28">
        <f t="shared" si="0"/>
        <v>0</v>
      </c>
      <c r="D16" s="28">
        <f t="shared" si="0"/>
        <v>0</v>
      </c>
      <c r="E16" s="28">
        <f t="shared" si="0"/>
        <v>0</v>
      </c>
      <c r="F16" s="28">
        <f t="shared" si="0"/>
        <v>875279</v>
      </c>
      <c r="G16" s="28">
        <f t="shared" si="0"/>
        <v>0</v>
      </c>
      <c r="H16" s="29">
        <f t="shared" si="0"/>
        <v>0</v>
      </c>
      <c r="I16" s="30">
        <f t="shared" si="0"/>
        <v>2625839</v>
      </c>
      <c r="J16" s="30">
        <f t="shared" si="0"/>
        <v>437639</v>
      </c>
      <c r="K16" s="30">
        <f t="shared" si="0"/>
        <v>1767507</v>
      </c>
      <c r="L16" s="30">
        <f t="shared" si="0"/>
        <v>2734734</v>
      </c>
      <c r="M16" s="30">
        <f t="shared" si="0"/>
        <v>8440998</v>
      </c>
      <c r="N16" s="30">
        <f t="shared" si="0"/>
        <v>3029040</v>
      </c>
      <c r="O16" s="30">
        <f t="shared" si="0"/>
        <v>2285385</v>
      </c>
      <c r="P16" s="30">
        <f t="shared" si="0"/>
        <v>1160099</v>
      </c>
      <c r="Q16" s="30">
        <f t="shared" si="0"/>
        <v>1097700</v>
      </c>
      <c r="R16" s="30">
        <f t="shared" si="0"/>
        <v>670925</v>
      </c>
      <c r="S16" s="30">
        <f t="shared" si="0"/>
        <v>607000</v>
      </c>
      <c r="T16" s="30">
        <f t="shared" si="0"/>
        <v>389949</v>
      </c>
      <c r="U16" s="30">
        <f t="shared" si="0"/>
        <v>100000</v>
      </c>
      <c r="V16" s="30">
        <f t="shared" si="0"/>
        <v>58000</v>
      </c>
      <c r="W16" s="30">
        <f t="shared" si="0"/>
        <v>0</v>
      </c>
      <c r="X16" s="30">
        <f t="shared" si="0"/>
        <v>9398098</v>
      </c>
      <c r="Y16" s="30">
        <f t="shared" si="0"/>
        <v>17839096</v>
      </c>
      <c r="Z16" s="31">
        <v>17839096</v>
      </c>
    </row>
    <row r="17" spans="1:27" x14ac:dyDescent="0.2">
      <c r="B17" s="21"/>
      <c r="C17" s="22"/>
      <c r="D17" s="22"/>
      <c r="E17" s="22"/>
      <c r="F17" s="22"/>
      <c r="G17" s="22"/>
      <c r="H17" s="23"/>
      <c r="I17" s="24"/>
      <c r="J17" s="24"/>
      <c r="K17" s="24"/>
      <c r="L17" s="24"/>
      <c r="M17" s="24"/>
      <c r="N17" s="26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7" ht="15.75" x14ac:dyDescent="0.25">
      <c r="A18" s="20" t="s">
        <v>18</v>
      </c>
      <c r="C18" s="2"/>
    </row>
    <row r="19" spans="1:27" x14ac:dyDescent="0.2">
      <c r="A19" t="s">
        <v>12</v>
      </c>
      <c r="B19" s="21"/>
      <c r="C19" s="22"/>
      <c r="D19" s="22"/>
      <c r="E19" s="22"/>
      <c r="F19" s="22">
        <v>875279</v>
      </c>
      <c r="G19" s="22"/>
      <c r="H19" s="23"/>
      <c r="I19" s="24">
        <v>2625839</v>
      </c>
      <c r="J19" s="24">
        <v>437639</v>
      </c>
      <c r="K19" s="24">
        <v>1312919</v>
      </c>
      <c r="L19" s="24">
        <v>1750559</v>
      </c>
      <c r="M19" s="24">
        <f>SUM(B19:L19)</f>
        <v>7002235</v>
      </c>
      <c r="N19" s="26">
        <v>1622486</v>
      </c>
      <c r="O19" s="24">
        <v>875279</v>
      </c>
      <c r="P19" s="24"/>
      <c r="Q19" s="24"/>
      <c r="R19" s="24"/>
      <c r="S19" s="24"/>
      <c r="T19" s="24"/>
      <c r="U19" s="24"/>
      <c r="V19" s="24"/>
      <c r="W19" s="24"/>
      <c r="X19" s="24">
        <f>SUM(N19:W19)</f>
        <v>2497765</v>
      </c>
      <c r="Y19" s="24">
        <f>M19+X19</f>
        <v>9500000</v>
      </c>
      <c r="Z19">
        <v>9500000</v>
      </c>
      <c r="AA19" s="24">
        <f>Z19-Y19</f>
        <v>0</v>
      </c>
    </row>
    <row r="20" spans="1:27" x14ac:dyDescent="0.2">
      <c r="A20" t="s">
        <v>13</v>
      </c>
      <c r="B20" s="21"/>
      <c r="C20" s="22"/>
      <c r="D20" s="22"/>
      <c r="E20" s="22"/>
      <c r="F20" s="22"/>
      <c r="G20" s="22"/>
      <c r="H20" s="23"/>
      <c r="I20" s="24"/>
      <c r="J20" s="24"/>
      <c r="K20" s="24">
        <v>375000</v>
      </c>
      <c r="L20" s="24">
        <v>525000</v>
      </c>
      <c r="M20" s="24">
        <f>SUM(B20:L20)</f>
        <v>900000</v>
      </c>
      <c r="N20" s="24">
        <v>821000</v>
      </c>
      <c r="O20" s="26">
        <v>675000</v>
      </c>
      <c r="P20" s="24">
        <v>482726</v>
      </c>
      <c r="Q20" s="24">
        <v>560000</v>
      </c>
      <c r="R20" s="24">
        <v>200500</v>
      </c>
      <c r="S20" s="24">
        <v>250000</v>
      </c>
      <c r="T20" s="24">
        <v>45355</v>
      </c>
      <c r="U20" s="24"/>
      <c r="V20" s="24"/>
      <c r="W20" s="24"/>
      <c r="X20" s="24">
        <f>SUM(N20:W20)</f>
        <v>3034581</v>
      </c>
      <c r="Y20" s="24">
        <f>M20+X20</f>
        <v>3934581</v>
      </c>
      <c r="Z20">
        <v>3934581</v>
      </c>
      <c r="AA20" s="24">
        <f>Z20-Y20</f>
        <v>0</v>
      </c>
    </row>
    <row r="21" spans="1:27" x14ac:dyDescent="0.2">
      <c r="A21" t="s">
        <v>14</v>
      </c>
      <c r="B21" s="21"/>
      <c r="C21" s="22"/>
      <c r="D21" s="22"/>
      <c r="E21" s="22"/>
      <c r="F21" s="22"/>
      <c r="G21" s="22"/>
      <c r="H21" s="23"/>
      <c r="I21" s="24"/>
      <c r="J21" s="24"/>
      <c r="K21" s="24">
        <v>79588</v>
      </c>
      <c r="L21" s="24">
        <v>99000</v>
      </c>
      <c r="M21" s="24">
        <f>SUM(B21:L21)</f>
        <v>178588</v>
      </c>
      <c r="N21" s="24">
        <v>175554</v>
      </c>
      <c r="O21" s="24">
        <v>237992</v>
      </c>
      <c r="P21" s="24">
        <v>89769</v>
      </c>
      <c r="Q21" s="24">
        <v>33048</v>
      </c>
      <c r="R21" s="24"/>
      <c r="S21" s="24"/>
      <c r="T21" s="24"/>
      <c r="U21" s="24"/>
      <c r="V21" s="24"/>
      <c r="W21" s="24"/>
      <c r="X21" s="24">
        <f>SUM(N21:W21)</f>
        <v>536363</v>
      </c>
      <c r="Y21" s="24">
        <f>M21+X21</f>
        <v>714951</v>
      </c>
      <c r="Z21">
        <v>714951</v>
      </c>
      <c r="AA21" s="24">
        <f>Z21-Y21</f>
        <v>0</v>
      </c>
    </row>
    <row r="22" spans="1:27" x14ac:dyDescent="0.2">
      <c r="A22" t="s">
        <v>15</v>
      </c>
      <c r="B22" s="21"/>
      <c r="C22" s="22"/>
      <c r="D22" s="22"/>
      <c r="E22" s="22"/>
      <c r="F22" s="22"/>
      <c r="G22" s="22"/>
      <c r="H22" s="23"/>
      <c r="I22" s="24"/>
      <c r="J22" s="24"/>
      <c r="K22" s="24"/>
      <c r="L22" s="24">
        <v>49675</v>
      </c>
      <c r="M22" s="24">
        <f>SUM(B22:L22)</f>
        <v>49675</v>
      </c>
      <c r="N22" s="24">
        <v>100000</v>
      </c>
      <c r="O22" s="24">
        <v>179278</v>
      </c>
      <c r="P22" s="24">
        <v>97604</v>
      </c>
      <c r="Q22" s="24">
        <v>39652</v>
      </c>
      <c r="R22" s="24">
        <v>10425</v>
      </c>
      <c r="S22" s="24"/>
      <c r="T22" s="24"/>
      <c r="U22" s="24"/>
      <c r="V22" s="24"/>
      <c r="W22" s="24"/>
      <c r="X22" s="24">
        <f>SUM(N22:W22)</f>
        <v>426959</v>
      </c>
      <c r="Y22" s="24">
        <f>M22+X22</f>
        <v>476634</v>
      </c>
      <c r="Z22">
        <v>476634</v>
      </c>
      <c r="AA22" s="24">
        <f>Z22-Y22</f>
        <v>0</v>
      </c>
    </row>
    <row r="23" spans="1:27" ht="13.5" thickBot="1" x14ac:dyDescent="0.25">
      <c r="A23" t="s">
        <v>16</v>
      </c>
      <c r="B23" s="21"/>
      <c r="C23" s="22"/>
      <c r="D23" s="22"/>
      <c r="E23" s="22"/>
      <c r="F23" s="22"/>
      <c r="G23" s="22">
        <v>5424</v>
      </c>
      <c r="H23" s="23">
        <v>4794</v>
      </c>
      <c r="I23" s="24">
        <v>9000</v>
      </c>
      <c r="J23" s="24">
        <v>10000</v>
      </c>
      <c r="K23" s="24">
        <v>270782</v>
      </c>
      <c r="L23" s="24">
        <v>310500</v>
      </c>
      <c r="M23" s="24">
        <f>SUM(B23:L23)</f>
        <v>610500</v>
      </c>
      <c r="N23" s="24">
        <v>310836</v>
      </c>
      <c r="O23" s="26">
        <v>492000</v>
      </c>
      <c r="P23" s="26">
        <v>465000</v>
      </c>
      <c r="Q23" s="26">
        <v>465000</v>
      </c>
      <c r="R23" s="24">
        <v>360000</v>
      </c>
      <c r="S23" s="24">
        <v>348335</v>
      </c>
      <c r="T23" s="24">
        <v>103259</v>
      </c>
      <c r="U23" s="24">
        <v>58000</v>
      </c>
      <c r="V23" s="24"/>
      <c r="W23" s="24"/>
      <c r="X23" s="24">
        <f>SUM(N23:W23)</f>
        <v>2602430</v>
      </c>
      <c r="Y23" s="24">
        <f>M23+X23</f>
        <v>3212930</v>
      </c>
      <c r="Z23">
        <v>3212930</v>
      </c>
      <c r="AA23" s="24">
        <f>Z23-Y23</f>
        <v>0</v>
      </c>
    </row>
    <row r="24" spans="1:27" x14ac:dyDescent="0.2">
      <c r="A24" s="27" t="s">
        <v>17</v>
      </c>
      <c r="B24" s="28">
        <f t="shared" ref="B24:Y24" si="1">SUM(B18:B23)</f>
        <v>0</v>
      </c>
      <c r="C24" s="28">
        <f t="shared" si="1"/>
        <v>0</v>
      </c>
      <c r="D24" s="28">
        <f t="shared" si="1"/>
        <v>0</v>
      </c>
      <c r="E24" s="28">
        <f t="shared" si="1"/>
        <v>0</v>
      </c>
      <c r="F24" s="28">
        <f t="shared" si="1"/>
        <v>875279</v>
      </c>
      <c r="G24" s="28">
        <f t="shared" si="1"/>
        <v>5424</v>
      </c>
      <c r="H24" s="29">
        <f t="shared" si="1"/>
        <v>4794</v>
      </c>
      <c r="I24" s="30">
        <f t="shared" si="1"/>
        <v>2634839</v>
      </c>
      <c r="J24" s="30">
        <f t="shared" si="1"/>
        <v>447639</v>
      </c>
      <c r="K24" s="30">
        <f t="shared" si="1"/>
        <v>2038289</v>
      </c>
      <c r="L24" s="30">
        <f t="shared" si="1"/>
        <v>2734734</v>
      </c>
      <c r="M24" s="30">
        <f t="shared" si="1"/>
        <v>8740998</v>
      </c>
      <c r="N24" s="30">
        <f t="shared" si="1"/>
        <v>3029876</v>
      </c>
      <c r="O24" s="30">
        <f t="shared" si="1"/>
        <v>2459549</v>
      </c>
      <c r="P24" s="30">
        <f t="shared" si="1"/>
        <v>1135099</v>
      </c>
      <c r="Q24" s="30">
        <f t="shared" si="1"/>
        <v>1097700</v>
      </c>
      <c r="R24" s="30">
        <f t="shared" si="1"/>
        <v>570925</v>
      </c>
      <c r="S24" s="30">
        <f t="shared" si="1"/>
        <v>598335</v>
      </c>
      <c r="T24" s="30">
        <f t="shared" si="1"/>
        <v>148614</v>
      </c>
      <c r="U24" s="30">
        <f t="shared" si="1"/>
        <v>58000</v>
      </c>
      <c r="V24" s="30">
        <f t="shared" si="1"/>
        <v>0</v>
      </c>
      <c r="W24" s="30">
        <f t="shared" si="1"/>
        <v>0</v>
      </c>
      <c r="X24" s="30">
        <f t="shared" si="1"/>
        <v>9098098</v>
      </c>
      <c r="Y24" s="30">
        <f t="shared" si="1"/>
        <v>17839096</v>
      </c>
      <c r="Z24">
        <v>17839096</v>
      </c>
    </row>
    <row r="25" spans="1:27" x14ac:dyDescent="0.2">
      <c r="B25" s="21"/>
      <c r="C25" s="22"/>
      <c r="D25" s="22"/>
      <c r="E25" s="22"/>
      <c r="F25" s="22"/>
      <c r="G25" s="22"/>
      <c r="H25" s="23"/>
      <c r="I25" s="24"/>
      <c r="J25" s="24"/>
      <c r="K25" s="24"/>
      <c r="L25" s="24"/>
      <c r="M25" s="24"/>
      <c r="N25" s="26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7" ht="15.75" x14ac:dyDescent="0.25">
      <c r="A26" s="20" t="s">
        <v>19</v>
      </c>
      <c r="C26" s="2"/>
    </row>
    <row r="27" spans="1:27" x14ac:dyDescent="0.2">
      <c r="A27" t="s">
        <v>12</v>
      </c>
      <c r="B27" s="21"/>
      <c r="C27" s="22"/>
      <c r="D27" s="22"/>
      <c r="E27" s="22"/>
      <c r="F27" s="22">
        <v>875279</v>
      </c>
      <c r="G27" s="22"/>
      <c r="H27" s="23"/>
      <c r="I27" s="24">
        <v>2625839</v>
      </c>
      <c r="J27">
        <v>437639</v>
      </c>
      <c r="K27" s="24">
        <v>1312919</v>
      </c>
      <c r="L27">
        <v>1750559</v>
      </c>
      <c r="M27" s="24">
        <f>SUM(B27:L27)</f>
        <v>7002235</v>
      </c>
      <c r="N27" s="24">
        <v>1622486</v>
      </c>
      <c r="O27" s="24">
        <v>875279</v>
      </c>
      <c r="P27" s="24"/>
      <c r="Q27" s="24"/>
      <c r="R27" s="24"/>
      <c r="S27" s="24"/>
      <c r="T27" s="24"/>
      <c r="U27" s="24"/>
      <c r="V27" s="24"/>
      <c r="W27" s="24"/>
      <c r="X27" s="24">
        <f>SUM(N27:W27)</f>
        <v>2497765</v>
      </c>
      <c r="Y27" s="24">
        <f>M27+X27</f>
        <v>9500000</v>
      </c>
      <c r="Z27">
        <v>9500000</v>
      </c>
      <c r="AA27" s="24">
        <f>Z27-Y27</f>
        <v>0</v>
      </c>
    </row>
    <row r="28" spans="1:27" x14ac:dyDescent="0.2">
      <c r="A28" t="s">
        <v>13</v>
      </c>
      <c r="B28" s="21"/>
      <c r="C28" s="22"/>
      <c r="D28" s="22"/>
      <c r="E28" s="22"/>
      <c r="F28" s="22"/>
      <c r="G28" s="22"/>
      <c r="H28" s="23"/>
      <c r="I28" s="24"/>
      <c r="J28" s="24"/>
      <c r="K28" s="24">
        <v>375000</v>
      </c>
      <c r="L28" s="24">
        <v>525000</v>
      </c>
      <c r="M28" s="24">
        <f>SUM(B28:L28)</f>
        <v>900000</v>
      </c>
      <c r="N28" s="24">
        <v>821000</v>
      </c>
      <c r="O28" s="26">
        <v>675000</v>
      </c>
      <c r="P28" s="24">
        <v>482726</v>
      </c>
      <c r="Q28" s="24">
        <v>560000</v>
      </c>
      <c r="R28" s="24">
        <v>200500</v>
      </c>
      <c r="S28" s="24">
        <v>250000</v>
      </c>
      <c r="T28" s="24">
        <v>45355</v>
      </c>
      <c r="U28" s="24"/>
      <c r="V28" s="24"/>
      <c r="W28" s="24"/>
      <c r="X28" s="24">
        <f>SUM(N28:W28)</f>
        <v>3034581</v>
      </c>
      <c r="Y28" s="24">
        <f>M28+X28</f>
        <v>3934581</v>
      </c>
      <c r="Z28">
        <v>3934581</v>
      </c>
      <c r="AA28" s="24">
        <f>Z28-Y28</f>
        <v>0</v>
      </c>
    </row>
    <row r="29" spans="1:27" x14ac:dyDescent="0.2">
      <c r="A29" t="s">
        <v>14</v>
      </c>
      <c r="B29" s="21"/>
      <c r="C29" s="22"/>
      <c r="D29" s="22"/>
      <c r="E29" s="22"/>
      <c r="F29" s="22"/>
      <c r="G29" s="22"/>
      <c r="H29" s="23"/>
      <c r="I29" s="24"/>
      <c r="J29" s="24"/>
      <c r="K29" s="24">
        <v>79588</v>
      </c>
      <c r="L29" s="24">
        <v>99000</v>
      </c>
      <c r="M29" s="24">
        <f>SUM(B29:L29)</f>
        <v>178588</v>
      </c>
      <c r="N29" s="24">
        <v>175554</v>
      </c>
      <c r="O29" s="24">
        <v>237992</v>
      </c>
      <c r="P29" s="24">
        <v>89769</v>
      </c>
      <c r="Q29" s="24">
        <v>33048</v>
      </c>
      <c r="R29" s="24"/>
      <c r="S29" s="24"/>
      <c r="T29" s="24"/>
      <c r="U29" s="24"/>
      <c r="V29" s="24"/>
      <c r="W29" s="24"/>
      <c r="X29" s="24">
        <f>SUM(N29:W29)</f>
        <v>536363</v>
      </c>
      <c r="Y29" s="24">
        <f>M29+X29</f>
        <v>714951</v>
      </c>
      <c r="Z29">
        <v>714951</v>
      </c>
      <c r="AA29" s="24">
        <f>Z29-Y29</f>
        <v>0</v>
      </c>
    </row>
    <row r="30" spans="1:27" x14ac:dyDescent="0.2">
      <c r="A30" t="s">
        <v>15</v>
      </c>
      <c r="B30" s="21"/>
      <c r="C30" s="22"/>
      <c r="D30" s="22"/>
      <c r="E30" s="22"/>
      <c r="F30" s="22"/>
      <c r="G30" s="22"/>
      <c r="H30" s="23"/>
      <c r="I30" s="24"/>
      <c r="J30" s="24"/>
      <c r="K30" s="24"/>
      <c r="L30" s="24">
        <v>49675</v>
      </c>
      <c r="M30" s="24">
        <f>SUM(B30:L30)</f>
        <v>49675</v>
      </c>
      <c r="N30" s="24">
        <v>100000</v>
      </c>
      <c r="O30" s="24">
        <v>179278</v>
      </c>
      <c r="P30" s="24">
        <v>97604</v>
      </c>
      <c r="Q30" s="24">
        <v>39652</v>
      </c>
      <c r="R30" s="24">
        <v>10425</v>
      </c>
      <c r="S30" s="24"/>
      <c r="T30" s="24"/>
      <c r="U30" s="24"/>
      <c r="V30" s="24"/>
      <c r="W30" s="24"/>
      <c r="X30" s="24">
        <f>SUM(N30:W30)</f>
        <v>426959</v>
      </c>
      <c r="Y30" s="24">
        <f>M30+X30</f>
        <v>476634</v>
      </c>
      <c r="Z30">
        <v>476634</v>
      </c>
      <c r="AA30" s="24">
        <f>Z30-Y30</f>
        <v>0</v>
      </c>
    </row>
    <row r="31" spans="1:27" ht="13.5" thickBot="1" x14ac:dyDescent="0.25">
      <c r="A31" t="s">
        <v>16</v>
      </c>
      <c r="B31" s="21"/>
      <c r="C31" s="22"/>
      <c r="D31" s="22"/>
      <c r="E31" s="22"/>
      <c r="F31" s="22">
        <v>25983</v>
      </c>
      <c r="G31" s="22"/>
      <c r="H31" s="23"/>
      <c r="I31" s="24"/>
      <c r="J31" s="24"/>
      <c r="K31" s="24"/>
      <c r="L31" s="24">
        <v>310500</v>
      </c>
      <c r="M31" s="24">
        <f>SUM(B31:L31)</f>
        <v>336483</v>
      </c>
      <c r="N31" s="24">
        <v>310000</v>
      </c>
      <c r="O31" s="24">
        <v>317836</v>
      </c>
      <c r="P31" s="26">
        <v>464017</v>
      </c>
      <c r="Q31" s="26">
        <v>465000</v>
      </c>
      <c r="R31" s="26">
        <v>460000</v>
      </c>
      <c r="S31" s="24">
        <v>357000</v>
      </c>
      <c r="T31" s="24">
        <v>344594</v>
      </c>
      <c r="U31" s="24">
        <v>100000</v>
      </c>
      <c r="V31" s="24">
        <v>58000</v>
      </c>
      <c r="W31" s="24"/>
      <c r="X31" s="24">
        <f>SUM(N31:W31)</f>
        <v>2876447</v>
      </c>
      <c r="Y31" s="24">
        <f>M31+X31</f>
        <v>3212930</v>
      </c>
      <c r="Z31">
        <v>3212930</v>
      </c>
      <c r="AA31" s="24">
        <f>Z31-Y31</f>
        <v>0</v>
      </c>
    </row>
    <row r="32" spans="1:27" x14ac:dyDescent="0.2">
      <c r="A32" s="27" t="s">
        <v>17</v>
      </c>
      <c r="B32" s="28">
        <f t="shared" ref="B32:Y32" si="2">SUM(B26:B31)</f>
        <v>0</v>
      </c>
      <c r="C32" s="28">
        <f t="shared" si="2"/>
        <v>0</v>
      </c>
      <c r="D32" s="28">
        <f t="shared" si="2"/>
        <v>0</v>
      </c>
      <c r="E32" s="28">
        <f t="shared" si="2"/>
        <v>0</v>
      </c>
      <c r="F32" s="28">
        <f t="shared" si="2"/>
        <v>901262</v>
      </c>
      <c r="G32" s="28">
        <f t="shared" si="2"/>
        <v>0</v>
      </c>
      <c r="H32" s="29">
        <f t="shared" si="2"/>
        <v>0</v>
      </c>
      <c r="I32" s="30">
        <f t="shared" si="2"/>
        <v>2625839</v>
      </c>
      <c r="J32" s="30">
        <f t="shared" si="2"/>
        <v>437639</v>
      </c>
      <c r="K32" s="30">
        <f t="shared" si="2"/>
        <v>1767507</v>
      </c>
      <c r="L32" s="30">
        <f t="shared" si="2"/>
        <v>2734734</v>
      </c>
      <c r="M32" s="30">
        <f t="shared" si="2"/>
        <v>8466981</v>
      </c>
      <c r="N32" s="30">
        <f t="shared" si="2"/>
        <v>3029040</v>
      </c>
      <c r="O32" s="30">
        <f t="shared" si="2"/>
        <v>2285385</v>
      </c>
      <c r="P32" s="30">
        <f t="shared" si="2"/>
        <v>1134116</v>
      </c>
      <c r="Q32" s="30">
        <f t="shared" si="2"/>
        <v>1097700</v>
      </c>
      <c r="R32" s="30">
        <f t="shared" si="2"/>
        <v>670925</v>
      </c>
      <c r="S32" s="30">
        <f t="shared" si="2"/>
        <v>607000</v>
      </c>
      <c r="T32" s="30">
        <f t="shared" si="2"/>
        <v>389949</v>
      </c>
      <c r="U32" s="30">
        <f t="shared" si="2"/>
        <v>100000</v>
      </c>
      <c r="V32" s="30">
        <f t="shared" si="2"/>
        <v>58000</v>
      </c>
      <c r="W32" s="30">
        <f t="shared" si="2"/>
        <v>0</v>
      </c>
      <c r="X32" s="30">
        <f t="shared" si="2"/>
        <v>9372115</v>
      </c>
      <c r="Y32" s="30">
        <f t="shared" si="2"/>
        <v>17839096</v>
      </c>
      <c r="Z32">
        <v>17839096</v>
      </c>
    </row>
    <row r="33" spans="1:27" x14ac:dyDescent="0.2">
      <c r="B33" s="21"/>
      <c r="C33" s="22"/>
      <c r="D33" s="22"/>
      <c r="E33" s="22"/>
      <c r="F33" s="22"/>
      <c r="G33" s="22"/>
      <c r="H33" s="23"/>
      <c r="I33" s="24"/>
      <c r="J33" s="24"/>
      <c r="K33" s="24"/>
      <c r="L33" s="24"/>
      <c r="M33" s="24"/>
      <c r="N33" s="26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7" ht="13.5" thickBot="1" x14ac:dyDescent="0.25">
      <c r="C34" s="2"/>
    </row>
    <row r="35" spans="1:27" x14ac:dyDescent="0.2">
      <c r="A35" s="32" t="s">
        <v>20</v>
      </c>
      <c r="B35" s="28">
        <f t="shared" ref="B35:Y35" si="3">B32+B24+B16</f>
        <v>0</v>
      </c>
      <c r="C35" s="28">
        <f t="shared" si="3"/>
        <v>0</v>
      </c>
      <c r="D35" s="28">
        <f t="shared" si="3"/>
        <v>0</v>
      </c>
      <c r="E35" s="28">
        <f t="shared" si="3"/>
        <v>0</v>
      </c>
      <c r="F35" s="28">
        <f t="shared" si="3"/>
        <v>2651820</v>
      </c>
      <c r="G35" s="28">
        <f t="shared" si="3"/>
        <v>5424</v>
      </c>
      <c r="H35" s="29">
        <f t="shared" si="3"/>
        <v>4794</v>
      </c>
      <c r="I35" s="28">
        <f t="shared" si="3"/>
        <v>7886517</v>
      </c>
      <c r="J35" s="28">
        <f t="shared" si="3"/>
        <v>1322917</v>
      </c>
      <c r="K35" s="28">
        <f t="shared" si="3"/>
        <v>5573303</v>
      </c>
      <c r="L35" s="28">
        <f t="shared" si="3"/>
        <v>8204202</v>
      </c>
      <c r="M35" s="28">
        <f t="shared" si="3"/>
        <v>25648977</v>
      </c>
      <c r="N35" s="28">
        <f t="shared" si="3"/>
        <v>9087956</v>
      </c>
      <c r="O35" s="28">
        <f t="shared" si="3"/>
        <v>7030319</v>
      </c>
      <c r="P35" s="28">
        <f t="shared" si="3"/>
        <v>3429314</v>
      </c>
      <c r="Q35" s="28">
        <f t="shared" si="3"/>
        <v>3293100</v>
      </c>
      <c r="R35" s="28">
        <f t="shared" si="3"/>
        <v>1912775</v>
      </c>
      <c r="S35" s="28">
        <f t="shared" si="3"/>
        <v>1812335</v>
      </c>
      <c r="T35" s="28">
        <f t="shared" si="3"/>
        <v>928512</v>
      </c>
      <c r="U35" s="28">
        <f t="shared" si="3"/>
        <v>258000</v>
      </c>
      <c r="V35" s="28">
        <f t="shared" si="3"/>
        <v>116000</v>
      </c>
      <c r="W35" s="28">
        <f t="shared" si="3"/>
        <v>0</v>
      </c>
      <c r="X35" s="28">
        <f t="shared" si="3"/>
        <v>27868311</v>
      </c>
      <c r="Y35" s="28">
        <f t="shared" si="3"/>
        <v>53517288</v>
      </c>
      <c r="Z35">
        <v>53517288</v>
      </c>
    </row>
    <row r="36" spans="1:27" x14ac:dyDescent="0.2">
      <c r="C36" s="2"/>
    </row>
    <row r="37" spans="1:27" x14ac:dyDescent="0.2">
      <c r="C37" s="2"/>
    </row>
    <row r="38" spans="1:27" x14ac:dyDescent="0.2">
      <c r="A38" s="13" t="s">
        <v>21</v>
      </c>
      <c r="B38" s="21"/>
      <c r="C38" s="22"/>
      <c r="D38" s="22"/>
      <c r="E38" s="22"/>
      <c r="F38" s="22"/>
      <c r="G38" s="22"/>
      <c r="H38" s="23"/>
      <c r="I38" s="24"/>
      <c r="J38" s="24"/>
      <c r="K38" s="24"/>
      <c r="L38" s="24"/>
      <c r="M38" s="24"/>
      <c r="N38" s="26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7" x14ac:dyDescent="0.2">
      <c r="A39" t="s">
        <v>22</v>
      </c>
      <c r="B39" s="21"/>
      <c r="C39" s="22"/>
      <c r="D39" s="22">
        <v>15440</v>
      </c>
      <c r="E39" s="22">
        <v>19817</v>
      </c>
      <c r="F39" s="22">
        <v>19560</v>
      </c>
      <c r="G39" s="22">
        <v>32670</v>
      </c>
      <c r="H39" s="23">
        <v>10500</v>
      </c>
      <c r="I39" s="24">
        <v>75000</v>
      </c>
      <c r="J39" s="24">
        <v>100000</v>
      </c>
      <c r="K39" s="24">
        <v>125000</v>
      </c>
      <c r="L39" s="24">
        <v>125000</v>
      </c>
      <c r="M39" s="24">
        <f t="shared" ref="M39:M44" si="4">SUM(B39:L39)</f>
        <v>522987</v>
      </c>
      <c r="N39" s="26">
        <v>185000</v>
      </c>
      <c r="O39" s="26">
        <v>200000</v>
      </c>
      <c r="P39" s="26">
        <v>200000</v>
      </c>
      <c r="Q39" s="26">
        <v>200000</v>
      </c>
      <c r="R39" s="26">
        <v>185000</v>
      </c>
      <c r="S39" s="26">
        <v>173351</v>
      </c>
      <c r="T39" s="24">
        <v>75000</v>
      </c>
      <c r="U39" s="24"/>
      <c r="V39" s="24"/>
      <c r="W39" s="24"/>
      <c r="X39" s="24">
        <f t="shared" ref="X39:X44" si="5">SUM(N39:W39)</f>
        <v>1218351</v>
      </c>
      <c r="Y39" s="24">
        <f t="shared" ref="Y39:Y44" si="6">M39+X39</f>
        <v>1741338</v>
      </c>
      <c r="Z39">
        <v>1741338</v>
      </c>
      <c r="AA39" s="24">
        <f t="shared" ref="AA39:AA44" si="7">Z39-Y39</f>
        <v>0</v>
      </c>
    </row>
    <row r="40" spans="1:27" x14ac:dyDescent="0.2">
      <c r="A40" t="s">
        <v>23</v>
      </c>
      <c r="B40" s="21"/>
      <c r="C40" s="22"/>
      <c r="D40" s="22"/>
      <c r="E40" s="22">
        <v>876</v>
      </c>
      <c r="F40" s="22">
        <v>1746</v>
      </c>
      <c r="G40" s="22">
        <v>34662</v>
      </c>
      <c r="H40" s="23">
        <v>7984</v>
      </c>
      <c r="I40" s="24">
        <v>20000</v>
      </c>
      <c r="J40" s="24">
        <v>30000</v>
      </c>
      <c r="K40" s="24">
        <v>80000</v>
      </c>
      <c r="L40" s="24">
        <v>80000</v>
      </c>
      <c r="M40" s="24">
        <f t="shared" si="4"/>
        <v>255268</v>
      </c>
      <c r="N40" s="26">
        <v>80000</v>
      </c>
      <c r="O40" s="26">
        <v>70270</v>
      </c>
      <c r="P40" s="26">
        <v>70000</v>
      </c>
      <c r="Q40" s="26">
        <v>85338</v>
      </c>
      <c r="R40" s="26">
        <v>70000</v>
      </c>
      <c r="S40" s="26">
        <v>59124</v>
      </c>
      <c r="T40" s="24">
        <v>65352</v>
      </c>
      <c r="U40" s="24"/>
      <c r="V40" s="24"/>
      <c r="W40" s="24"/>
      <c r="X40" s="24">
        <f t="shared" si="5"/>
        <v>500084</v>
      </c>
      <c r="Y40" s="24">
        <f t="shared" si="6"/>
        <v>755352</v>
      </c>
      <c r="Z40">
        <v>755352</v>
      </c>
      <c r="AA40" s="24">
        <f t="shared" si="7"/>
        <v>0</v>
      </c>
    </row>
    <row r="41" spans="1:27" x14ac:dyDescent="0.2">
      <c r="A41" t="s">
        <v>24</v>
      </c>
      <c r="B41" s="21">
        <v>29242</v>
      </c>
      <c r="C41" s="22">
        <v>58669</v>
      </c>
      <c r="D41" s="22">
        <v>36730</v>
      </c>
      <c r="E41" s="22">
        <v>94337</v>
      </c>
      <c r="F41" s="22">
        <v>109418</v>
      </c>
      <c r="G41" s="22">
        <v>253369</v>
      </c>
      <c r="H41" s="23">
        <v>132991</v>
      </c>
      <c r="I41" s="24">
        <v>200000</v>
      </c>
      <c r="J41" s="24">
        <v>200000</v>
      </c>
      <c r="K41" s="24">
        <v>250000</v>
      </c>
      <c r="L41" s="24">
        <v>250000</v>
      </c>
      <c r="M41" s="24">
        <f t="shared" si="4"/>
        <v>1614756</v>
      </c>
      <c r="N41" s="26">
        <v>400000</v>
      </c>
      <c r="O41" s="24">
        <v>360582</v>
      </c>
      <c r="P41" s="24">
        <v>350000</v>
      </c>
      <c r="Q41" s="24">
        <v>300000</v>
      </c>
      <c r="R41" s="24">
        <v>300000</v>
      </c>
      <c r="S41" s="24">
        <v>300000</v>
      </c>
      <c r="T41" s="24">
        <v>273037</v>
      </c>
      <c r="U41" s="24">
        <v>285126</v>
      </c>
      <c r="V41" s="24">
        <v>196889</v>
      </c>
      <c r="W41" s="24"/>
      <c r="X41" s="24">
        <f t="shared" si="5"/>
        <v>2765634</v>
      </c>
      <c r="Y41" s="24">
        <f t="shared" si="6"/>
        <v>4380390</v>
      </c>
      <c r="Z41">
        <v>4380390</v>
      </c>
      <c r="AA41" s="24">
        <f t="shared" si="7"/>
        <v>0</v>
      </c>
    </row>
    <row r="42" spans="1:27" x14ac:dyDescent="0.2">
      <c r="A42" t="s">
        <v>25</v>
      </c>
      <c r="B42" s="21"/>
      <c r="C42" s="22"/>
      <c r="D42" s="22">
        <v>17893</v>
      </c>
      <c r="E42" s="22">
        <v>15584</v>
      </c>
      <c r="F42" s="22">
        <v>386362</v>
      </c>
      <c r="G42" s="22">
        <v>6231</v>
      </c>
      <c r="H42" s="23">
        <v>0</v>
      </c>
      <c r="I42" s="24">
        <f>H47*0.02</f>
        <v>3790.96</v>
      </c>
      <c r="J42" s="24">
        <f>I47*0.02</f>
        <v>163895.7072</v>
      </c>
      <c r="K42" s="24">
        <f>J47*0.02</f>
        <v>44531.039504000008</v>
      </c>
      <c r="L42" s="24">
        <f>K47*0.02</f>
        <v>123683.23276528002</v>
      </c>
      <c r="M42" s="24">
        <f t="shared" si="4"/>
        <v>761970.93946928007</v>
      </c>
      <c r="N42" s="26">
        <f>L47*0.02</f>
        <v>181841.86629356962</v>
      </c>
      <c r="O42" s="26">
        <f t="shared" ref="O42:U42" si="8">N47*0.02</f>
        <v>222489.85064054988</v>
      </c>
      <c r="P42" s="26">
        <f t="shared" si="8"/>
        <v>185835.88805124399</v>
      </c>
      <c r="Q42" s="26">
        <f t="shared" si="8"/>
        <v>110666.43104409952</v>
      </c>
      <c r="R42" s="26">
        <f t="shared" si="8"/>
        <v>101235.35448352795</v>
      </c>
      <c r="S42" s="26">
        <f t="shared" si="8"/>
        <v>74267.608358682235</v>
      </c>
      <c r="T42" s="26">
        <f t="shared" si="8"/>
        <v>69279.550626901168</v>
      </c>
      <c r="U42" s="26">
        <f t="shared" si="8"/>
        <v>47808.073037614071</v>
      </c>
      <c r="V42" s="26">
        <f>U47*0.02+13859+1835+361</f>
        <v>42639.644382256847</v>
      </c>
      <c r="W42" s="24"/>
      <c r="X42" s="24">
        <f t="shared" si="5"/>
        <v>1036064.2669184454</v>
      </c>
      <c r="Y42" s="24">
        <f t="shared" si="6"/>
        <v>1798035.2063877254</v>
      </c>
      <c r="Z42">
        <v>1798035.470724687</v>
      </c>
      <c r="AA42" s="24">
        <f t="shared" si="7"/>
        <v>0.26433696155436337</v>
      </c>
    </row>
    <row r="43" spans="1:27" x14ac:dyDescent="0.2">
      <c r="A43" t="s">
        <v>26</v>
      </c>
      <c r="B43" s="21"/>
      <c r="C43" s="22">
        <v>109</v>
      </c>
      <c r="D43" s="22">
        <v>954</v>
      </c>
      <c r="E43" s="22">
        <v>1860</v>
      </c>
      <c r="F43" s="22">
        <v>5548</v>
      </c>
      <c r="G43" s="22">
        <v>0</v>
      </c>
      <c r="H43" s="23">
        <v>33279</v>
      </c>
      <c r="I43" s="24">
        <f>H47*0.05</f>
        <v>9477.4</v>
      </c>
      <c r="J43" s="24">
        <f>I47*0.05</f>
        <v>409739.26800000004</v>
      </c>
      <c r="K43" s="24">
        <f>J47*0.05</f>
        <v>111327.59876000002</v>
      </c>
      <c r="L43" s="24">
        <f>K47*0.05</f>
        <v>309208.08191320003</v>
      </c>
      <c r="M43" s="24">
        <f t="shared" si="4"/>
        <v>881502.3486732</v>
      </c>
      <c r="N43" s="24">
        <f>L47*0.05</f>
        <v>454604.66573392408</v>
      </c>
      <c r="O43" s="24">
        <f>N47*0.06</f>
        <v>667469.5519216496</v>
      </c>
      <c r="P43" s="24">
        <f>O47*0.06</f>
        <v>557507.66415373189</v>
      </c>
      <c r="Q43" s="24">
        <f>P47*0.06</f>
        <v>331999.29313229857</v>
      </c>
      <c r="R43" s="24">
        <f>Q47*0.06</f>
        <v>303706.06345058384</v>
      </c>
      <c r="S43" s="24">
        <f>R47*0.055</f>
        <v>204235.92298637616</v>
      </c>
      <c r="T43" s="24">
        <f>S47*0.04</f>
        <v>138559.10125380234</v>
      </c>
      <c r="U43" s="24">
        <f>T47*0.04</f>
        <v>95616.146075228142</v>
      </c>
      <c r="V43" s="24">
        <f>U47*0.04-3775+1246</f>
        <v>50640.288764513694</v>
      </c>
      <c r="W43" s="24"/>
      <c r="X43" s="24">
        <f t="shared" si="5"/>
        <v>2804338.6974721085</v>
      </c>
      <c r="Y43" s="24">
        <f t="shared" si="6"/>
        <v>3685841.0461453088</v>
      </c>
      <c r="Z43">
        <v>3685841.0169564979</v>
      </c>
      <c r="AA43" s="24">
        <f t="shared" si="7"/>
        <v>-2.9188810847699642E-2</v>
      </c>
    </row>
    <row r="44" spans="1:27" ht="13.5" thickBot="1" x14ac:dyDescent="0.25">
      <c r="A44" s="33" t="s">
        <v>27</v>
      </c>
      <c r="B44" s="34"/>
      <c r="C44" s="34"/>
      <c r="D44" s="34"/>
      <c r="E44" s="34"/>
      <c r="F44" s="34"/>
      <c r="G44" s="34"/>
      <c r="H44" s="35"/>
      <c r="I44" s="36"/>
      <c r="J44" s="36"/>
      <c r="K44" s="36"/>
      <c r="L44" s="36"/>
      <c r="M44" s="24">
        <f t="shared" si="4"/>
        <v>0</v>
      </c>
      <c r="N44" s="36">
        <v>735090</v>
      </c>
      <c r="O44" s="36">
        <v>740664</v>
      </c>
      <c r="P44" s="36">
        <v>740664</v>
      </c>
      <c r="Q44" s="36">
        <v>740664</v>
      </c>
      <c r="R44" s="36">
        <v>840664</v>
      </c>
      <c r="S44" s="36">
        <v>840664</v>
      </c>
      <c r="T44" s="36">
        <v>840664</v>
      </c>
      <c r="U44" s="36">
        <f>840664-197982</f>
        <v>642682</v>
      </c>
      <c r="V44" s="36"/>
      <c r="W44" s="36"/>
      <c r="X44" s="36">
        <f t="shared" si="5"/>
        <v>6121756</v>
      </c>
      <c r="Y44" s="24">
        <f t="shared" si="6"/>
        <v>6121756</v>
      </c>
      <c r="Z44">
        <v>6121756</v>
      </c>
      <c r="AA44" s="24">
        <f t="shared" si="7"/>
        <v>0</v>
      </c>
    </row>
    <row r="45" spans="1:27" x14ac:dyDescent="0.2">
      <c r="A45" s="37" t="s">
        <v>28</v>
      </c>
      <c r="B45" s="38">
        <f t="shared" ref="B45:Y45" si="9">SUM(B39:B44)</f>
        <v>29242</v>
      </c>
      <c r="C45" s="39">
        <f t="shared" si="9"/>
        <v>58778</v>
      </c>
      <c r="D45" s="39">
        <f t="shared" si="9"/>
        <v>71017</v>
      </c>
      <c r="E45" s="39">
        <f t="shared" si="9"/>
        <v>132474</v>
      </c>
      <c r="F45" s="39">
        <f t="shared" si="9"/>
        <v>522634</v>
      </c>
      <c r="G45" s="39">
        <f t="shared" si="9"/>
        <v>326932</v>
      </c>
      <c r="H45" s="40">
        <f t="shared" si="9"/>
        <v>184754</v>
      </c>
      <c r="I45" s="41">
        <f t="shared" si="9"/>
        <v>308268.36000000004</v>
      </c>
      <c r="J45" s="41">
        <f t="shared" si="9"/>
        <v>903634.97519999999</v>
      </c>
      <c r="K45" s="41">
        <f t="shared" si="9"/>
        <v>610858.63826399995</v>
      </c>
      <c r="L45" s="41">
        <f t="shared" si="9"/>
        <v>887891.31467848015</v>
      </c>
      <c r="M45" s="30">
        <f t="shared" si="9"/>
        <v>4036484.28814248</v>
      </c>
      <c r="N45" s="42">
        <f t="shared" si="9"/>
        <v>2036536.5320274937</v>
      </c>
      <c r="O45" s="41">
        <f t="shared" si="9"/>
        <v>2261475.4025621996</v>
      </c>
      <c r="P45" s="41">
        <f t="shared" si="9"/>
        <v>2104007.5522049759</v>
      </c>
      <c r="Q45" s="41">
        <f t="shared" si="9"/>
        <v>1768667.724176398</v>
      </c>
      <c r="R45" s="41">
        <f t="shared" si="9"/>
        <v>1800605.4179341118</v>
      </c>
      <c r="S45" s="41">
        <f t="shared" si="9"/>
        <v>1651642.5313450585</v>
      </c>
      <c r="T45" s="41">
        <f t="shared" si="9"/>
        <v>1461891.6518807034</v>
      </c>
      <c r="U45" s="41">
        <f t="shared" si="9"/>
        <v>1071232.2191128423</v>
      </c>
      <c r="V45" s="41">
        <f t="shared" si="9"/>
        <v>290168.93314677052</v>
      </c>
      <c r="W45" s="41">
        <f t="shared" si="9"/>
        <v>0</v>
      </c>
      <c r="X45" s="41">
        <f t="shared" si="9"/>
        <v>14446227.964390554</v>
      </c>
      <c r="Y45" s="30">
        <f t="shared" si="9"/>
        <v>18482712.252533033</v>
      </c>
      <c r="Z45">
        <v>18482712.487681184</v>
      </c>
    </row>
    <row r="46" spans="1:27" x14ac:dyDescent="0.2">
      <c r="B46" s="21"/>
      <c r="C46" s="22"/>
      <c r="D46" s="22"/>
      <c r="E46" s="22"/>
      <c r="F46" s="22"/>
      <c r="G46" s="22"/>
      <c r="H46" s="23"/>
      <c r="I46" s="24"/>
      <c r="J46" s="24"/>
      <c r="K46" s="24"/>
      <c r="L46" s="24"/>
      <c r="M46" s="24"/>
      <c r="N46" s="26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1:27" x14ac:dyDescent="0.2">
      <c r="A47" s="37" t="s">
        <v>29</v>
      </c>
      <c r="B47" s="38">
        <f t="shared" ref="B47:Y47" si="10">B35+B45</f>
        <v>29242</v>
      </c>
      <c r="C47" s="39">
        <f t="shared" si="10"/>
        <v>58778</v>
      </c>
      <c r="D47" s="39">
        <f t="shared" si="10"/>
        <v>71017</v>
      </c>
      <c r="E47" s="39">
        <f t="shared" si="10"/>
        <v>132474</v>
      </c>
      <c r="F47" s="39">
        <f t="shared" si="10"/>
        <v>3174454</v>
      </c>
      <c r="G47" s="39">
        <f t="shared" si="10"/>
        <v>332356</v>
      </c>
      <c r="H47" s="40">
        <f t="shared" si="10"/>
        <v>189548</v>
      </c>
      <c r="I47" s="41">
        <f t="shared" si="10"/>
        <v>8194785.3600000003</v>
      </c>
      <c r="J47" s="41">
        <f t="shared" si="10"/>
        <v>2226551.9752000002</v>
      </c>
      <c r="K47" s="41">
        <f t="shared" si="10"/>
        <v>6184161.6382640004</v>
      </c>
      <c r="L47" s="41">
        <f t="shared" si="10"/>
        <v>9092093.3146784808</v>
      </c>
      <c r="M47" s="41">
        <f t="shared" si="10"/>
        <v>29685461.28814248</v>
      </c>
      <c r="N47" s="41">
        <f t="shared" si="10"/>
        <v>11124492.532027494</v>
      </c>
      <c r="O47" s="41">
        <f t="shared" si="10"/>
        <v>9291794.4025621992</v>
      </c>
      <c r="P47" s="41">
        <f t="shared" si="10"/>
        <v>5533321.5522049759</v>
      </c>
      <c r="Q47" s="41">
        <f t="shared" si="10"/>
        <v>5061767.7241763975</v>
      </c>
      <c r="R47" s="41">
        <f t="shared" si="10"/>
        <v>3713380.4179341118</v>
      </c>
      <c r="S47" s="41">
        <f t="shared" si="10"/>
        <v>3463977.5313450582</v>
      </c>
      <c r="T47" s="41">
        <f t="shared" si="10"/>
        <v>2390403.6518807034</v>
      </c>
      <c r="U47" s="41">
        <f t="shared" si="10"/>
        <v>1329232.2191128423</v>
      </c>
      <c r="V47" s="41">
        <f t="shared" si="10"/>
        <v>406168.93314677052</v>
      </c>
      <c r="W47" s="41">
        <f t="shared" si="10"/>
        <v>0</v>
      </c>
      <c r="X47" s="41">
        <f t="shared" si="10"/>
        <v>42314538.964390554</v>
      </c>
      <c r="Y47" s="41">
        <f t="shared" si="10"/>
        <v>72000000.252533033</v>
      </c>
      <c r="Z47">
        <v>72000000.48768118</v>
      </c>
    </row>
    <row r="48" spans="1:27" x14ac:dyDescent="0.2">
      <c r="A48" s="37" t="s">
        <v>30</v>
      </c>
      <c r="B48" s="38">
        <f>B47</f>
        <v>29242</v>
      </c>
      <c r="C48" s="39">
        <f t="shared" ref="C48:L48" si="11">B48+C47</f>
        <v>88020</v>
      </c>
      <c r="D48" s="39">
        <f t="shared" si="11"/>
        <v>159037</v>
      </c>
      <c r="E48" s="39">
        <f t="shared" si="11"/>
        <v>291511</v>
      </c>
      <c r="F48" s="39">
        <f t="shared" si="11"/>
        <v>3465965</v>
      </c>
      <c r="G48" s="39">
        <f t="shared" si="11"/>
        <v>3798321</v>
      </c>
      <c r="H48" s="40">
        <f t="shared" si="11"/>
        <v>3987869</v>
      </c>
      <c r="I48" s="41">
        <f t="shared" si="11"/>
        <v>12182654.359999999</v>
      </c>
      <c r="J48" s="41">
        <f t="shared" si="11"/>
        <v>14409206.335200001</v>
      </c>
      <c r="K48" s="41">
        <f t="shared" si="11"/>
        <v>20593367.973464001</v>
      </c>
      <c r="L48" s="41">
        <f t="shared" si="11"/>
        <v>29685461.28814248</v>
      </c>
      <c r="M48" s="41">
        <f>L48</f>
        <v>29685461.28814248</v>
      </c>
      <c r="N48" s="42">
        <f>L48+N47</f>
        <v>40809953.82016997</v>
      </c>
      <c r="O48" s="41">
        <f t="shared" ref="O48:W48" si="12">N48+O47</f>
        <v>50101748.222732171</v>
      </c>
      <c r="P48" s="41">
        <f t="shared" si="12"/>
        <v>55635069.774937145</v>
      </c>
      <c r="Q48" s="41">
        <f t="shared" si="12"/>
        <v>60696837.499113545</v>
      </c>
      <c r="R48" s="41">
        <f t="shared" si="12"/>
        <v>64410217.917047657</v>
      </c>
      <c r="S48" s="41">
        <f t="shared" si="12"/>
        <v>67874195.448392719</v>
      </c>
      <c r="T48" s="41">
        <f t="shared" si="12"/>
        <v>70264599.100273415</v>
      </c>
      <c r="U48" s="41">
        <f t="shared" si="12"/>
        <v>71593831.319386259</v>
      </c>
      <c r="V48" s="41">
        <f t="shared" si="12"/>
        <v>72000000.252533033</v>
      </c>
      <c r="W48" s="41">
        <f t="shared" si="12"/>
        <v>72000000.252533033</v>
      </c>
      <c r="X48" s="41">
        <f>W48</f>
        <v>72000000.252533033</v>
      </c>
      <c r="Y48" s="41">
        <f>X48</f>
        <v>72000000.252533033</v>
      </c>
    </row>
    <row r="49" spans="1:25" x14ac:dyDescent="0.2">
      <c r="A49" s="37"/>
      <c r="B49" s="38"/>
      <c r="C49" s="39"/>
      <c r="D49" s="39"/>
      <c r="E49" s="39"/>
      <c r="F49" s="39"/>
      <c r="G49" s="39"/>
      <c r="H49" s="40"/>
      <c r="I49" s="41"/>
      <c r="J49" s="41"/>
      <c r="K49" s="41"/>
      <c r="L49" s="41"/>
      <c r="M49" s="41"/>
      <c r="N49" s="42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1:25" x14ac:dyDescent="0.2">
      <c r="A50" s="43"/>
      <c r="B50" s="44">
        <v>36950</v>
      </c>
      <c r="C50" s="44">
        <f t="shared" ref="C50:L50" si="13">C9</f>
        <v>36951</v>
      </c>
      <c r="D50" s="44">
        <f t="shared" si="13"/>
        <v>36982</v>
      </c>
      <c r="E50" s="44">
        <f t="shared" si="13"/>
        <v>37012</v>
      </c>
      <c r="F50" s="44">
        <f t="shared" si="13"/>
        <v>37043</v>
      </c>
      <c r="G50" s="44">
        <f t="shared" si="13"/>
        <v>37073</v>
      </c>
      <c r="H50" s="45">
        <f t="shared" si="13"/>
        <v>37104</v>
      </c>
      <c r="I50" s="46">
        <f t="shared" si="13"/>
        <v>37135</v>
      </c>
      <c r="J50" s="46">
        <f t="shared" si="13"/>
        <v>37165</v>
      </c>
      <c r="K50" s="46">
        <f t="shared" si="13"/>
        <v>37196</v>
      </c>
      <c r="L50" s="46">
        <f t="shared" si="13"/>
        <v>37226</v>
      </c>
      <c r="M50" s="14" t="s">
        <v>8</v>
      </c>
      <c r="N50" s="46">
        <f t="shared" ref="N50:W50" si="14">N9</f>
        <v>37257</v>
      </c>
      <c r="O50" s="46">
        <f t="shared" si="14"/>
        <v>37288</v>
      </c>
      <c r="P50" s="46">
        <f t="shared" si="14"/>
        <v>37316</v>
      </c>
      <c r="Q50" s="46">
        <f t="shared" si="14"/>
        <v>37347</v>
      </c>
      <c r="R50" s="46">
        <f t="shared" si="14"/>
        <v>37377</v>
      </c>
      <c r="S50" s="46">
        <f t="shared" si="14"/>
        <v>37408</v>
      </c>
      <c r="T50" s="46">
        <f t="shared" si="14"/>
        <v>37438</v>
      </c>
      <c r="U50" s="46">
        <f t="shared" si="14"/>
        <v>37469</v>
      </c>
      <c r="V50" s="46">
        <f t="shared" si="14"/>
        <v>37500</v>
      </c>
      <c r="W50" s="46">
        <f t="shared" si="14"/>
        <v>37530</v>
      </c>
      <c r="X50" s="14" t="s">
        <v>9</v>
      </c>
      <c r="Y50" s="43"/>
    </row>
    <row r="51" spans="1:25" x14ac:dyDescent="0.2">
      <c r="A51" s="37" t="s">
        <v>31</v>
      </c>
      <c r="B51" s="47"/>
      <c r="C51" s="22">
        <v>104475.936</v>
      </c>
      <c r="D51" s="22">
        <v>445311.74348800001</v>
      </c>
      <c r="E51" s="22">
        <v>1808874.2374359041</v>
      </c>
      <c r="F51" s="22">
        <v>3414388.577</v>
      </c>
      <c r="G51" s="22">
        <v>4163289.2970390003</v>
      </c>
      <c r="H51" s="23">
        <v>14959932.322118273</v>
      </c>
      <c r="I51" s="24">
        <v>23727099.8483731</v>
      </c>
      <c r="J51" s="24">
        <v>27007114.547311712</v>
      </c>
      <c r="K51" s="24">
        <v>36309293.349142894</v>
      </c>
      <c r="L51" s="24">
        <v>40701539.402586892</v>
      </c>
      <c r="M51" s="24">
        <v>40701539.402586892</v>
      </c>
      <c r="N51" s="26">
        <v>48641562.408703707</v>
      </c>
      <c r="O51" s="24">
        <v>53033177.414820522</v>
      </c>
      <c r="P51" s="24">
        <v>57745909.195440575</v>
      </c>
      <c r="Q51" s="24">
        <v>62387921.119602837</v>
      </c>
      <c r="R51" s="24">
        <v>65904531.893051378</v>
      </c>
      <c r="S51" s="24">
        <v>68904395.548776641</v>
      </c>
      <c r="T51" s="24">
        <v>70617759.818838701</v>
      </c>
      <c r="U51" s="24">
        <v>72000000.148125261</v>
      </c>
      <c r="V51" s="24">
        <v>72000000.148125261</v>
      </c>
      <c r="W51" s="24">
        <v>72000000.148125261</v>
      </c>
      <c r="X51" s="24"/>
    </row>
    <row r="52" spans="1:25" x14ac:dyDescent="0.2">
      <c r="A52" s="37" t="s">
        <v>32</v>
      </c>
      <c r="B52" s="21">
        <v>29242</v>
      </c>
      <c r="C52" s="22">
        <f t="shared" ref="C52:H52" si="15">C48</f>
        <v>88020</v>
      </c>
      <c r="D52" s="22">
        <f t="shared" si="15"/>
        <v>159037</v>
      </c>
      <c r="E52" s="22">
        <f t="shared" si="15"/>
        <v>291511</v>
      </c>
      <c r="F52" s="22">
        <f t="shared" si="15"/>
        <v>3465965</v>
      </c>
      <c r="G52" s="22">
        <f t="shared" si="15"/>
        <v>3798321</v>
      </c>
      <c r="H52" s="22">
        <f t="shared" si="15"/>
        <v>3987869</v>
      </c>
      <c r="I52" s="24"/>
      <c r="J52" s="24"/>
      <c r="K52" s="24"/>
      <c r="L52" s="24"/>
      <c r="M52" s="24"/>
      <c r="N52" s="26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spans="1:25" x14ac:dyDescent="0.2">
      <c r="A53" s="37" t="s">
        <v>33</v>
      </c>
      <c r="B53" s="21"/>
      <c r="C53" s="21"/>
      <c r="D53" s="22"/>
      <c r="E53" s="22"/>
      <c r="F53" s="22"/>
      <c r="G53" s="22"/>
      <c r="H53" s="23">
        <f>H52</f>
        <v>3987869</v>
      </c>
      <c r="I53" s="24">
        <f t="shared" ref="I53:X53" si="16">I48</f>
        <v>12182654.359999999</v>
      </c>
      <c r="J53" s="24">
        <f t="shared" si="16"/>
        <v>14409206.335200001</v>
      </c>
      <c r="K53" s="24">
        <f t="shared" si="16"/>
        <v>20593367.973464001</v>
      </c>
      <c r="L53" s="24">
        <f t="shared" si="16"/>
        <v>29685461.28814248</v>
      </c>
      <c r="M53" s="24">
        <f t="shared" si="16"/>
        <v>29685461.28814248</v>
      </c>
      <c r="N53" s="26">
        <f t="shared" si="16"/>
        <v>40809953.82016997</v>
      </c>
      <c r="O53" s="24">
        <f t="shared" si="16"/>
        <v>50101748.222732171</v>
      </c>
      <c r="P53" s="24">
        <f t="shared" si="16"/>
        <v>55635069.774937145</v>
      </c>
      <c r="Q53" s="24">
        <f t="shared" si="16"/>
        <v>60696837.499113545</v>
      </c>
      <c r="R53" s="24">
        <f t="shared" si="16"/>
        <v>64410217.917047657</v>
      </c>
      <c r="S53" s="24">
        <f t="shared" si="16"/>
        <v>67874195.448392719</v>
      </c>
      <c r="T53" s="24">
        <f t="shared" si="16"/>
        <v>70264599.100273415</v>
      </c>
      <c r="U53" s="24">
        <f t="shared" si="16"/>
        <v>71593831.319386259</v>
      </c>
      <c r="V53" s="24">
        <f t="shared" si="16"/>
        <v>72000000.252533033</v>
      </c>
      <c r="W53" s="24">
        <f t="shared" si="16"/>
        <v>72000000.252533033</v>
      </c>
      <c r="X53" s="24">
        <f t="shared" si="16"/>
        <v>72000000.252533033</v>
      </c>
    </row>
    <row r="56" spans="1:25" x14ac:dyDescent="0.2">
      <c r="G56" s="2">
        <v>725902.74199999997</v>
      </c>
      <c r="H56" s="3">
        <v>10797026.061194001</v>
      </c>
      <c r="I56">
        <v>8752127.2436223589</v>
      </c>
      <c r="J56">
        <v>3305295.1343277143</v>
      </c>
      <c r="K56">
        <v>9252636.2002680078</v>
      </c>
      <c r="L56">
        <v>4327663.6536698844</v>
      </c>
      <c r="M56">
        <v>40652757.035081968</v>
      </c>
      <c r="N56">
        <v>8073705.9207280325</v>
      </c>
      <c r="O56">
        <v>4401879.9207280325</v>
      </c>
      <c r="P56">
        <v>4663317.594395089</v>
      </c>
      <c r="Q56">
        <v>4592668.5658481121</v>
      </c>
      <c r="R56">
        <v>3466926.4572494384</v>
      </c>
      <c r="S56">
        <v>3099838.8703537905</v>
      </c>
      <c r="T56">
        <v>1876373.6629088116</v>
      </c>
      <c r="U56">
        <v>1172531.5511142528</v>
      </c>
    </row>
    <row r="57" spans="1:25" x14ac:dyDescent="0.2">
      <c r="G57" s="2">
        <f t="shared" ref="G57:U57" si="17">G56-G43-G42</f>
        <v>719671.74199999997</v>
      </c>
      <c r="H57" s="23">
        <f t="shared" si="17"/>
        <v>10763747.061194001</v>
      </c>
      <c r="I57" s="24">
        <f t="shared" si="17"/>
        <v>8738858.8836223576</v>
      </c>
      <c r="J57" s="24">
        <f t="shared" si="17"/>
        <v>2731660.1591277141</v>
      </c>
      <c r="K57" s="24">
        <f t="shared" si="17"/>
        <v>9096777.5620040074</v>
      </c>
      <c r="L57" s="24">
        <f t="shared" si="17"/>
        <v>3894772.338991404</v>
      </c>
      <c r="M57" s="24">
        <f t="shared" si="17"/>
        <v>39009283.746939488</v>
      </c>
      <c r="N57" s="24">
        <f t="shared" si="17"/>
        <v>7437259.3887005383</v>
      </c>
      <c r="O57" s="24">
        <f t="shared" si="17"/>
        <v>3511920.5181658329</v>
      </c>
      <c r="P57" s="24">
        <f t="shared" si="17"/>
        <v>3919974.0421901131</v>
      </c>
      <c r="Q57" s="24">
        <f t="shared" si="17"/>
        <v>4150002.8416717141</v>
      </c>
      <c r="R57" s="24">
        <f t="shared" si="17"/>
        <v>3061985.0393153266</v>
      </c>
      <c r="S57" s="24">
        <f t="shared" si="17"/>
        <v>2821335.3390087322</v>
      </c>
      <c r="T57" s="24">
        <f t="shared" si="17"/>
        <v>1668535.011028108</v>
      </c>
      <c r="U57" s="24">
        <f t="shared" si="17"/>
        <v>1029107.3320014104</v>
      </c>
    </row>
    <row r="58" spans="1:25" x14ac:dyDescent="0.2">
      <c r="C58" s="21"/>
      <c r="D58" s="22"/>
      <c r="E58" s="22"/>
      <c r="F58" s="22"/>
      <c r="G58" s="22"/>
      <c r="H58" s="23"/>
      <c r="I58" s="24"/>
      <c r="J58" s="24"/>
      <c r="K58" s="24"/>
      <c r="L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5" x14ac:dyDescent="0.2">
      <c r="C59" s="21"/>
      <c r="D59" s="22">
        <f>D42</f>
        <v>17893</v>
      </c>
      <c r="E59" s="22">
        <f>E42</f>
        <v>15584</v>
      </c>
      <c r="F59" s="22">
        <f>F42</f>
        <v>386362</v>
      </c>
      <c r="G59" s="22">
        <f t="shared" ref="G59:U59" si="18">G57*0.013</f>
        <v>9355.7326459999986</v>
      </c>
      <c r="H59" s="3">
        <f t="shared" si="18"/>
        <v>139928.71179552202</v>
      </c>
      <c r="I59">
        <f t="shared" si="18"/>
        <v>113605.16548709065</v>
      </c>
      <c r="J59">
        <f t="shared" si="18"/>
        <v>35511.582068660282</v>
      </c>
      <c r="K59">
        <f t="shared" si="18"/>
        <v>118258.10830605209</v>
      </c>
      <c r="L59">
        <f t="shared" si="18"/>
        <v>50632.040406888249</v>
      </c>
      <c r="M59">
        <f t="shared" si="18"/>
        <v>507120.68871021329</v>
      </c>
      <c r="N59">
        <f t="shared" si="18"/>
        <v>96684.372053106999</v>
      </c>
      <c r="O59">
        <f t="shared" si="18"/>
        <v>45654.966736155824</v>
      </c>
      <c r="P59">
        <f t="shared" si="18"/>
        <v>50959.662548471468</v>
      </c>
      <c r="Q59">
        <f t="shared" si="18"/>
        <v>53950.03694173228</v>
      </c>
      <c r="R59">
        <f t="shared" si="18"/>
        <v>39805.805511099243</v>
      </c>
      <c r="S59">
        <f t="shared" si="18"/>
        <v>36677.359407113516</v>
      </c>
      <c r="T59">
        <f t="shared" si="18"/>
        <v>21690.955143365401</v>
      </c>
      <c r="U59">
        <f t="shared" si="18"/>
        <v>13378.395316018336</v>
      </c>
      <c r="V59" s="24">
        <f>SUM(D59:U59)</f>
        <v>1753052.5830774896</v>
      </c>
    </row>
  </sheetData>
  <phoneticPr fontId="0" type="noConversion"/>
  <pageMargins left="0" right="0" top="0" bottom="0" header="0.5" footer="0.5"/>
  <pageSetup paperSize="17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Cashflow</vt:lpstr>
      <vt:lpstr>Cashflow!Print_Area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skalmus</dc:creator>
  <cp:lastModifiedBy>Felienne</cp:lastModifiedBy>
  <dcterms:created xsi:type="dcterms:W3CDTF">2001-09-14T20:37:41Z</dcterms:created>
  <dcterms:modified xsi:type="dcterms:W3CDTF">2014-09-04T08:20:24Z</dcterms:modified>
</cp:coreProperties>
</file>