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785" yWindow="-15" windowWidth="4830" windowHeight="5190" tabRatio="599" activeTab="2"/>
  </bookViews>
  <sheets>
    <sheet name="BACKUP" sheetId="1" r:id="rId1"/>
    <sheet name="BALSHEET" sheetId="2" r:id="rId2"/>
    <sheet name="CASHFLOW" sheetId="3" r:id="rId3"/>
  </sheets>
  <externalReferences>
    <externalReference r:id="rId4"/>
  </externalReferences>
  <definedNames>
    <definedName name="\L">CASHFLOW!$C$495:$E$496</definedName>
    <definedName name="\P" localSheetId="0">BACKUP!$D$492:$F$500</definedName>
    <definedName name="\P">BALSHEET!$D$229:$F$230</definedName>
    <definedName name="\R">BALSHEET!$D$235:$F$236</definedName>
    <definedName name="_93ASSET">BALSHEET!$AA$11:$AO$53</definedName>
    <definedName name="_93LIAB">BALSHEET!$AA$55:$AO$96</definedName>
    <definedName name="ASSET1">BACKUP!$A$10:$R$70</definedName>
    <definedName name="ASSET2">BACKUP!$A$72:$R$127</definedName>
    <definedName name="ASSET3">BACKUP!$A$128:$R$180</definedName>
    <definedName name="ASSET4">BACKUP!$A$182:$R$230</definedName>
    <definedName name="ASSET5">BACKUP!$A$231:$R$253</definedName>
    <definedName name="COMPARE">CASHFLOW!$AA$1:$AQ$61</definedName>
    <definedName name="CORPBS">BALSHEET!$A$154:$P$208</definedName>
    <definedName name="CORPBS93">BALSHEET!$AA$154:$AP$208</definedName>
    <definedName name="CORPCASH">CASHFLOW!$A$63:$V$117</definedName>
    <definedName name="CORPSUM">CASHFLOW!$AA$63:$AQ$117</definedName>
    <definedName name="FUNDSMO">CASHFLOW!$A$119:$V$185</definedName>
    <definedName name="FUNDSUM">CASHFLOW!$AA$119:$AQ$185</definedName>
    <definedName name="LIAB1">BACKUP!$A$256:$R$313</definedName>
    <definedName name="LIAB2">BACKUP!$A$314:$R$375</definedName>
    <definedName name="LIAB3">BACKUP!$A$377:$R$437</definedName>
    <definedName name="LIAB4">BACKUP!$A$439:$R$488</definedName>
    <definedName name="MOASSET">BALSHEET!$A$11:$O$53</definedName>
    <definedName name="MOLIAB">BALSHEET!$A$55:$O$96</definedName>
    <definedName name="OTHERMO">CASHFLOW!$A$187:$V$246</definedName>
    <definedName name="OTHERSUM">CASHFLOW!$AA$187:$AQ$246</definedName>
    <definedName name="PAGE1">CASHFLOW!$A$257:$U$292</definedName>
    <definedName name="PAGE2">CASHFLOW!$A$294:$U$346</definedName>
    <definedName name="PRINT">CASHFLOW!$A$1:$V$61</definedName>
    <definedName name="_xlnm.Print_Area" localSheetId="0">BACKUP!$A$439:$R$488</definedName>
    <definedName name="_xlnm.Print_Area" localSheetId="1">BALSHEET!$BA$55:$BO$95</definedName>
    <definedName name="_xlnm.Print_Area" localSheetId="2">CASHFLOW!$AA$187:$AQ$246</definedName>
    <definedName name="_xlnm.Print_Titles" localSheetId="0">BACKUP!$1:$9</definedName>
    <definedName name="_xlnm.Print_Titles" localSheetId="1">BALSHEET!$1:$10</definedName>
    <definedName name="Print_Titles_MI" localSheetId="0">BACKUP!$1:$9</definedName>
    <definedName name="Print_Titles_MI" localSheetId="1">BALSHEET!$1:$10</definedName>
    <definedName name="RONASSET">BALSHEET!$AA$11:$AQ$50</definedName>
    <definedName name="RONCEMO">BALSHEET!$A$99:$P$152</definedName>
    <definedName name="RONCEMO93">BALSHEET!$AA$99:$AP$152</definedName>
    <definedName name="RONLIAB">BALSHEET!$AA$55:$AQ$93</definedName>
    <definedName name="TITLE1" localSheetId="0">BACKUP!$A$1:$R$9</definedName>
    <definedName name="TITLE1" localSheetId="2">CASHFLOW!$A$248:$U$256</definedName>
    <definedName name="TITLE1">BALSHEET!$A$1:$O$10</definedName>
    <definedName name="TITLE2">BALSHEET!$AA$1:$AO$10</definedName>
    <definedName name="VARCE">CASHFLOW!$A$421:$P$492</definedName>
    <definedName name="VARPLAN">CASHFLOW!$A$348:$P$419</definedName>
  </definedNames>
  <calcPr calcId="0" fullCalcOnLoad="1"/>
</workbook>
</file>

<file path=xl/calcChain.xml><?xml version="1.0" encoding="utf-8"?>
<calcChain xmlns="http://schemas.openxmlformats.org/spreadsheetml/2006/main">
  <c r="A1" i="1" l="1"/>
  <c r="R1" i="1"/>
  <c r="R2" i="1"/>
  <c r="A3" i="1"/>
  <c r="A4" i="1"/>
  <c r="D10" i="1"/>
  <c r="E10" i="1"/>
  <c r="F10" i="1"/>
  <c r="G10" i="1"/>
  <c r="H10" i="1"/>
  <c r="I10" i="1"/>
  <c r="J10" i="1"/>
  <c r="K10" i="1"/>
  <c r="L10" i="1"/>
  <c r="M10" i="1"/>
  <c r="N10" i="1"/>
  <c r="O10" i="1"/>
  <c r="P11" i="1"/>
  <c r="Q11" i="1"/>
  <c r="R11" i="1"/>
  <c r="D13" i="1"/>
  <c r="E13" i="1"/>
  <c r="F13" i="1"/>
  <c r="G13" i="1"/>
  <c r="H13" i="1"/>
  <c r="I13" i="1"/>
  <c r="J13" i="1"/>
  <c r="K13" i="1"/>
  <c r="L13" i="1"/>
  <c r="M13" i="1"/>
  <c r="N13" i="1"/>
  <c r="O13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P25" i="1"/>
  <c r="Q25" i="1"/>
  <c r="R25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P29" i="1"/>
  <c r="Q29" i="1"/>
  <c r="R29" i="1"/>
  <c r="P30" i="1"/>
  <c r="Q30" i="1"/>
  <c r="R30" i="1"/>
  <c r="P31" i="1"/>
  <c r="Q31" i="1"/>
  <c r="R31" i="1"/>
  <c r="P32" i="1"/>
  <c r="Q32" i="1"/>
  <c r="R32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D38" i="1"/>
  <c r="E38" i="1"/>
  <c r="F38" i="1"/>
  <c r="G38" i="1"/>
  <c r="H38" i="1"/>
  <c r="I38" i="1"/>
  <c r="J38" i="1"/>
  <c r="K38" i="1"/>
  <c r="L38" i="1"/>
  <c r="M38" i="1"/>
  <c r="N38" i="1"/>
  <c r="O38" i="1"/>
  <c r="P39" i="1"/>
  <c r="Q39" i="1"/>
  <c r="R39" i="1"/>
  <c r="P40" i="1"/>
  <c r="Q40" i="1"/>
  <c r="R40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D46" i="1"/>
  <c r="E46" i="1"/>
  <c r="F46" i="1"/>
  <c r="G46" i="1"/>
  <c r="H46" i="1"/>
  <c r="I46" i="1"/>
  <c r="J46" i="1"/>
  <c r="K46" i="1"/>
  <c r="L46" i="1"/>
  <c r="M46" i="1"/>
  <c r="N46" i="1"/>
  <c r="O46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D57" i="1"/>
  <c r="E57" i="1"/>
  <c r="F57" i="1"/>
  <c r="G57" i="1"/>
  <c r="H57" i="1"/>
  <c r="I57" i="1"/>
  <c r="J57" i="1"/>
  <c r="K57" i="1"/>
  <c r="L57" i="1"/>
  <c r="M57" i="1"/>
  <c r="N57" i="1"/>
  <c r="O57" i="1"/>
  <c r="P58" i="1"/>
  <c r="Q58" i="1"/>
  <c r="R58" i="1"/>
  <c r="D60" i="1"/>
  <c r="E60" i="1"/>
  <c r="F60" i="1"/>
  <c r="G60" i="1"/>
  <c r="H60" i="1"/>
  <c r="I60" i="1"/>
  <c r="J60" i="1"/>
  <c r="K60" i="1"/>
  <c r="L60" i="1"/>
  <c r="M60" i="1"/>
  <c r="N60" i="1"/>
  <c r="O60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D64" i="1"/>
  <c r="E64" i="1"/>
  <c r="F64" i="1"/>
  <c r="G64" i="1"/>
  <c r="H64" i="1"/>
  <c r="I64" i="1"/>
  <c r="J64" i="1"/>
  <c r="K64" i="1"/>
  <c r="L64" i="1"/>
  <c r="M64" i="1"/>
  <c r="N64" i="1"/>
  <c r="O64" i="1"/>
  <c r="P65" i="1"/>
  <c r="Q65" i="1"/>
  <c r="R65" i="1"/>
  <c r="D67" i="1"/>
  <c r="E67" i="1"/>
  <c r="F67" i="1"/>
  <c r="G67" i="1"/>
  <c r="H67" i="1"/>
  <c r="I67" i="1"/>
  <c r="J67" i="1"/>
  <c r="K67" i="1"/>
  <c r="L67" i="1"/>
  <c r="M67" i="1"/>
  <c r="N67" i="1"/>
  <c r="O67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D72" i="1"/>
  <c r="E72" i="1"/>
  <c r="F72" i="1"/>
  <c r="G72" i="1"/>
  <c r="H72" i="1"/>
  <c r="I72" i="1"/>
  <c r="J72" i="1"/>
  <c r="K72" i="1"/>
  <c r="L72" i="1"/>
  <c r="M72" i="1"/>
  <c r="N72" i="1"/>
  <c r="O72" i="1"/>
  <c r="P73" i="1"/>
  <c r="Q73" i="1"/>
  <c r="R73" i="1"/>
  <c r="P74" i="1"/>
  <c r="Q74" i="1"/>
  <c r="R74" i="1"/>
  <c r="P75" i="1"/>
  <c r="Q75" i="1"/>
  <c r="R75" i="1"/>
  <c r="C76" i="1"/>
  <c r="P76" i="1"/>
  <c r="Q76" i="1"/>
  <c r="R76" i="1"/>
  <c r="P77" i="1"/>
  <c r="Q77" i="1"/>
  <c r="R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P81" i="1"/>
  <c r="Q81" i="1"/>
  <c r="R81" i="1"/>
  <c r="P82" i="1"/>
  <c r="Q82" i="1"/>
  <c r="R82" i="1"/>
  <c r="P83" i="1"/>
  <c r="Q83" i="1"/>
  <c r="R83" i="1"/>
  <c r="C84" i="1"/>
  <c r="P84" i="1"/>
  <c r="Q84" i="1"/>
  <c r="R84" i="1"/>
  <c r="P85" i="1"/>
  <c r="Q85" i="1"/>
  <c r="R85" i="1"/>
  <c r="P86" i="1"/>
  <c r="Q86" i="1"/>
  <c r="R86" i="1"/>
  <c r="P87" i="1"/>
  <c r="Q87" i="1"/>
  <c r="R87" i="1"/>
  <c r="P88" i="1"/>
  <c r="Q88" i="1"/>
  <c r="R88" i="1"/>
  <c r="P89" i="1"/>
  <c r="Q89" i="1"/>
  <c r="R89" i="1"/>
  <c r="P90" i="1"/>
  <c r="Q90" i="1"/>
  <c r="R90" i="1"/>
  <c r="P91" i="1"/>
  <c r="Q91" i="1"/>
  <c r="R91" i="1"/>
  <c r="P92" i="1"/>
  <c r="Q92" i="1"/>
  <c r="R92" i="1"/>
  <c r="P93" i="1"/>
  <c r="Q93" i="1"/>
  <c r="R93" i="1"/>
  <c r="P94" i="1"/>
  <c r="Q94" i="1"/>
  <c r="R94" i="1"/>
  <c r="P95" i="1"/>
  <c r="Q95" i="1"/>
  <c r="R95" i="1"/>
  <c r="P96" i="1"/>
  <c r="Q96" i="1"/>
  <c r="R96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3" i="1"/>
  <c r="Q103" i="1"/>
  <c r="R103" i="1"/>
  <c r="P104" i="1"/>
  <c r="Q104" i="1"/>
  <c r="R104" i="1"/>
  <c r="P105" i="1"/>
  <c r="Q105" i="1"/>
  <c r="R105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P113" i="1"/>
  <c r="Q113" i="1"/>
  <c r="R113" i="1"/>
  <c r="P114" i="1"/>
  <c r="Q114" i="1"/>
  <c r="R114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1" i="1"/>
  <c r="Q121" i="1"/>
  <c r="R121" i="1"/>
  <c r="P122" i="1"/>
  <c r="Q122" i="1"/>
  <c r="R122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30" i="1"/>
  <c r="Q130" i="1"/>
  <c r="R130" i="1"/>
  <c r="P131" i="1"/>
  <c r="Q131" i="1"/>
  <c r="R131" i="1"/>
  <c r="P132" i="1"/>
  <c r="Q132" i="1"/>
  <c r="R132" i="1"/>
  <c r="N133" i="1"/>
  <c r="P133" i="1"/>
  <c r="Q133" i="1"/>
  <c r="R133" i="1"/>
  <c r="P134" i="1"/>
  <c r="Q134" i="1"/>
  <c r="R134" i="1"/>
  <c r="P135" i="1"/>
  <c r="Q135" i="1"/>
  <c r="R135" i="1"/>
  <c r="P136" i="1"/>
  <c r="Q136" i="1"/>
  <c r="R136" i="1"/>
  <c r="P137" i="1"/>
  <c r="Q137" i="1"/>
  <c r="R137" i="1"/>
  <c r="P138" i="1"/>
  <c r="Q138" i="1"/>
  <c r="R138" i="1"/>
  <c r="O139" i="1"/>
  <c r="P139" i="1"/>
  <c r="Q139" i="1"/>
  <c r="R139" i="1"/>
  <c r="P140" i="1"/>
  <c r="Q140" i="1"/>
  <c r="R140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P149" i="1"/>
  <c r="Q149" i="1"/>
  <c r="R149" i="1"/>
  <c r="P150" i="1"/>
  <c r="Q150" i="1"/>
  <c r="R150" i="1"/>
  <c r="P151" i="1"/>
  <c r="Q151" i="1"/>
  <c r="R151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P153" i="1"/>
  <c r="Q153" i="1"/>
  <c r="R153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P155" i="1"/>
  <c r="Q155" i="1"/>
  <c r="R155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2" i="1"/>
  <c r="Q162" i="1"/>
  <c r="R162" i="1"/>
  <c r="P163" i="1"/>
  <c r="Q163" i="1"/>
  <c r="R163" i="1"/>
  <c r="P164" i="1"/>
  <c r="Q164" i="1"/>
  <c r="R164" i="1"/>
  <c r="P165" i="1"/>
  <c r="Q165" i="1"/>
  <c r="R165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2" i="1"/>
  <c r="Q172" i="1"/>
  <c r="R172" i="1"/>
  <c r="P173" i="1"/>
  <c r="Q173" i="1"/>
  <c r="R173" i="1"/>
  <c r="P174" i="1"/>
  <c r="Q174" i="1"/>
  <c r="R174" i="1"/>
  <c r="P175" i="1"/>
  <c r="Q175" i="1"/>
  <c r="R175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3" i="1"/>
  <c r="Q183" i="1"/>
  <c r="R183" i="1"/>
  <c r="T183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T184" i="1"/>
  <c r="U184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T185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T186" i="1"/>
  <c r="U186" i="1"/>
  <c r="P187" i="1"/>
  <c r="Q187" i="1"/>
  <c r="R187" i="1"/>
  <c r="T187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T188" i="1"/>
  <c r="U188" i="1"/>
  <c r="P189" i="1"/>
  <c r="Q189" i="1"/>
  <c r="R189" i="1"/>
  <c r="T189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T190" i="1"/>
  <c r="U190" i="1"/>
  <c r="P191" i="1"/>
  <c r="Q191" i="1"/>
  <c r="R191" i="1"/>
  <c r="T191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T192" i="1"/>
  <c r="U192" i="1"/>
  <c r="P193" i="1"/>
  <c r="Q193" i="1"/>
  <c r="R193" i="1"/>
  <c r="T193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T194" i="1"/>
  <c r="U194" i="1"/>
  <c r="P195" i="1"/>
  <c r="Q195" i="1"/>
  <c r="R195" i="1"/>
  <c r="T195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T196" i="1"/>
  <c r="U196" i="1"/>
  <c r="P197" i="1"/>
  <c r="Q197" i="1"/>
  <c r="R197" i="1"/>
  <c r="T197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T198" i="1"/>
  <c r="U198" i="1"/>
  <c r="P199" i="1"/>
  <c r="Q199" i="1"/>
  <c r="R199" i="1"/>
  <c r="T199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T200" i="1"/>
  <c r="U200" i="1"/>
  <c r="P201" i="1"/>
  <c r="Q201" i="1"/>
  <c r="R201" i="1"/>
  <c r="T201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T202" i="1"/>
  <c r="U202" i="1"/>
  <c r="P203" i="1"/>
  <c r="Q203" i="1"/>
  <c r="R203" i="1"/>
  <c r="T203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T204" i="1"/>
  <c r="U204" i="1"/>
  <c r="P205" i="1"/>
  <c r="Q205" i="1"/>
  <c r="R205" i="1"/>
  <c r="T205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T206" i="1"/>
  <c r="U206" i="1"/>
  <c r="P207" i="1"/>
  <c r="Q207" i="1"/>
  <c r="R207" i="1"/>
  <c r="T207" i="1"/>
  <c r="U207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T208" i="1"/>
  <c r="P209" i="1"/>
  <c r="Q209" i="1"/>
  <c r="R209" i="1"/>
  <c r="T209" i="1"/>
  <c r="U209" i="1"/>
  <c r="P210" i="1"/>
  <c r="Q210" i="1"/>
  <c r="R210" i="1"/>
  <c r="T210" i="1"/>
  <c r="U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T211" i="1"/>
  <c r="P212" i="1"/>
  <c r="Q212" i="1"/>
  <c r="R212" i="1"/>
  <c r="T212" i="1"/>
  <c r="P213" i="1"/>
  <c r="Q213" i="1"/>
  <c r="R213" i="1"/>
  <c r="T213" i="1"/>
  <c r="P214" i="1"/>
  <c r="Q214" i="1"/>
  <c r="R214" i="1"/>
  <c r="T214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T215" i="1"/>
  <c r="U215" i="1"/>
  <c r="P216" i="1"/>
  <c r="Q216" i="1"/>
  <c r="R216" i="1"/>
  <c r="T216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T217" i="1"/>
  <c r="U217" i="1"/>
  <c r="P218" i="1"/>
  <c r="Q218" i="1"/>
  <c r="R218" i="1"/>
  <c r="T218" i="1"/>
  <c r="U218" i="1"/>
  <c r="P219" i="1"/>
  <c r="Q219" i="1"/>
  <c r="R219" i="1"/>
  <c r="T219" i="1"/>
  <c r="U219" i="1"/>
  <c r="P220" i="1"/>
  <c r="Q220" i="1"/>
  <c r="R220" i="1"/>
  <c r="T220" i="1"/>
  <c r="U220" i="1"/>
  <c r="P221" i="1"/>
  <c r="Q221" i="1"/>
  <c r="R221" i="1"/>
  <c r="T221" i="1"/>
  <c r="U221" i="1"/>
  <c r="O222" i="1"/>
  <c r="P222" i="1"/>
  <c r="Q222" i="1"/>
  <c r="R222" i="1"/>
  <c r="T222" i="1"/>
  <c r="U222" i="1"/>
  <c r="O223" i="1"/>
  <c r="P223" i="1"/>
  <c r="Q223" i="1"/>
  <c r="R223" i="1"/>
  <c r="T223" i="1"/>
  <c r="U223" i="1"/>
  <c r="C224" i="1"/>
  <c r="P224" i="1"/>
  <c r="Q224" i="1"/>
  <c r="R224" i="1"/>
  <c r="T224" i="1"/>
  <c r="U224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P233" i="1"/>
  <c r="Q233" i="1"/>
  <c r="R233" i="1"/>
  <c r="P234" i="1"/>
  <c r="Q234" i="1"/>
  <c r="R234" i="1"/>
  <c r="P235" i="1"/>
  <c r="Q235" i="1"/>
  <c r="R235" i="1"/>
  <c r="P236" i="1"/>
  <c r="Q236" i="1"/>
  <c r="R236" i="1"/>
  <c r="P237" i="1"/>
  <c r="Q237" i="1"/>
  <c r="R237" i="1"/>
  <c r="P238" i="1"/>
  <c r="Q238" i="1"/>
  <c r="R238" i="1"/>
  <c r="P239" i="1"/>
  <c r="Q239" i="1"/>
  <c r="R239" i="1"/>
  <c r="P240" i="1"/>
  <c r="Q240" i="1"/>
  <c r="R240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P242" i="1"/>
  <c r="Q242" i="1"/>
  <c r="R242" i="1"/>
  <c r="P243" i="1"/>
  <c r="Q243" i="1"/>
  <c r="R243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9" i="1"/>
  <c r="Q259" i="1"/>
  <c r="R259" i="1"/>
  <c r="P260" i="1"/>
  <c r="Q260" i="1"/>
  <c r="R260" i="1"/>
  <c r="P261" i="1"/>
  <c r="Q261" i="1"/>
  <c r="R261" i="1"/>
  <c r="P262" i="1"/>
  <c r="Q262" i="1"/>
  <c r="R262" i="1"/>
  <c r="P263" i="1"/>
  <c r="Q263" i="1"/>
  <c r="R263" i="1"/>
  <c r="P264" i="1"/>
  <c r="Q264" i="1"/>
  <c r="R264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P268" i="1"/>
  <c r="Q268" i="1"/>
  <c r="R268" i="1"/>
  <c r="P269" i="1"/>
  <c r="Q269" i="1"/>
  <c r="R269" i="1"/>
  <c r="P270" i="1"/>
  <c r="Q270" i="1"/>
  <c r="R270" i="1"/>
  <c r="P271" i="1"/>
  <c r="Q271" i="1"/>
  <c r="R271" i="1"/>
  <c r="P272" i="1"/>
  <c r="Q272" i="1"/>
  <c r="R272" i="1"/>
  <c r="P273" i="1"/>
  <c r="Q273" i="1"/>
  <c r="R273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80" i="1"/>
  <c r="Q280" i="1"/>
  <c r="R280" i="1"/>
  <c r="P281" i="1"/>
  <c r="Q281" i="1"/>
  <c r="R281" i="1"/>
  <c r="P282" i="1"/>
  <c r="Q282" i="1"/>
  <c r="R282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9" i="1"/>
  <c r="Q289" i="1"/>
  <c r="R289" i="1"/>
  <c r="P290" i="1"/>
  <c r="Q290" i="1"/>
  <c r="R290" i="1"/>
  <c r="P291" i="1"/>
  <c r="Q291" i="1"/>
  <c r="R291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8" i="1"/>
  <c r="Q298" i="1"/>
  <c r="R298" i="1"/>
  <c r="P299" i="1"/>
  <c r="Q299" i="1"/>
  <c r="R299" i="1"/>
  <c r="P300" i="1"/>
  <c r="Q300" i="1"/>
  <c r="R300" i="1"/>
  <c r="P301" i="1"/>
  <c r="Q301" i="1"/>
  <c r="R301" i="1"/>
  <c r="P302" i="1"/>
  <c r="Q302" i="1"/>
  <c r="R302" i="1"/>
  <c r="P303" i="1"/>
  <c r="Q303" i="1"/>
  <c r="R303" i="1"/>
  <c r="P304" i="1"/>
  <c r="Q304" i="1"/>
  <c r="R304" i="1"/>
  <c r="P305" i="1"/>
  <c r="Q305" i="1"/>
  <c r="R305" i="1"/>
  <c r="P306" i="1"/>
  <c r="Q306" i="1"/>
  <c r="R306" i="1"/>
  <c r="P307" i="1"/>
  <c r="Q307" i="1"/>
  <c r="R307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5" i="1"/>
  <c r="Q315" i="1"/>
  <c r="R315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P324" i="1"/>
  <c r="Q324" i="1"/>
  <c r="R324" i="1"/>
  <c r="P325" i="1"/>
  <c r="Q325" i="1"/>
  <c r="R325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40" i="1"/>
  <c r="Q340" i="1"/>
  <c r="R340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P349" i="1"/>
  <c r="Q349" i="1"/>
  <c r="R349" i="1"/>
  <c r="P350" i="1"/>
  <c r="Q350" i="1"/>
  <c r="R350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P359" i="1"/>
  <c r="Q359" i="1"/>
  <c r="R359" i="1"/>
  <c r="P360" i="1"/>
  <c r="Q360" i="1"/>
  <c r="R360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8" i="1"/>
  <c r="Q368" i="1"/>
  <c r="R368" i="1"/>
  <c r="P369" i="1"/>
  <c r="Q369" i="1"/>
  <c r="R369" i="1"/>
  <c r="P370" i="1"/>
  <c r="Q370" i="1"/>
  <c r="R370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8" i="1"/>
  <c r="Q378" i="1"/>
  <c r="R378" i="1"/>
  <c r="P379" i="1"/>
  <c r="Q379" i="1"/>
  <c r="R379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P382" i="1"/>
  <c r="Q382" i="1"/>
  <c r="R382" i="1"/>
  <c r="P383" i="1"/>
  <c r="Q383" i="1"/>
  <c r="R383" i="1"/>
  <c r="P384" i="1"/>
  <c r="Q384" i="1"/>
  <c r="R384" i="1"/>
  <c r="P385" i="1"/>
  <c r="Q385" i="1"/>
  <c r="R385" i="1"/>
  <c r="P386" i="1"/>
  <c r="Q386" i="1"/>
  <c r="R386" i="1"/>
  <c r="P387" i="1"/>
  <c r="Q387" i="1"/>
  <c r="R387" i="1"/>
  <c r="P388" i="1"/>
  <c r="Q388" i="1"/>
  <c r="R388" i="1"/>
  <c r="P389" i="1"/>
  <c r="Q389" i="1"/>
  <c r="R389" i="1"/>
  <c r="P390" i="1"/>
  <c r="Q390" i="1"/>
  <c r="R390" i="1"/>
  <c r="P391" i="1"/>
  <c r="Q391" i="1"/>
  <c r="R391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8" i="1"/>
  <c r="Q398" i="1"/>
  <c r="R398" i="1"/>
  <c r="P399" i="1"/>
  <c r="Q399" i="1"/>
  <c r="R399" i="1"/>
  <c r="P400" i="1"/>
  <c r="Q400" i="1"/>
  <c r="R400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7" i="1"/>
  <c r="Q407" i="1"/>
  <c r="R407" i="1"/>
  <c r="P408" i="1"/>
  <c r="Q408" i="1"/>
  <c r="R408" i="1"/>
  <c r="P409" i="1"/>
  <c r="Q409" i="1"/>
  <c r="R409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P417" i="1"/>
  <c r="Q417" i="1"/>
  <c r="R417" i="1"/>
  <c r="P418" i="1"/>
  <c r="Q418" i="1"/>
  <c r="R418" i="1"/>
  <c r="P419" i="1"/>
  <c r="Q419" i="1"/>
  <c r="R419" i="1"/>
  <c r="P420" i="1"/>
  <c r="Q420" i="1"/>
  <c r="R420" i="1"/>
  <c r="P421" i="1"/>
  <c r="Q421" i="1"/>
  <c r="R421" i="1"/>
  <c r="P422" i="1"/>
  <c r="Q422" i="1"/>
  <c r="R422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9" i="1"/>
  <c r="Q429" i="1"/>
  <c r="R429" i="1"/>
  <c r="P430" i="1"/>
  <c r="Q430" i="1"/>
  <c r="R430" i="1"/>
  <c r="P431" i="1"/>
  <c r="Q431" i="1"/>
  <c r="R431" i="1"/>
  <c r="P432" i="1"/>
  <c r="Q432" i="1"/>
  <c r="R432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40" i="1"/>
  <c r="Q440" i="1"/>
  <c r="R440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P445" i="1"/>
  <c r="Q445" i="1"/>
  <c r="R445" i="1"/>
  <c r="P446" i="1"/>
  <c r="Q446" i="1"/>
  <c r="R446" i="1"/>
  <c r="P447" i="1"/>
  <c r="Q447" i="1"/>
  <c r="R447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5" i="1"/>
  <c r="Q455" i="1"/>
  <c r="R455" i="1"/>
  <c r="P456" i="1"/>
  <c r="Q456" i="1"/>
  <c r="R456" i="1"/>
  <c r="P457" i="1"/>
  <c r="Q457" i="1"/>
  <c r="R457" i="1"/>
  <c r="P458" i="1"/>
  <c r="Q458" i="1"/>
  <c r="R458" i="1"/>
  <c r="P459" i="1"/>
  <c r="Q459" i="1"/>
  <c r="R459" i="1"/>
  <c r="P460" i="1"/>
  <c r="Q460" i="1"/>
  <c r="R460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P469" i="1"/>
  <c r="Q469" i="1"/>
  <c r="R469" i="1"/>
  <c r="P470" i="1"/>
  <c r="Q470" i="1"/>
  <c r="R470" i="1"/>
  <c r="P471" i="1"/>
  <c r="Q471" i="1"/>
  <c r="R471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P474" i="1"/>
  <c r="Q474" i="1"/>
  <c r="R474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A1" i="2"/>
  <c r="BA1" i="2" s="1"/>
  <c r="F1" i="2"/>
  <c r="O1" i="2"/>
  <c r="AO1" i="2"/>
  <c r="BO1" i="2"/>
  <c r="O2" i="2"/>
  <c r="AF2" i="2"/>
  <c r="AO2" i="2"/>
  <c r="BF2" i="2"/>
  <c r="BO2" i="2"/>
  <c r="F3" i="2"/>
  <c r="AF3" i="2"/>
  <c r="BF3" i="2"/>
  <c r="F4" i="2"/>
  <c r="AF4" i="2"/>
  <c r="BF4" i="2"/>
  <c r="C6" i="2"/>
  <c r="AC6" i="2"/>
  <c r="C7" i="2"/>
  <c r="D7" i="2"/>
  <c r="E7" i="2"/>
  <c r="F7" i="2"/>
  <c r="G7" i="2"/>
  <c r="H7" i="2"/>
  <c r="I7" i="2"/>
  <c r="J7" i="2"/>
  <c r="K7" i="2"/>
  <c r="L7" i="2"/>
  <c r="M7" i="2"/>
  <c r="N7" i="2"/>
  <c r="O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C8" i="2"/>
  <c r="D8" i="2"/>
  <c r="E8" i="2"/>
  <c r="F8" i="2"/>
  <c r="G8" i="2"/>
  <c r="H8" i="2"/>
  <c r="I8" i="2"/>
  <c r="J8" i="2"/>
  <c r="K8" i="2"/>
  <c r="L8" i="2"/>
  <c r="M8" i="2"/>
  <c r="N8" i="2"/>
  <c r="O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C9" i="2"/>
  <c r="E9" i="2"/>
  <c r="F9" i="2"/>
  <c r="G9" i="2"/>
  <c r="H9" i="2"/>
  <c r="I9" i="2"/>
  <c r="J9" i="2"/>
  <c r="K9" i="2"/>
  <c r="L9" i="2"/>
  <c r="M9" i="2"/>
  <c r="N9" i="2"/>
  <c r="O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AB11" i="2"/>
  <c r="BB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AA12" i="2"/>
  <c r="AB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AA13" i="2"/>
  <c r="AB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AA14" i="2"/>
  <c r="AB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AB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AA16" i="2"/>
  <c r="AB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AA17" i="2"/>
  <c r="AB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AA18" i="2"/>
  <c r="AB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AA19" i="2"/>
  <c r="AB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AA20" i="2"/>
  <c r="AB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AA21" i="2"/>
  <c r="AB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AA22" i="2"/>
  <c r="AB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AB27" i="2"/>
  <c r="BB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AA29" i="2"/>
  <c r="AB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AA30" i="2"/>
  <c r="AB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AB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AB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AB41" i="2"/>
  <c r="BB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AA42" i="2"/>
  <c r="AB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AA43" i="2"/>
  <c r="AB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AA44" i="2"/>
  <c r="AB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AB55" i="2"/>
  <c r="BB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AA56" i="2"/>
  <c r="AB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AA57" i="2"/>
  <c r="AB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AA58" i="2"/>
  <c r="AB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AA59" i="2"/>
  <c r="AB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AA60" i="2"/>
  <c r="AB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AA61" i="2"/>
  <c r="AB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AA62" i="2"/>
  <c r="AB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AA63" i="2"/>
  <c r="AB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AA64" i="2"/>
  <c r="AB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AB68" i="2"/>
  <c r="BB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AA69" i="2"/>
  <c r="AB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AA70" i="2"/>
  <c r="AB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AA71" i="2"/>
  <c r="AB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AA72" i="2"/>
  <c r="AB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AB76" i="2"/>
  <c r="BB76" i="2"/>
  <c r="AA77" i="2"/>
  <c r="AB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AA78" i="2"/>
  <c r="AB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AA79" i="2"/>
  <c r="AB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AB83" i="2"/>
  <c r="BB83" i="2"/>
  <c r="D84" i="2"/>
  <c r="E84" i="2"/>
  <c r="F84" i="2"/>
  <c r="G84" i="2"/>
  <c r="H84" i="2"/>
  <c r="I84" i="2"/>
  <c r="J84" i="2"/>
  <c r="K84" i="2"/>
  <c r="L84" i="2"/>
  <c r="M84" i="2"/>
  <c r="N84" i="2"/>
  <c r="O84" i="2"/>
  <c r="AB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D85" i="2"/>
  <c r="E85" i="2"/>
  <c r="F85" i="2"/>
  <c r="G85" i="2"/>
  <c r="H85" i="2"/>
  <c r="I85" i="2"/>
  <c r="J85" i="2"/>
  <c r="K85" i="2"/>
  <c r="L85" i="2"/>
  <c r="M85" i="2"/>
  <c r="N85" i="2"/>
  <c r="O85" i="2"/>
  <c r="AB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AB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AB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A99" i="2"/>
  <c r="F99" i="2"/>
  <c r="P99" i="2"/>
  <c r="AF99" i="2"/>
  <c r="AP99" i="2"/>
  <c r="P100" i="2"/>
  <c r="AP100" i="2"/>
  <c r="F101" i="2"/>
  <c r="AF101" i="2"/>
  <c r="F102" i="2"/>
  <c r="AF102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P134" i="2"/>
  <c r="AP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AP144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154" i="2"/>
  <c r="F154" i="2"/>
  <c r="P154" i="2"/>
  <c r="AF154" i="2"/>
  <c r="AP154" i="2"/>
  <c r="P155" i="2"/>
  <c r="AP155" i="2"/>
  <c r="F156" i="2"/>
  <c r="AF156" i="2"/>
  <c r="F157" i="2"/>
  <c r="AF157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1" i="3"/>
  <c r="AA1" i="3" s="1"/>
  <c r="I1" i="3"/>
  <c r="V1" i="3"/>
  <c r="AD1" i="3"/>
  <c r="AQ1" i="3"/>
  <c r="V2" i="3"/>
  <c r="AD2" i="3"/>
  <c r="AQ2" i="3"/>
  <c r="I3" i="3"/>
  <c r="AD3" i="3"/>
  <c r="I4" i="3"/>
  <c r="AD4" i="3"/>
  <c r="D5" i="3"/>
  <c r="E5" i="3"/>
  <c r="F5" i="3"/>
  <c r="G5" i="3"/>
  <c r="H5" i="3"/>
  <c r="I5" i="3"/>
  <c r="J5" i="3"/>
  <c r="K5" i="3"/>
  <c r="L5" i="3"/>
  <c r="M5" i="3"/>
  <c r="N5" i="3"/>
  <c r="O5" i="3"/>
  <c r="V5" i="3"/>
  <c r="AF5" i="3"/>
  <c r="AH5" i="3"/>
  <c r="AK5" i="3"/>
  <c r="D6" i="3"/>
  <c r="E6" i="3"/>
  <c r="F6" i="3"/>
  <c r="G6" i="3"/>
  <c r="H6" i="3"/>
  <c r="I6" i="3"/>
  <c r="J6" i="3"/>
  <c r="K6" i="3"/>
  <c r="L6" i="3"/>
  <c r="M6" i="3"/>
  <c r="N6" i="3"/>
  <c r="O6" i="3"/>
  <c r="P6" i="3"/>
  <c r="R6" i="3"/>
  <c r="V6" i="3"/>
  <c r="AB6" i="3"/>
  <c r="AD6" i="3"/>
  <c r="AF6" i="3"/>
  <c r="AG6" i="3"/>
  <c r="AH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T7" i="3"/>
  <c r="U7" i="3"/>
  <c r="V7" i="3"/>
  <c r="AB7" i="3"/>
  <c r="AC7" i="3"/>
  <c r="AD7" i="3"/>
  <c r="AF7" i="3"/>
  <c r="AG7" i="3"/>
  <c r="AH7" i="3"/>
  <c r="AJ7" i="3"/>
  <c r="AM7" i="3"/>
  <c r="AQ7" i="3"/>
  <c r="AA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V9" i="3"/>
  <c r="AA9" i="3"/>
  <c r="AB9" i="3"/>
  <c r="AC9" i="3"/>
  <c r="AD9" i="3"/>
  <c r="AF9" i="3"/>
  <c r="AG9" i="3"/>
  <c r="AH9" i="3"/>
  <c r="AJ9" i="3"/>
  <c r="AK9" i="3"/>
  <c r="AN9" i="3"/>
  <c r="AQ9" i="3"/>
  <c r="AA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V11" i="3"/>
  <c r="AA11" i="3"/>
  <c r="AB11" i="3"/>
  <c r="AC11" i="3"/>
  <c r="AD11" i="3"/>
  <c r="AF11" i="3"/>
  <c r="AG11" i="3"/>
  <c r="AH11" i="3"/>
  <c r="AJ11" i="3"/>
  <c r="AK11" i="3"/>
  <c r="AN11" i="3"/>
  <c r="AQ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V12" i="3"/>
  <c r="AA12" i="3"/>
  <c r="AB12" i="3"/>
  <c r="AC12" i="3"/>
  <c r="AD12" i="3"/>
  <c r="AF12" i="3"/>
  <c r="AG12" i="3"/>
  <c r="AH12" i="3"/>
  <c r="AJ12" i="3"/>
  <c r="AK12" i="3"/>
  <c r="AN12" i="3"/>
  <c r="AQ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V13" i="3"/>
  <c r="AA13" i="3"/>
  <c r="AB13" i="3"/>
  <c r="AC13" i="3"/>
  <c r="AD13" i="3"/>
  <c r="AF13" i="3"/>
  <c r="AG13" i="3"/>
  <c r="AH13" i="3"/>
  <c r="AJ13" i="3"/>
  <c r="AK13" i="3"/>
  <c r="AN13" i="3"/>
  <c r="AQ13" i="3"/>
  <c r="AA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V16" i="3"/>
  <c r="AA16" i="3"/>
  <c r="AB16" i="3"/>
  <c r="AC16" i="3"/>
  <c r="AD16" i="3"/>
  <c r="AF16" i="3"/>
  <c r="AG16" i="3"/>
  <c r="AH16" i="3"/>
  <c r="AJ16" i="3"/>
  <c r="AK16" i="3"/>
  <c r="AN16" i="3"/>
  <c r="AQ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V17" i="3"/>
  <c r="AA17" i="3"/>
  <c r="AB17" i="3"/>
  <c r="AC17" i="3"/>
  <c r="AD17" i="3"/>
  <c r="AF17" i="3"/>
  <c r="AG17" i="3"/>
  <c r="AH17" i="3"/>
  <c r="AJ17" i="3"/>
  <c r="AK17" i="3"/>
  <c r="AN17" i="3"/>
  <c r="AQ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V18" i="3"/>
  <c r="AA18" i="3"/>
  <c r="AB18" i="3"/>
  <c r="AC18" i="3"/>
  <c r="AD18" i="3"/>
  <c r="AF18" i="3"/>
  <c r="AG18" i="3"/>
  <c r="AH18" i="3"/>
  <c r="AJ18" i="3"/>
  <c r="AK18" i="3"/>
  <c r="AN18" i="3"/>
  <c r="AQ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V19" i="3"/>
  <c r="AA19" i="3"/>
  <c r="AB19" i="3"/>
  <c r="AC19" i="3"/>
  <c r="AD19" i="3"/>
  <c r="AF19" i="3"/>
  <c r="AG19" i="3"/>
  <c r="AH19" i="3"/>
  <c r="AJ19" i="3"/>
  <c r="AK19" i="3"/>
  <c r="AN19" i="3"/>
  <c r="AQ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V20" i="3"/>
  <c r="AA20" i="3"/>
  <c r="AB20" i="3"/>
  <c r="AC20" i="3"/>
  <c r="AD20" i="3"/>
  <c r="AF20" i="3"/>
  <c r="AG20" i="3"/>
  <c r="AH20" i="3"/>
  <c r="AJ20" i="3"/>
  <c r="AK20" i="3"/>
  <c r="AN20" i="3"/>
  <c r="AQ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V21" i="3"/>
  <c r="AA21" i="3"/>
  <c r="AB21" i="3"/>
  <c r="AC21" i="3"/>
  <c r="AD21" i="3"/>
  <c r="AF21" i="3"/>
  <c r="AG21" i="3"/>
  <c r="AH21" i="3"/>
  <c r="AJ21" i="3"/>
  <c r="AK21" i="3"/>
  <c r="AN21" i="3"/>
  <c r="AQ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V22" i="3"/>
  <c r="AA22" i="3"/>
  <c r="AB22" i="3"/>
  <c r="AC22" i="3"/>
  <c r="AD22" i="3"/>
  <c r="AF22" i="3"/>
  <c r="AG22" i="3"/>
  <c r="AH22" i="3"/>
  <c r="AJ22" i="3"/>
  <c r="AK22" i="3"/>
  <c r="AN22" i="3"/>
  <c r="AQ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V23" i="3"/>
  <c r="AA23" i="3"/>
  <c r="AB23" i="3"/>
  <c r="AC23" i="3"/>
  <c r="AD23" i="3"/>
  <c r="AF23" i="3"/>
  <c r="AG23" i="3"/>
  <c r="AH23" i="3"/>
  <c r="AJ23" i="3"/>
  <c r="AK23" i="3"/>
  <c r="AN23" i="3"/>
  <c r="AQ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V24" i="3"/>
  <c r="AA24" i="3"/>
  <c r="AB24" i="3"/>
  <c r="AC24" i="3"/>
  <c r="AD24" i="3"/>
  <c r="AF24" i="3"/>
  <c r="AG24" i="3"/>
  <c r="AH24" i="3"/>
  <c r="AJ24" i="3"/>
  <c r="AK24" i="3"/>
  <c r="AN24" i="3"/>
  <c r="AQ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V25" i="3"/>
  <c r="AA25" i="3"/>
  <c r="AB25" i="3"/>
  <c r="AC25" i="3"/>
  <c r="AD25" i="3"/>
  <c r="AF25" i="3"/>
  <c r="AG25" i="3"/>
  <c r="AH25" i="3"/>
  <c r="AJ25" i="3"/>
  <c r="AK25" i="3"/>
  <c r="AN25" i="3"/>
  <c r="AQ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V26" i="3"/>
  <c r="AA26" i="3"/>
  <c r="AB26" i="3"/>
  <c r="AC26" i="3"/>
  <c r="AD26" i="3"/>
  <c r="AF26" i="3"/>
  <c r="AG26" i="3"/>
  <c r="AH26" i="3"/>
  <c r="AJ26" i="3"/>
  <c r="AK26" i="3"/>
  <c r="AN26" i="3"/>
  <c r="AQ26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V28" i="3"/>
  <c r="AA28" i="3"/>
  <c r="AB28" i="3"/>
  <c r="AC28" i="3"/>
  <c r="AD28" i="3"/>
  <c r="AF28" i="3"/>
  <c r="AG28" i="3"/>
  <c r="AH28" i="3"/>
  <c r="AJ28" i="3"/>
  <c r="AK28" i="3"/>
  <c r="AN28" i="3"/>
  <c r="AQ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V29" i="3"/>
  <c r="AA29" i="3"/>
  <c r="AB29" i="3"/>
  <c r="AC29" i="3"/>
  <c r="AD29" i="3"/>
  <c r="AF29" i="3"/>
  <c r="AG29" i="3"/>
  <c r="AH29" i="3"/>
  <c r="AJ29" i="3"/>
  <c r="AK29" i="3"/>
  <c r="AN29" i="3"/>
  <c r="AQ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V30" i="3"/>
  <c r="AA30" i="3"/>
  <c r="AB30" i="3"/>
  <c r="AC30" i="3"/>
  <c r="AD30" i="3"/>
  <c r="AF30" i="3"/>
  <c r="AG30" i="3"/>
  <c r="AH30" i="3"/>
  <c r="AJ30" i="3"/>
  <c r="AK30" i="3"/>
  <c r="AN30" i="3"/>
  <c r="AQ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V31" i="3"/>
  <c r="AA31" i="3"/>
  <c r="AB31" i="3"/>
  <c r="AC31" i="3"/>
  <c r="AD31" i="3"/>
  <c r="AF31" i="3"/>
  <c r="AG31" i="3"/>
  <c r="AH31" i="3"/>
  <c r="AJ31" i="3"/>
  <c r="AK31" i="3"/>
  <c r="AN31" i="3"/>
  <c r="AQ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V32" i="3"/>
  <c r="AA32" i="3"/>
  <c r="AB32" i="3"/>
  <c r="AC32" i="3"/>
  <c r="AD32" i="3"/>
  <c r="AF32" i="3"/>
  <c r="AG32" i="3"/>
  <c r="AH32" i="3"/>
  <c r="AJ32" i="3"/>
  <c r="AK32" i="3"/>
  <c r="AN32" i="3"/>
  <c r="AQ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V33" i="3"/>
  <c r="AA33" i="3"/>
  <c r="AB33" i="3"/>
  <c r="AC33" i="3"/>
  <c r="AD33" i="3"/>
  <c r="AF33" i="3"/>
  <c r="AG33" i="3"/>
  <c r="AH33" i="3"/>
  <c r="AJ33" i="3"/>
  <c r="AK33" i="3"/>
  <c r="AN33" i="3"/>
  <c r="AQ33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T35" i="3"/>
  <c r="U35" i="3"/>
  <c r="V35" i="3"/>
  <c r="AA35" i="3"/>
  <c r="AB35" i="3"/>
  <c r="AC35" i="3"/>
  <c r="AD35" i="3"/>
  <c r="AF35" i="3"/>
  <c r="AG35" i="3"/>
  <c r="AH35" i="3"/>
  <c r="AJ35" i="3"/>
  <c r="AK35" i="3"/>
  <c r="AM35" i="3"/>
  <c r="AN35" i="3"/>
  <c r="AP35" i="3"/>
  <c r="AQ35" i="3"/>
  <c r="AA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V38" i="3"/>
  <c r="AA38" i="3"/>
  <c r="AB38" i="3"/>
  <c r="AC38" i="3"/>
  <c r="AD38" i="3"/>
  <c r="AF38" i="3"/>
  <c r="AG38" i="3"/>
  <c r="AH38" i="3"/>
  <c r="AJ38" i="3"/>
  <c r="AK38" i="3"/>
  <c r="AN38" i="3"/>
  <c r="AQ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V39" i="3"/>
  <c r="AA39" i="3"/>
  <c r="AB39" i="3"/>
  <c r="AC39" i="3"/>
  <c r="AD39" i="3"/>
  <c r="AF39" i="3"/>
  <c r="AG39" i="3"/>
  <c r="AH39" i="3"/>
  <c r="AJ39" i="3"/>
  <c r="AK39" i="3"/>
  <c r="AN39" i="3"/>
  <c r="AQ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V40" i="3"/>
  <c r="AA40" i="3"/>
  <c r="AB40" i="3"/>
  <c r="AC40" i="3"/>
  <c r="AD40" i="3"/>
  <c r="AF40" i="3"/>
  <c r="AG40" i="3"/>
  <c r="AH40" i="3"/>
  <c r="AJ40" i="3"/>
  <c r="AK40" i="3"/>
  <c r="AN40" i="3"/>
  <c r="AQ40" i="3"/>
  <c r="P41" i="3"/>
  <c r="Q41" i="3"/>
  <c r="R41" i="3"/>
  <c r="V41" i="3"/>
  <c r="AA41" i="3"/>
  <c r="AB41" i="3"/>
  <c r="AC41" i="3"/>
  <c r="AD41" i="3"/>
  <c r="AF41" i="3"/>
  <c r="AG41" i="3"/>
  <c r="AH41" i="3"/>
  <c r="AJ41" i="3"/>
  <c r="AK41" i="3"/>
  <c r="AN41" i="3"/>
  <c r="AQ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V42" i="3"/>
  <c r="AA42" i="3"/>
  <c r="AB42" i="3"/>
  <c r="AC42" i="3"/>
  <c r="AD42" i="3"/>
  <c r="AF42" i="3"/>
  <c r="AG42" i="3"/>
  <c r="AH42" i="3"/>
  <c r="AJ42" i="3"/>
  <c r="AK42" i="3"/>
  <c r="AN42" i="3"/>
  <c r="AQ42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T44" i="3"/>
  <c r="U44" i="3"/>
  <c r="V44" i="3"/>
  <c r="AA44" i="3"/>
  <c r="AB44" i="3"/>
  <c r="AC44" i="3"/>
  <c r="AD44" i="3"/>
  <c r="AF44" i="3"/>
  <c r="AG44" i="3"/>
  <c r="AH44" i="3"/>
  <c r="AJ44" i="3"/>
  <c r="AK44" i="3"/>
  <c r="AM44" i="3"/>
  <c r="AN44" i="3"/>
  <c r="AP44" i="3"/>
  <c r="AQ44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T46" i="3"/>
  <c r="U46" i="3"/>
  <c r="V46" i="3"/>
  <c r="AA46" i="3"/>
  <c r="AB46" i="3"/>
  <c r="AC46" i="3"/>
  <c r="AD46" i="3"/>
  <c r="AF46" i="3"/>
  <c r="AG46" i="3"/>
  <c r="AH46" i="3"/>
  <c r="AJ46" i="3"/>
  <c r="AK46" i="3"/>
  <c r="AM46" i="3"/>
  <c r="AN46" i="3"/>
  <c r="AP46" i="3"/>
  <c r="AQ46" i="3"/>
  <c r="AA48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V49" i="3"/>
  <c r="AA49" i="3"/>
  <c r="AB49" i="3"/>
  <c r="AC49" i="3"/>
  <c r="AD49" i="3"/>
  <c r="AF49" i="3"/>
  <c r="AG49" i="3"/>
  <c r="AH49" i="3"/>
  <c r="AJ49" i="3"/>
  <c r="AK49" i="3"/>
  <c r="AN49" i="3"/>
  <c r="AQ49" i="3"/>
  <c r="P50" i="3"/>
  <c r="Q50" i="3"/>
  <c r="R50" i="3"/>
  <c r="V50" i="3"/>
  <c r="AA50" i="3"/>
  <c r="AB50" i="3"/>
  <c r="AC50" i="3"/>
  <c r="AD50" i="3"/>
  <c r="AF50" i="3"/>
  <c r="AG50" i="3"/>
  <c r="AH50" i="3"/>
  <c r="AJ50" i="3"/>
  <c r="AK50" i="3"/>
  <c r="AN50" i="3"/>
  <c r="AQ50" i="3"/>
  <c r="D51" i="3"/>
  <c r="P51" i="3" s="1"/>
  <c r="E51" i="3"/>
  <c r="E54" i="3" s="1"/>
  <c r="E56" i="3" s="1"/>
  <c r="E60" i="3" s="1"/>
  <c r="F51" i="3"/>
  <c r="F173" i="3" s="1"/>
  <c r="F176" i="3" s="1"/>
  <c r="F178" i="3" s="1"/>
  <c r="F182" i="3" s="1"/>
  <c r="G51" i="3"/>
  <c r="H51" i="3"/>
  <c r="I51" i="3"/>
  <c r="I54" i="3" s="1"/>
  <c r="I56" i="3" s="1"/>
  <c r="I60" i="3" s="1"/>
  <c r="J51" i="3"/>
  <c r="J54" i="3" s="1"/>
  <c r="J56" i="3" s="1"/>
  <c r="J60" i="3" s="1"/>
  <c r="K51" i="3"/>
  <c r="L51" i="3"/>
  <c r="L96" i="3" s="1"/>
  <c r="L101" i="3" s="1"/>
  <c r="L105" i="3" s="1"/>
  <c r="M51" i="3"/>
  <c r="M54" i="3" s="1"/>
  <c r="M56" i="3" s="1"/>
  <c r="M60" i="3" s="1"/>
  <c r="N51" i="3"/>
  <c r="N173" i="3" s="1"/>
  <c r="N176" i="3" s="1"/>
  <c r="N178" i="3" s="1"/>
  <c r="N182" i="3" s="1"/>
  <c r="O51" i="3"/>
  <c r="V51" i="3"/>
  <c r="AA51" i="3"/>
  <c r="AC51" i="3"/>
  <c r="AQ51" i="3" s="1"/>
  <c r="AQ54" i="3" s="1"/>
  <c r="AQ56" i="3" s="1"/>
  <c r="AQ60" i="3" s="1"/>
  <c r="AF51" i="3"/>
  <c r="AG51" i="3"/>
  <c r="AH51" i="3"/>
  <c r="P52" i="3"/>
  <c r="Q52" i="3"/>
  <c r="R52" i="3"/>
  <c r="V52" i="3"/>
  <c r="AA52" i="3"/>
  <c r="AB52" i="3"/>
  <c r="AC52" i="3"/>
  <c r="AD52" i="3"/>
  <c r="AF52" i="3"/>
  <c r="AG52" i="3"/>
  <c r="AH52" i="3"/>
  <c r="AJ52" i="3"/>
  <c r="AK52" i="3"/>
  <c r="AN52" i="3"/>
  <c r="AQ52" i="3"/>
  <c r="D54" i="3"/>
  <c r="D56" i="3" s="1"/>
  <c r="D60" i="3" s="1"/>
  <c r="G54" i="3"/>
  <c r="H54" i="3"/>
  <c r="H56" i="3" s="1"/>
  <c r="H60" i="3" s="1"/>
  <c r="K54" i="3"/>
  <c r="L54" i="3"/>
  <c r="L56" i="3" s="1"/>
  <c r="L60" i="3" s="1"/>
  <c r="O54" i="3"/>
  <c r="T54" i="3"/>
  <c r="U54" i="3"/>
  <c r="V54" i="3"/>
  <c r="AA54" i="3"/>
  <c r="AF54" i="3"/>
  <c r="AG54" i="3"/>
  <c r="AH54" i="3"/>
  <c r="AM54" i="3"/>
  <c r="AP54" i="3"/>
  <c r="G56" i="3"/>
  <c r="K56" i="3"/>
  <c r="O56" i="3"/>
  <c r="T56" i="3"/>
  <c r="U56" i="3"/>
  <c r="V56" i="3"/>
  <c r="AA56" i="3"/>
  <c r="AF56" i="3"/>
  <c r="AG56" i="3"/>
  <c r="AH56" i="3"/>
  <c r="AM56" i="3"/>
  <c r="AP56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V58" i="3"/>
  <c r="AA58" i="3"/>
  <c r="AB58" i="3"/>
  <c r="AC58" i="3"/>
  <c r="AD58" i="3"/>
  <c r="AF58" i="3"/>
  <c r="AG58" i="3"/>
  <c r="AH58" i="3"/>
  <c r="AJ58" i="3"/>
  <c r="AK58" i="3"/>
  <c r="AN58" i="3"/>
  <c r="AQ58" i="3"/>
  <c r="G60" i="3"/>
  <c r="G184" i="3" s="1"/>
  <c r="K60" i="3"/>
  <c r="K184" i="3" s="1"/>
  <c r="O60" i="3"/>
  <c r="O184" i="3" s="1"/>
  <c r="T60" i="3"/>
  <c r="U60" i="3"/>
  <c r="V60" i="3"/>
  <c r="AA60" i="3"/>
  <c r="AF60" i="3"/>
  <c r="AG60" i="3"/>
  <c r="AH60" i="3"/>
  <c r="AM60" i="3"/>
  <c r="AP60" i="3"/>
  <c r="A63" i="3"/>
  <c r="AA63" i="3" s="1"/>
  <c r="I63" i="3"/>
  <c r="V63" i="3"/>
  <c r="AD63" i="3"/>
  <c r="AQ63" i="3"/>
  <c r="V64" i="3"/>
  <c r="AD64" i="3"/>
  <c r="AQ64" i="3"/>
  <c r="I65" i="3"/>
  <c r="AD65" i="3"/>
  <c r="I66" i="3"/>
  <c r="AD66" i="3"/>
  <c r="T67" i="3"/>
  <c r="V67" i="3"/>
  <c r="AF67" i="3"/>
  <c r="AH67" i="3"/>
  <c r="AK67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T68" i="3"/>
  <c r="U68" i="3"/>
  <c r="V68" i="3"/>
  <c r="AB68" i="3"/>
  <c r="AC68" i="3"/>
  <c r="AD68" i="3"/>
  <c r="AF68" i="3"/>
  <c r="AG68" i="3"/>
  <c r="AH68" i="3"/>
  <c r="AJ68" i="3"/>
  <c r="AM68" i="3"/>
  <c r="AP68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T69" i="3"/>
  <c r="U69" i="3"/>
  <c r="V69" i="3"/>
  <c r="AB69" i="3"/>
  <c r="AC69" i="3"/>
  <c r="AD69" i="3"/>
  <c r="AF69" i="3"/>
  <c r="AG69" i="3"/>
  <c r="AH69" i="3"/>
  <c r="AJ69" i="3"/>
  <c r="AK69" i="3"/>
  <c r="AM69" i="3"/>
  <c r="AN69" i="3"/>
  <c r="AP69" i="3"/>
  <c r="AQ69" i="3"/>
  <c r="AA71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T72" i="3"/>
  <c r="U72" i="3"/>
  <c r="V72" i="3"/>
  <c r="AA72" i="3"/>
  <c r="AB72" i="3"/>
  <c r="AC72" i="3"/>
  <c r="AD72" i="3"/>
  <c r="AF72" i="3"/>
  <c r="AG72" i="3"/>
  <c r="AH72" i="3"/>
  <c r="AJ72" i="3"/>
  <c r="AK72" i="3"/>
  <c r="AM72" i="3"/>
  <c r="AN72" i="3"/>
  <c r="AP72" i="3"/>
  <c r="AQ72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T73" i="3"/>
  <c r="U73" i="3"/>
  <c r="V73" i="3"/>
  <c r="AA73" i="3"/>
  <c r="AB73" i="3"/>
  <c r="AC73" i="3"/>
  <c r="AD73" i="3"/>
  <c r="AF73" i="3"/>
  <c r="AG73" i="3"/>
  <c r="AH73" i="3"/>
  <c r="AJ73" i="3"/>
  <c r="AK73" i="3"/>
  <c r="AM73" i="3"/>
  <c r="AN73" i="3"/>
  <c r="AP73" i="3"/>
  <c r="AQ73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T74" i="3"/>
  <c r="U74" i="3"/>
  <c r="V74" i="3"/>
  <c r="AA74" i="3"/>
  <c r="AB74" i="3"/>
  <c r="AC74" i="3"/>
  <c r="AD74" i="3"/>
  <c r="AF74" i="3"/>
  <c r="AG74" i="3"/>
  <c r="AH74" i="3"/>
  <c r="AJ74" i="3"/>
  <c r="AK74" i="3"/>
  <c r="AM74" i="3"/>
  <c r="AN74" i="3"/>
  <c r="AP74" i="3"/>
  <c r="AQ74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T75" i="3"/>
  <c r="U75" i="3"/>
  <c r="V75" i="3"/>
  <c r="AA75" i="3"/>
  <c r="AB75" i="3"/>
  <c r="AC75" i="3"/>
  <c r="AD75" i="3"/>
  <c r="AF75" i="3"/>
  <c r="AG75" i="3"/>
  <c r="AH75" i="3"/>
  <c r="AJ75" i="3"/>
  <c r="AK75" i="3"/>
  <c r="AM75" i="3"/>
  <c r="AN75" i="3"/>
  <c r="AP75" i="3"/>
  <c r="AQ75" i="3"/>
  <c r="P76" i="3"/>
  <c r="Q76" i="3"/>
  <c r="R76" i="3"/>
  <c r="AA76" i="3"/>
  <c r="AB76" i="3"/>
  <c r="AC76" i="3"/>
  <c r="AD76" i="3"/>
  <c r="AF76" i="3"/>
  <c r="AH76" i="3"/>
  <c r="AJ76" i="3"/>
  <c r="AK76" i="3"/>
  <c r="AN76" i="3"/>
  <c r="AQ76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T77" i="3"/>
  <c r="U77" i="3"/>
  <c r="V77" i="3"/>
  <c r="AA77" i="3"/>
  <c r="AB77" i="3"/>
  <c r="AC77" i="3"/>
  <c r="AD77" i="3"/>
  <c r="AF77" i="3"/>
  <c r="AG77" i="3"/>
  <c r="AH77" i="3"/>
  <c r="AJ77" i="3"/>
  <c r="AK77" i="3"/>
  <c r="AM77" i="3"/>
  <c r="AN77" i="3"/>
  <c r="AP77" i="3"/>
  <c r="AQ77" i="3"/>
  <c r="P78" i="3"/>
  <c r="Q78" i="3"/>
  <c r="R78" i="3"/>
  <c r="AA78" i="3"/>
  <c r="AB78" i="3"/>
  <c r="AC78" i="3"/>
  <c r="AD78" i="3"/>
  <c r="AF78" i="3"/>
  <c r="AH78" i="3"/>
  <c r="AJ78" i="3"/>
  <c r="AK78" i="3"/>
  <c r="AN78" i="3"/>
  <c r="AQ78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T80" i="3"/>
  <c r="U80" i="3"/>
  <c r="V80" i="3"/>
  <c r="AA80" i="3"/>
  <c r="AB80" i="3"/>
  <c r="AC80" i="3"/>
  <c r="AD80" i="3"/>
  <c r="AF80" i="3"/>
  <c r="AG80" i="3"/>
  <c r="AH80" i="3"/>
  <c r="AJ80" i="3"/>
  <c r="AK80" i="3"/>
  <c r="AM80" i="3"/>
  <c r="AN80" i="3"/>
  <c r="AP80" i="3"/>
  <c r="AQ80" i="3"/>
  <c r="AA82" i="3"/>
  <c r="P83" i="3"/>
  <c r="Q83" i="3"/>
  <c r="R83" i="3"/>
  <c r="AA83" i="3"/>
  <c r="AB83" i="3"/>
  <c r="AC83" i="3"/>
  <c r="AD83" i="3"/>
  <c r="AF83" i="3"/>
  <c r="AH83" i="3"/>
  <c r="AJ83" i="3"/>
  <c r="AK83" i="3"/>
  <c r="AN83" i="3"/>
  <c r="AQ83" i="3"/>
  <c r="P84" i="3"/>
  <c r="Q84" i="3"/>
  <c r="R84" i="3"/>
  <c r="AA84" i="3"/>
  <c r="AB84" i="3"/>
  <c r="AC84" i="3"/>
  <c r="AD84" i="3"/>
  <c r="AF84" i="3"/>
  <c r="AH84" i="3"/>
  <c r="AJ84" i="3"/>
  <c r="AK84" i="3"/>
  <c r="AN84" i="3"/>
  <c r="AQ84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T85" i="3"/>
  <c r="U85" i="3"/>
  <c r="V85" i="3"/>
  <c r="AA85" i="3"/>
  <c r="AB85" i="3"/>
  <c r="AC85" i="3"/>
  <c r="AD85" i="3"/>
  <c r="AF85" i="3"/>
  <c r="AG85" i="3"/>
  <c r="AH85" i="3"/>
  <c r="AJ85" i="3"/>
  <c r="AK85" i="3"/>
  <c r="AM85" i="3"/>
  <c r="AN85" i="3"/>
  <c r="AP85" i="3"/>
  <c r="AQ85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T86" i="3"/>
  <c r="U86" i="3"/>
  <c r="V86" i="3"/>
  <c r="AA86" i="3"/>
  <c r="AB86" i="3"/>
  <c r="AC86" i="3"/>
  <c r="AD86" i="3"/>
  <c r="AF86" i="3"/>
  <c r="AG86" i="3"/>
  <c r="AH86" i="3"/>
  <c r="AJ86" i="3"/>
  <c r="AK86" i="3"/>
  <c r="AM86" i="3"/>
  <c r="AN86" i="3"/>
  <c r="AP86" i="3"/>
  <c r="AQ86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T87" i="3"/>
  <c r="U87" i="3"/>
  <c r="V87" i="3"/>
  <c r="AA87" i="3"/>
  <c r="AB87" i="3"/>
  <c r="AC87" i="3"/>
  <c r="AD87" i="3"/>
  <c r="AF87" i="3"/>
  <c r="AG87" i="3"/>
  <c r="AH87" i="3"/>
  <c r="AJ87" i="3"/>
  <c r="AK87" i="3"/>
  <c r="AM87" i="3"/>
  <c r="AN87" i="3"/>
  <c r="AP87" i="3"/>
  <c r="AQ87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T88" i="3"/>
  <c r="U88" i="3"/>
  <c r="V88" i="3"/>
  <c r="AA88" i="3"/>
  <c r="AB88" i="3"/>
  <c r="AC88" i="3"/>
  <c r="AD88" i="3"/>
  <c r="AF88" i="3"/>
  <c r="AG88" i="3"/>
  <c r="AH88" i="3"/>
  <c r="AJ88" i="3"/>
  <c r="AK88" i="3"/>
  <c r="AM88" i="3"/>
  <c r="AN88" i="3"/>
  <c r="AP88" i="3"/>
  <c r="AQ88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T89" i="3"/>
  <c r="U89" i="3"/>
  <c r="V89" i="3"/>
  <c r="AA89" i="3"/>
  <c r="AB89" i="3"/>
  <c r="AC89" i="3"/>
  <c r="AD89" i="3"/>
  <c r="AF89" i="3"/>
  <c r="AG89" i="3"/>
  <c r="AH89" i="3"/>
  <c r="AJ89" i="3"/>
  <c r="AK89" i="3"/>
  <c r="AM89" i="3"/>
  <c r="AN89" i="3"/>
  <c r="AP89" i="3"/>
  <c r="AQ89" i="3"/>
  <c r="P90" i="3"/>
  <c r="Q90" i="3"/>
  <c r="R90" i="3"/>
  <c r="AA90" i="3"/>
  <c r="AB90" i="3"/>
  <c r="AC90" i="3"/>
  <c r="AD90" i="3"/>
  <c r="AF90" i="3"/>
  <c r="AH90" i="3"/>
  <c r="AJ90" i="3"/>
  <c r="AK90" i="3"/>
  <c r="AN90" i="3"/>
  <c r="AQ90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T91" i="3"/>
  <c r="U91" i="3"/>
  <c r="V91" i="3"/>
  <c r="AA91" i="3"/>
  <c r="AB91" i="3"/>
  <c r="AC91" i="3"/>
  <c r="AD91" i="3"/>
  <c r="AF91" i="3"/>
  <c r="AG91" i="3"/>
  <c r="AH91" i="3"/>
  <c r="AJ91" i="3"/>
  <c r="AK91" i="3"/>
  <c r="AM91" i="3"/>
  <c r="AN91" i="3"/>
  <c r="AP91" i="3"/>
  <c r="AQ91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T93" i="3"/>
  <c r="U93" i="3"/>
  <c r="V93" i="3"/>
  <c r="AA93" i="3"/>
  <c r="AB93" i="3"/>
  <c r="AC93" i="3"/>
  <c r="AD93" i="3"/>
  <c r="AF93" i="3"/>
  <c r="AG93" i="3"/>
  <c r="AH93" i="3"/>
  <c r="AJ93" i="3"/>
  <c r="AK93" i="3"/>
  <c r="AM93" i="3"/>
  <c r="AN93" i="3"/>
  <c r="AP93" i="3"/>
  <c r="AQ93" i="3"/>
  <c r="AA95" i="3"/>
  <c r="E96" i="3"/>
  <c r="E101" i="3" s="1"/>
  <c r="E105" i="3" s="1"/>
  <c r="G96" i="3"/>
  <c r="H96" i="3"/>
  <c r="I96" i="3"/>
  <c r="I101" i="3" s="1"/>
  <c r="I105" i="3" s="1"/>
  <c r="J96" i="3"/>
  <c r="J101" i="3" s="1"/>
  <c r="J105" i="3" s="1"/>
  <c r="K96" i="3"/>
  <c r="M96" i="3"/>
  <c r="M101" i="3" s="1"/>
  <c r="M105" i="3" s="1"/>
  <c r="O96" i="3"/>
  <c r="T96" i="3"/>
  <c r="U96" i="3"/>
  <c r="V96" i="3"/>
  <c r="AA96" i="3"/>
  <c r="AF96" i="3"/>
  <c r="AG96" i="3"/>
  <c r="AH96" i="3"/>
  <c r="AM96" i="3"/>
  <c r="AP96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T97" i="3"/>
  <c r="U97" i="3"/>
  <c r="V97" i="3"/>
  <c r="AA97" i="3"/>
  <c r="AB97" i="3"/>
  <c r="AC97" i="3"/>
  <c r="AD97" i="3"/>
  <c r="AF97" i="3"/>
  <c r="AG97" i="3"/>
  <c r="AH97" i="3"/>
  <c r="AJ97" i="3"/>
  <c r="AK97" i="3"/>
  <c r="AM97" i="3"/>
  <c r="AN97" i="3"/>
  <c r="AP97" i="3"/>
  <c r="AQ97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T98" i="3"/>
  <c r="U98" i="3"/>
  <c r="V98" i="3"/>
  <c r="AA98" i="3"/>
  <c r="AB98" i="3"/>
  <c r="AC98" i="3"/>
  <c r="AD98" i="3"/>
  <c r="AF98" i="3"/>
  <c r="AG98" i="3"/>
  <c r="AH98" i="3"/>
  <c r="AJ98" i="3"/>
  <c r="AK98" i="3"/>
  <c r="AM98" i="3"/>
  <c r="AN98" i="3"/>
  <c r="AP98" i="3"/>
  <c r="AQ98" i="3"/>
  <c r="P99" i="3"/>
  <c r="Q99" i="3"/>
  <c r="R99" i="3"/>
  <c r="AA99" i="3"/>
  <c r="AB99" i="3"/>
  <c r="AC99" i="3"/>
  <c r="AD99" i="3"/>
  <c r="AF99" i="3"/>
  <c r="AH99" i="3"/>
  <c r="AJ99" i="3"/>
  <c r="AK99" i="3"/>
  <c r="AN99" i="3"/>
  <c r="AQ99" i="3"/>
  <c r="G101" i="3"/>
  <c r="G105" i="3" s="1"/>
  <c r="G108" i="3" s="1"/>
  <c r="H101" i="3"/>
  <c r="H105" i="3" s="1"/>
  <c r="K101" i="3"/>
  <c r="K105" i="3" s="1"/>
  <c r="K108" i="3" s="1"/>
  <c r="O101" i="3"/>
  <c r="O105" i="3" s="1"/>
  <c r="O108" i="3" s="1"/>
  <c r="T101" i="3"/>
  <c r="U101" i="3"/>
  <c r="V101" i="3"/>
  <c r="AA101" i="3"/>
  <c r="AF101" i="3"/>
  <c r="AG101" i="3"/>
  <c r="AH101" i="3"/>
  <c r="AM101" i="3"/>
  <c r="AP101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T103" i="3"/>
  <c r="U103" i="3"/>
  <c r="V103" i="3"/>
  <c r="AA103" i="3"/>
  <c r="AB103" i="3"/>
  <c r="AC103" i="3"/>
  <c r="AD103" i="3"/>
  <c r="AF103" i="3"/>
  <c r="AG103" i="3"/>
  <c r="AH103" i="3"/>
  <c r="AJ103" i="3"/>
  <c r="AK103" i="3"/>
  <c r="AM103" i="3"/>
  <c r="AN103" i="3"/>
  <c r="AP103" i="3"/>
  <c r="AQ103" i="3"/>
  <c r="T105" i="3"/>
  <c r="U105" i="3"/>
  <c r="V105" i="3"/>
  <c r="AA105" i="3"/>
  <c r="AF105" i="3"/>
  <c r="AG105" i="3"/>
  <c r="AH105" i="3"/>
  <c r="AM105" i="3"/>
  <c r="AP105" i="3"/>
  <c r="T108" i="3"/>
  <c r="U108" i="3"/>
  <c r="V108" i="3"/>
  <c r="AA108" i="3"/>
  <c r="AF108" i="3"/>
  <c r="AG108" i="3"/>
  <c r="AH108" i="3"/>
  <c r="AM108" i="3"/>
  <c r="AP108" i="3"/>
  <c r="AA111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T112" i="3"/>
  <c r="U112" i="3"/>
  <c r="V112" i="3"/>
  <c r="AA112" i="3"/>
  <c r="AB112" i="3"/>
  <c r="AC112" i="3"/>
  <c r="AD112" i="3"/>
  <c r="AF112" i="3"/>
  <c r="AG112" i="3"/>
  <c r="AH112" i="3"/>
  <c r="AJ112" i="3"/>
  <c r="AK112" i="3"/>
  <c r="AM112" i="3"/>
  <c r="AN112" i="3"/>
  <c r="AP112" i="3"/>
  <c r="AQ112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T114" i="3"/>
  <c r="U114" i="3"/>
  <c r="V114" i="3"/>
  <c r="AA114" i="3"/>
  <c r="AB114" i="3"/>
  <c r="AC114" i="3"/>
  <c r="AD114" i="3"/>
  <c r="AF114" i="3"/>
  <c r="AG114" i="3"/>
  <c r="AH114" i="3"/>
  <c r="AJ114" i="3"/>
  <c r="AK114" i="3"/>
  <c r="AM114" i="3"/>
  <c r="AN114" i="3"/>
  <c r="AP114" i="3"/>
  <c r="AQ114" i="3"/>
  <c r="I119" i="3"/>
  <c r="V119" i="3"/>
  <c r="AD119" i="3"/>
  <c r="AQ119" i="3"/>
  <c r="V120" i="3"/>
  <c r="AD120" i="3"/>
  <c r="AQ120" i="3"/>
  <c r="I121" i="3"/>
  <c r="AD121" i="3"/>
  <c r="I122" i="3"/>
  <c r="AD122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T123" i="3"/>
  <c r="V123" i="3"/>
  <c r="AF123" i="3"/>
  <c r="AH123" i="3"/>
  <c r="AK123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T124" i="3"/>
  <c r="U124" i="3"/>
  <c r="V124" i="3"/>
  <c r="AB124" i="3"/>
  <c r="AC124" i="3"/>
  <c r="AD124" i="3"/>
  <c r="AF124" i="3"/>
  <c r="AG124" i="3"/>
  <c r="AH124" i="3"/>
  <c r="AJ124" i="3"/>
  <c r="AM124" i="3"/>
  <c r="AP124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T125" i="3"/>
  <c r="U125" i="3"/>
  <c r="V125" i="3"/>
  <c r="AB125" i="3"/>
  <c r="AC125" i="3"/>
  <c r="AD125" i="3"/>
  <c r="AF125" i="3"/>
  <c r="AG125" i="3"/>
  <c r="AH125" i="3"/>
  <c r="AJ125" i="3"/>
  <c r="AK125" i="3"/>
  <c r="AM125" i="3"/>
  <c r="AN125" i="3"/>
  <c r="AP125" i="3"/>
  <c r="AQ125" i="3"/>
  <c r="A126" i="3"/>
  <c r="AA126" i="3"/>
  <c r="A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T127" i="3"/>
  <c r="U127" i="3"/>
  <c r="V127" i="3"/>
  <c r="AA127" i="3"/>
  <c r="AB127" i="3"/>
  <c r="AC127" i="3"/>
  <c r="AD127" i="3"/>
  <c r="AF127" i="3"/>
  <c r="AG127" i="3"/>
  <c r="AH127" i="3"/>
  <c r="AJ127" i="3"/>
  <c r="AK127" i="3"/>
  <c r="AM127" i="3"/>
  <c r="AN127" i="3"/>
  <c r="AP127" i="3"/>
  <c r="AQ127" i="3"/>
  <c r="AA128" i="3"/>
  <c r="A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T129" i="3"/>
  <c r="U129" i="3"/>
  <c r="V129" i="3"/>
  <c r="AA129" i="3"/>
  <c r="AB129" i="3"/>
  <c r="AC129" i="3"/>
  <c r="AD129" i="3"/>
  <c r="AF129" i="3"/>
  <c r="AG129" i="3"/>
  <c r="AH129" i="3"/>
  <c r="AJ129" i="3"/>
  <c r="AK129" i="3"/>
  <c r="AM129" i="3"/>
  <c r="AN129" i="3"/>
  <c r="AP129" i="3"/>
  <c r="AQ129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T130" i="3"/>
  <c r="U130" i="3"/>
  <c r="V130" i="3"/>
  <c r="AA130" i="3"/>
  <c r="AB130" i="3"/>
  <c r="AC130" i="3"/>
  <c r="AD130" i="3"/>
  <c r="AF130" i="3"/>
  <c r="AG130" i="3"/>
  <c r="AH130" i="3"/>
  <c r="AJ130" i="3"/>
  <c r="AK130" i="3"/>
  <c r="AM130" i="3"/>
  <c r="AN130" i="3"/>
  <c r="AP130" i="3"/>
  <c r="AQ130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T131" i="3"/>
  <c r="U131" i="3"/>
  <c r="V131" i="3"/>
  <c r="AA131" i="3"/>
  <c r="AB131" i="3"/>
  <c r="AC131" i="3"/>
  <c r="AD131" i="3"/>
  <c r="AF131" i="3"/>
  <c r="AG131" i="3"/>
  <c r="AH131" i="3"/>
  <c r="AJ131" i="3"/>
  <c r="AK131" i="3"/>
  <c r="AM131" i="3"/>
  <c r="AN131" i="3"/>
  <c r="AP131" i="3"/>
  <c r="AQ131" i="3"/>
  <c r="A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T133" i="3"/>
  <c r="U133" i="3"/>
  <c r="V133" i="3"/>
  <c r="AA133" i="3"/>
  <c r="AB133" i="3"/>
  <c r="AC133" i="3"/>
  <c r="AD133" i="3"/>
  <c r="AF133" i="3"/>
  <c r="AG133" i="3"/>
  <c r="AH133" i="3"/>
  <c r="AJ133" i="3"/>
  <c r="AK133" i="3"/>
  <c r="AM133" i="3"/>
  <c r="AN133" i="3"/>
  <c r="AP133" i="3"/>
  <c r="AQ133" i="3"/>
  <c r="A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T135" i="3"/>
  <c r="U135" i="3"/>
  <c r="V135" i="3"/>
  <c r="AA135" i="3"/>
  <c r="AB135" i="3"/>
  <c r="AC135" i="3"/>
  <c r="AD135" i="3"/>
  <c r="AF135" i="3"/>
  <c r="AG135" i="3"/>
  <c r="AH135" i="3"/>
  <c r="AJ135" i="3"/>
  <c r="AK135" i="3"/>
  <c r="AM135" i="3"/>
  <c r="AN135" i="3"/>
  <c r="AP135" i="3"/>
  <c r="AQ135" i="3"/>
  <c r="A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T136" i="3"/>
  <c r="U136" i="3"/>
  <c r="V136" i="3"/>
  <c r="AA136" i="3"/>
  <c r="AB136" i="3"/>
  <c r="AC136" i="3"/>
  <c r="AD136" i="3"/>
  <c r="AF136" i="3"/>
  <c r="AG136" i="3"/>
  <c r="AH136" i="3"/>
  <c r="AJ136" i="3"/>
  <c r="AK136" i="3"/>
  <c r="AM136" i="3"/>
  <c r="AN136" i="3"/>
  <c r="AP136" i="3"/>
  <c r="AQ136" i="3"/>
  <c r="A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T137" i="3"/>
  <c r="U137" i="3"/>
  <c r="V137" i="3"/>
  <c r="AA137" i="3"/>
  <c r="AB137" i="3"/>
  <c r="AC137" i="3"/>
  <c r="AD137" i="3"/>
  <c r="AF137" i="3"/>
  <c r="AG137" i="3"/>
  <c r="AH137" i="3"/>
  <c r="AJ137" i="3"/>
  <c r="AK137" i="3"/>
  <c r="AM137" i="3"/>
  <c r="AN137" i="3"/>
  <c r="AP137" i="3"/>
  <c r="AQ137" i="3"/>
  <c r="A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T138" i="3"/>
  <c r="U138" i="3"/>
  <c r="V138" i="3"/>
  <c r="AA138" i="3"/>
  <c r="AB138" i="3"/>
  <c r="AC138" i="3"/>
  <c r="AD138" i="3"/>
  <c r="AF138" i="3"/>
  <c r="AG138" i="3"/>
  <c r="AH138" i="3"/>
  <c r="AJ138" i="3"/>
  <c r="AK138" i="3"/>
  <c r="AM138" i="3"/>
  <c r="AN138" i="3"/>
  <c r="AP138" i="3"/>
  <c r="AQ138" i="3"/>
  <c r="A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T139" i="3"/>
  <c r="U139" i="3"/>
  <c r="V139" i="3"/>
  <c r="AA139" i="3"/>
  <c r="AB139" i="3"/>
  <c r="AC139" i="3"/>
  <c r="AD139" i="3"/>
  <c r="AF139" i="3"/>
  <c r="AG139" i="3"/>
  <c r="AH139" i="3"/>
  <c r="AJ139" i="3"/>
  <c r="AK139" i="3"/>
  <c r="AM139" i="3"/>
  <c r="AN139" i="3"/>
  <c r="AP139" i="3"/>
  <c r="AQ139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T141" i="3"/>
  <c r="U141" i="3"/>
  <c r="V141" i="3"/>
  <c r="AA141" i="3"/>
  <c r="AB141" i="3"/>
  <c r="AC141" i="3"/>
  <c r="AD141" i="3"/>
  <c r="AF141" i="3"/>
  <c r="AG141" i="3"/>
  <c r="AH141" i="3"/>
  <c r="AJ141" i="3"/>
  <c r="AK141" i="3"/>
  <c r="AM141" i="3"/>
  <c r="AN141" i="3"/>
  <c r="AP141" i="3"/>
  <c r="AQ141" i="3"/>
  <c r="A143" i="3"/>
  <c r="AA143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T144" i="3"/>
  <c r="U144" i="3"/>
  <c r="V144" i="3"/>
  <c r="AA144" i="3"/>
  <c r="AB144" i="3"/>
  <c r="AC144" i="3"/>
  <c r="AD144" i="3"/>
  <c r="AF144" i="3"/>
  <c r="AG144" i="3"/>
  <c r="AH144" i="3"/>
  <c r="AJ144" i="3"/>
  <c r="AK144" i="3"/>
  <c r="AM144" i="3"/>
  <c r="AN144" i="3"/>
  <c r="AP144" i="3"/>
  <c r="AQ144" i="3"/>
  <c r="A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T145" i="3"/>
  <c r="U145" i="3"/>
  <c r="V145" i="3"/>
  <c r="AA145" i="3"/>
  <c r="AB145" i="3"/>
  <c r="AC145" i="3"/>
  <c r="AD145" i="3"/>
  <c r="AF145" i="3"/>
  <c r="AG145" i="3"/>
  <c r="AH145" i="3"/>
  <c r="AJ145" i="3"/>
  <c r="AK145" i="3"/>
  <c r="AM145" i="3"/>
  <c r="AN145" i="3"/>
  <c r="AP145" i="3"/>
  <c r="AQ145" i="3"/>
  <c r="A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T146" i="3"/>
  <c r="U146" i="3"/>
  <c r="V146" i="3"/>
  <c r="AA146" i="3"/>
  <c r="AB146" i="3"/>
  <c r="AC146" i="3"/>
  <c r="AD146" i="3"/>
  <c r="AF146" i="3"/>
  <c r="AG146" i="3"/>
  <c r="AH146" i="3"/>
  <c r="AJ146" i="3"/>
  <c r="AK146" i="3"/>
  <c r="AM146" i="3"/>
  <c r="AN146" i="3"/>
  <c r="AP146" i="3"/>
  <c r="AQ146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T147" i="3"/>
  <c r="U147" i="3"/>
  <c r="V147" i="3"/>
  <c r="AA147" i="3"/>
  <c r="AB147" i="3"/>
  <c r="AC147" i="3"/>
  <c r="AD147" i="3"/>
  <c r="AF147" i="3"/>
  <c r="AG147" i="3"/>
  <c r="AH147" i="3"/>
  <c r="AJ147" i="3"/>
  <c r="AK147" i="3"/>
  <c r="AM147" i="3"/>
  <c r="AN147" i="3"/>
  <c r="AP147" i="3"/>
  <c r="AQ147" i="3"/>
  <c r="A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T148" i="3"/>
  <c r="U148" i="3"/>
  <c r="V148" i="3"/>
  <c r="AA148" i="3"/>
  <c r="AB148" i="3"/>
  <c r="AC148" i="3"/>
  <c r="AD148" i="3"/>
  <c r="AF148" i="3"/>
  <c r="AG148" i="3"/>
  <c r="AH148" i="3"/>
  <c r="AJ148" i="3"/>
  <c r="AK148" i="3"/>
  <c r="AM148" i="3"/>
  <c r="AN148" i="3"/>
  <c r="AP148" i="3"/>
  <c r="AQ148" i="3"/>
  <c r="P149" i="3"/>
  <c r="Q149" i="3"/>
  <c r="R149" i="3"/>
  <c r="AA149" i="3"/>
  <c r="AB149" i="3"/>
  <c r="AC149" i="3"/>
  <c r="AD149" i="3"/>
  <c r="AF149" i="3"/>
  <c r="AH149" i="3"/>
  <c r="AJ149" i="3"/>
  <c r="AK149" i="3"/>
  <c r="AN149" i="3"/>
  <c r="AQ149" i="3"/>
  <c r="A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T150" i="3"/>
  <c r="U150" i="3"/>
  <c r="V150" i="3"/>
  <c r="AA150" i="3"/>
  <c r="AB150" i="3"/>
  <c r="AC150" i="3"/>
  <c r="AD150" i="3"/>
  <c r="AF150" i="3"/>
  <c r="AG150" i="3"/>
  <c r="AH150" i="3"/>
  <c r="AJ150" i="3"/>
  <c r="AK150" i="3"/>
  <c r="AM150" i="3"/>
  <c r="AN150" i="3"/>
  <c r="AP150" i="3"/>
  <c r="AQ150" i="3"/>
  <c r="P151" i="3"/>
  <c r="Q151" i="3"/>
  <c r="R151" i="3"/>
  <c r="AA151" i="3"/>
  <c r="AB151" i="3"/>
  <c r="AC151" i="3"/>
  <c r="AD151" i="3"/>
  <c r="AF151" i="3"/>
  <c r="AH151" i="3"/>
  <c r="AJ151" i="3"/>
  <c r="AK151" i="3"/>
  <c r="AN151" i="3"/>
  <c r="AQ151" i="3"/>
  <c r="A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T152" i="3"/>
  <c r="U152" i="3"/>
  <c r="V152" i="3"/>
  <c r="AA152" i="3"/>
  <c r="AB152" i="3"/>
  <c r="AC152" i="3"/>
  <c r="AD152" i="3"/>
  <c r="AF152" i="3"/>
  <c r="AG152" i="3"/>
  <c r="AH152" i="3"/>
  <c r="AJ152" i="3"/>
  <c r="AK152" i="3"/>
  <c r="AM152" i="3"/>
  <c r="AN152" i="3"/>
  <c r="AP152" i="3"/>
  <c r="AQ152" i="3"/>
  <c r="A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T153" i="3"/>
  <c r="U153" i="3"/>
  <c r="V153" i="3"/>
  <c r="AA153" i="3"/>
  <c r="AB153" i="3"/>
  <c r="AC153" i="3"/>
  <c r="AD153" i="3"/>
  <c r="AF153" i="3"/>
  <c r="AG153" i="3"/>
  <c r="AH153" i="3"/>
  <c r="AJ153" i="3"/>
  <c r="AK153" i="3"/>
  <c r="AM153" i="3"/>
  <c r="AN153" i="3"/>
  <c r="AP153" i="3"/>
  <c r="AQ153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T155" i="3"/>
  <c r="U155" i="3"/>
  <c r="V155" i="3"/>
  <c r="AA155" i="3"/>
  <c r="AB155" i="3"/>
  <c r="AC155" i="3"/>
  <c r="AD155" i="3"/>
  <c r="AF155" i="3"/>
  <c r="AG155" i="3"/>
  <c r="AH155" i="3"/>
  <c r="AJ155" i="3"/>
  <c r="AK155" i="3"/>
  <c r="AM155" i="3"/>
  <c r="AN155" i="3"/>
  <c r="AP155" i="3"/>
  <c r="AQ155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T157" i="3"/>
  <c r="U157" i="3"/>
  <c r="V157" i="3"/>
  <c r="AA157" i="3"/>
  <c r="AB157" i="3"/>
  <c r="AC157" i="3"/>
  <c r="AD157" i="3"/>
  <c r="AF157" i="3"/>
  <c r="AG157" i="3"/>
  <c r="AH157" i="3"/>
  <c r="AJ157" i="3"/>
  <c r="AK157" i="3"/>
  <c r="AM157" i="3"/>
  <c r="AN157" i="3"/>
  <c r="AP157" i="3"/>
  <c r="AQ157" i="3"/>
  <c r="A159" i="3"/>
  <c r="AA159" i="3"/>
  <c r="A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T160" i="3"/>
  <c r="U160" i="3"/>
  <c r="V160" i="3"/>
  <c r="AA160" i="3"/>
  <c r="AB160" i="3"/>
  <c r="AC160" i="3"/>
  <c r="AD160" i="3"/>
  <c r="AF160" i="3"/>
  <c r="AG160" i="3"/>
  <c r="AH160" i="3"/>
  <c r="AJ160" i="3"/>
  <c r="AK160" i="3"/>
  <c r="AM160" i="3"/>
  <c r="AN160" i="3"/>
  <c r="AP160" i="3"/>
  <c r="AQ160" i="3"/>
  <c r="A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T161" i="3"/>
  <c r="U161" i="3"/>
  <c r="V161" i="3"/>
  <c r="AA161" i="3"/>
  <c r="AB161" i="3"/>
  <c r="AC161" i="3"/>
  <c r="AD161" i="3"/>
  <c r="AF161" i="3"/>
  <c r="AG161" i="3"/>
  <c r="AH161" i="3"/>
  <c r="AJ161" i="3"/>
  <c r="AK161" i="3"/>
  <c r="AM161" i="3"/>
  <c r="AN161" i="3"/>
  <c r="AP161" i="3"/>
  <c r="AQ161" i="3"/>
  <c r="A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T162" i="3"/>
  <c r="U162" i="3"/>
  <c r="V162" i="3"/>
  <c r="AA162" i="3"/>
  <c r="AB162" i="3"/>
  <c r="AC162" i="3"/>
  <c r="AD162" i="3"/>
  <c r="AF162" i="3"/>
  <c r="AG162" i="3"/>
  <c r="AH162" i="3"/>
  <c r="AJ162" i="3"/>
  <c r="AK162" i="3"/>
  <c r="AM162" i="3"/>
  <c r="AN162" i="3"/>
  <c r="AP162" i="3"/>
  <c r="AQ162" i="3"/>
  <c r="A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T163" i="3"/>
  <c r="U163" i="3"/>
  <c r="V163" i="3"/>
  <c r="AA163" i="3"/>
  <c r="AB163" i="3"/>
  <c r="AC163" i="3"/>
  <c r="AD163" i="3"/>
  <c r="AF163" i="3"/>
  <c r="AG163" i="3"/>
  <c r="AH163" i="3"/>
  <c r="AJ163" i="3"/>
  <c r="AK163" i="3"/>
  <c r="AM163" i="3"/>
  <c r="AN163" i="3"/>
  <c r="AP163" i="3"/>
  <c r="AQ163" i="3"/>
  <c r="A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T164" i="3"/>
  <c r="U164" i="3"/>
  <c r="V164" i="3"/>
  <c r="AA164" i="3"/>
  <c r="AB164" i="3"/>
  <c r="AC164" i="3"/>
  <c r="AD164" i="3"/>
  <c r="AF164" i="3"/>
  <c r="AG164" i="3"/>
  <c r="AH164" i="3"/>
  <c r="AJ164" i="3"/>
  <c r="AK164" i="3"/>
  <c r="AM164" i="3"/>
  <c r="AN164" i="3"/>
  <c r="AP164" i="3"/>
  <c r="AQ164" i="3"/>
  <c r="A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T166" i="3"/>
  <c r="U166" i="3"/>
  <c r="V166" i="3"/>
  <c r="AA166" i="3"/>
  <c r="AB166" i="3"/>
  <c r="AC166" i="3"/>
  <c r="AD166" i="3"/>
  <c r="AF166" i="3"/>
  <c r="AG166" i="3"/>
  <c r="AH166" i="3"/>
  <c r="AJ166" i="3"/>
  <c r="AK166" i="3"/>
  <c r="AM166" i="3"/>
  <c r="AN166" i="3"/>
  <c r="AP166" i="3"/>
  <c r="AQ166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T168" i="3"/>
  <c r="U168" i="3"/>
  <c r="V168" i="3"/>
  <c r="AA168" i="3"/>
  <c r="AB168" i="3"/>
  <c r="AC168" i="3"/>
  <c r="AD168" i="3"/>
  <c r="AF168" i="3"/>
  <c r="AG168" i="3"/>
  <c r="AH168" i="3"/>
  <c r="AJ168" i="3"/>
  <c r="AK168" i="3"/>
  <c r="AM168" i="3"/>
  <c r="AN168" i="3"/>
  <c r="AP168" i="3"/>
  <c r="AQ168" i="3"/>
  <c r="A170" i="3"/>
  <c r="AA170" i="3"/>
  <c r="A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T171" i="3"/>
  <c r="U171" i="3"/>
  <c r="V171" i="3"/>
  <c r="AA171" i="3"/>
  <c r="AB171" i="3"/>
  <c r="AC171" i="3"/>
  <c r="AD171" i="3"/>
  <c r="AF171" i="3"/>
  <c r="AG171" i="3"/>
  <c r="AH171" i="3"/>
  <c r="AJ171" i="3"/>
  <c r="AK171" i="3"/>
  <c r="AM171" i="3"/>
  <c r="AN171" i="3"/>
  <c r="AP171" i="3"/>
  <c r="AQ171" i="3"/>
  <c r="A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T172" i="3"/>
  <c r="U172" i="3"/>
  <c r="V172" i="3"/>
  <c r="AA172" i="3"/>
  <c r="AB172" i="3"/>
  <c r="AC172" i="3"/>
  <c r="AD172" i="3"/>
  <c r="AF172" i="3"/>
  <c r="AG172" i="3"/>
  <c r="AH172" i="3"/>
  <c r="AJ172" i="3"/>
  <c r="AK172" i="3"/>
  <c r="AM172" i="3"/>
  <c r="AN172" i="3"/>
  <c r="AP172" i="3"/>
  <c r="AQ172" i="3"/>
  <c r="A173" i="3"/>
  <c r="E173" i="3"/>
  <c r="G173" i="3"/>
  <c r="H173" i="3"/>
  <c r="I173" i="3"/>
  <c r="J173" i="3"/>
  <c r="K173" i="3"/>
  <c r="M173" i="3"/>
  <c r="O173" i="3"/>
  <c r="T173" i="3"/>
  <c r="U173" i="3"/>
  <c r="V173" i="3"/>
  <c r="AA173" i="3"/>
  <c r="AF173" i="3"/>
  <c r="AG173" i="3"/>
  <c r="AH173" i="3"/>
  <c r="AM173" i="3"/>
  <c r="AP173" i="3"/>
  <c r="A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T174" i="3"/>
  <c r="U174" i="3"/>
  <c r="V174" i="3"/>
  <c r="AA174" i="3"/>
  <c r="AB174" i="3"/>
  <c r="AC174" i="3"/>
  <c r="AD174" i="3"/>
  <c r="AF174" i="3"/>
  <c r="AG174" i="3"/>
  <c r="AH174" i="3"/>
  <c r="AJ174" i="3"/>
  <c r="AK174" i="3"/>
  <c r="AM174" i="3"/>
  <c r="AN174" i="3"/>
  <c r="AP174" i="3"/>
  <c r="AQ174" i="3"/>
  <c r="A176" i="3"/>
  <c r="E176" i="3"/>
  <c r="G176" i="3"/>
  <c r="H176" i="3"/>
  <c r="I176" i="3"/>
  <c r="J176" i="3"/>
  <c r="K176" i="3"/>
  <c r="M176" i="3"/>
  <c r="O176" i="3"/>
  <c r="T176" i="3"/>
  <c r="U176" i="3"/>
  <c r="V176" i="3"/>
  <c r="AA176" i="3"/>
  <c r="AF176" i="3"/>
  <c r="AG176" i="3"/>
  <c r="AH176" i="3"/>
  <c r="AM176" i="3"/>
  <c r="AP176" i="3"/>
  <c r="A178" i="3"/>
  <c r="E178" i="3"/>
  <c r="G178" i="3"/>
  <c r="H178" i="3"/>
  <c r="I178" i="3"/>
  <c r="J178" i="3"/>
  <c r="K178" i="3"/>
  <c r="M178" i="3"/>
  <c r="O178" i="3"/>
  <c r="T178" i="3"/>
  <c r="U178" i="3"/>
  <c r="V178" i="3"/>
  <c r="AA178" i="3"/>
  <c r="AF178" i="3"/>
  <c r="AG178" i="3"/>
  <c r="AH178" i="3"/>
  <c r="AM178" i="3"/>
  <c r="AP178" i="3"/>
  <c r="A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T180" i="3"/>
  <c r="U180" i="3"/>
  <c r="V180" i="3"/>
  <c r="AA180" i="3"/>
  <c r="AB180" i="3"/>
  <c r="AC180" i="3"/>
  <c r="AD180" i="3"/>
  <c r="AF180" i="3"/>
  <c r="AG180" i="3"/>
  <c r="AH180" i="3"/>
  <c r="AJ180" i="3"/>
  <c r="AK180" i="3"/>
  <c r="AM180" i="3"/>
  <c r="AN180" i="3"/>
  <c r="AP180" i="3"/>
  <c r="AQ180" i="3"/>
  <c r="A182" i="3"/>
  <c r="E182" i="3"/>
  <c r="G182" i="3"/>
  <c r="H182" i="3"/>
  <c r="I182" i="3"/>
  <c r="J182" i="3"/>
  <c r="K182" i="3"/>
  <c r="M182" i="3"/>
  <c r="O182" i="3"/>
  <c r="T182" i="3"/>
  <c r="U182" i="3"/>
  <c r="V182" i="3"/>
  <c r="AA182" i="3"/>
  <c r="AF182" i="3"/>
  <c r="AG182" i="3"/>
  <c r="AH182" i="3"/>
  <c r="AM182" i="3"/>
  <c r="AP182" i="3"/>
  <c r="A184" i="3"/>
  <c r="T184" i="3"/>
  <c r="U184" i="3"/>
  <c r="V184" i="3"/>
  <c r="AA184" i="3"/>
  <c r="AF184" i="3"/>
  <c r="AG184" i="3"/>
  <c r="AH184" i="3"/>
  <c r="AM184" i="3"/>
  <c r="AP184" i="3"/>
  <c r="I187" i="3"/>
  <c r="V187" i="3"/>
  <c r="AA187" i="3"/>
  <c r="AD187" i="3"/>
  <c r="AQ187" i="3"/>
  <c r="V188" i="3"/>
  <c r="AC188" i="3"/>
  <c r="AQ188" i="3"/>
  <c r="I189" i="3"/>
  <c r="AD189" i="3"/>
  <c r="I190" i="3"/>
  <c r="AD190" i="3"/>
  <c r="T191" i="3"/>
  <c r="V191" i="3"/>
  <c r="AF191" i="3"/>
  <c r="AH191" i="3"/>
  <c r="AK191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T192" i="3"/>
  <c r="U192" i="3"/>
  <c r="V192" i="3"/>
  <c r="AB192" i="3"/>
  <c r="AC192" i="3"/>
  <c r="AD192" i="3"/>
  <c r="AF192" i="3"/>
  <c r="AG192" i="3"/>
  <c r="AH192" i="3"/>
  <c r="AJ192" i="3"/>
  <c r="AM192" i="3"/>
  <c r="AP192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T193" i="3"/>
  <c r="U193" i="3"/>
  <c r="V193" i="3"/>
  <c r="AB193" i="3"/>
  <c r="AC193" i="3"/>
  <c r="AD193" i="3"/>
  <c r="AF193" i="3"/>
  <c r="AG193" i="3"/>
  <c r="AH193" i="3"/>
  <c r="AJ193" i="3"/>
  <c r="AK193" i="3"/>
  <c r="AM193" i="3"/>
  <c r="AN193" i="3"/>
  <c r="AP193" i="3"/>
  <c r="AQ193" i="3"/>
  <c r="AA194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V195" i="3"/>
  <c r="AA195" i="3"/>
  <c r="AB195" i="3"/>
  <c r="AC195" i="3"/>
  <c r="AD195" i="3"/>
  <c r="AF195" i="3"/>
  <c r="AG195" i="3"/>
  <c r="AH195" i="3"/>
  <c r="AJ195" i="3"/>
  <c r="AK195" i="3"/>
  <c r="AN195" i="3"/>
  <c r="AQ195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V196" i="3"/>
  <c r="AA196" i="3"/>
  <c r="AB196" i="3"/>
  <c r="AC196" i="3"/>
  <c r="AD196" i="3"/>
  <c r="AF196" i="3"/>
  <c r="AG196" i="3"/>
  <c r="AH196" i="3"/>
  <c r="AJ196" i="3"/>
  <c r="AK196" i="3"/>
  <c r="AN196" i="3"/>
  <c r="AQ196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T198" i="3"/>
  <c r="U198" i="3"/>
  <c r="V198" i="3"/>
  <c r="AA198" i="3"/>
  <c r="AB198" i="3"/>
  <c r="AC198" i="3"/>
  <c r="AD198" i="3"/>
  <c r="AF198" i="3"/>
  <c r="AG198" i="3"/>
  <c r="AH198" i="3"/>
  <c r="AJ198" i="3"/>
  <c r="AK198" i="3"/>
  <c r="AM198" i="3"/>
  <c r="AN198" i="3"/>
  <c r="AP198" i="3"/>
  <c r="AQ198" i="3"/>
  <c r="AA200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V201" i="3"/>
  <c r="AA201" i="3"/>
  <c r="AB201" i="3"/>
  <c r="AC201" i="3"/>
  <c r="AD201" i="3"/>
  <c r="AF201" i="3"/>
  <c r="AG201" i="3"/>
  <c r="AH201" i="3"/>
  <c r="AJ201" i="3"/>
  <c r="AK201" i="3"/>
  <c r="AN201" i="3"/>
  <c r="AQ201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V203" i="3"/>
  <c r="AA203" i="3"/>
  <c r="AB203" i="3"/>
  <c r="AC203" i="3"/>
  <c r="AD203" i="3"/>
  <c r="AF203" i="3"/>
  <c r="AG203" i="3"/>
  <c r="AH203" i="3"/>
  <c r="AJ203" i="3"/>
  <c r="AK203" i="3"/>
  <c r="AN203" i="3"/>
  <c r="AQ203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V205" i="3"/>
  <c r="AA205" i="3"/>
  <c r="AB205" i="3"/>
  <c r="AC205" i="3"/>
  <c r="AD205" i="3"/>
  <c r="AF205" i="3"/>
  <c r="AG205" i="3"/>
  <c r="AH205" i="3"/>
  <c r="AJ205" i="3"/>
  <c r="AK205" i="3"/>
  <c r="AN205" i="3"/>
  <c r="AQ205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V207" i="3"/>
  <c r="AA207" i="3"/>
  <c r="AB207" i="3"/>
  <c r="AC207" i="3"/>
  <c r="AD207" i="3"/>
  <c r="AF207" i="3"/>
  <c r="AG207" i="3"/>
  <c r="AH207" i="3"/>
  <c r="AJ207" i="3"/>
  <c r="AK207" i="3"/>
  <c r="AN207" i="3"/>
  <c r="AQ207" i="3"/>
  <c r="AA209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V210" i="3"/>
  <c r="AA210" i="3"/>
  <c r="AB210" i="3"/>
  <c r="AC210" i="3"/>
  <c r="AD210" i="3"/>
  <c r="AF210" i="3"/>
  <c r="AG210" i="3"/>
  <c r="AH210" i="3"/>
  <c r="AJ210" i="3"/>
  <c r="AK210" i="3"/>
  <c r="AN210" i="3"/>
  <c r="AQ210" i="3"/>
  <c r="P211" i="3"/>
  <c r="Q211" i="3"/>
  <c r="R211" i="3"/>
  <c r="V211" i="3"/>
  <c r="AA211" i="3"/>
  <c r="AB211" i="3"/>
  <c r="AC211" i="3"/>
  <c r="AD211" i="3"/>
  <c r="AF211" i="3"/>
  <c r="AG211" i="3"/>
  <c r="AH211" i="3"/>
  <c r="AJ211" i="3"/>
  <c r="AK211" i="3"/>
  <c r="AN211" i="3"/>
  <c r="AQ211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V212" i="3"/>
  <c r="AA212" i="3"/>
  <c r="AB212" i="3"/>
  <c r="AC212" i="3"/>
  <c r="AD212" i="3"/>
  <c r="AF212" i="3"/>
  <c r="AG212" i="3"/>
  <c r="AH212" i="3"/>
  <c r="AJ212" i="3"/>
  <c r="AK212" i="3"/>
  <c r="AN212" i="3"/>
  <c r="AQ212" i="3"/>
  <c r="AA214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V215" i="3"/>
  <c r="AA215" i="3"/>
  <c r="AB215" i="3"/>
  <c r="AC215" i="3"/>
  <c r="AD215" i="3"/>
  <c r="AF215" i="3"/>
  <c r="AG215" i="3"/>
  <c r="AH215" i="3"/>
  <c r="AJ215" i="3"/>
  <c r="AK215" i="3"/>
  <c r="AN215" i="3"/>
  <c r="AQ215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V216" i="3"/>
  <c r="AA216" i="3"/>
  <c r="AB216" i="3"/>
  <c r="AC216" i="3"/>
  <c r="AD216" i="3"/>
  <c r="AF216" i="3"/>
  <c r="AG216" i="3"/>
  <c r="AH216" i="3"/>
  <c r="AJ216" i="3"/>
  <c r="AK216" i="3"/>
  <c r="AN216" i="3"/>
  <c r="AQ216" i="3"/>
  <c r="P218" i="3"/>
  <c r="Q218" i="3"/>
  <c r="R218" i="3"/>
  <c r="V218" i="3"/>
  <c r="AA218" i="3"/>
  <c r="AB218" i="3"/>
  <c r="AC218" i="3"/>
  <c r="AD218" i="3"/>
  <c r="AF218" i="3"/>
  <c r="AG218" i="3"/>
  <c r="AH218" i="3"/>
  <c r="AJ218" i="3"/>
  <c r="AK218" i="3"/>
  <c r="AN218" i="3"/>
  <c r="AQ218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T220" i="3"/>
  <c r="U220" i="3"/>
  <c r="V220" i="3"/>
  <c r="AA220" i="3"/>
  <c r="AB220" i="3"/>
  <c r="AC220" i="3"/>
  <c r="AD220" i="3"/>
  <c r="AF220" i="3"/>
  <c r="AG220" i="3"/>
  <c r="AH220" i="3"/>
  <c r="AJ220" i="3"/>
  <c r="AK220" i="3"/>
  <c r="AM220" i="3"/>
  <c r="AN220" i="3"/>
  <c r="AP220" i="3"/>
  <c r="AQ220" i="3"/>
  <c r="AA222" i="3"/>
  <c r="P223" i="3"/>
  <c r="Q223" i="3"/>
  <c r="R223" i="3"/>
  <c r="V223" i="3"/>
  <c r="AA223" i="3"/>
  <c r="AB223" i="3"/>
  <c r="AC223" i="3"/>
  <c r="AD223" i="3"/>
  <c r="AF223" i="3"/>
  <c r="AG223" i="3"/>
  <c r="AH223" i="3"/>
  <c r="AJ223" i="3"/>
  <c r="AK223" i="3"/>
  <c r="AN223" i="3"/>
  <c r="AQ223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V224" i="3"/>
  <c r="AA224" i="3"/>
  <c r="AB224" i="3"/>
  <c r="AC224" i="3"/>
  <c r="AD224" i="3"/>
  <c r="AF224" i="3"/>
  <c r="AG224" i="3"/>
  <c r="AH224" i="3"/>
  <c r="AJ224" i="3"/>
  <c r="AK224" i="3"/>
  <c r="AN224" i="3"/>
  <c r="AQ224" i="3"/>
  <c r="P225" i="3"/>
  <c r="Q225" i="3"/>
  <c r="R225" i="3"/>
  <c r="V225" i="3"/>
  <c r="AA225" i="3"/>
  <c r="AB225" i="3"/>
  <c r="AC225" i="3"/>
  <c r="AD225" i="3"/>
  <c r="AF225" i="3"/>
  <c r="AG225" i="3"/>
  <c r="AH225" i="3"/>
  <c r="AJ225" i="3"/>
  <c r="AK225" i="3"/>
  <c r="AN225" i="3"/>
  <c r="AQ225" i="3"/>
  <c r="O226" i="3"/>
  <c r="P226" i="3"/>
  <c r="Q226" i="3"/>
  <c r="R226" i="3"/>
  <c r="V226" i="3"/>
  <c r="AA226" i="3"/>
  <c r="AB226" i="3"/>
  <c r="AC226" i="3"/>
  <c r="AD226" i="3"/>
  <c r="AF226" i="3"/>
  <c r="AG226" i="3"/>
  <c r="AH226" i="3"/>
  <c r="AJ226" i="3"/>
  <c r="AK226" i="3"/>
  <c r="AN226" i="3"/>
  <c r="AQ226" i="3"/>
  <c r="P227" i="3"/>
  <c r="Q227" i="3"/>
  <c r="R227" i="3"/>
  <c r="V227" i="3"/>
  <c r="AA227" i="3"/>
  <c r="AB227" i="3"/>
  <c r="AC227" i="3"/>
  <c r="AD227" i="3"/>
  <c r="AF227" i="3"/>
  <c r="AG227" i="3"/>
  <c r="AH227" i="3"/>
  <c r="AJ227" i="3"/>
  <c r="AK227" i="3"/>
  <c r="AN227" i="3"/>
  <c r="AQ227" i="3"/>
  <c r="P228" i="3"/>
  <c r="Q228" i="3"/>
  <c r="R228" i="3"/>
  <c r="V228" i="3"/>
  <c r="AA228" i="3"/>
  <c r="AB228" i="3"/>
  <c r="AC228" i="3"/>
  <c r="AD228" i="3"/>
  <c r="AF228" i="3"/>
  <c r="AG228" i="3"/>
  <c r="AH228" i="3"/>
  <c r="AJ228" i="3"/>
  <c r="AK228" i="3"/>
  <c r="AN228" i="3"/>
  <c r="AQ228" i="3"/>
  <c r="L229" i="3"/>
  <c r="O229" i="3"/>
  <c r="P229" i="3"/>
  <c r="Q229" i="3"/>
  <c r="R229" i="3"/>
  <c r="V229" i="3"/>
  <c r="AA229" i="3"/>
  <c r="AB229" i="3"/>
  <c r="AC229" i="3"/>
  <c r="AD229" i="3"/>
  <c r="AF229" i="3"/>
  <c r="AG229" i="3"/>
  <c r="AH229" i="3"/>
  <c r="AJ229" i="3"/>
  <c r="AK229" i="3"/>
  <c r="AN229" i="3"/>
  <c r="AQ229" i="3"/>
  <c r="L230" i="3"/>
  <c r="O230" i="3"/>
  <c r="P230" i="3"/>
  <c r="Q230" i="3"/>
  <c r="R230" i="3"/>
  <c r="V230" i="3"/>
  <c r="AA230" i="3"/>
  <c r="AB230" i="3"/>
  <c r="AC230" i="3"/>
  <c r="AD230" i="3"/>
  <c r="AF230" i="3"/>
  <c r="AG230" i="3"/>
  <c r="AH230" i="3"/>
  <c r="AJ230" i="3"/>
  <c r="AK230" i="3"/>
  <c r="AN230" i="3"/>
  <c r="AQ230" i="3"/>
  <c r="P231" i="3"/>
  <c r="Q231" i="3"/>
  <c r="R231" i="3"/>
  <c r="V231" i="3"/>
  <c r="AA231" i="3"/>
  <c r="AB231" i="3"/>
  <c r="AC231" i="3"/>
  <c r="AD231" i="3"/>
  <c r="AF231" i="3"/>
  <c r="AG231" i="3"/>
  <c r="AH231" i="3"/>
  <c r="AJ231" i="3"/>
  <c r="AK231" i="3"/>
  <c r="AN231" i="3"/>
  <c r="AQ231" i="3"/>
  <c r="P232" i="3"/>
  <c r="Q232" i="3"/>
  <c r="R232" i="3"/>
  <c r="V232" i="3"/>
  <c r="AA232" i="3"/>
  <c r="AB232" i="3"/>
  <c r="AC232" i="3"/>
  <c r="AD232" i="3"/>
  <c r="AF232" i="3"/>
  <c r="AG232" i="3"/>
  <c r="AH232" i="3"/>
  <c r="AJ232" i="3"/>
  <c r="AK232" i="3"/>
  <c r="AN232" i="3"/>
  <c r="AQ232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V233" i="3"/>
  <c r="AA233" i="3"/>
  <c r="AB233" i="3"/>
  <c r="AC233" i="3"/>
  <c r="AD233" i="3"/>
  <c r="AF233" i="3"/>
  <c r="AG233" i="3"/>
  <c r="AH233" i="3"/>
  <c r="AJ233" i="3"/>
  <c r="AK233" i="3"/>
  <c r="AN233" i="3"/>
  <c r="AQ233" i="3"/>
  <c r="P234" i="3"/>
  <c r="Q234" i="3"/>
  <c r="R234" i="3"/>
  <c r="V234" i="3"/>
  <c r="AA234" i="3"/>
  <c r="AB234" i="3"/>
  <c r="AC234" i="3"/>
  <c r="AD234" i="3"/>
  <c r="AF234" i="3"/>
  <c r="AG234" i="3"/>
  <c r="AH234" i="3"/>
  <c r="AJ234" i="3"/>
  <c r="AK234" i="3"/>
  <c r="AN234" i="3"/>
  <c r="AQ234" i="3"/>
  <c r="P235" i="3"/>
  <c r="Q235" i="3"/>
  <c r="R235" i="3"/>
  <c r="V235" i="3"/>
  <c r="AA235" i="3"/>
  <c r="AB235" i="3"/>
  <c r="AC235" i="3"/>
  <c r="AD235" i="3"/>
  <c r="AF235" i="3"/>
  <c r="AG235" i="3"/>
  <c r="AH235" i="3"/>
  <c r="AJ235" i="3"/>
  <c r="AK235" i="3"/>
  <c r="AN235" i="3"/>
  <c r="AQ235" i="3"/>
  <c r="P236" i="3"/>
  <c r="Q236" i="3"/>
  <c r="R236" i="3"/>
  <c r="V236" i="3"/>
  <c r="AA236" i="3"/>
  <c r="AB236" i="3"/>
  <c r="AC236" i="3"/>
  <c r="AD236" i="3"/>
  <c r="AF236" i="3"/>
  <c r="AG236" i="3"/>
  <c r="AH236" i="3"/>
  <c r="AJ236" i="3"/>
  <c r="AK236" i="3"/>
  <c r="AN236" i="3"/>
  <c r="AQ236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T237" i="3"/>
  <c r="U237" i="3"/>
  <c r="V237" i="3"/>
  <c r="AA237" i="3"/>
  <c r="AB237" i="3"/>
  <c r="AC237" i="3"/>
  <c r="AD237" i="3"/>
  <c r="AF237" i="3"/>
  <c r="AG237" i="3"/>
  <c r="AH237" i="3"/>
  <c r="AJ237" i="3"/>
  <c r="AK237" i="3"/>
  <c r="AM237" i="3"/>
  <c r="AN237" i="3"/>
  <c r="AP237" i="3"/>
  <c r="AQ237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T239" i="3"/>
  <c r="U239" i="3"/>
  <c r="V239" i="3"/>
  <c r="AA239" i="3"/>
  <c r="AB239" i="3"/>
  <c r="AC239" i="3"/>
  <c r="AD239" i="3"/>
  <c r="AF239" i="3"/>
  <c r="AG239" i="3"/>
  <c r="AH239" i="3"/>
  <c r="AJ239" i="3"/>
  <c r="AK239" i="3"/>
  <c r="AM239" i="3"/>
  <c r="AN239" i="3"/>
  <c r="AP239" i="3"/>
  <c r="AQ239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T241" i="3"/>
  <c r="U241" i="3"/>
  <c r="V241" i="3"/>
  <c r="AA241" i="3"/>
  <c r="AB241" i="3"/>
  <c r="AC241" i="3"/>
  <c r="AD241" i="3"/>
  <c r="AF241" i="3"/>
  <c r="AG241" i="3"/>
  <c r="AH241" i="3"/>
  <c r="AJ241" i="3"/>
  <c r="AK241" i="3"/>
  <c r="AM241" i="3"/>
  <c r="AN241" i="3"/>
  <c r="AP241" i="3"/>
  <c r="AQ241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T243" i="3"/>
  <c r="U243" i="3"/>
  <c r="V243" i="3"/>
  <c r="AA243" i="3"/>
  <c r="AB243" i="3"/>
  <c r="AC243" i="3"/>
  <c r="AD243" i="3"/>
  <c r="AF243" i="3"/>
  <c r="AG243" i="3"/>
  <c r="AH243" i="3"/>
  <c r="AJ243" i="3"/>
  <c r="AK243" i="3"/>
  <c r="AM243" i="3"/>
  <c r="AN243" i="3"/>
  <c r="AP243" i="3"/>
  <c r="AQ243" i="3"/>
  <c r="A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T245" i="3"/>
  <c r="U245" i="3"/>
  <c r="V245" i="3"/>
  <c r="AA245" i="3"/>
  <c r="AB245" i="3"/>
  <c r="AC245" i="3"/>
  <c r="AD245" i="3"/>
  <c r="AF245" i="3"/>
  <c r="AG245" i="3"/>
  <c r="AH245" i="3"/>
  <c r="AJ245" i="3"/>
  <c r="AK245" i="3"/>
  <c r="AM245" i="3"/>
  <c r="AN245" i="3"/>
  <c r="AP245" i="3"/>
  <c r="AQ245" i="3"/>
  <c r="A248" i="3"/>
  <c r="I248" i="3"/>
  <c r="U248" i="3"/>
  <c r="I249" i="3"/>
  <c r="U249" i="3"/>
  <c r="I250" i="3"/>
  <c r="I251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A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A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A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A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A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A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A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A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A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A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A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A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A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A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A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A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A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A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A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A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A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A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A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A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A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A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A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A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A291" i="3"/>
  <c r="A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A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A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A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A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A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A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A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A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A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A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A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A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A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A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A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A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A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A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A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A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A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A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A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A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A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A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A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A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A330" i="3"/>
  <c r="A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A333" i="3"/>
  <c r="A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A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A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A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A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A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A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A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A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A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C348" i="3"/>
  <c r="M348" i="3"/>
  <c r="C349" i="3"/>
  <c r="M349" i="3"/>
  <c r="C350" i="3"/>
  <c r="C351" i="3"/>
  <c r="I356" i="3"/>
  <c r="K356" i="3"/>
  <c r="M356" i="3"/>
  <c r="A359" i="3"/>
  <c r="G359" i="3"/>
  <c r="A360" i="3"/>
  <c r="G360" i="3"/>
  <c r="A361" i="3"/>
  <c r="G361" i="3"/>
  <c r="A362" i="3"/>
  <c r="G362" i="3"/>
  <c r="A363" i="3"/>
  <c r="G363" i="3"/>
  <c r="A364" i="3"/>
  <c r="G364" i="3"/>
  <c r="I364" i="3"/>
  <c r="A367" i="3"/>
  <c r="G367" i="3"/>
  <c r="A368" i="3"/>
  <c r="G368" i="3"/>
  <c r="A369" i="3"/>
  <c r="G369" i="3"/>
  <c r="A370" i="3"/>
  <c r="G370" i="3"/>
  <c r="A371" i="3"/>
  <c r="G371" i="3"/>
  <c r="A372" i="3"/>
  <c r="G372" i="3"/>
  <c r="A373" i="3"/>
  <c r="G373" i="3"/>
  <c r="A374" i="3"/>
  <c r="G374" i="3"/>
  <c r="A375" i="3"/>
  <c r="G375" i="3"/>
  <c r="A376" i="3"/>
  <c r="G376" i="3"/>
  <c r="A378" i="3"/>
  <c r="G378" i="3"/>
  <c r="A379" i="3"/>
  <c r="G379" i="3"/>
  <c r="A380" i="3"/>
  <c r="G380" i="3"/>
  <c r="A381" i="3"/>
  <c r="G381" i="3"/>
  <c r="A382" i="3"/>
  <c r="G382" i="3"/>
  <c r="A383" i="3"/>
  <c r="G383" i="3"/>
  <c r="A384" i="3"/>
  <c r="G384" i="3"/>
  <c r="E386" i="3"/>
  <c r="E388" i="3"/>
  <c r="E389" i="3"/>
  <c r="E390" i="3"/>
  <c r="E391" i="3"/>
  <c r="G391" i="3"/>
  <c r="I392" i="3"/>
  <c r="A394" i="3"/>
  <c r="A395" i="3"/>
  <c r="G395" i="3"/>
  <c r="A396" i="3"/>
  <c r="G396" i="3"/>
  <c r="A397" i="3"/>
  <c r="G397" i="3"/>
  <c r="A398" i="3"/>
  <c r="G398" i="3"/>
  <c r="A399" i="3"/>
  <c r="I399" i="3"/>
  <c r="A401" i="3"/>
  <c r="D401" i="3"/>
  <c r="I401" i="3"/>
  <c r="K401" i="3"/>
  <c r="A403" i="3"/>
  <c r="A404" i="3"/>
  <c r="G404" i="3"/>
  <c r="A405" i="3"/>
  <c r="G405" i="3"/>
  <c r="A406" i="3"/>
  <c r="G406" i="3"/>
  <c r="A407" i="3"/>
  <c r="K407" i="3"/>
  <c r="A409" i="3"/>
  <c r="D409" i="3"/>
  <c r="K409" i="3"/>
  <c r="M409" i="3"/>
  <c r="A411" i="3"/>
  <c r="A412" i="3"/>
  <c r="G412" i="3"/>
  <c r="A413" i="3"/>
  <c r="G413" i="3"/>
  <c r="A414" i="3"/>
  <c r="A415" i="3"/>
  <c r="G415" i="3"/>
  <c r="A416" i="3"/>
  <c r="M418" i="3"/>
  <c r="C421" i="3"/>
  <c r="M421" i="3"/>
  <c r="C422" i="3"/>
  <c r="M422" i="3"/>
  <c r="C423" i="3"/>
  <c r="C424" i="3"/>
  <c r="I429" i="3"/>
  <c r="K429" i="3"/>
  <c r="M429" i="3"/>
  <c r="A432" i="3"/>
  <c r="G432" i="3"/>
  <c r="A433" i="3"/>
  <c r="G433" i="3"/>
  <c r="A434" i="3"/>
  <c r="G434" i="3"/>
  <c r="A435" i="3"/>
  <c r="G435" i="3"/>
  <c r="A436" i="3"/>
  <c r="G436" i="3"/>
  <c r="A437" i="3"/>
  <c r="G437" i="3"/>
  <c r="I437" i="3"/>
  <c r="A440" i="3"/>
  <c r="G440" i="3"/>
  <c r="A441" i="3"/>
  <c r="G441" i="3"/>
  <c r="A442" i="3"/>
  <c r="G442" i="3"/>
  <c r="A443" i="3"/>
  <c r="G443" i="3"/>
  <c r="A444" i="3"/>
  <c r="G444" i="3"/>
  <c r="A445" i="3"/>
  <c r="G445" i="3"/>
  <c r="A446" i="3"/>
  <c r="G446" i="3"/>
  <c r="A447" i="3"/>
  <c r="G447" i="3"/>
  <c r="A448" i="3"/>
  <c r="G448" i="3"/>
  <c r="A449" i="3"/>
  <c r="G449" i="3"/>
  <c r="A451" i="3"/>
  <c r="G451" i="3"/>
  <c r="A452" i="3"/>
  <c r="G452" i="3"/>
  <c r="A453" i="3"/>
  <c r="G453" i="3"/>
  <c r="A454" i="3"/>
  <c r="G454" i="3"/>
  <c r="A455" i="3"/>
  <c r="G455" i="3"/>
  <c r="A456" i="3"/>
  <c r="G456" i="3"/>
  <c r="A457" i="3"/>
  <c r="G457" i="3"/>
  <c r="A459" i="3"/>
  <c r="E459" i="3"/>
  <c r="A461" i="3"/>
  <c r="E461" i="3"/>
  <c r="A462" i="3"/>
  <c r="E462" i="3"/>
  <c r="A463" i="3"/>
  <c r="E463" i="3"/>
  <c r="E464" i="3"/>
  <c r="G464" i="3"/>
  <c r="I465" i="3"/>
  <c r="A467" i="3"/>
  <c r="A468" i="3"/>
  <c r="G468" i="3"/>
  <c r="A469" i="3"/>
  <c r="G469" i="3"/>
  <c r="A470" i="3"/>
  <c r="G470" i="3"/>
  <c r="A471" i="3"/>
  <c r="G471" i="3"/>
  <c r="I472" i="3"/>
  <c r="A474" i="3"/>
  <c r="D474" i="3"/>
  <c r="I474" i="3"/>
  <c r="K474" i="3"/>
  <c r="A476" i="3"/>
  <c r="A477" i="3"/>
  <c r="G477" i="3"/>
  <c r="A478" i="3"/>
  <c r="G478" i="3"/>
  <c r="A479" i="3"/>
  <c r="G479" i="3"/>
  <c r="A480" i="3"/>
  <c r="K480" i="3"/>
  <c r="A482" i="3"/>
  <c r="D482" i="3"/>
  <c r="K482" i="3"/>
  <c r="M482" i="3"/>
  <c r="A484" i="3"/>
  <c r="A485" i="3"/>
  <c r="G485" i="3"/>
  <c r="A486" i="3"/>
  <c r="G486" i="3"/>
  <c r="A487" i="3"/>
  <c r="A488" i="3"/>
  <c r="G488" i="3"/>
  <c r="A489" i="3"/>
  <c r="M491" i="3"/>
  <c r="L108" i="3" l="1"/>
  <c r="I184" i="3"/>
  <c r="I108" i="3"/>
  <c r="H108" i="3"/>
  <c r="H184" i="3"/>
  <c r="M108" i="3"/>
  <c r="M184" i="3"/>
  <c r="E108" i="3"/>
  <c r="E184" i="3"/>
  <c r="AB51" i="3"/>
  <c r="R51" i="3"/>
  <c r="P54" i="3"/>
  <c r="P56" i="3" s="1"/>
  <c r="P173" i="3"/>
  <c r="J108" i="3"/>
  <c r="J184" i="3"/>
  <c r="AC173" i="3"/>
  <c r="AJ51" i="3"/>
  <c r="AJ54" i="3" s="1"/>
  <c r="AJ56" i="3" s="1"/>
  <c r="AJ60" i="3" s="1"/>
  <c r="AA154" i="2"/>
  <c r="AA1" i="2"/>
  <c r="F96" i="3"/>
  <c r="F101" i="3" s="1"/>
  <c r="F105" i="3" s="1"/>
  <c r="Q51" i="3"/>
  <c r="AA99" i="2"/>
  <c r="N96" i="3"/>
  <c r="N101" i="3" s="1"/>
  <c r="N105" i="3" s="1"/>
  <c r="AC54" i="3"/>
  <c r="AC56" i="3" s="1"/>
  <c r="AC60" i="3" s="1"/>
  <c r="A421" i="3"/>
  <c r="L173" i="3"/>
  <c r="L176" i="3" s="1"/>
  <c r="L178" i="3" s="1"/>
  <c r="L182" i="3" s="1"/>
  <c r="L184" i="3" s="1"/>
  <c r="D173" i="3"/>
  <c r="D176" i="3" s="1"/>
  <c r="D178" i="3" s="1"/>
  <c r="D182" i="3" s="1"/>
  <c r="D184" i="3" s="1"/>
  <c r="AA119" i="3"/>
  <c r="D96" i="3"/>
  <c r="N54" i="3"/>
  <c r="N56" i="3" s="1"/>
  <c r="N60" i="3" s="1"/>
  <c r="F54" i="3"/>
  <c r="F56" i="3" s="1"/>
  <c r="F60" i="3" s="1"/>
  <c r="A348" i="3"/>
  <c r="A187" i="3"/>
  <c r="A119" i="3"/>
  <c r="AB173" i="3" l="1"/>
  <c r="P176" i="3"/>
  <c r="P178" i="3" s="1"/>
  <c r="P182" i="3" s="1"/>
  <c r="D418" i="3"/>
  <c r="D491" i="3"/>
  <c r="P60" i="3"/>
  <c r="AJ184" i="3"/>
  <c r="R173" i="3"/>
  <c r="R176" i="3" s="1"/>
  <c r="R178" i="3" s="1"/>
  <c r="R182" i="3" s="1"/>
  <c r="R54" i="3"/>
  <c r="R56" i="3" s="1"/>
  <c r="R60" i="3" s="1"/>
  <c r="AQ173" i="3"/>
  <c r="AQ176" i="3" s="1"/>
  <c r="AQ178" i="3" s="1"/>
  <c r="AQ182" i="3" s="1"/>
  <c r="AQ184" i="3" s="1"/>
  <c r="AJ173" i="3"/>
  <c r="AJ176" i="3" s="1"/>
  <c r="AJ178" i="3" s="1"/>
  <c r="AJ182" i="3" s="1"/>
  <c r="AC176" i="3"/>
  <c r="AC178" i="3" s="1"/>
  <c r="AC182" i="3" s="1"/>
  <c r="AC184" i="3" s="1"/>
  <c r="AN51" i="3"/>
  <c r="AD51" i="3"/>
  <c r="AD54" i="3" s="1"/>
  <c r="AD56" i="3" s="1"/>
  <c r="AD60" i="3" s="1"/>
  <c r="AB54" i="3"/>
  <c r="AB56" i="3" s="1"/>
  <c r="AB60" i="3" s="1"/>
  <c r="AK51" i="3"/>
  <c r="F184" i="3"/>
  <c r="F108" i="3"/>
  <c r="N184" i="3"/>
  <c r="N108" i="3"/>
  <c r="Q96" i="3"/>
  <c r="Q101" i="3" s="1"/>
  <c r="Q105" i="3" s="1"/>
  <c r="D101" i="3"/>
  <c r="D105" i="3" s="1"/>
  <c r="D108" i="3" s="1"/>
  <c r="P96" i="3"/>
  <c r="AC96" i="3"/>
  <c r="Q173" i="3"/>
  <c r="Q176" i="3" s="1"/>
  <c r="Q178" i="3" s="1"/>
  <c r="Q182" i="3" s="1"/>
  <c r="Q54" i="3"/>
  <c r="Q56" i="3" s="1"/>
  <c r="Q60" i="3" s="1"/>
  <c r="AK54" i="3" l="1"/>
  <c r="AK56" i="3" s="1"/>
  <c r="AK60" i="3" s="1"/>
  <c r="G414" i="3"/>
  <c r="M416" i="3" s="1"/>
  <c r="G487" i="3"/>
  <c r="M489" i="3" s="1"/>
  <c r="AN54" i="3"/>
  <c r="AN56" i="3" s="1"/>
  <c r="AN60" i="3" s="1"/>
  <c r="Q184" i="3"/>
  <c r="Q108" i="3"/>
  <c r="P184" i="3"/>
  <c r="AQ96" i="3"/>
  <c r="AQ101" i="3" s="1"/>
  <c r="AQ105" i="3" s="1"/>
  <c r="AQ108" i="3" s="1"/>
  <c r="AC101" i="3"/>
  <c r="AC105" i="3" s="1"/>
  <c r="AC108" i="3" s="1"/>
  <c r="AJ96" i="3"/>
  <c r="AJ101" i="3" s="1"/>
  <c r="AJ105" i="3" s="1"/>
  <c r="AJ108" i="3" s="1"/>
  <c r="R96" i="3"/>
  <c r="R101" i="3" s="1"/>
  <c r="R105" i="3" s="1"/>
  <c r="R108" i="3" s="1"/>
  <c r="P101" i="3"/>
  <c r="P105" i="3" s="1"/>
  <c r="P108" i="3" s="1"/>
  <c r="AB96" i="3"/>
  <c r="R184" i="3"/>
  <c r="AD173" i="3"/>
  <c r="AD176" i="3" s="1"/>
  <c r="AD178" i="3" s="1"/>
  <c r="AD182" i="3" s="1"/>
  <c r="AD184" i="3" s="1"/>
  <c r="AK173" i="3"/>
  <c r="AK176" i="3" s="1"/>
  <c r="AK178" i="3" s="1"/>
  <c r="AK182" i="3" s="1"/>
  <c r="AB176" i="3"/>
  <c r="AB178" i="3" s="1"/>
  <c r="AB182" i="3" s="1"/>
  <c r="AB184" i="3" s="1"/>
  <c r="AN173" i="3"/>
  <c r="AN176" i="3" s="1"/>
  <c r="AN178" i="3" s="1"/>
  <c r="AN182" i="3" s="1"/>
  <c r="AD96" i="3" l="1"/>
  <c r="AD101" i="3" s="1"/>
  <c r="AD105" i="3" s="1"/>
  <c r="AD108" i="3" s="1"/>
  <c r="AB101" i="3"/>
  <c r="AB105" i="3" s="1"/>
  <c r="AB108" i="3" s="1"/>
  <c r="AK96" i="3"/>
  <c r="AK101" i="3" s="1"/>
  <c r="AK105" i="3" s="1"/>
  <c r="AN96" i="3"/>
  <c r="AN101" i="3" s="1"/>
  <c r="AN105" i="3" s="1"/>
  <c r="AN108" i="3" s="1"/>
  <c r="AN184" i="3"/>
  <c r="AK184" i="3"/>
  <c r="AK108" i="3"/>
</calcChain>
</file>

<file path=xl/sharedStrings.xml><?xml version="1.0" encoding="utf-8"?>
<sst xmlns="http://schemas.openxmlformats.org/spreadsheetml/2006/main" count="1069" uniqueCount="598">
  <si>
    <t>TRANSWESTERN PIPELINE GROUP (Including Co. 92)</t>
  </si>
  <si>
    <t>BACKUP FOR BALANCE SHEET AND CASH FLOW STATEMENT</t>
  </si>
  <si>
    <t>2002 OPERATING PLAN</t>
  </si>
  <si>
    <t>(Thousands of Dollars)</t>
  </si>
  <si>
    <t>3rd C.E.</t>
  </si>
  <si>
    <t xml:space="preserve">BALANCE </t>
  </si>
  <si>
    <t>PLAN</t>
  </si>
  <si>
    <t>TOTAL</t>
  </si>
  <si>
    <t>FEB.</t>
  </si>
  <si>
    <t>ESTIMATED</t>
  </si>
  <si>
    <t>12/31/01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</si>
  <si>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</si>
  <si>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</si>
  <si>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</si>
  <si>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</si>
  <si>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</si>
  <si>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</si>
  <si>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</si>
  <si>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</si>
  <si>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</si>
  <si>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</si>
  <si>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</si>
  <si>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</si>
  <si>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Y-T-D</t>
  </si>
  <si>
    <t>R.M.</t>
  </si>
  <si>
    <t>Cash / Temporary Cash Investments - Beg. Bal.</t>
  </si>
  <si>
    <t xml:space="preserve">   Actual / Estimate Adjustment</t>
  </si>
  <si>
    <t>Cash / Temporary Cash Investments - End. Bal.</t>
  </si>
  <si>
    <t xml:space="preserve">      Change</t>
  </si>
  <si>
    <t>Accounts Receivable - Beg. Balance</t>
  </si>
  <si>
    <t xml:space="preserve">   Previous Month Subtotal</t>
  </si>
  <si>
    <t xml:space="preserve">   Fuel Sales (Assumed Net Over Retainage)</t>
  </si>
  <si>
    <t>(L)</t>
  </si>
  <si>
    <t xml:space="preserve">   Transportion Revenue </t>
  </si>
  <si>
    <t xml:space="preserve">   ET&amp;S "Stretch" Revenue</t>
  </si>
  <si>
    <t xml:space="preserve">   Other Revenue</t>
  </si>
  <si>
    <t xml:space="preserve">   Rate Case Impact (Higher Rates)</t>
  </si>
  <si>
    <t xml:space="preserve">      Subtotal - Revenue</t>
  </si>
  <si>
    <t xml:space="preserve">   Other</t>
  </si>
  <si>
    <t xml:space="preserve">   Assigned receivables Sale (Reclass to A/P 3/01)</t>
  </si>
  <si>
    <t>Accounts Receivable - End. Balance</t>
  </si>
  <si>
    <t>Asset Price Risk Management (Current) - Beg. Balance</t>
  </si>
  <si>
    <t xml:space="preserve">   Other Speculative (Reclass from NonCur. 4/01)</t>
  </si>
  <si>
    <t>Asset Price Risk Management (Current) - End. Balance</t>
  </si>
  <si>
    <t>Prepayments - Beg. Balance</t>
  </si>
  <si>
    <t xml:space="preserve">   DOT Users Fees - 2001(Expensed in 2000 ???)</t>
  </si>
  <si>
    <t xml:space="preserve">         - 2002</t>
  </si>
  <si>
    <t xml:space="preserve">   Gas Purchases</t>
  </si>
  <si>
    <t>Prepayments - End. Balance</t>
  </si>
  <si>
    <t>Materials &amp; Supplies - Beg. Balance</t>
  </si>
  <si>
    <t>Materials &amp; Supplies - End. Balance</t>
  </si>
  <si>
    <t>Exchange Gas Receivable - Beg. Balance</t>
  </si>
  <si>
    <t>Exchange Gas Receivable - End. Balance</t>
  </si>
  <si>
    <t>Regulatory Assets (Current) - Beg. Balance.</t>
  </si>
  <si>
    <t xml:space="preserve">   Accumulated Reserve Adjustment (Refunction.)</t>
  </si>
  <si>
    <t xml:space="preserve">   AFUDC Gross-Up </t>
  </si>
  <si>
    <t xml:space="preserve">   South Georgia</t>
  </si>
  <si>
    <t xml:space="preserve">   Unamortized Debt Expense.</t>
  </si>
  <si>
    <t xml:space="preserve">   Rate Case Costs (Reg Com. Exp.)</t>
  </si>
  <si>
    <t xml:space="preserve">   ACA - Payments</t>
  </si>
  <si>
    <t xml:space="preserve">           - Amortization</t>
  </si>
  <si>
    <t xml:space="preserve">   PGAR </t>
  </si>
  <si>
    <t xml:space="preserve">   Severance &amp; Relocation</t>
  </si>
  <si>
    <t xml:space="preserve">   TCR 2 </t>
  </si>
  <si>
    <t xml:space="preserve">      TCR Preferred Interest</t>
  </si>
  <si>
    <t xml:space="preserve">   Santa Fe</t>
  </si>
  <si>
    <t xml:space="preserve">   Pipe Recoating</t>
  </si>
  <si>
    <t xml:space="preserve">   Mini Settle. (Reclass from Reg Assets) - Sunrise</t>
  </si>
  <si>
    <t xml:space="preserve">                    - Uncollectible A/R</t>
  </si>
  <si>
    <t xml:space="preserve">                    - FERC Audit Adjustment</t>
  </si>
  <si>
    <t xml:space="preserve">                    - TCR C</t>
  </si>
  <si>
    <t xml:space="preserve">                    - PGAR</t>
  </si>
  <si>
    <t xml:space="preserve">                    - Monsanto</t>
  </si>
  <si>
    <t xml:space="preserve">                    - JJCC</t>
  </si>
  <si>
    <t xml:space="preserve">                    - Extraordinary Environmental Costs</t>
  </si>
  <si>
    <t>Regulatory Assets (Current) - End. Balance.</t>
  </si>
  <si>
    <t>Other Current Assets - Beg. Balance</t>
  </si>
  <si>
    <t xml:space="preserve">   Variable Pay Accrual</t>
  </si>
  <si>
    <t>Other Current Assets - End. Balance</t>
  </si>
  <si>
    <t>Pipeline Partnerships - Beg. Balance</t>
  </si>
  <si>
    <t xml:space="preserve">   Partnership Income / Loss</t>
  </si>
  <si>
    <t xml:space="preserve">   Partnership Distribution</t>
  </si>
  <si>
    <t>Pipeline Partnerships - End. Balance</t>
  </si>
  <si>
    <t>Investments &amp; Other Assets - Beg. Balance</t>
  </si>
  <si>
    <t>Investments &amp; Other Assets - End. Balance</t>
  </si>
  <si>
    <t>Plant - Beg. Balance</t>
  </si>
  <si>
    <t xml:space="preserve">   Capital Expend. (Betty S.) - Additions to Property</t>
  </si>
  <si>
    <t xml:space="preserve">         - Other CAPEX (Gas Reclass to Finished Plant)</t>
  </si>
  <si>
    <t xml:space="preserve">         - Yr. End Accrual Activity / Add. O&amp;M Capitalization</t>
  </si>
  <si>
    <t xml:space="preserve">         - Additional Laguna (???) ROW Settlements</t>
  </si>
  <si>
    <t xml:space="preserve">   AFUDC</t>
  </si>
  <si>
    <t xml:space="preserve">   Asset Sales - Net Plant (KN Energy #1)</t>
  </si>
  <si>
    <t xml:space="preserve">                      - Net Plant (KN Energy #2)</t>
  </si>
  <si>
    <t xml:space="preserve">   Plant / Reserve Adjustments</t>
  </si>
  <si>
    <t xml:space="preserve">   Linepack Revaluation vs. Other CAPEX (3/98 Forward)</t>
  </si>
  <si>
    <t xml:space="preserve">   Retirements at Cost </t>
  </si>
  <si>
    <t>Plant - End. Balance</t>
  </si>
  <si>
    <t>Accumulated Depreciation - Beg. Balance</t>
  </si>
  <si>
    <t xml:space="preserve">   Depreciation Expense</t>
  </si>
  <si>
    <t xml:space="preserve">   Plant Amortization</t>
  </si>
  <si>
    <t xml:space="preserve">   Removals </t>
  </si>
  <si>
    <t xml:space="preserve">   Salvage </t>
  </si>
  <si>
    <t xml:space="preserve">   Rate Case Adjustment</t>
  </si>
  <si>
    <t xml:space="preserve">   Pipe Recoating / Accumulated Reserve Adjustment</t>
  </si>
  <si>
    <t xml:space="preserve">   Asset Sales </t>
  </si>
  <si>
    <t xml:space="preserve">   Retirement of Reserves / Non-Utility Depreciation</t>
  </si>
  <si>
    <t>Accumulated Depreciation - End. Balance</t>
  </si>
  <si>
    <t>Deferred Contract Reform. Costs (NonCur.) - Beg. Balance</t>
  </si>
  <si>
    <t>Deferred Contract Reform. Costs (NonCur.) - End. Balance</t>
  </si>
  <si>
    <t>Asset Price Risk Management (Noncurrent) - Beg. Balance</t>
  </si>
  <si>
    <t xml:space="preserve">   Other Comprehensive Income</t>
  </si>
  <si>
    <t xml:space="preserve">   Other Speculative (Reclass to Current 4/01)</t>
  </si>
  <si>
    <t>Asset Price Risk Management (Noncurrent) - End. Balance</t>
  </si>
  <si>
    <t>MONTHLY</t>
  </si>
  <si>
    <t>Regulatory Assets (Noncurrent) - Beg. Balance</t>
  </si>
  <si>
    <t>END. BAL.</t>
  </si>
  <si>
    <t xml:space="preserve">   Accumulated Reserve Adjust. (Refunction.) - Principal / Other</t>
  </si>
  <si>
    <t xml:space="preserve">          - Amortization</t>
  </si>
  <si>
    <t xml:space="preserve">   AFUDC - Gross-Up </t>
  </si>
  <si>
    <t xml:space="preserve">   South Georgia - Principal / Other</t>
  </si>
  <si>
    <t xml:space="preserve">   Sunrise - Principal / Other</t>
  </si>
  <si>
    <t xml:space="preserve">   Uncollectible A/R - Principal / Other (Reclass from Cur. 7/01)</t>
  </si>
  <si>
    <t xml:space="preserve">   FERC Audit Adjustment - Principal / Other</t>
  </si>
  <si>
    <t xml:space="preserve">   TCR C - Principal / Other</t>
  </si>
  <si>
    <t xml:space="preserve">   PGAR - Principal / Other</t>
  </si>
  <si>
    <t xml:space="preserve">   Monsanto Litigation - Principal / Other</t>
  </si>
  <si>
    <t xml:space="preserve">   JJCC Litigation - Principal / Other</t>
  </si>
  <si>
    <t xml:space="preserve">   Extraordinary Environmental - Principal / Other</t>
  </si>
  <si>
    <t xml:space="preserve">   Pipe Recoating - Principal / Other</t>
  </si>
  <si>
    <t xml:space="preserve">                          - Amortization (Reg. Amort.)</t>
  </si>
  <si>
    <t xml:space="preserve">   Regulatory Commission Expense (Reg. Amort.)</t>
  </si>
  <si>
    <t xml:space="preserve">          - Reclass to Current (5/99)</t>
  </si>
  <si>
    <t xml:space="preserve">   Y2K Costs Deferrals (Reclass from Def. Charges 7/00)</t>
  </si>
  <si>
    <t xml:space="preserve">   TCR 2 - Other Costs </t>
  </si>
  <si>
    <t xml:space="preserve">             - Amortization</t>
  </si>
  <si>
    <t xml:space="preserve">   TCR Interest - Principal</t>
  </si>
  <si>
    <t xml:space="preserve">                   - Surcharge Tracker</t>
  </si>
  <si>
    <t xml:space="preserve">   Severance / Relocation - Principal</t>
  </si>
  <si>
    <t xml:space="preserve">      Funds Flow Management (Final Plan)</t>
  </si>
  <si>
    <t xml:space="preserve">      Funds Flow Management (2nd CE)</t>
  </si>
  <si>
    <t xml:space="preserve">      Funds Flow Management (3rd C.E. 2001)</t>
  </si>
  <si>
    <t>Regulatory Assets (Noncurrent) - End. Balance</t>
  </si>
  <si>
    <t>Deferred Charges - Beg. Balance</t>
  </si>
  <si>
    <t xml:space="preserve">   Amortized Loss on Reacquired Debt</t>
  </si>
  <si>
    <t xml:space="preserve">   Non Construc.WIP (Incl. Temp. Holding) - Normal</t>
  </si>
  <si>
    <t xml:space="preserve">          - Y2K Cost Deferrals (Reclass to Reg. Assets 7/00)</t>
  </si>
  <si>
    <t xml:space="preserve">          - Navajo ROW</t>
  </si>
  <si>
    <t xml:space="preserve">   Unamortized Debt Expense</t>
  </si>
  <si>
    <t xml:space="preserve">   Other (Was Operation Information Costs)</t>
  </si>
  <si>
    <t xml:space="preserve">   Santa Fe Amortization</t>
  </si>
  <si>
    <t xml:space="preserve">   Unidentified "Stretch" (Non Cash)</t>
  </si>
  <si>
    <t xml:space="preserve">   Quarterly Actual vs. Flash Variance (Hyperion Adjust.)</t>
  </si>
  <si>
    <t>Deferred Charges - End. Balance</t>
  </si>
  <si>
    <t>TOTAL ASSETS</t>
  </si>
  <si>
    <t xml:space="preserve">      Net Change</t>
  </si>
  <si>
    <t>Accounts Payable (Assoc. / Other) - Beg. Bal.</t>
  </si>
  <si>
    <t xml:space="preserve">   Gas Purchased &amp; Produced</t>
  </si>
  <si>
    <t>(UL)</t>
  </si>
  <si>
    <t xml:space="preserve">   Liquids Fuel &amp; Shrinkage </t>
  </si>
  <si>
    <t xml:space="preserve">   Transport Fuel &amp; Shrinkage </t>
  </si>
  <si>
    <t xml:space="preserve">   Miscellaneous</t>
  </si>
  <si>
    <t xml:space="preserve">      Subtotal</t>
  </si>
  <si>
    <t xml:space="preserve">   Year End Accrual</t>
  </si>
  <si>
    <t xml:space="preserve">   Associated Companies (Interco.)</t>
  </si>
  <si>
    <t xml:space="preserve">   Long Term Debt (Current $27.0 - $3.850 Due 11/1 Each Year)</t>
  </si>
  <si>
    <t>Accounts Payable (Assoc. / Other) - End. Bal.</t>
  </si>
  <si>
    <t>Accounts Payable (Corporate &amp; CAFCO) - Beg. Bal.</t>
  </si>
  <si>
    <t xml:space="preserve">   Corporate Activity (MSA Acct. 1460)</t>
  </si>
  <si>
    <t xml:space="preserve">   CAFCO Payable (Acct. 1420)</t>
  </si>
  <si>
    <t>(O)</t>
  </si>
  <si>
    <t xml:space="preserve">   Actual / Estimate Adjustment (CAFCO ?)</t>
  </si>
  <si>
    <t>Accounts Payable (Corporate &amp; CAFCO) - End. Bal.</t>
  </si>
  <si>
    <t>Accounts Payable (Other) - Beg. Bal.</t>
  </si>
  <si>
    <t xml:space="preserve">   Current Month Activity   </t>
  </si>
  <si>
    <t xml:space="preserve">   Actual / Estimate Adjustment </t>
  </si>
  <si>
    <t>Accounts Payable (Other) - End. Bal.</t>
  </si>
  <si>
    <t>Liability Price Risk Management (Current)- Beg. Balance</t>
  </si>
  <si>
    <t xml:space="preserve">   Other Comprehensive Loss (Reclass from NonCurrent 4/01)</t>
  </si>
  <si>
    <t xml:space="preserve">   Other Compre. Loss (Reclass from NonCurrent Assets 6/01)</t>
  </si>
  <si>
    <t>Exchange Gas Payable - Beg. Balance</t>
  </si>
  <si>
    <t>Exchange Gas Payable - End. Balance</t>
  </si>
  <si>
    <t>Accrued Taxes - Beg. Balance</t>
  </si>
  <si>
    <t xml:space="preserve">   Taxes Other than Income</t>
  </si>
  <si>
    <t xml:space="preserve">   Property Tax Payments  </t>
  </si>
  <si>
    <t xml:space="preserve">   Misc. Tax. Payments (  )</t>
  </si>
  <si>
    <t xml:space="preserve">   Payroll Tax Payments</t>
  </si>
  <si>
    <t xml:space="preserve">      Net Adjustments</t>
  </si>
  <si>
    <t xml:space="preserve">   Income Tax (w/o Capital Cost) Exp.  (Per P/L)</t>
  </si>
  <si>
    <t xml:space="preserve">   Current Payable</t>
  </si>
  <si>
    <t xml:space="preserve">   Tax Payment  (Input Actual)</t>
  </si>
  <si>
    <t xml:space="preserve">      Accrual Amount</t>
  </si>
  <si>
    <t xml:space="preserve">   Total Changes</t>
  </si>
  <si>
    <t xml:space="preserve">   Previous Month Balance - YTD</t>
  </si>
  <si>
    <t>Accrued Taxes - End. Balance</t>
  </si>
  <si>
    <t>Deferred Taxes (Current) - Beg. Balance</t>
  </si>
  <si>
    <t xml:space="preserve">   Current Month Activity (Earnings Model Def. Taxes)</t>
  </si>
  <si>
    <t xml:space="preserve">   Tax Department Adjustment</t>
  </si>
  <si>
    <t>Deferred Taxes (Current) - End. Balance</t>
  </si>
  <si>
    <t>Deferred Taxes (Noncurrent) - Beg. Balance</t>
  </si>
  <si>
    <t xml:space="preserve">   Price Risk Liab. (1/01-3/01 $14.0 MM) Tax Adj. 3/01 Forward</t>
  </si>
  <si>
    <t>Deferred Taxes (Noncurrent) - End. Balance</t>
  </si>
  <si>
    <t>Accrued Interest - Beg. Balance</t>
  </si>
  <si>
    <t xml:space="preserve">   Long-Term Debt  </t>
  </si>
  <si>
    <t xml:space="preserve">   Interest Payments on Long Term Debt</t>
  </si>
  <si>
    <t>Accrued Interest - End. Balance</t>
  </si>
  <si>
    <t>Other Current Liabilities - Beg. Balance</t>
  </si>
  <si>
    <t xml:space="preserve">   Reserve Issues - Other</t>
  </si>
  <si>
    <t xml:space="preserve">        - Deferred Interest Income (Starting in 1997)</t>
  </si>
  <si>
    <t xml:space="preserve">        - Other (Earning Management)</t>
  </si>
  <si>
    <t xml:space="preserve">        - Negotiated Rates / SoCal Issue </t>
  </si>
  <si>
    <t xml:space="preserve">        - Misc. (2/01 Grynberg Legal, 3/01 Fuel Issue)</t>
  </si>
  <si>
    <t xml:space="preserve">   Net Payroll Clearing / Bonuses</t>
  </si>
  <si>
    <t xml:space="preserve">   Variable Pay (Reclass 3/99) / Bonus / PBA Accrual ???</t>
  </si>
  <si>
    <t xml:space="preserve">   Earnest Money</t>
  </si>
  <si>
    <t xml:space="preserve">   Other </t>
  </si>
  <si>
    <t xml:space="preserve">   Unclaimed Vouchers</t>
  </si>
  <si>
    <t>Other Current Liabilities - End. Balance</t>
  </si>
  <si>
    <t>Regulatory Liabilities (Current) - Beg. Balance</t>
  </si>
  <si>
    <t>Regulatory Liabilities (Noncurrent) - Beg. Balance</t>
  </si>
  <si>
    <t>Regulatory Liabilities (Noncurrent) - End. Balance</t>
  </si>
  <si>
    <t>Other Deferred Credits - Beg. Balance</t>
  </si>
  <si>
    <t xml:space="preserve">   Unamortized Gain on Reacquired Debt</t>
  </si>
  <si>
    <t xml:space="preserve">   PG&amp;E ($430) and UAF ($244) Accruals</t>
  </si>
  <si>
    <t xml:space="preserve">   Provision for Rate Refund</t>
  </si>
  <si>
    <t xml:space="preserve">   Misc. (Acct. 2530-999-9999)</t>
  </si>
  <si>
    <t xml:space="preserve">   Gallup Issue</t>
  </si>
  <si>
    <t>Other Deferred Credits - End. Balance</t>
  </si>
  <si>
    <t>Liability Price Risk Management (Noncurrent)- Beg. Balance</t>
  </si>
  <si>
    <t xml:space="preserve">   Other Comprehensive Loss</t>
  </si>
  <si>
    <t xml:space="preserve">      Reclass to Current (4/01)</t>
  </si>
  <si>
    <t>Liability Price Risk Management (Noncurrent)- End. Balance</t>
  </si>
  <si>
    <t>Payable / (Receivable) From Corporate - Beg. Balance</t>
  </si>
  <si>
    <t xml:space="preserve">   Increase / (Decrease) in Intercompany Cash</t>
  </si>
  <si>
    <t xml:space="preserve">   Payable / Receivable - Enron Corporate Payable</t>
  </si>
  <si>
    <t xml:space="preserve">                                  - Enron Corporate CAFCO</t>
  </si>
  <si>
    <t xml:space="preserve">   Dividends to Corporate</t>
  </si>
  <si>
    <t xml:space="preserve">   Debt Discount Component</t>
  </si>
  <si>
    <t xml:space="preserve">   Corporate Beginning Balance Adjustment</t>
  </si>
  <si>
    <t>Payable / (Receivable) From Corporate - End. Balance</t>
  </si>
  <si>
    <t>Long Term Debt - Beg. Balance</t>
  </si>
  <si>
    <t xml:space="preserve">   Principal - Internal</t>
  </si>
  <si>
    <t xml:space="preserve">                - $150.0 MM @ 7.40% Due 4/1/01 </t>
  </si>
  <si>
    <t xml:space="preserve">                - $23.0 MM @ 9.10% Due 5/1/00</t>
  </si>
  <si>
    <t xml:space="preserve">                - $27.0 MM (Less Current Portion) @ 9.20%</t>
  </si>
  <si>
    <t xml:space="preserve">   Debt Discount</t>
  </si>
  <si>
    <t>Long Term Debt - End. Balance</t>
  </si>
  <si>
    <t>Capitalization - Beg. Balance</t>
  </si>
  <si>
    <t xml:space="preserve">   Net Income Before Capital Costs-w/o Asset Sales</t>
  </si>
  <si>
    <t xml:space="preserve">         - Net Gain / (Loss) on Asset Sales (External)</t>
  </si>
  <si>
    <t xml:space="preserve">         - Net Gain / (Loss) on Asset Sales (Assoc. Co.)</t>
  </si>
  <si>
    <t xml:space="preserve">   FASB 133 - Comprehensive Income / (Loss)</t>
  </si>
  <si>
    <t xml:space="preserve">                   - Tax Adjustment (1/01-4/01)</t>
  </si>
  <si>
    <t>Capitalization - End. Balance</t>
  </si>
  <si>
    <t>TOTAL LIABILITIES &amp; STOCKHOLDERS EQUITY</t>
  </si>
  <si>
    <t>Check # - Cumulative</t>
  </si>
  <si>
    <t xml:space="preserve">             - Current Month</t>
  </si>
  <si>
    <t>\P</t>
  </si>
  <si>
    <t>:PlbtTITLE1~qqrsASSET1~g</t>
  </si>
  <si>
    <t>:PrsASSET2~g</t>
  </si>
  <si>
    <t>:PrsASSET3~g</t>
  </si>
  <si>
    <t>:PrsASSET4~g</t>
  </si>
  <si>
    <t>:PrsASSET5~g</t>
  </si>
  <si>
    <t>:PrsLIAB1~g</t>
  </si>
  <si>
    <t>:PrsLIAB2~g</t>
  </si>
  <si>
    <t>:PrsLIAB3~g</t>
  </si>
  <si>
    <t>:PrsLIAB4~g</t>
  </si>
  <si>
    <t>FAIR VALUE COMPANY (Co. 92)</t>
  </si>
  <si>
    <t xml:space="preserve">TRANSWESTERN PIPELINE COMPANY </t>
  </si>
  <si>
    <t>BALANCE SHEET</t>
  </si>
  <si>
    <t xml:space="preserve">PRINT: </t>
  </si>
  <si>
    <t>CURRENT ASSETS</t>
  </si>
  <si>
    <t>1</t>
  </si>
  <si>
    <t xml:space="preserve">   Cash &amp; Temporary Cash Investments</t>
  </si>
  <si>
    <t>2</t>
  </si>
  <si>
    <t xml:space="preserve">   Accounts Receivable</t>
  </si>
  <si>
    <t>I</t>
  </si>
  <si>
    <t xml:space="preserve">   Enron Corporate - Receivable (Acct. 1466)</t>
  </si>
  <si>
    <t xml:space="preserve">                           - Payable (Acct. 1460)</t>
  </si>
  <si>
    <t>3</t>
  </si>
  <si>
    <t xml:space="preserve">   Asset Price Risk Management</t>
  </si>
  <si>
    <t xml:space="preserve">   Materials and Supplies</t>
  </si>
  <si>
    <t>4</t>
  </si>
  <si>
    <t xml:space="preserve">   Exchange Gas Receivable</t>
  </si>
  <si>
    <t xml:space="preserve">   (Over) / Under Recovered Gas Cost</t>
  </si>
  <si>
    <t xml:space="preserve">   Prepayments</t>
  </si>
  <si>
    <t>8</t>
  </si>
  <si>
    <t xml:space="preserve">   Regulatory Assets</t>
  </si>
  <si>
    <t xml:space="preserve">      Total Current Assets</t>
  </si>
  <si>
    <t>INVESTMENTS AND OTHER ASSETS</t>
  </si>
  <si>
    <t>5</t>
  </si>
  <si>
    <t xml:space="preserve">   Pipeline Partnerships</t>
  </si>
  <si>
    <t>9</t>
  </si>
  <si>
    <t xml:space="preserve">      Total Investments &amp; Other Assets</t>
  </si>
  <si>
    <t>PLANT</t>
  </si>
  <si>
    <t xml:space="preserve">   Accumulated Depreciation</t>
  </si>
  <si>
    <t>6</t>
  </si>
  <si>
    <t xml:space="preserve">      Net Plant</t>
  </si>
  <si>
    <t>DEFERRED CHARGES</t>
  </si>
  <si>
    <t xml:space="preserve">   Deferred Contract Reformation Costs </t>
  </si>
  <si>
    <t>7</t>
  </si>
  <si>
    <t xml:space="preserve">   Other Regulatory Assets</t>
  </si>
  <si>
    <t xml:space="preserve">      Total Deferred Charges</t>
  </si>
  <si>
    <t xml:space="preserve">            TOTAL ASSETS</t>
  </si>
  <si>
    <t>CURRENT LIABILITIES</t>
  </si>
  <si>
    <t>A</t>
  </si>
  <si>
    <t xml:space="preserve">   Accounts Payable - Assoc. Companies / Trade</t>
  </si>
  <si>
    <t xml:space="preserve">                               - Other</t>
  </si>
  <si>
    <t>B</t>
  </si>
  <si>
    <t xml:space="preserve">   Liability Price Risk Management</t>
  </si>
  <si>
    <t xml:space="preserve">   Exchange Gas Payable</t>
  </si>
  <si>
    <t xml:space="preserve">   Accrued Taxes</t>
  </si>
  <si>
    <t>C</t>
  </si>
  <si>
    <t xml:space="preserve">   Deferred Income Taxes - Current</t>
  </si>
  <si>
    <t xml:space="preserve">   Accrued Interest</t>
  </si>
  <si>
    <t>F</t>
  </si>
  <si>
    <t xml:space="preserve">   Regulatory Liabilities</t>
  </si>
  <si>
    <t>H</t>
  </si>
  <si>
    <t xml:space="preserve">      Total Current Liabilities</t>
  </si>
  <si>
    <t>DEFERRED CREDITS AND OTHER LIABILITIES</t>
  </si>
  <si>
    <t>D</t>
  </si>
  <si>
    <t xml:space="preserve">   Deferred Income Taxes</t>
  </si>
  <si>
    <t>G</t>
  </si>
  <si>
    <t xml:space="preserve">   Other Regulatory Liabilities</t>
  </si>
  <si>
    <t xml:space="preserve">      Total Deferred Credits &amp; Other Liabilities</t>
  </si>
  <si>
    <t xml:space="preserve">DEBT </t>
  </si>
  <si>
    <t xml:space="preserve">   Payable from Corporate</t>
  </si>
  <si>
    <t>J</t>
  </si>
  <si>
    <t xml:space="preserve">   Long-term Debt - External</t>
  </si>
  <si>
    <t xml:space="preserve">                          - Assoc. Companies</t>
  </si>
  <si>
    <t xml:space="preserve">      Total Debt</t>
  </si>
  <si>
    <t>EQUITY</t>
  </si>
  <si>
    <t xml:space="preserve">   Common Stock</t>
  </si>
  <si>
    <t xml:space="preserve">   Paid-in Capital</t>
  </si>
  <si>
    <t xml:space="preserve">   Accum. Other Comprehensive Income / (Loss)</t>
  </si>
  <si>
    <t xml:space="preserve">   Retained Earnings</t>
  </si>
  <si>
    <t>K</t>
  </si>
  <si>
    <t xml:space="preserve">      Total Equity</t>
  </si>
  <si>
    <t xml:space="preserve">            TOTAL LIABILITIES &amp; EQUITY</t>
  </si>
  <si>
    <t xml:space="preserve">      CHECK #</t>
  </si>
  <si>
    <t>PRINT: RONCEMO</t>
  </si>
  <si>
    <t>AVERAGE NET CAPITAL EMPLOYED</t>
  </si>
  <si>
    <t>PRINT: RONCEMO93</t>
  </si>
  <si>
    <t xml:space="preserve">  AVERAGE NET CAPITAL EMPLOYED</t>
  </si>
  <si>
    <t>ROLLING</t>
  </si>
  <si>
    <t>AVERAGE</t>
  </si>
  <si>
    <t>ACT.</t>
  </si>
  <si>
    <t>JUNE</t>
  </si>
  <si>
    <t>1993</t>
  </si>
  <si>
    <t>ACT./EST.</t>
  </si>
  <si>
    <t>1992</t>
  </si>
  <si>
    <t xml:space="preserve"> ACT./EST.</t>
  </si>
  <si>
    <t>NET CAPITAL EMPLOYED</t>
  </si>
  <si>
    <t xml:space="preserve">   ASSETS</t>
  </si>
  <si>
    <t xml:space="preserve">       Cash</t>
  </si>
  <si>
    <t xml:space="preserve">       Accounts Receivable</t>
  </si>
  <si>
    <t xml:space="preserve">       Short-Term Receivable - Corporate</t>
  </si>
  <si>
    <t xml:space="preserve">       Inventories</t>
  </si>
  <si>
    <t xml:space="preserve">       Prepaid &amp; Other Assets</t>
  </si>
  <si>
    <t xml:space="preserve">       Property - Net</t>
  </si>
  <si>
    <t xml:space="preserve">       Other Tangible Assets</t>
  </si>
  <si>
    <t xml:space="preserve">       Intangible Assets</t>
  </si>
  <si>
    <t xml:space="preserve">          Total Assets</t>
  </si>
  <si>
    <t xml:space="preserve">   LESS:</t>
  </si>
  <si>
    <t xml:space="preserve">   INTEREST FREE LIABILITIES</t>
  </si>
  <si>
    <t xml:space="preserve">       Accounts Payable</t>
  </si>
  <si>
    <t xml:space="preserve">       Accrued Liabilities</t>
  </si>
  <si>
    <t xml:space="preserve">       Current Tax Liabilities</t>
  </si>
  <si>
    <t xml:space="preserve">       Deferred Tax Liabilities</t>
  </si>
  <si>
    <t xml:space="preserve">       Other Liabilities</t>
  </si>
  <si>
    <t xml:space="preserve">          Total Interest Free Liabilities</t>
  </si>
  <si>
    <t xml:space="preserve">   SOURCES OF NET CAPITAL EMPLOYED</t>
  </si>
  <si>
    <t xml:space="preserve">       Short-Term Payable - Corporate</t>
  </si>
  <si>
    <t xml:space="preserve">       Short-Term payable (rec.) - Corporate</t>
  </si>
  <si>
    <t xml:space="preserve">       Long-Term Payable - Corporate</t>
  </si>
  <si>
    <t xml:space="preserve">       Long-Term payable - Corporate</t>
  </si>
  <si>
    <t xml:space="preserve">       Third Party Debt</t>
  </si>
  <si>
    <t xml:space="preserve">          Total Debt</t>
  </si>
  <si>
    <t xml:space="preserve">          Total Equity</t>
  </si>
  <si>
    <t>TOTAL NET CAPITAL EMPLOYED</t>
  </si>
  <si>
    <t>TOTAL NET INCOME (BEFORE CAPITAL COSTS)</t>
  </si>
  <si>
    <t>RONCE</t>
  </si>
  <si>
    <t>PRINT: CORPBS</t>
  </si>
  <si>
    <t>BALANCE SHEET ANALYSIS</t>
  </si>
  <si>
    <t>PRINT: CORPBS93</t>
  </si>
  <si>
    <t xml:space="preserve">         BALANCE SHEET ANALYSIS</t>
  </si>
  <si>
    <t>ASSETS</t>
  </si>
  <si>
    <t xml:space="preserve">    Cash</t>
  </si>
  <si>
    <t xml:space="preserve">    Accounts Receivable</t>
  </si>
  <si>
    <t xml:space="preserve">    Receivable from Corporate</t>
  </si>
  <si>
    <t xml:space="preserve">    Materials &amp; Supplies</t>
  </si>
  <si>
    <t xml:space="preserve">    Prepaid &amp; Other Assets</t>
  </si>
  <si>
    <t xml:space="preserve">    Investments</t>
  </si>
  <si>
    <t xml:space="preserve">    Property - Net</t>
  </si>
  <si>
    <t xml:space="preserve">    Development Costs</t>
  </si>
  <si>
    <t xml:space="preserve">    Deferred Regulatory Assets</t>
  </si>
  <si>
    <t xml:space="preserve">    Deferred Contract Reformation Costs</t>
  </si>
  <si>
    <t xml:space="preserve">    Other Tangible Assets</t>
  </si>
  <si>
    <t xml:space="preserve">    Other Intangible Assets</t>
  </si>
  <si>
    <t xml:space="preserve">         Total Assets</t>
  </si>
  <si>
    <t>LIABILITIES</t>
  </si>
  <si>
    <t xml:space="preserve">    Accounts Payable</t>
  </si>
  <si>
    <t xml:space="preserve">    Accrued Liabilities</t>
  </si>
  <si>
    <t xml:space="preserve">    Bill in Excess of Costs</t>
  </si>
  <si>
    <t xml:space="preserve">    Current Tax Liabilities</t>
  </si>
  <si>
    <t xml:space="preserve">    Deferred Tax Liabilities</t>
  </si>
  <si>
    <t xml:space="preserve">    Deferred Construction Profits / Performance Bonus</t>
  </si>
  <si>
    <t>E</t>
  </si>
  <si>
    <t xml:space="preserve">    Deferred PAGUS Revenue</t>
  </si>
  <si>
    <t xml:space="preserve">    Deferred TCR Revenue</t>
  </si>
  <si>
    <t xml:space="preserve">    Deferred GSR / PGA Revenue</t>
  </si>
  <si>
    <t xml:space="preserve">    Other Regulatory Liabilities</t>
  </si>
  <si>
    <t xml:space="preserve">    Other Liabilities</t>
  </si>
  <si>
    <t xml:space="preserve">         Total Liabilities </t>
  </si>
  <si>
    <t>CAPITAL</t>
  </si>
  <si>
    <t xml:space="preserve">    Payable from Corporate</t>
  </si>
  <si>
    <t xml:space="preserve">    Payable / (Receivable) from Corporate</t>
  </si>
  <si>
    <t xml:space="preserve">    Long-term Debt - External</t>
  </si>
  <si>
    <t xml:space="preserve">    Capitalization</t>
  </si>
  <si>
    <t xml:space="preserve">         Total Capital</t>
  </si>
  <si>
    <t xml:space="preserve">    Total Liabilities and Capital</t>
  </si>
  <si>
    <t xml:space="preserve">\P </t>
  </si>
  <si>
    <t>:PlbtTITLE1~qqrsMOASSET~g</t>
  </si>
  <si>
    <t>:PrsMOLIAB~g</t>
  </si>
  <si>
    <t>\R</t>
  </si>
  <si>
    <t>:PlbtTITLE2~qqrs93ASSET~g</t>
  </si>
  <si>
    <t>:Prs93LIAB~g</t>
  </si>
  <si>
    <t>PRINT: PRINT</t>
  </si>
  <si>
    <t>CASH FLOW STATEMENT</t>
  </si>
  <si>
    <t>PRINT: COMPARE</t>
  </si>
  <si>
    <t>MARCH</t>
  </si>
  <si>
    <t>ACT./EST. vs. PLAN</t>
  </si>
  <si>
    <t>3rd C.E. 2001</t>
  </si>
  <si>
    <t>Sept. YTD</t>
  </si>
  <si>
    <t>ANNUAL</t>
  </si>
  <si>
    <t>Variance</t>
  </si>
  <si>
    <t>2nd C.E.</t>
  </si>
  <si>
    <t>CASH FLOW FROM OPERATING ACTIVITIES</t>
  </si>
  <si>
    <t xml:space="preserve">   Net Income </t>
  </si>
  <si>
    <t xml:space="preserve">   Items not affecting Working Capital:</t>
  </si>
  <si>
    <t xml:space="preserve">      Depreciation and Amortization</t>
  </si>
  <si>
    <t xml:space="preserve">      Regulatory Amortization - TCR</t>
  </si>
  <si>
    <t xml:space="preserve">      Deferred Income Taxes - Both Current and Noncurrent</t>
  </si>
  <si>
    <t xml:space="preserve">   Working Capital Changes:</t>
  </si>
  <si>
    <t xml:space="preserve">      Accounts and Notes Receivable</t>
  </si>
  <si>
    <t xml:space="preserve">      Inventories (Materials &amp; Supplies)</t>
  </si>
  <si>
    <t xml:space="preserve">      Accounts Payable - Assoc. Companies / Trade</t>
  </si>
  <si>
    <t xml:space="preserve">                    - Other</t>
  </si>
  <si>
    <t xml:space="preserve">      Exchange Gas - Receivable</t>
  </si>
  <si>
    <t xml:space="preserve">                    - Payable</t>
  </si>
  <si>
    <t xml:space="preserve">      Prepayments</t>
  </si>
  <si>
    <t xml:space="preserve">      Accrued Interest - Third Party</t>
  </si>
  <si>
    <t xml:space="preserve">      Accrued Taxes, Other Than Income</t>
  </si>
  <si>
    <t xml:space="preserve">      Other Current Assets </t>
  </si>
  <si>
    <t xml:space="preserve">      Other Current Liabilities (W/O Reserve Activity)</t>
  </si>
  <si>
    <t xml:space="preserve">   Price Risk Management Activities (Net)</t>
  </si>
  <si>
    <t xml:space="preserve">   Equity Earnings</t>
  </si>
  <si>
    <t xml:space="preserve">   Equity / Partnership Distributions</t>
  </si>
  <si>
    <t xml:space="preserve">   Net (Gain) / Loss on Sale of Assets</t>
  </si>
  <si>
    <t xml:space="preserve">   Other Regulatory Assets / Liabilities</t>
  </si>
  <si>
    <t xml:space="preserve">   Other (Incl. All Capital Costs &amp; Current Reserve Activity)</t>
  </si>
  <si>
    <t xml:space="preserve">      Cash Provided by Operating Activities</t>
  </si>
  <si>
    <t>CASH FLOW FROM INVESTING ACTIVITIES</t>
  </si>
  <si>
    <t xml:space="preserve">   Proceeds from Sale of Investments</t>
  </si>
  <si>
    <t xml:space="preserve">   Additions to Property </t>
  </si>
  <si>
    <t xml:space="preserve">   Other Capital Expenditures</t>
  </si>
  <si>
    <t xml:space="preserve">   Other Investments</t>
  </si>
  <si>
    <t xml:space="preserve">   Other (Net Salvage &amp; Removal)</t>
  </si>
  <si>
    <t xml:space="preserve">      Cash Provided by (Used in) Investing Activities</t>
  </si>
  <si>
    <t xml:space="preserve">            Net Cash Flow Before Corporate Adjustments</t>
  </si>
  <si>
    <t>OTHER ITEMS AFFECTING INTERCO. (CORP.) BALANCE</t>
  </si>
  <si>
    <t xml:space="preserve">   Dividends Transferred to Corporate</t>
  </si>
  <si>
    <t xml:space="preserve">   Inc. / (Dec.) in Long-Term Debt  (External)</t>
  </si>
  <si>
    <t xml:space="preserve">   Inc. / (Dec.) in Sale of Receivables</t>
  </si>
  <si>
    <t xml:space="preserve">      Total Items Affecting Intercompany (Corp.) Balance</t>
  </si>
  <si>
    <t>INCREASE / (DECREASE) IN INTERCOMPANY CASH</t>
  </si>
  <si>
    <t xml:space="preserve">      Change in Other Obligations</t>
  </si>
  <si>
    <t>INCREASE / (DECREASE) IN TOTAL OBLIGATIONS</t>
  </si>
  <si>
    <t>PRINT: CORPCASH</t>
  </si>
  <si>
    <t>TOTAL OBLIGATIONS</t>
  </si>
  <si>
    <t>PRINT: CORPSUM</t>
  </si>
  <si>
    <t>Cash Flow From Operations</t>
  </si>
  <si>
    <t xml:space="preserve">      Net Income After Financing Costs</t>
  </si>
  <si>
    <t xml:space="preserve">      Depreciation, Depletion, and Amortization</t>
  </si>
  <si>
    <t xml:space="preserve">      Amortization of Contract Reformation Costs</t>
  </si>
  <si>
    <t xml:space="preserve">      Deferred Revenue</t>
  </si>
  <si>
    <t xml:space="preserve">      Unrealized (Gain) / Loss on Price Risk Mgmt Activities</t>
  </si>
  <si>
    <t xml:space="preserve">      Oil &amp; Gas Exploration Expenses</t>
  </si>
  <si>
    <t xml:space="preserve">            Total Cash Flow From Operations</t>
  </si>
  <si>
    <t>Working Capital Changes</t>
  </si>
  <si>
    <t xml:space="preserve">      Accrued Income Taxes</t>
  </si>
  <si>
    <t xml:space="preserve">      Tax Refunds / Payments</t>
  </si>
  <si>
    <t xml:space="preserve">      Others, Net </t>
  </si>
  <si>
    <t>Equity Earnings</t>
  </si>
  <si>
    <t>Equity / Partnership Distributions</t>
  </si>
  <si>
    <t>Proceeds from Sale of Investments</t>
  </si>
  <si>
    <t>Capital Expenditures (Excluding Interco. Transactions)</t>
  </si>
  <si>
    <t>Equity Investments</t>
  </si>
  <si>
    <t xml:space="preserve">Others, Net </t>
  </si>
  <si>
    <t>Net Cash Flow</t>
  </si>
  <si>
    <t>Other Items Affecting Interco. Cash Balance with Corporate</t>
  </si>
  <si>
    <t xml:space="preserve">      Third Party Debt Increase / (Decrease)</t>
  </si>
  <si>
    <t xml:space="preserve">      Dividends Paid to Corporate</t>
  </si>
  <si>
    <t xml:space="preserve">      Dividends Paid to Outside Parties / Other</t>
  </si>
  <si>
    <t xml:space="preserve">      Restricted / Retained Cash</t>
  </si>
  <si>
    <t xml:space="preserve">Increase / (Decrease) in Cash Balance with Corporate </t>
  </si>
  <si>
    <t>Change in Other Obligations</t>
  </si>
  <si>
    <t>Increase / (Decrease) in Total Obligations</t>
  </si>
  <si>
    <t xml:space="preserve">         Total Working Capital Changes</t>
  </si>
  <si>
    <t>PRINT: FUNDSMO</t>
  </si>
  <si>
    <t>FUNDS FLOW STATEMENT</t>
  </si>
  <si>
    <t>PRINT: FUNDSUM</t>
  </si>
  <si>
    <t xml:space="preserve">   Items not affecting Cash:</t>
  </si>
  <si>
    <t xml:space="preserve">      Deferred Income Taxes</t>
  </si>
  <si>
    <t xml:space="preserve">      Net (Gain) / Loss on Sale of Assets</t>
  </si>
  <si>
    <t xml:space="preserve">            Total Funds Flow From Operations</t>
  </si>
  <si>
    <t xml:space="preserve">      Accounts Receivable (Including Exchange Gas Rec.)</t>
  </si>
  <si>
    <t xml:space="preserve">      Accounts Payable &amp; Other (Including Exchange Gas Pay.)</t>
  </si>
  <si>
    <t xml:space="preserve">            Total Working Capital Changes</t>
  </si>
  <si>
    <t>TOTAL CASH FLOW FROM OPERATING ACTIVITIES</t>
  </si>
  <si>
    <t>NET CASH FLOW</t>
  </si>
  <si>
    <t>PRINT: OTHERMO</t>
  </si>
  <si>
    <t>FUNDS FLOW STATEMENT - " OTHER "</t>
  </si>
  <si>
    <t>PRINT: OTHERSUM</t>
  </si>
  <si>
    <t xml:space="preserve"> " OTHER "</t>
  </si>
  <si>
    <t xml:space="preserve">   Change in Other Regulatory Assets</t>
  </si>
  <si>
    <t xml:space="preserve">         "     "      "           "        Liabilities</t>
  </si>
  <si>
    <t xml:space="preserve">      Net Change in Regulatory Assets / Liabilities</t>
  </si>
  <si>
    <t xml:space="preserve">   Other Items (Cash Flow Model)</t>
  </si>
  <si>
    <t xml:space="preserve">      Change in Cash / Temporary Cash Investments</t>
  </si>
  <si>
    <t xml:space="preserve">      Change in Investments &amp; Other Assets</t>
  </si>
  <si>
    <t xml:space="preserve">      Change in Deferred Charges</t>
  </si>
  <si>
    <t xml:space="preserve">      Change in Deferred Credits </t>
  </si>
  <si>
    <t xml:space="preserve">      Gross Plant</t>
  </si>
  <si>
    <t xml:space="preserve">          Reserve Adjustments </t>
  </si>
  <si>
    <t xml:space="preserve">          Linepack Revaluation vs. Other CAPEX (3/98 Forward)</t>
  </si>
  <si>
    <t xml:space="preserve">          Retirements at Cost</t>
  </si>
  <si>
    <t xml:space="preserve">      Accumulated Depreciation</t>
  </si>
  <si>
    <t xml:space="preserve">          Reserve Adjustments / AFUDC</t>
  </si>
  <si>
    <t xml:space="preserve">          Retirements at Cost </t>
  </si>
  <si>
    <t xml:space="preserve">      Other</t>
  </si>
  <si>
    <t xml:space="preserve">         Subtotal (Cash Flow Model)</t>
  </si>
  <si>
    <t xml:space="preserve">   Other Tie Out Items (Financial Reporting)</t>
  </si>
  <si>
    <t xml:space="preserve">      FASB 133 - Comprehensive Income / (Loss) Tax Adjustment</t>
  </si>
  <si>
    <t xml:space="preserve">      Deferred Tax Offset Adjustment on Price Risk Liability (1/01-3/01)</t>
  </si>
  <si>
    <t xml:space="preserve">      Property Summary - GR / IR Clearing</t>
  </si>
  <si>
    <t xml:space="preserve">      Gain on Asset Sales (Offset Items)</t>
  </si>
  <si>
    <t xml:space="preserve">      Gross Asset Sales Proceeds (Offset Items)</t>
  </si>
  <si>
    <t xml:space="preserve">      Total Current Liability Reserve Activity</t>
  </si>
  <si>
    <t xml:space="preserve">         Other ?? (Grynberg Legal Reserve Adjustment)</t>
  </si>
  <si>
    <t xml:space="preserve">      All Capital Costs (Net of Tax)</t>
  </si>
  <si>
    <t xml:space="preserve">      Hyperion Adjust. / Reversal (DD&amp;A and Deferred Taxes)</t>
  </si>
  <si>
    <t xml:space="preserve">      Others, net</t>
  </si>
  <si>
    <t xml:space="preserve">         Subtotal (Financial Reporting)</t>
  </si>
  <si>
    <t xml:space="preserve">      Total Other Items</t>
  </si>
  <si>
    <t>TOTAL " OTHER "</t>
  </si>
  <si>
    <t>PRINT:  PAGE1</t>
  </si>
  <si>
    <t xml:space="preserve">   " LINKED ITEMS FROM BACKUP FILE "</t>
  </si>
  <si>
    <t>ORIGINAL</t>
  </si>
  <si>
    <t>ACTUAL</t>
  </si>
  <si>
    <t>OTHER</t>
  </si>
  <si>
    <t>ADPRP</t>
  </si>
  <si>
    <t>OTCAPEX</t>
  </si>
  <si>
    <t>PROCD</t>
  </si>
  <si>
    <t>WASH</t>
  </si>
  <si>
    <t>DEPR.</t>
  </si>
  <si>
    <t>OTINV</t>
  </si>
  <si>
    <t>TCR</t>
  </si>
  <si>
    <t>Other Current Liabilities</t>
  </si>
  <si>
    <t xml:space="preserve">      Total Other Current Liability Reserve Issues</t>
  </si>
  <si>
    <t>O-REG</t>
  </si>
  <si>
    <t>=</t>
  </si>
  <si>
    <t>PRINT:  VARPLAN</t>
  </si>
  <si>
    <t>(CORPORATE ACCRUAL)</t>
  </si>
  <si>
    <t>NET</t>
  </si>
  <si>
    <t xml:space="preserve"> BEFORE</t>
  </si>
  <si>
    <t xml:space="preserve"> AFTER</t>
  </si>
  <si>
    <t>CASH</t>
  </si>
  <si>
    <t>1995 ORIGINAL OPERATING PLAN</t>
  </si>
  <si>
    <t>CASH FLOW FROM OPERATIONS</t>
  </si>
  <si>
    <t>WORKING CAPITAL &amp; OTHER CHANGES</t>
  </si>
  <si>
    <t xml:space="preserve">      - Other</t>
  </si>
  <si>
    <t xml:space="preserve">      - Severance (Involuntary / Voluntary) </t>
  </si>
  <si>
    <t xml:space="preserve">      - Unamortized Debt Expense</t>
  </si>
  <si>
    <t xml:space="preserve">      - Other Deferred Charges (Actual Adjust.)</t>
  </si>
  <si>
    <t xml:space="preserve">      - Other Deferred Credits (Actual Adjust.)</t>
  </si>
  <si>
    <t xml:space="preserve">      - Miscellaneous</t>
  </si>
  <si>
    <t xml:space="preserve">            Cash Provided by (Used in) Operating Activities</t>
  </si>
  <si>
    <t>PRINT:  VARCE</t>
  </si>
  <si>
    <t>1994 THIRD CURRENT ESTIMATE or ACTUAL</t>
  </si>
  <si>
    <t>(3rd C.E. Inv. to Plant Trans. $48.2 MM)</t>
  </si>
  <si>
    <t xml:space="preserve">      - FAS 109 Adjustment (1993)</t>
  </si>
  <si>
    <t xml:space="preserve">      - IMP Noncurrent Deferred Tax Adjustment</t>
  </si>
  <si>
    <t xml:space="preserve">      - Misc. ('93-IRS Audit $-4.1, Nonrec. Adv. $-4.0, FAS 96 Pres. Val. $-2.4)</t>
  </si>
  <si>
    <t>('93-IMP Trans. $60.1, Inv. to Plant $55.7 MM)</t>
  </si>
  <si>
    <t xml:space="preserve">            Cash Provided by (Used in) Investing Activities</t>
  </si>
  <si>
    <t>\L</t>
  </si>
  <si>
    <t>:PlbtTITLE1~qqrsPAGE1~g</t>
  </si>
  <si>
    <t>:PrsPAGE2~g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</si>
</sst>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$&quot;#,##0_);\(&quot;$&quot;#,##0\)"/>
    <numFmt numFmtId="164" formatCode="dd\-mmm\-yy_)"/>
    <numFmt numFmtId="165" formatCode="mm/dd/yy_)"/>
    <numFmt numFmtId="166" formatCode="hh:mm\ AM/PM_)"/>
    <numFmt numFmtId="167" formatCode="0.0%"/>
    <numFmt numFmtId="168" formatCode="General_)"/>
    <numFmt numFmtId="169" formatCode="#,##0.0_);\(#,##0.0\)"/>
  </numFmts>
  <fonts count="31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Helv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u val="double"/>
      <sz val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8"/>
      <color indexed="12"/>
      <name val="Arial"/>
      <family val="2"/>
    </font>
    <font>
      <b/>
      <u val="double"/>
      <sz val="10"/>
      <name val="Arial"/>
      <family val="2"/>
    </font>
    <font>
      <b/>
      <sz val="6"/>
      <name val="Arial"/>
      <family val="2"/>
    </font>
    <font>
      <b/>
      <sz val="8"/>
      <name val="Arial"/>
    </font>
    <font>
      <b/>
      <sz val="10"/>
      <color indexed="12"/>
      <name val="Arial"/>
    </font>
    <font>
      <sz val="10"/>
      <color indexed="12"/>
      <name val="Arial"/>
    </font>
    <font>
      <sz val="8"/>
      <name val="Arial"/>
      <family val="2"/>
    </font>
    <font>
      <sz val="10"/>
      <color indexed="8"/>
      <name val="Arial"/>
      <family val="2"/>
    </font>
    <font>
      <u/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10"/>
      <color indexed="8"/>
      <name val="Arial"/>
      <family val="2"/>
    </font>
    <font>
      <b/>
      <u/>
      <sz val="10"/>
      <color indexed="8"/>
      <name val="Arial"/>
      <family val="2"/>
    </font>
    <font>
      <sz val="10"/>
      <color indexed="10"/>
      <name val="Arial"/>
      <family val="2"/>
    </font>
    <font>
      <u/>
      <sz val="10"/>
      <color indexed="10"/>
      <name val="Arial"/>
      <family val="2"/>
    </font>
    <font>
      <u/>
      <sz val="10"/>
      <color indexed="14"/>
      <name val="Arial"/>
      <family val="2"/>
    </font>
    <font>
      <sz val="10"/>
      <color indexed="14"/>
      <name val="Arial"/>
      <family val="2"/>
    </font>
    <font>
      <sz val="10"/>
      <color indexed="6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168" fontId="3" fillId="0" borderId="0"/>
    <xf numFmtId="168" fontId="3" fillId="0" borderId="0"/>
  </cellStyleXfs>
  <cellXfs count="223">
    <xf numFmtId="0" fontId="0" fillId="0" borderId="0" xfId="0"/>
    <xf numFmtId="168" fontId="3" fillId="0" borderId="0" xfId="2"/>
    <xf numFmtId="168" fontId="3" fillId="0" borderId="0" xfId="2" applyAlignment="1">
      <alignment horizontal="left"/>
    </xf>
    <xf numFmtId="168" fontId="3" fillId="0" borderId="0" xfId="3"/>
    <xf numFmtId="168" fontId="3" fillId="0" borderId="0" xfId="3" applyAlignment="1">
      <alignment horizontal="left"/>
    </xf>
    <xf numFmtId="0" fontId="4" fillId="0" borderId="0" xfId="1" applyFont="1" applyAlignment="1">
      <alignment horizontal="left"/>
    </xf>
    <xf numFmtId="0" fontId="5" fillId="0" borderId="0" xfId="1" applyFont="1"/>
    <xf numFmtId="0" fontId="5" fillId="0" borderId="0" xfId="1" applyFont="1" applyAlignment="1">
      <alignment horizontal="left"/>
    </xf>
    <xf numFmtId="0" fontId="6" fillId="0" borderId="0" xfId="1" applyFont="1"/>
    <xf numFmtId="164" fontId="4" fillId="0" borderId="0" xfId="1" applyNumberFormat="1" applyFont="1" applyProtection="1"/>
    <xf numFmtId="166" fontId="4" fillId="0" borderId="0" xfId="1" applyNumberFormat="1" applyFont="1" applyProtection="1"/>
    <xf numFmtId="0" fontId="5" fillId="0" borderId="0" xfId="1" applyFont="1" applyProtection="1">
      <protection locked="0"/>
    </xf>
    <xf numFmtId="0" fontId="5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37" fontId="6" fillId="0" borderId="0" xfId="1" applyNumberFormat="1" applyFont="1" applyProtection="1"/>
    <xf numFmtId="0" fontId="6" fillId="0" borderId="0" xfId="1" applyFont="1" applyAlignment="1">
      <alignment horizontal="left"/>
    </xf>
    <xf numFmtId="37" fontId="8" fillId="0" borderId="0" xfId="1" applyNumberFormat="1" applyFont="1" applyProtection="1"/>
    <xf numFmtId="37" fontId="9" fillId="0" borderId="0" xfId="1" applyNumberFormat="1" applyFont="1" applyProtection="1">
      <protection locked="0"/>
    </xf>
    <xf numFmtId="0" fontId="6" fillId="0" borderId="0" xfId="1" applyFont="1" applyAlignment="1">
      <alignment horizontal="center"/>
    </xf>
    <xf numFmtId="0" fontId="9" fillId="0" borderId="0" xfId="1" applyFont="1" applyProtection="1">
      <protection locked="0"/>
    </xf>
    <xf numFmtId="37" fontId="10" fillId="0" borderId="0" xfId="1" applyNumberFormat="1" applyFont="1" applyProtection="1"/>
    <xf numFmtId="168" fontId="4" fillId="0" borderId="0" xfId="3" applyFont="1" applyAlignment="1">
      <alignment horizontal="left"/>
    </xf>
    <xf numFmtId="15" fontId="4" fillId="0" borderId="0" xfId="1" applyNumberFormat="1" applyFont="1" applyAlignment="1">
      <alignment horizontal="left"/>
    </xf>
    <xf numFmtId="18" fontId="4" fillId="0" borderId="0" xfId="1" applyNumberFormat="1" applyFont="1" applyAlignment="1">
      <alignment horizontal="left"/>
    </xf>
    <xf numFmtId="0" fontId="11" fillId="0" borderId="0" xfId="1" applyFont="1" applyAlignment="1" applyProtection="1">
      <alignment horizontal="center"/>
      <protection locked="0"/>
    </xf>
    <xf numFmtId="37" fontId="13" fillId="0" borderId="0" xfId="1" applyNumberFormat="1" applyFont="1" applyProtection="1">
      <protection locked="0"/>
    </xf>
    <xf numFmtId="0" fontId="5" fillId="0" borderId="0" xfId="1" quotePrefix="1" applyFont="1" applyAlignment="1">
      <alignment horizontal="left"/>
    </xf>
    <xf numFmtId="0" fontId="6" fillId="0" borderId="0" xfId="1" quotePrefix="1" applyFont="1" applyAlignment="1">
      <alignment horizontal="left"/>
    </xf>
    <xf numFmtId="37" fontId="9" fillId="0" borderId="0" xfId="1" applyNumberFormat="1" applyFont="1" applyProtection="1"/>
    <xf numFmtId="0" fontId="14" fillId="0" borderId="0" xfId="1" quotePrefix="1" applyFont="1" applyAlignment="1">
      <alignment horizontal="left"/>
    </xf>
    <xf numFmtId="168" fontId="5" fillId="0" borderId="0" xfId="2" applyFont="1"/>
    <xf numFmtId="168" fontId="5" fillId="0" borderId="0" xfId="2" applyFont="1" applyAlignment="1">
      <alignment horizontal="left"/>
    </xf>
    <xf numFmtId="164" fontId="4" fillId="0" borderId="0" xfId="2" applyNumberFormat="1" applyFont="1" applyProtection="1"/>
    <xf numFmtId="168" fontId="6" fillId="0" borderId="0" xfId="2" applyFont="1"/>
    <xf numFmtId="168" fontId="4" fillId="0" borderId="0" xfId="2" applyFont="1" applyAlignment="1">
      <alignment horizontal="left"/>
    </xf>
    <xf numFmtId="165" fontId="6" fillId="0" borderId="0" xfId="2" applyNumberFormat="1" applyFont="1" applyProtection="1"/>
    <xf numFmtId="165" fontId="4" fillId="0" borderId="0" xfId="2" applyNumberFormat="1" applyFont="1" applyAlignment="1" applyProtection="1">
      <alignment horizontal="left"/>
    </xf>
    <xf numFmtId="166" fontId="4" fillId="0" borderId="0" xfId="2" applyNumberFormat="1" applyFont="1" applyProtection="1"/>
    <xf numFmtId="166" fontId="6" fillId="0" borderId="0" xfId="2" applyNumberFormat="1" applyFont="1" applyProtection="1"/>
    <xf numFmtId="166" fontId="5" fillId="0" borderId="0" xfId="2" applyNumberFormat="1" applyFont="1" applyProtection="1"/>
    <xf numFmtId="168" fontId="5" fillId="0" borderId="0" xfId="2" applyFont="1" applyAlignment="1" applyProtection="1">
      <alignment horizontal="left"/>
      <protection locked="0"/>
    </xf>
    <xf numFmtId="168" fontId="5" fillId="0" borderId="0" xfId="2" applyFont="1" applyProtection="1">
      <protection locked="0"/>
    </xf>
    <xf numFmtId="168" fontId="5" fillId="0" borderId="0" xfId="2" applyFont="1" applyAlignment="1" applyProtection="1">
      <alignment horizontal="center"/>
      <protection locked="0"/>
    </xf>
    <xf numFmtId="168" fontId="5" fillId="0" borderId="0" xfId="2" applyFont="1" applyAlignment="1">
      <alignment horizontal="center"/>
    </xf>
    <xf numFmtId="168" fontId="7" fillId="0" borderId="0" xfId="2" applyFont="1" applyAlignment="1" applyProtection="1">
      <alignment horizontal="center"/>
      <protection locked="0"/>
    </xf>
    <xf numFmtId="168" fontId="7" fillId="0" borderId="0" xfId="2" applyFont="1" applyAlignment="1">
      <alignment horizontal="center"/>
    </xf>
    <xf numFmtId="37" fontId="6" fillId="0" borderId="0" xfId="2" applyNumberFormat="1" applyFont="1" applyProtection="1"/>
    <xf numFmtId="168" fontId="6" fillId="0" borderId="0" xfId="2" applyFont="1" applyAlignment="1">
      <alignment horizontal="center"/>
    </xf>
    <xf numFmtId="168" fontId="6" fillId="0" borderId="0" xfId="2" applyFont="1" applyAlignment="1">
      <alignment horizontal="left"/>
    </xf>
    <xf numFmtId="37" fontId="9" fillId="0" borderId="0" xfId="2" applyNumberFormat="1" applyFont="1" applyProtection="1">
      <protection locked="0"/>
    </xf>
    <xf numFmtId="37" fontId="8" fillId="0" borderId="0" xfId="2" applyNumberFormat="1" applyFont="1" applyProtection="1"/>
    <xf numFmtId="37" fontId="8" fillId="0" borderId="0" xfId="2" applyNumberFormat="1" applyFont="1" applyProtection="1">
      <protection locked="0"/>
    </xf>
    <xf numFmtId="37" fontId="10" fillId="0" borderId="0" xfId="2" applyNumberFormat="1" applyFont="1" applyProtection="1"/>
    <xf numFmtId="167" fontId="6" fillId="0" borderId="0" xfId="2" applyNumberFormat="1" applyFont="1" applyProtection="1"/>
    <xf numFmtId="168" fontId="7" fillId="0" borderId="0" xfId="2" applyFont="1"/>
    <xf numFmtId="168" fontId="12" fillId="0" borderId="0" xfId="2" applyFont="1" applyAlignment="1" applyProtection="1">
      <alignment horizontal="center"/>
      <protection locked="0"/>
    </xf>
    <xf numFmtId="168" fontId="11" fillId="0" borderId="0" xfId="2" applyFont="1" applyAlignment="1" applyProtection="1">
      <alignment horizontal="center"/>
      <protection locked="0"/>
    </xf>
    <xf numFmtId="168" fontId="11" fillId="0" borderId="0" xfId="2" applyFont="1" applyProtection="1">
      <protection locked="0"/>
    </xf>
    <xf numFmtId="168" fontId="6" fillId="0" borderId="0" xfId="2" quotePrefix="1" applyFont="1" applyAlignment="1">
      <alignment horizontal="left"/>
    </xf>
    <xf numFmtId="165" fontId="14" fillId="0" borderId="0" xfId="2" applyNumberFormat="1" applyFont="1" applyAlignment="1" applyProtection="1">
      <alignment horizontal="left"/>
    </xf>
    <xf numFmtId="168" fontId="11" fillId="0" borderId="0" xfId="2" applyFont="1"/>
    <xf numFmtId="168" fontId="9" fillId="0" borderId="0" xfId="2" applyFont="1"/>
    <xf numFmtId="168" fontId="14" fillId="0" borderId="0" xfId="3" quotePrefix="1" applyFont="1" applyAlignment="1">
      <alignment horizontal="left"/>
    </xf>
    <xf numFmtId="168" fontId="5" fillId="0" borderId="0" xfId="3" applyFont="1"/>
    <xf numFmtId="168" fontId="5" fillId="0" borderId="0" xfId="3" applyFont="1" applyAlignment="1">
      <alignment horizontal="left"/>
    </xf>
    <xf numFmtId="164" fontId="4" fillId="0" borderId="0" xfId="3" applyNumberFormat="1" applyFont="1" applyProtection="1"/>
    <xf numFmtId="168" fontId="6" fillId="0" borderId="0" xfId="3" applyFont="1"/>
    <xf numFmtId="168" fontId="4" fillId="0" borderId="0" xfId="3" applyFont="1"/>
    <xf numFmtId="165" fontId="5" fillId="0" borderId="0" xfId="3" applyNumberFormat="1" applyFont="1" applyProtection="1"/>
    <xf numFmtId="168" fontId="14" fillId="0" borderId="0" xfId="3" applyFont="1" applyAlignment="1">
      <alignment horizontal="left"/>
    </xf>
    <xf numFmtId="166" fontId="4" fillId="0" borderId="0" xfId="3" applyNumberFormat="1" applyFont="1" applyProtection="1"/>
    <xf numFmtId="166" fontId="5" fillId="0" borderId="0" xfId="3" applyNumberFormat="1" applyFont="1" applyProtection="1"/>
    <xf numFmtId="168" fontId="5" fillId="0" borderId="0" xfId="3" applyFont="1" applyProtection="1">
      <protection locked="0"/>
    </xf>
    <xf numFmtId="168" fontId="5" fillId="0" borderId="0" xfId="3" applyFont="1" applyAlignment="1" applyProtection="1">
      <alignment horizontal="center"/>
      <protection locked="0"/>
    </xf>
    <xf numFmtId="168" fontId="5" fillId="0" borderId="0" xfId="3" applyFont="1" applyAlignment="1">
      <alignment horizontal="center"/>
    </xf>
    <xf numFmtId="168" fontId="5" fillId="0" borderId="1" xfId="3" applyFont="1" applyBorder="1" applyAlignment="1">
      <alignment horizontal="centerContinuous"/>
    </xf>
    <xf numFmtId="168" fontId="7" fillId="0" borderId="0" xfId="3" applyFont="1" applyAlignment="1">
      <alignment horizontal="center"/>
    </xf>
    <xf numFmtId="168" fontId="7" fillId="0" borderId="0" xfId="3" applyFont="1" applyAlignment="1" applyProtection="1">
      <alignment horizontal="center"/>
      <protection locked="0"/>
    </xf>
    <xf numFmtId="37" fontId="6" fillId="0" borderId="0" xfId="3" applyNumberFormat="1" applyFont="1" applyProtection="1"/>
    <xf numFmtId="37" fontId="9" fillId="0" borderId="0" xfId="3" applyNumberFormat="1" applyFont="1" applyProtection="1">
      <protection locked="0"/>
    </xf>
    <xf numFmtId="168" fontId="6" fillId="0" borderId="0" xfId="3" applyFont="1" applyAlignment="1">
      <alignment horizontal="left"/>
    </xf>
    <xf numFmtId="168" fontId="9" fillId="0" borderId="0" xfId="3" applyFont="1" applyProtection="1">
      <protection locked="0"/>
    </xf>
    <xf numFmtId="37" fontId="8" fillId="0" borderId="0" xfId="3" applyNumberFormat="1" applyFont="1" applyProtection="1">
      <protection locked="0"/>
    </xf>
    <xf numFmtId="37" fontId="8" fillId="0" borderId="0" xfId="3" applyNumberFormat="1" applyFont="1" applyProtection="1"/>
    <xf numFmtId="168" fontId="8" fillId="0" borderId="0" xfId="3" applyFont="1"/>
    <xf numFmtId="37" fontId="15" fillId="0" borderId="0" xfId="3" applyNumberFormat="1" applyFont="1" applyProtection="1"/>
    <xf numFmtId="37" fontId="5" fillId="0" borderId="0" xfId="3" applyNumberFormat="1" applyFont="1" applyProtection="1"/>
    <xf numFmtId="168" fontId="6" fillId="0" borderId="0" xfId="3" applyFont="1" applyAlignment="1">
      <alignment horizontal="fill"/>
    </xf>
    <xf numFmtId="164" fontId="16" fillId="0" borderId="0" xfId="3" applyNumberFormat="1" applyFont="1" applyProtection="1"/>
    <xf numFmtId="166" fontId="16" fillId="0" borderId="0" xfId="3" applyNumberFormat="1" applyFont="1" applyProtection="1"/>
    <xf numFmtId="5" fontId="6" fillId="0" borderId="0" xfId="3" applyNumberFormat="1" applyFont="1" applyProtection="1"/>
    <xf numFmtId="169" fontId="6" fillId="0" borderId="0" xfId="3" applyNumberFormat="1" applyFont="1" applyProtection="1"/>
    <xf numFmtId="5" fontId="10" fillId="0" borderId="0" xfId="3" applyNumberFormat="1" applyFont="1" applyProtection="1"/>
    <xf numFmtId="169" fontId="6" fillId="0" borderId="0" xfId="3" applyNumberFormat="1" applyFont="1" applyAlignment="1" applyProtection="1">
      <alignment horizontal="left"/>
    </xf>
    <xf numFmtId="168" fontId="9" fillId="0" borderId="0" xfId="3" applyFont="1" applyAlignment="1" applyProtection="1">
      <alignment horizontal="left"/>
      <protection locked="0"/>
    </xf>
    <xf numFmtId="169" fontId="9" fillId="0" borderId="0" xfId="3" applyNumberFormat="1" applyFont="1" applyAlignment="1" applyProtection="1">
      <alignment horizontal="left"/>
      <protection locked="0"/>
    </xf>
    <xf numFmtId="168" fontId="11" fillId="0" borderId="0" xfId="3" applyFont="1"/>
    <xf numFmtId="168" fontId="9" fillId="0" borderId="0" xfId="3" applyFont="1"/>
    <xf numFmtId="168" fontId="11" fillId="0" borderId="0" xfId="3" applyFont="1" applyAlignment="1" applyProtection="1">
      <alignment horizontal="center"/>
      <protection locked="0"/>
    </xf>
    <xf numFmtId="168" fontId="12" fillId="0" borderId="0" xfId="3" applyFont="1" applyAlignment="1" applyProtection="1">
      <alignment horizontal="center"/>
      <protection locked="0"/>
    </xf>
    <xf numFmtId="168" fontId="11" fillId="0" borderId="1" xfId="3" applyFont="1" applyBorder="1" applyAlignment="1">
      <alignment horizontal="centerContinuous"/>
    </xf>
    <xf numFmtId="37" fontId="13" fillId="0" borderId="0" xfId="3" applyNumberFormat="1" applyFont="1" applyProtection="1">
      <protection locked="0"/>
    </xf>
    <xf numFmtId="37" fontId="1" fillId="0" borderId="0" xfId="3" applyNumberFormat="1" applyFont="1" applyProtection="1"/>
    <xf numFmtId="168" fontId="9" fillId="0" borderId="0" xfId="3" applyFont="1" applyAlignment="1">
      <alignment horizontal="left"/>
    </xf>
    <xf numFmtId="168" fontId="9" fillId="0" borderId="0" xfId="3" applyFont="1" applyAlignment="1">
      <alignment horizontal="center"/>
    </xf>
    <xf numFmtId="168" fontId="5" fillId="0" borderId="0" xfId="3" applyFont="1" applyAlignment="1">
      <alignment horizontal="centerContinuous"/>
    </xf>
    <xf numFmtId="168" fontId="5" fillId="0" borderId="2" xfId="3" applyFont="1" applyBorder="1" applyAlignment="1" applyProtection="1">
      <alignment horizontal="centerContinuous"/>
      <protection locked="0"/>
    </xf>
    <xf numFmtId="168" fontId="17" fillId="0" borderId="0" xfId="3" applyFont="1"/>
    <xf numFmtId="168" fontId="1" fillId="0" borderId="0" xfId="3" applyFont="1"/>
    <xf numFmtId="168" fontId="11" fillId="0" borderId="0" xfId="3" applyFont="1" applyAlignment="1">
      <alignment horizontal="left"/>
    </xf>
    <xf numFmtId="168" fontId="11" fillId="0" borderId="0" xfId="3" quotePrefix="1" applyFont="1" applyAlignment="1">
      <alignment horizontal="left"/>
    </xf>
    <xf numFmtId="168" fontId="1" fillId="0" borderId="0" xfId="3" applyFont="1" applyAlignment="1">
      <alignment horizontal="center"/>
    </xf>
    <xf numFmtId="168" fontId="9" fillId="0" borderId="0" xfId="3" quotePrefix="1" applyFont="1" applyAlignment="1">
      <alignment horizontal="left"/>
    </xf>
    <xf numFmtId="168" fontId="12" fillId="0" borderId="0" xfId="3" applyFont="1" applyAlignment="1">
      <alignment horizontal="center"/>
    </xf>
    <xf numFmtId="37" fontId="6" fillId="0" borderId="0" xfId="3" applyNumberFormat="1" applyFont="1"/>
    <xf numFmtId="168" fontId="0" fillId="0" borderId="0" xfId="0" applyNumberFormat="1"/>
    <xf numFmtId="37" fontId="8" fillId="0" borderId="0" xfId="3" applyNumberFormat="1" applyFont="1"/>
    <xf numFmtId="37" fontId="6" fillId="0" borderId="0" xfId="0" applyNumberFormat="1" applyFont="1"/>
    <xf numFmtId="168" fontId="18" fillId="0" borderId="0" xfId="3" quotePrefix="1" applyFont="1" applyAlignment="1">
      <alignment horizontal="left"/>
    </xf>
    <xf numFmtId="168" fontId="19" fillId="0" borderId="0" xfId="3" quotePrefix="1" applyFont="1" applyAlignment="1">
      <alignment horizontal="left"/>
    </xf>
    <xf numFmtId="168" fontId="18" fillId="0" borderId="0" xfId="3" applyFont="1"/>
    <xf numFmtId="168" fontId="1" fillId="0" borderId="2" xfId="3" applyFont="1" applyBorder="1" applyAlignment="1">
      <alignment horizontal="centerContinuous"/>
    </xf>
    <xf numFmtId="168" fontId="2" fillId="0" borderId="0" xfId="3" applyFont="1"/>
    <xf numFmtId="37" fontId="15" fillId="0" borderId="0" xfId="3" applyNumberFormat="1" applyFont="1"/>
    <xf numFmtId="168" fontId="12" fillId="0" borderId="0" xfId="3" quotePrefix="1" applyFont="1" applyAlignment="1">
      <alignment horizontal="center"/>
    </xf>
    <xf numFmtId="0" fontId="12" fillId="0" borderId="0" xfId="1" quotePrefix="1" applyFont="1" applyAlignment="1" applyProtection="1">
      <alignment horizontal="center"/>
      <protection locked="0"/>
    </xf>
    <xf numFmtId="168" fontId="12" fillId="0" borderId="0" xfId="2" quotePrefix="1" applyFont="1" applyAlignment="1" applyProtection="1">
      <alignment horizontal="center"/>
      <protection locked="0"/>
    </xf>
    <xf numFmtId="168" fontId="11" fillId="0" borderId="0" xfId="2" applyFont="1" applyAlignment="1">
      <alignment horizontal="center"/>
    </xf>
    <xf numFmtId="168" fontId="7" fillId="0" borderId="0" xfId="3" quotePrefix="1" applyFont="1" applyAlignment="1">
      <alignment horizontal="center"/>
    </xf>
    <xf numFmtId="168" fontId="5" fillId="0" borderId="0" xfId="3" quotePrefix="1" applyFont="1" applyAlignment="1">
      <alignment horizontal="center"/>
    </xf>
    <xf numFmtId="168" fontId="20" fillId="0" borderId="0" xfId="3" applyFont="1" applyAlignment="1"/>
    <xf numFmtId="168" fontId="1" fillId="0" borderId="0" xfId="3" applyFont="1" applyAlignment="1"/>
    <xf numFmtId="168" fontId="6" fillId="0" borderId="0" xfId="3" applyFont="1" applyAlignment="1"/>
    <xf numFmtId="168" fontId="12" fillId="0" borderId="0" xfId="3" quotePrefix="1" applyFont="1" applyAlignment="1"/>
    <xf numFmtId="168" fontId="7" fillId="0" borderId="0" xfId="3" applyFont="1"/>
    <xf numFmtId="168" fontId="9" fillId="0" borderId="0" xfId="3" quotePrefix="1" applyFont="1" applyAlignment="1"/>
    <xf numFmtId="37" fontId="6" fillId="0" borderId="0" xfId="3" applyNumberFormat="1" applyFont="1" applyAlignment="1"/>
    <xf numFmtId="37" fontId="8" fillId="0" borderId="0" xfId="3" applyNumberFormat="1" applyFont="1" applyAlignment="1"/>
    <xf numFmtId="168" fontId="8" fillId="0" borderId="0" xfId="3" applyFont="1" applyAlignment="1">
      <alignment horizontal="fill"/>
    </xf>
    <xf numFmtId="168" fontId="18" fillId="0" borderId="0" xfId="3" quotePrefix="1" applyFont="1" applyAlignment="1"/>
    <xf numFmtId="168" fontId="9" fillId="0" borderId="0" xfId="3" applyFont="1" applyAlignment="1"/>
    <xf numFmtId="0" fontId="9" fillId="0" borderId="0" xfId="0" quotePrefix="1" applyFont="1" applyAlignment="1"/>
    <xf numFmtId="0" fontId="9" fillId="0" borderId="0" xfId="0" applyFont="1" applyAlignment="1"/>
    <xf numFmtId="37" fontId="6" fillId="0" borderId="0" xfId="3" applyNumberFormat="1" applyFont="1" applyAlignment="1">
      <alignment horizontal="fill"/>
    </xf>
    <xf numFmtId="37" fontId="9" fillId="0" borderId="0" xfId="3" applyNumberFormat="1" applyFont="1" applyAlignment="1"/>
    <xf numFmtId="168" fontId="18" fillId="0" borderId="0" xfId="3" applyFont="1" applyAlignment="1"/>
    <xf numFmtId="37" fontId="15" fillId="0" borderId="0" xfId="3" applyNumberFormat="1" applyFont="1" applyAlignment="1"/>
    <xf numFmtId="168" fontId="2" fillId="0" borderId="0" xfId="3" applyFont="1" applyAlignment="1"/>
    <xf numFmtId="49" fontId="11" fillId="0" borderId="1" xfId="3" applyNumberFormat="1" applyFont="1" applyBorder="1" applyAlignment="1">
      <alignment horizontal="centerContinuous"/>
    </xf>
    <xf numFmtId="37" fontId="21" fillId="0" borderId="0" xfId="3" applyNumberFormat="1" applyFont="1" applyProtection="1"/>
    <xf numFmtId="0" fontId="11" fillId="0" borderId="0" xfId="1" applyFont="1"/>
    <xf numFmtId="0" fontId="11" fillId="0" borderId="0" xfId="1" applyFont="1" applyAlignment="1">
      <alignment horizontal="center"/>
    </xf>
    <xf numFmtId="37" fontId="2" fillId="0" borderId="0" xfId="3" applyNumberFormat="1" applyFont="1"/>
    <xf numFmtId="37" fontId="21" fillId="0" borderId="0" xfId="1" applyNumberFormat="1" applyFont="1" applyProtection="1"/>
    <xf numFmtId="49" fontId="11" fillId="0" borderId="1" xfId="3" applyNumberFormat="1" applyFont="1" applyBorder="1" applyAlignment="1" applyProtection="1">
      <alignment horizontal="centerContinuous"/>
      <protection locked="0"/>
    </xf>
    <xf numFmtId="37" fontId="9" fillId="0" borderId="0" xfId="1" applyNumberFormat="1" applyFont="1"/>
    <xf numFmtId="37" fontId="21" fillId="0" borderId="0" xfId="2" applyNumberFormat="1" applyFont="1" applyProtection="1"/>
    <xf numFmtId="37" fontId="21" fillId="0" borderId="0" xfId="2" applyNumberFormat="1" applyFont="1" applyProtection="1">
      <protection locked="0"/>
    </xf>
    <xf numFmtId="168" fontId="9" fillId="0" borderId="0" xfId="3" quotePrefix="1" applyFont="1" applyAlignment="1">
      <alignment horizontal="center"/>
    </xf>
    <xf numFmtId="37" fontId="22" fillId="0" borderId="0" xfId="3" applyNumberFormat="1" applyFont="1" applyProtection="1">
      <protection locked="0"/>
    </xf>
    <xf numFmtId="37" fontId="22" fillId="0" borderId="0" xfId="3" applyNumberFormat="1" applyFont="1" applyAlignment="1"/>
    <xf numFmtId="37" fontId="22" fillId="0" borderId="0" xfId="1" applyNumberFormat="1" applyFont="1" applyProtection="1"/>
    <xf numFmtId="0" fontId="6" fillId="0" borderId="0" xfId="1" quotePrefix="1" applyFont="1" applyAlignment="1">
      <alignment horizontal="center"/>
    </xf>
    <xf numFmtId="37" fontId="6" fillId="0" borderId="0" xfId="3" applyNumberFormat="1" applyFont="1" applyProtection="1">
      <protection locked="0"/>
    </xf>
    <xf numFmtId="0" fontId="11" fillId="0" borderId="0" xfId="1" quotePrefix="1" applyFont="1" applyAlignment="1">
      <alignment horizontal="centerContinuous"/>
    </xf>
    <xf numFmtId="0" fontId="6" fillId="0" borderId="0" xfId="1" applyFont="1" applyAlignment="1">
      <alignment horizontal="centerContinuous"/>
    </xf>
    <xf numFmtId="0" fontId="5" fillId="0" borderId="0" xfId="1" applyFont="1" applyAlignment="1">
      <alignment horizontal="centerContinuous"/>
    </xf>
    <xf numFmtId="0" fontId="12" fillId="0" borderId="0" xfId="1" applyFont="1" applyAlignment="1">
      <alignment horizontal="center"/>
    </xf>
    <xf numFmtId="168" fontId="23" fillId="0" borderId="0" xfId="2" quotePrefix="1" applyFont="1" applyAlignment="1">
      <alignment horizontal="left"/>
    </xf>
    <xf numFmtId="168" fontId="24" fillId="0" borderId="0" xfId="2" quotePrefix="1" applyFont="1" applyAlignment="1">
      <alignment horizontal="centerContinuous"/>
    </xf>
    <xf numFmtId="168" fontId="5" fillId="0" borderId="0" xfId="2" applyFont="1" applyAlignment="1">
      <alignment horizontal="centerContinuous"/>
    </xf>
    <xf numFmtId="168" fontId="11" fillId="0" borderId="0" xfId="2" quotePrefix="1" applyFont="1" applyAlignment="1">
      <alignment horizontal="centerContinuous"/>
    </xf>
    <xf numFmtId="168" fontId="24" fillId="0" borderId="0" xfId="2" applyFont="1" applyAlignment="1" applyProtection="1">
      <alignment horizontal="center"/>
      <protection locked="0"/>
    </xf>
    <xf numFmtId="168" fontId="25" fillId="0" borderId="0" xfId="2" applyFont="1" applyAlignment="1" applyProtection="1">
      <alignment horizontal="center"/>
      <protection locked="0"/>
    </xf>
    <xf numFmtId="168" fontId="25" fillId="0" borderId="0" xfId="2" quotePrefix="1" applyFont="1" applyAlignment="1" applyProtection="1">
      <alignment horizontal="center"/>
      <protection locked="0"/>
    </xf>
    <xf numFmtId="168" fontId="11" fillId="0" borderId="0" xfId="2" quotePrefix="1" applyFont="1" applyAlignment="1" applyProtection="1">
      <alignment horizontal="centerContinuous"/>
      <protection locked="0"/>
    </xf>
    <xf numFmtId="37" fontId="13" fillId="0" borderId="0" xfId="2" applyNumberFormat="1" applyFont="1" applyProtection="1">
      <protection locked="0"/>
    </xf>
    <xf numFmtId="168" fontId="23" fillId="0" borderId="0" xfId="3" quotePrefix="1" applyFont="1" applyAlignment="1">
      <alignment horizontal="left"/>
    </xf>
    <xf numFmtId="168" fontId="24" fillId="0" borderId="0" xfId="3" applyFont="1" applyAlignment="1" applyProtection="1">
      <alignment horizontal="center"/>
      <protection locked="0"/>
    </xf>
    <xf numFmtId="168" fontId="25" fillId="0" borderId="0" xfId="3" applyFont="1" applyAlignment="1" applyProtection="1">
      <alignment horizontal="center"/>
      <protection locked="0"/>
    </xf>
    <xf numFmtId="168" fontId="24" fillId="0" borderId="0" xfId="3" quotePrefix="1" applyFont="1" applyAlignment="1">
      <alignment horizontal="centerContinuous"/>
    </xf>
    <xf numFmtId="168" fontId="11" fillId="0" borderId="0" xfId="3" quotePrefix="1" applyFont="1" applyAlignment="1">
      <alignment horizontal="centerContinuous"/>
    </xf>
    <xf numFmtId="168" fontId="11" fillId="0" borderId="0" xfId="3" quotePrefix="1" applyFont="1" applyAlignment="1" applyProtection="1">
      <alignment horizontal="centerContinuous"/>
      <protection locked="0"/>
    </xf>
    <xf numFmtId="168" fontId="1" fillId="0" borderId="0" xfId="3" applyFont="1" applyAlignment="1">
      <alignment horizontal="centerContinuous"/>
    </xf>
    <xf numFmtId="168" fontId="6" fillId="0" borderId="0" xfId="3" applyFont="1" applyAlignment="1">
      <alignment horizontal="centerContinuous"/>
    </xf>
    <xf numFmtId="37" fontId="21" fillId="0" borderId="0" xfId="3" applyNumberFormat="1" applyFont="1" applyAlignment="1"/>
    <xf numFmtId="0" fontId="11" fillId="0" borderId="0" xfId="0" applyFont="1" applyAlignment="1">
      <alignment horizontal="center"/>
    </xf>
    <xf numFmtId="168" fontId="11" fillId="0" borderId="0" xfId="3" applyFont="1" applyAlignment="1">
      <alignment horizontal="centerContinuous"/>
    </xf>
    <xf numFmtId="49" fontId="11" fillId="0" borderId="0" xfId="3" applyNumberFormat="1" applyFont="1" applyBorder="1" applyAlignment="1" applyProtection="1">
      <alignment horizontal="centerContinuous"/>
      <protection locked="0"/>
    </xf>
    <xf numFmtId="49" fontId="11" fillId="0" borderId="0" xfId="3" applyNumberFormat="1" applyFont="1" applyBorder="1" applyAlignment="1">
      <alignment horizontal="centerContinuous"/>
    </xf>
    <xf numFmtId="168" fontId="5" fillId="0" borderId="0" xfId="3" applyFont="1" applyBorder="1" applyAlignment="1" applyProtection="1">
      <alignment horizontal="centerContinuous"/>
      <protection locked="0"/>
    </xf>
    <xf numFmtId="168" fontId="1" fillId="0" borderId="0" xfId="3" applyFont="1" applyBorder="1" applyAlignment="1">
      <alignment horizontal="centerContinuous"/>
    </xf>
    <xf numFmtId="49" fontId="12" fillId="0" borderId="0" xfId="3" applyNumberFormat="1" applyFont="1" applyBorder="1" applyAlignment="1" applyProtection="1">
      <alignment horizontal="centerContinuous"/>
      <protection locked="0"/>
    </xf>
    <xf numFmtId="0" fontId="1" fillId="0" borderId="0" xfId="0" applyFont="1" applyAlignment="1">
      <alignment horizontal="center"/>
    </xf>
    <xf numFmtId="37" fontId="26" fillId="0" borderId="0" xfId="1" applyNumberFormat="1" applyFont="1" applyProtection="1">
      <protection locked="0"/>
    </xf>
    <xf numFmtId="37" fontId="26" fillId="0" borderId="0" xfId="3" applyNumberFormat="1" applyFont="1" applyProtection="1"/>
    <xf numFmtId="37" fontId="26" fillId="0" borderId="0" xfId="3" applyNumberFormat="1" applyFont="1" applyAlignment="1"/>
    <xf numFmtId="49" fontId="11" fillId="0" borderId="0" xfId="1" applyNumberFormat="1" applyFont="1" applyAlignment="1" applyProtection="1">
      <alignment horizontal="center"/>
      <protection locked="0"/>
    </xf>
    <xf numFmtId="49" fontId="11" fillId="0" borderId="0" xfId="1" applyNumberFormat="1" applyFont="1" applyAlignment="1" applyProtection="1">
      <alignment horizontal="centerContinuous"/>
      <protection locked="0"/>
    </xf>
    <xf numFmtId="37" fontId="26" fillId="0" borderId="0" xfId="1" applyNumberFormat="1" applyFont="1" applyProtection="1"/>
    <xf numFmtId="0" fontId="0" fillId="0" borderId="0" xfId="0" applyAlignment="1">
      <alignment horizontal="centerContinuous"/>
    </xf>
    <xf numFmtId="0" fontId="9" fillId="0" borderId="0" xfId="1" quotePrefix="1" applyFont="1" applyAlignment="1">
      <alignment horizontal="left"/>
    </xf>
    <xf numFmtId="0" fontId="11" fillId="0" borderId="0" xfId="1" applyFont="1" applyAlignment="1">
      <alignment horizontal="centerContinuous"/>
    </xf>
    <xf numFmtId="37" fontId="28" fillId="0" borderId="0" xfId="3" applyNumberFormat="1" applyFont="1" applyProtection="1">
      <protection locked="0"/>
    </xf>
    <xf numFmtId="165" fontId="14" fillId="0" borderId="0" xfId="2" quotePrefix="1" applyNumberFormat="1" applyFont="1" applyAlignment="1" applyProtection="1">
      <alignment horizontal="left"/>
    </xf>
    <xf numFmtId="37" fontId="26" fillId="0" borderId="0" xfId="2" applyNumberFormat="1" applyFont="1" applyProtection="1">
      <protection locked="0"/>
    </xf>
    <xf numFmtId="37" fontId="6" fillId="0" borderId="0" xfId="2" applyNumberFormat="1" applyFont="1" applyProtection="1">
      <protection locked="0"/>
    </xf>
    <xf numFmtId="168" fontId="6" fillId="0" borderId="0" xfId="2" applyFont="1" applyAlignment="1">
      <alignment horizontal="centerContinuous"/>
    </xf>
    <xf numFmtId="49" fontId="12" fillId="0" borderId="0" xfId="2" applyNumberFormat="1" applyFont="1" applyAlignment="1">
      <alignment horizontal="center"/>
    </xf>
    <xf numFmtId="37" fontId="27" fillId="0" borderId="0" xfId="2" applyNumberFormat="1" applyFont="1" applyProtection="1">
      <protection locked="0"/>
    </xf>
    <xf numFmtId="49" fontId="11" fillId="0" borderId="0" xfId="3" applyNumberFormat="1" applyFont="1" applyAlignment="1" applyProtection="1">
      <alignment horizontal="center"/>
      <protection locked="0"/>
    </xf>
    <xf numFmtId="37" fontId="13" fillId="0" borderId="0" xfId="3" applyNumberFormat="1" applyFont="1" applyAlignment="1"/>
    <xf numFmtId="37" fontId="29" fillId="0" borderId="0" xfId="1" applyNumberFormat="1" applyFont="1" applyProtection="1">
      <protection locked="0"/>
    </xf>
    <xf numFmtId="37" fontId="6" fillId="0" borderId="0" xfId="1" applyNumberFormat="1" applyFont="1" applyProtection="1">
      <protection locked="0"/>
    </xf>
    <xf numFmtId="37" fontId="9" fillId="0" borderId="0" xfId="3" applyNumberFormat="1" applyFont="1" applyProtection="1"/>
    <xf numFmtId="37" fontId="7" fillId="0" borderId="0" xfId="3" applyNumberFormat="1" applyFont="1" applyAlignment="1"/>
    <xf numFmtId="37" fontId="7" fillId="0" borderId="0" xfId="3" applyNumberFormat="1" applyFont="1"/>
    <xf numFmtId="37" fontId="27" fillId="0" borderId="0" xfId="1" applyNumberFormat="1" applyFont="1" applyProtection="1">
      <protection locked="0"/>
    </xf>
    <xf numFmtId="37" fontId="9" fillId="0" borderId="0" xfId="2" applyNumberFormat="1" applyFont="1" applyProtection="1"/>
    <xf numFmtId="37" fontId="29" fillId="0" borderId="0" xfId="3" applyNumberFormat="1" applyFont="1" applyProtection="1"/>
    <xf numFmtId="37" fontId="30" fillId="0" borderId="0" xfId="3" applyNumberFormat="1" applyFont="1" applyProtection="1"/>
    <xf numFmtId="37" fontId="27" fillId="0" borderId="0" xfId="3" applyNumberFormat="1" applyFont="1" applyProtection="1">
      <protection locked="0"/>
    </xf>
    <xf numFmtId="0" fontId="26" fillId="0" borderId="0" xfId="1" quotePrefix="1" applyFont="1" applyAlignment="1">
      <alignment horizontal="left"/>
    </xf>
  </cellXfs>
  <cellStyles count="4">
    <cellStyle name="Normal" xfId="0" builtinId="0"/>
    <cellStyle name="Normal_BACKUP" xfId="1"/>
    <cellStyle name="Normal_BALSHEET" xfId="2"/>
    <cellStyle name="Normal_CASHFLOW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590550</xdr:colOff>
          <xdr:row>4</xdr:row>
          <xdr:rowOff>0</xdr:rowOff>
        </xdr:from>
        <xdr:to>
          <xdr:col>0</xdr:col>
          <xdr:colOff>1666875</xdr:colOff>
          <xdr:row>7</xdr:row>
          <xdr:rowOff>66675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Backup Pages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876300</xdr:colOff>
          <xdr:row>3</xdr:row>
          <xdr:rowOff>9525</xdr:rowOff>
        </xdr:from>
        <xdr:to>
          <xdr:col>1</xdr:col>
          <xdr:colOff>1905000</xdr:colOff>
          <xdr:row>6</xdr:row>
          <xdr:rowOff>85725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Balance Sheet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1476375</xdr:colOff>
          <xdr:row>2</xdr:row>
          <xdr:rowOff>104775</xdr:rowOff>
        </xdr:from>
        <xdr:to>
          <xdr:col>1</xdr:col>
          <xdr:colOff>76200</xdr:colOff>
          <xdr:row>6</xdr:row>
          <xdr:rowOff>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Cash Flow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MTW02P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</sheetNames>
    <sheetDataSet>
      <sheetData sheetId="0">
        <row r="4">
          <cell r="B4">
            <v>37188.706112384258</v>
          </cell>
        </row>
        <row r="5">
          <cell r="B5">
            <v>37188.706112384258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</row>
        <row r="9">
          <cell r="D9">
            <v>2786</v>
          </cell>
          <cell r="E9">
            <v>2481</v>
          </cell>
          <cell r="F9">
            <v>2652</v>
          </cell>
          <cell r="G9">
            <v>2393</v>
          </cell>
          <cell r="H9">
            <v>2465</v>
          </cell>
          <cell r="I9">
            <v>2312</v>
          </cell>
          <cell r="J9">
            <v>2639</v>
          </cell>
          <cell r="K9">
            <v>2486</v>
          </cell>
          <cell r="L9">
            <v>2559</v>
          </cell>
          <cell r="M9">
            <v>2678</v>
          </cell>
          <cell r="N9">
            <v>2376</v>
          </cell>
          <cell r="O9">
            <v>2280</v>
          </cell>
        </row>
        <row r="10">
          <cell r="D10">
            <v>13594</v>
          </cell>
          <cell r="E10">
            <v>12109</v>
          </cell>
          <cell r="F10">
            <v>13256</v>
          </cell>
          <cell r="G10">
            <v>13013</v>
          </cell>
          <cell r="H10">
            <v>13473</v>
          </cell>
          <cell r="I10">
            <v>14180</v>
          </cell>
          <cell r="J10">
            <v>15224</v>
          </cell>
          <cell r="K10">
            <v>15214</v>
          </cell>
          <cell r="L10">
            <v>14687</v>
          </cell>
          <cell r="M10">
            <v>15032</v>
          </cell>
          <cell r="N10">
            <v>15187</v>
          </cell>
          <cell r="O10">
            <v>15750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</row>
        <row r="12"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</row>
        <row r="17">
          <cell r="D17">
            <v>-30</v>
          </cell>
          <cell r="E17">
            <v>-30</v>
          </cell>
          <cell r="F17">
            <v>-31</v>
          </cell>
          <cell r="G17">
            <v>-30</v>
          </cell>
          <cell r="H17">
            <v>-30</v>
          </cell>
          <cell r="I17">
            <v>-30</v>
          </cell>
          <cell r="J17">
            <v>-30</v>
          </cell>
          <cell r="K17">
            <v>-30</v>
          </cell>
          <cell r="L17">
            <v>-30</v>
          </cell>
          <cell r="M17">
            <v>-30</v>
          </cell>
          <cell r="N17">
            <v>-30</v>
          </cell>
          <cell r="O17">
            <v>-30</v>
          </cell>
        </row>
        <row r="18">
          <cell r="D18">
            <v>-42</v>
          </cell>
          <cell r="E18">
            <v>-42</v>
          </cell>
          <cell r="F18">
            <v>-42</v>
          </cell>
          <cell r="G18">
            <v>-42</v>
          </cell>
          <cell r="H18">
            <v>-42</v>
          </cell>
          <cell r="I18">
            <v>-42</v>
          </cell>
          <cell r="J18">
            <v>-42</v>
          </cell>
          <cell r="K18">
            <v>-43</v>
          </cell>
          <cell r="L18">
            <v>-42</v>
          </cell>
          <cell r="M18">
            <v>-43</v>
          </cell>
          <cell r="N18">
            <v>-43</v>
          </cell>
          <cell r="O18">
            <v>-43</v>
          </cell>
        </row>
        <row r="19">
          <cell r="D19">
            <v>-10</v>
          </cell>
          <cell r="E19">
            <v>-10</v>
          </cell>
          <cell r="F19">
            <v>-10</v>
          </cell>
          <cell r="G19">
            <v>-10</v>
          </cell>
          <cell r="H19">
            <v>-10</v>
          </cell>
          <cell r="I19">
            <v>-10</v>
          </cell>
          <cell r="J19">
            <v>-10</v>
          </cell>
          <cell r="K19">
            <v>-10</v>
          </cell>
          <cell r="L19">
            <v>-11</v>
          </cell>
          <cell r="M19">
            <v>-10</v>
          </cell>
          <cell r="N19">
            <v>-11</v>
          </cell>
          <cell r="O19">
            <v>-10</v>
          </cell>
        </row>
        <row r="20">
          <cell r="D20">
            <v>-31</v>
          </cell>
          <cell r="E20">
            <v>-31</v>
          </cell>
          <cell r="F20">
            <v>-31</v>
          </cell>
          <cell r="G20">
            <v>-31</v>
          </cell>
          <cell r="H20">
            <v>-31</v>
          </cell>
          <cell r="I20">
            <v>-31</v>
          </cell>
          <cell r="J20">
            <v>-31</v>
          </cell>
          <cell r="K20">
            <v>-32</v>
          </cell>
          <cell r="L20">
            <v>-31</v>
          </cell>
          <cell r="M20">
            <v>-32</v>
          </cell>
          <cell r="N20">
            <v>-31</v>
          </cell>
          <cell r="O20">
            <v>-32</v>
          </cell>
        </row>
        <row r="21">
          <cell r="D21">
            <v>-45</v>
          </cell>
          <cell r="E21">
            <v>-45</v>
          </cell>
          <cell r="F21">
            <v>-45</v>
          </cell>
          <cell r="G21">
            <v>-45</v>
          </cell>
          <cell r="H21">
            <v>-45</v>
          </cell>
          <cell r="I21">
            <v>-45</v>
          </cell>
          <cell r="J21">
            <v>-45</v>
          </cell>
          <cell r="K21">
            <v>-45</v>
          </cell>
          <cell r="L21">
            <v>-45</v>
          </cell>
          <cell r="M21">
            <v>-45</v>
          </cell>
          <cell r="N21">
            <v>-44</v>
          </cell>
          <cell r="O21">
            <v>-45</v>
          </cell>
        </row>
        <row r="22">
          <cell r="D22">
            <v>-53</v>
          </cell>
          <cell r="E22">
            <v>-53</v>
          </cell>
          <cell r="F22">
            <v>-53</v>
          </cell>
          <cell r="G22">
            <v>-53</v>
          </cell>
          <cell r="H22">
            <v>-53</v>
          </cell>
          <cell r="I22">
            <v>-53</v>
          </cell>
          <cell r="J22">
            <v>-53</v>
          </cell>
          <cell r="K22">
            <v>-52</v>
          </cell>
          <cell r="L22">
            <v>-53</v>
          </cell>
          <cell r="M22">
            <v>-53</v>
          </cell>
          <cell r="N22">
            <v>-52</v>
          </cell>
          <cell r="O22">
            <v>-53</v>
          </cell>
        </row>
        <row r="23">
          <cell r="D23">
            <v>-11</v>
          </cell>
          <cell r="E23">
            <v>-11</v>
          </cell>
          <cell r="F23">
            <v>-11</v>
          </cell>
          <cell r="G23">
            <v>-11</v>
          </cell>
          <cell r="H23">
            <v>-11</v>
          </cell>
          <cell r="I23">
            <v>-11</v>
          </cell>
          <cell r="J23">
            <v>-11</v>
          </cell>
          <cell r="K23">
            <v>-11</v>
          </cell>
          <cell r="L23">
            <v>-10</v>
          </cell>
          <cell r="M23">
            <v>-11</v>
          </cell>
          <cell r="N23">
            <v>-11</v>
          </cell>
          <cell r="O23">
            <v>-10</v>
          </cell>
        </row>
        <row r="24">
          <cell r="D24">
            <v>-7</v>
          </cell>
          <cell r="E24">
            <v>-7</v>
          </cell>
          <cell r="F24">
            <v>-7</v>
          </cell>
          <cell r="G24">
            <v>-7</v>
          </cell>
          <cell r="H24">
            <v>-7</v>
          </cell>
          <cell r="I24">
            <v>-7</v>
          </cell>
          <cell r="J24">
            <v>-7</v>
          </cell>
          <cell r="K24">
            <v>-7</v>
          </cell>
          <cell r="L24">
            <v>-7</v>
          </cell>
          <cell r="M24">
            <v>-7</v>
          </cell>
          <cell r="N24">
            <v>-7</v>
          </cell>
          <cell r="O24">
            <v>-7</v>
          </cell>
        </row>
        <row r="25">
          <cell r="D25">
            <v>-10</v>
          </cell>
          <cell r="E25">
            <v>-10</v>
          </cell>
          <cell r="F25">
            <v>-10</v>
          </cell>
          <cell r="G25">
            <v>-10</v>
          </cell>
          <cell r="H25">
            <v>-10</v>
          </cell>
          <cell r="I25">
            <v>-10</v>
          </cell>
          <cell r="J25">
            <v>-10</v>
          </cell>
          <cell r="K25">
            <v>-10</v>
          </cell>
          <cell r="L25">
            <v>-10</v>
          </cell>
          <cell r="M25">
            <v>-10</v>
          </cell>
          <cell r="N25">
            <v>-10</v>
          </cell>
          <cell r="O25">
            <v>-10</v>
          </cell>
        </row>
        <row r="26">
          <cell r="D26">
            <v>-109</v>
          </cell>
          <cell r="E26">
            <v>-109</v>
          </cell>
          <cell r="F26">
            <v>-109</v>
          </cell>
          <cell r="G26">
            <v>-109</v>
          </cell>
          <cell r="H26">
            <v>-109</v>
          </cell>
          <cell r="I26">
            <v>-109</v>
          </cell>
          <cell r="J26">
            <v>-109</v>
          </cell>
          <cell r="K26">
            <v>-109</v>
          </cell>
          <cell r="L26">
            <v>-109</v>
          </cell>
          <cell r="M26">
            <v>-116</v>
          </cell>
          <cell r="N26">
            <v>-117</v>
          </cell>
          <cell r="O26">
            <v>-117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1400</v>
          </cell>
          <cell r="M27">
            <v>0</v>
          </cell>
          <cell r="N27">
            <v>0</v>
          </cell>
          <cell r="O27">
            <v>0</v>
          </cell>
        </row>
        <row r="28">
          <cell r="D28">
            <v>-107</v>
          </cell>
          <cell r="E28">
            <v>-108</v>
          </cell>
          <cell r="F28">
            <v>-107</v>
          </cell>
          <cell r="G28">
            <v>-107</v>
          </cell>
          <cell r="H28">
            <v>-107</v>
          </cell>
          <cell r="I28">
            <v>-107</v>
          </cell>
          <cell r="J28">
            <v>-107</v>
          </cell>
          <cell r="K28">
            <v>-107</v>
          </cell>
          <cell r="L28">
            <v>-107</v>
          </cell>
          <cell r="M28">
            <v>-107</v>
          </cell>
          <cell r="N28">
            <v>-107</v>
          </cell>
          <cell r="O28">
            <v>-107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D30">
            <v>-4</v>
          </cell>
          <cell r="E30">
            <v>-4</v>
          </cell>
          <cell r="F30">
            <v>-4</v>
          </cell>
          <cell r="G30">
            <v>-4</v>
          </cell>
          <cell r="H30">
            <v>-4</v>
          </cell>
          <cell r="I30">
            <v>-4</v>
          </cell>
          <cell r="J30">
            <v>-4</v>
          </cell>
          <cell r="K30">
            <v>-4</v>
          </cell>
          <cell r="L30">
            <v>-4</v>
          </cell>
          <cell r="M30">
            <v>-4</v>
          </cell>
          <cell r="N30">
            <v>-4</v>
          </cell>
          <cell r="O30">
            <v>-4</v>
          </cell>
        </row>
        <row r="31">
          <cell r="D31">
            <v>-50</v>
          </cell>
          <cell r="E31">
            <v>-50</v>
          </cell>
          <cell r="F31">
            <v>-50</v>
          </cell>
          <cell r="G31">
            <v>-50</v>
          </cell>
          <cell r="H31">
            <v>-50</v>
          </cell>
          <cell r="I31">
            <v>-50</v>
          </cell>
          <cell r="J31">
            <v>-50</v>
          </cell>
          <cell r="K31">
            <v>-50</v>
          </cell>
          <cell r="L31">
            <v>-50</v>
          </cell>
          <cell r="M31">
            <v>-50</v>
          </cell>
          <cell r="N31">
            <v>-50</v>
          </cell>
          <cell r="O31">
            <v>-50</v>
          </cell>
        </row>
        <row r="32">
          <cell r="D32">
            <v>-17</v>
          </cell>
          <cell r="E32">
            <v>-17</v>
          </cell>
          <cell r="F32">
            <v>-17</v>
          </cell>
          <cell r="G32">
            <v>-17</v>
          </cell>
          <cell r="H32">
            <v>-17</v>
          </cell>
          <cell r="I32">
            <v>-17</v>
          </cell>
          <cell r="J32">
            <v>-17</v>
          </cell>
          <cell r="K32">
            <v>-17</v>
          </cell>
          <cell r="L32">
            <v>-17</v>
          </cell>
          <cell r="M32">
            <v>-17</v>
          </cell>
          <cell r="N32">
            <v>-17</v>
          </cell>
          <cell r="O32">
            <v>-17</v>
          </cell>
        </row>
        <row r="33">
          <cell r="D33">
            <v>-7</v>
          </cell>
          <cell r="E33">
            <v>-7</v>
          </cell>
          <cell r="F33">
            <v>-7</v>
          </cell>
          <cell r="G33">
            <v>-7</v>
          </cell>
          <cell r="H33">
            <v>-7</v>
          </cell>
          <cell r="I33">
            <v>-7</v>
          </cell>
          <cell r="J33">
            <v>-7</v>
          </cell>
          <cell r="K33">
            <v>-8</v>
          </cell>
          <cell r="L33">
            <v>-7</v>
          </cell>
          <cell r="M33">
            <v>-8</v>
          </cell>
          <cell r="N33">
            <v>-7</v>
          </cell>
          <cell r="O33">
            <v>-8</v>
          </cell>
        </row>
        <row r="34">
          <cell r="D34">
            <v>-38</v>
          </cell>
          <cell r="E34">
            <v>-38</v>
          </cell>
          <cell r="F34">
            <v>-38</v>
          </cell>
          <cell r="G34">
            <v>-38</v>
          </cell>
          <cell r="H34">
            <v>-38</v>
          </cell>
          <cell r="I34">
            <v>-38</v>
          </cell>
          <cell r="J34">
            <v>-38</v>
          </cell>
          <cell r="K34">
            <v>-38</v>
          </cell>
          <cell r="L34">
            <v>-38</v>
          </cell>
          <cell r="M34">
            <v>-38</v>
          </cell>
          <cell r="N34">
            <v>-38</v>
          </cell>
          <cell r="O34">
            <v>-37</v>
          </cell>
        </row>
        <row r="37">
          <cell r="D37">
            <v>1200</v>
          </cell>
          <cell r="E37">
            <v>1203</v>
          </cell>
          <cell r="F37">
            <v>1203</v>
          </cell>
          <cell r="G37">
            <v>1203</v>
          </cell>
          <cell r="H37">
            <v>1203</v>
          </cell>
          <cell r="I37">
            <v>1205</v>
          </cell>
          <cell r="J37">
            <v>1209</v>
          </cell>
          <cell r="K37">
            <v>1209</v>
          </cell>
          <cell r="L37">
            <v>1228</v>
          </cell>
          <cell r="M37">
            <v>1228</v>
          </cell>
          <cell r="N37">
            <v>1231</v>
          </cell>
          <cell r="O37">
            <v>1235</v>
          </cell>
        </row>
        <row r="38">
          <cell r="D38">
            <v>-600</v>
          </cell>
          <cell r="E38">
            <v>-600</v>
          </cell>
          <cell r="F38">
            <v>-600</v>
          </cell>
          <cell r="G38">
            <v>-600</v>
          </cell>
          <cell r="H38">
            <v>-600</v>
          </cell>
          <cell r="I38">
            <v>-600</v>
          </cell>
          <cell r="J38">
            <v>-600</v>
          </cell>
          <cell r="K38">
            <v>-600</v>
          </cell>
          <cell r="L38">
            <v>-600</v>
          </cell>
          <cell r="M38">
            <v>-600</v>
          </cell>
          <cell r="N38">
            <v>-600</v>
          </cell>
          <cell r="O38">
            <v>-600</v>
          </cell>
        </row>
        <row r="40">
          <cell r="D40">
            <v>-75</v>
          </cell>
          <cell r="E40">
            <v>-115</v>
          </cell>
          <cell r="F40">
            <v>-75</v>
          </cell>
          <cell r="G40">
            <v>-72</v>
          </cell>
          <cell r="H40">
            <v>-76</v>
          </cell>
          <cell r="I40">
            <v>-72</v>
          </cell>
          <cell r="J40">
            <v>-74</v>
          </cell>
          <cell r="K40">
            <v>-74</v>
          </cell>
          <cell r="L40">
            <v>-75</v>
          </cell>
          <cell r="M40">
            <v>-73</v>
          </cell>
          <cell r="N40">
            <v>-76</v>
          </cell>
          <cell r="O40">
            <v>-72</v>
          </cell>
        </row>
        <row r="41">
          <cell r="D41">
            <v>900</v>
          </cell>
          <cell r="E41">
            <v>940</v>
          </cell>
          <cell r="F41">
            <v>900</v>
          </cell>
          <cell r="G41">
            <v>897</v>
          </cell>
          <cell r="H41">
            <v>901</v>
          </cell>
          <cell r="I41">
            <v>897</v>
          </cell>
          <cell r="J41">
            <v>899</v>
          </cell>
          <cell r="K41">
            <v>899</v>
          </cell>
          <cell r="L41">
            <v>900</v>
          </cell>
          <cell r="M41">
            <v>898</v>
          </cell>
          <cell r="N41">
            <v>901</v>
          </cell>
          <cell r="O41">
            <v>897</v>
          </cell>
        </row>
        <row r="43"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5"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</row>
        <row r="46"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</row>
        <row r="48"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</row>
        <row r="51">
          <cell r="D51">
            <v>-3303</v>
          </cell>
          <cell r="E51">
            <v>-2577</v>
          </cell>
          <cell r="F51">
            <v>-3133</v>
          </cell>
          <cell r="G51">
            <v>-2949</v>
          </cell>
          <cell r="H51">
            <v>-3143</v>
          </cell>
          <cell r="I51">
            <v>-3336</v>
          </cell>
          <cell r="J51">
            <v>-3644</v>
          </cell>
          <cell r="K51">
            <v>-3607</v>
          </cell>
          <cell r="L51">
            <v>-2834</v>
          </cell>
          <cell r="M51">
            <v>-3620</v>
          </cell>
          <cell r="N51">
            <v>-4175</v>
          </cell>
          <cell r="O51">
            <v>-3671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</row>
        <row r="53">
          <cell r="D53">
            <v>304</v>
          </cell>
          <cell r="E53">
            <v>329</v>
          </cell>
          <cell r="F53">
            <v>318</v>
          </cell>
          <cell r="G53">
            <v>366</v>
          </cell>
          <cell r="H53">
            <v>420</v>
          </cell>
          <cell r="I53">
            <v>448</v>
          </cell>
          <cell r="J53">
            <v>453</v>
          </cell>
          <cell r="K53">
            <v>452</v>
          </cell>
          <cell r="L53">
            <v>980</v>
          </cell>
          <cell r="M53">
            <v>423</v>
          </cell>
          <cell r="N53">
            <v>-142</v>
          </cell>
          <cell r="O53">
            <v>439</v>
          </cell>
        </row>
        <row r="55">
          <cell r="D55">
            <v>3782</v>
          </cell>
          <cell r="E55">
            <v>3081</v>
          </cell>
          <cell r="F55">
            <v>3626</v>
          </cell>
          <cell r="G55">
            <v>3490</v>
          </cell>
          <cell r="H55">
            <v>3738</v>
          </cell>
          <cell r="I55">
            <v>3959</v>
          </cell>
          <cell r="J55">
            <v>4272</v>
          </cell>
          <cell r="K55">
            <v>4234</v>
          </cell>
          <cell r="L55">
            <v>3989</v>
          </cell>
          <cell r="M55">
            <v>4218</v>
          </cell>
          <cell r="N55">
            <v>4208</v>
          </cell>
          <cell r="O55">
            <v>4285</v>
          </cell>
        </row>
        <row r="56">
          <cell r="D56">
            <v>5889</v>
          </cell>
          <cell r="E56">
            <v>4788</v>
          </cell>
          <cell r="F56">
            <v>5644</v>
          </cell>
          <cell r="G56">
            <v>5429</v>
          </cell>
          <cell r="H56">
            <v>5820</v>
          </cell>
          <cell r="I56">
            <v>6167</v>
          </cell>
          <cell r="J56">
            <v>6658</v>
          </cell>
          <cell r="K56">
            <v>6600</v>
          </cell>
          <cell r="L56">
            <v>6214</v>
          </cell>
          <cell r="M56">
            <v>6573</v>
          </cell>
          <cell r="N56">
            <v>6558</v>
          </cell>
          <cell r="O56">
            <v>6679</v>
          </cell>
        </row>
        <row r="58">
          <cell r="D58">
            <v>40</v>
          </cell>
          <cell r="E58">
            <v>67</v>
          </cell>
          <cell r="F58">
            <v>55</v>
          </cell>
          <cell r="G58">
            <v>102</v>
          </cell>
          <cell r="H58">
            <v>155</v>
          </cell>
          <cell r="I58">
            <v>183</v>
          </cell>
          <cell r="J58">
            <v>190</v>
          </cell>
          <cell r="K58">
            <v>189</v>
          </cell>
          <cell r="L58">
            <v>180</v>
          </cell>
          <cell r="M58">
            <v>171</v>
          </cell>
          <cell r="N58">
            <v>189</v>
          </cell>
          <cell r="O58">
            <v>189</v>
          </cell>
        </row>
        <row r="59">
          <cell r="D59">
            <v>-7</v>
          </cell>
          <cell r="E59">
            <v>-7</v>
          </cell>
          <cell r="F59">
            <v>-7</v>
          </cell>
          <cell r="G59">
            <v>-7</v>
          </cell>
          <cell r="H59">
            <v>-7</v>
          </cell>
          <cell r="I59">
            <v>-7</v>
          </cell>
          <cell r="J59">
            <v>-7</v>
          </cell>
          <cell r="K59">
            <v>-7</v>
          </cell>
          <cell r="L59">
            <v>-7</v>
          </cell>
          <cell r="M59">
            <v>-7</v>
          </cell>
          <cell r="N59">
            <v>-7</v>
          </cell>
          <cell r="O59">
            <v>-7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/>
  <dimension ref="A1:W530"/>
  <sheetViews>
    <sheetView showGridLines="0" topLeftCell="A6" workbookViewId="0">
      <pane xSplit="2" ySplit="3" topLeftCell="C466" activePane="bottomRight" state="frozen"/>
      <selection activeCell="A6" sqref="A6"/>
      <selection pane="topRight" activeCell="C6" sqref="C6"/>
      <selection pane="bottomLeft" activeCell="A9" sqref="A9"/>
      <selection pane="bottomRight" activeCell="C476" sqref="C476"/>
    </sheetView>
  </sheetViews>
  <sheetFormatPr defaultColWidth="10.7109375" defaultRowHeight="12.75" x14ac:dyDescent="0.2"/>
  <cols>
    <col min="1" max="1" width="50.7109375" style="8" customWidth="1"/>
    <col min="2" max="2" width="3.7109375" style="8" customWidth="1"/>
    <col min="3" max="17" width="10.7109375" style="8"/>
    <col min="18" max="18" width="11.5703125" style="8" customWidth="1"/>
    <col min="19" max="16384" width="10.7109375" style="8"/>
  </cols>
  <sheetData>
    <row r="1" spans="1:18" x14ac:dyDescent="0.2">
      <c r="A1" s="29" t="str">
        <f ca="1">CELL("FILENAME")</f>
        <v>C:\Users\Felienne\Enron\EnronSpreadsheets\[tracy_geaccone__40369__CFTW02PL.xls]CASHFLOW</v>
      </c>
      <c r="B1" s="6"/>
      <c r="C1" s="6"/>
      <c r="D1" s="6"/>
      <c r="E1" s="6"/>
      <c r="F1"/>
      <c r="G1" s="202" t="s">
        <v>0</v>
      </c>
      <c r="H1" s="165"/>
      <c r="I1" s="166"/>
      <c r="J1" s="166"/>
      <c r="K1" s="6"/>
      <c r="L1" s="6"/>
      <c r="M1" s="6"/>
      <c r="N1" s="6"/>
      <c r="O1" s="6"/>
      <c r="P1" s="6"/>
      <c r="Q1" s="6"/>
      <c r="R1" s="9">
        <f ca="1">NOW()</f>
        <v>41887.551149189814</v>
      </c>
    </row>
    <row r="2" spans="1:18" x14ac:dyDescent="0.2">
      <c r="A2" s="5"/>
      <c r="B2" s="6"/>
      <c r="C2" s="6"/>
      <c r="D2" s="6"/>
      <c r="E2" s="6"/>
      <c r="F2"/>
      <c r="G2" s="164" t="s">
        <v>1</v>
      </c>
      <c r="H2" s="166"/>
      <c r="I2" s="166"/>
      <c r="J2" s="166"/>
      <c r="K2" s="6"/>
      <c r="L2" s="6"/>
      <c r="M2" s="6"/>
      <c r="N2" s="6"/>
      <c r="O2" s="6"/>
      <c r="P2" s="6"/>
      <c r="Q2" s="6"/>
      <c r="R2" s="10">
        <f ca="1">NOW()</f>
        <v>41887.551149189814</v>
      </c>
    </row>
    <row r="3" spans="1:18" x14ac:dyDescent="0.2">
      <c r="A3" s="22">
        <f>[1]Source!$B$4</f>
        <v>37188.706112384258</v>
      </c>
      <c r="B3" s="6"/>
      <c r="C3" s="6"/>
      <c r="D3" s="6"/>
      <c r="E3" s="6"/>
      <c r="F3"/>
      <c r="G3" s="198" t="s">
        <v>2</v>
      </c>
      <c r="H3" s="166"/>
      <c r="I3" s="166"/>
      <c r="J3" s="166"/>
      <c r="K3" s="6"/>
      <c r="L3" s="6"/>
      <c r="M3" s="6"/>
      <c r="N3" s="6"/>
      <c r="O3" s="6"/>
      <c r="P3" s="6"/>
      <c r="Q3" s="6"/>
      <c r="R3" s="6"/>
    </row>
    <row r="4" spans="1:18" x14ac:dyDescent="0.2">
      <c r="A4" s="23">
        <f>[1]Source!$B$5</f>
        <v>37188.706112384258</v>
      </c>
      <c r="B4" s="6"/>
      <c r="C4" s="11"/>
      <c r="D4" s="6"/>
      <c r="E4" s="6"/>
      <c r="F4"/>
      <c r="G4" s="164" t="s">
        <v>3</v>
      </c>
      <c r="H4" s="166"/>
      <c r="I4" s="166"/>
      <c r="J4" s="166"/>
      <c r="K4" s="6"/>
      <c r="L4" s="6"/>
      <c r="M4" s="6"/>
      <c r="N4" s="6"/>
      <c r="O4" s="6"/>
      <c r="P4" s="6"/>
      <c r="Q4" s="6"/>
      <c r="R4" s="6"/>
    </row>
    <row r="5" spans="1:18" x14ac:dyDescent="0.2">
      <c r="A5" s="6"/>
      <c r="B5" s="6"/>
      <c r="C5" s="197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6"/>
      <c r="B6" s="6"/>
      <c r="C6" s="197" t="s">
        <v>4</v>
      </c>
      <c r="D6" s="24"/>
      <c r="E6" s="186"/>
      <c r="F6" s="186"/>
      <c r="G6"/>
      <c r="H6"/>
      <c r="I6" s="186"/>
      <c r="J6" s="193"/>
      <c r="K6" s="151"/>
      <c r="L6" s="150"/>
      <c r="M6" s="150"/>
      <c r="N6" s="150"/>
      <c r="O6" s="150"/>
      <c r="P6" s="6"/>
      <c r="Q6" s="6"/>
      <c r="R6" s="6"/>
    </row>
    <row r="7" spans="1:18" x14ac:dyDescent="0.2">
      <c r="A7" s="6"/>
      <c r="B7" s="6"/>
      <c r="C7" s="151" t="s">
        <v>5</v>
      </c>
      <c r="D7" s="24" t="s">
        <v>6</v>
      </c>
      <c r="E7" s="24" t="s">
        <v>6</v>
      </c>
      <c r="F7" s="24" t="s">
        <v>6</v>
      </c>
      <c r="G7" s="24" t="s">
        <v>6</v>
      </c>
      <c r="H7" s="24" t="s">
        <v>6</v>
      </c>
      <c r="I7" s="24" t="s">
        <v>6</v>
      </c>
      <c r="J7" s="24" t="s">
        <v>6</v>
      </c>
      <c r="K7" s="24" t="s">
        <v>6</v>
      </c>
      <c r="L7" s="24" t="s">
        <v>6</v>
      </c>
      <c r="M7" s="24" t="s">
        <v>6</v>
      </c>
      <c r="N7" s="24" t="s">
        <v>6</v>
      </c>
      <c r="O7" s="24" t="s">
        <v>6</v>
      </c>
      <c r="P7" s="151" t="s">
        <v>7</v>
      </c>
      <c r="Q7" s="24" t="s">
        <v>8</v>
      </c>
      <c r="R7" s="151" t="s">
        <v>9</v>
      </c>
    </row>
    <row r="8" spans="1:18" x14ac:dyDescent="0.2">
      <c r="A8" s="6"/>
      <c r="B8" s="6"/>
      <c r="C8" s="125" t="s">
        <v>10</v>
      </c>
      <c r="D8" s="167" t="s">
        <v>11</v>
      </c>
      <c r="E8" s="167" t="s">
        <v>12</v>
      </c>
      <c r="F8" s="167" t="s">
        <v>13</v>
      </c>
      <c r="G8" s="167" t="s">
        <v>14</v>
      </c>
      <c r="H8" s="167" t="s">
        <v>15</v>
      </c>
      <c r="I8" s="167" t="s">
        <v>16</v>
      </c>
      <c r="J8" s="167" t="s">
        <v>17</v>
      </c>
      <c r="K8" s="167" t="s">
        <v>18</v>
      </c>
      <c r="L8" s="167" t="s">
        <v>19</v>
      </c>
      <c r="M8" s="167" t="s">
        <v>20</v>
      </c>
      <c r="N8" s="167" t="s">
        <v>21</v>
      </c>
      <c r="O8" s="167" t="s">
        <v>22</v>
      </c>
      <c r="P8" s="125">
        <v>2002</v>
      </c>
      <c r="Q8" s="167" t="s">
        <v>23</v>
      </c>
      <c r="R8" s="167" t="s">
        <v>24</v>
      </c>
    </row>
    <row r="9" spans="1:18" ht="6" customHeight="1" x14ac:dyDescent="0.2"/>
    <row r="10" spans="1:18" x14ac:dyDescent="0.2">
      <c r="A10" s="26" t="s">
        <v>25</v>
      </c>
      <c r="C10" s="14"/>
      <c r="D10" s="14">
        <f t="shared" ref="D10:O10" si="0">C13</f>
        <v>3</v>
      </c>
      <c r="E10" s="14">
        <f t="shared" si="0"/>
        <v>3</v>
      </c>
      <c r="F10" s="14">
        <f t="shared" si="0"/>
        <v>3</v>
      </c>
      <c r="G10" s="14">
        <f t="shared" si="0"/>
        <v>3</v>
      </c>
      <c r="H10" s="14">
        <f t="shared" si="0"/>
        <v>3</v>
      </c>
      <c r="I10" s="14">
        <f t="shared" si="0"/>
        <v>3</v>
      </c>
      <c r="J10" s="14">
        <f t="shared" si="0"/>
        <v>3</v>
      </c>
      <c r="K10" s="14">
        <f t="shared" si="0"/>
        <v>3</v>
      </c>
      <c r="L10" s="14">
        <f t="shared" si="0"/>
        <v>3</v>
      </c>
      <c r="M10" s="14">
        <f t="shared" si="0"/>
        <v>3</v>
      </c>
      <c r="N10" s="14">
        <f t="shared" si="0"/>
        <v>3</v>
      </c>
      <c r="O10" s="14">
        <f t="shared" si="0"/>
        <v>3</v>
      </c>
      <c r="P10" s="14"/>
      <c r="Q10" s="14"/>
      <c r="R10" s="14"/>
    </row>
    <row r="11" spans="1:18" x14ac:dyDescent="0.2">
      <c r="A11" s="27" t="s">
        <v>26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16">
        <f>SUM(D11:O11)</f>
        <v>0</v>
      </c>
      <c r="Q11" s="25">
        <f>SUM(D11:E11)</f>
        <v>0</v>
      </c>
      <c r="R11" s="16">
        <f>P11-Q11</f>
        <v>0</v>
      </c>
    </row>
    <row r="12" spans="1:18" ht="3.95" customHeight="1" x14ac:dyDescent="0.2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18" x14ac:dyDescent="0.2">
      <c r="A13" s="26" t="s">
        <v>27</v>
      </c>
      <c r="C13" s="17">
        <v>3</v>
      </c>
      <c r="D13" s="14">
        <f t="shared" ref="D13:O13" si="1">D10+D11</f>
        <v>3</v>
      </c>
      <c r="E13" s="14">
        <f t="shared" si="1"/>
        <v>3</v>
      </c>
      <c r="F13" s="14">
        <f t="shared" si="1"/>
        <v>3</v>
      </c>
      <c r="G13" s="14">
        <f t="shared" si="1"/>
        <v>3</v>
      </c>
      <c r="H13" s="14">
        <f t="shared" si="1"/>
        <v>3</v>
      </c>
      <c r="I13" s="14">
        <f t="shared" si="1"/>
        <v>3</v>
      </c>
      <c r="J13" s="14">
        <f t="shared" si="1"/>
        <v>3</v>
      </c>
      <c r="K13" s="14">
        <f t="shared" si="1"/>
        <v>3</v>
      </c>
      <c r="L13" s="14">
        <f t="shared" si="1"/>
        <v>3</v>
      </c>
      <c r="M13" s="14">
        <f t="shared" si="1"/>
        <v>3</v>
      </c>
      <c r="N13" s="14">
        <f t="shared" si="1"/>
        <v>3</v>
      </c>
      <c r="O13" s="14">
        <f t="shared" si="1"/>
        <v>3</v>
      </c>
      <c r="P13" s="14"/>
      <c r="Q13" s="14"/>
      <c r="R13" s="14"/>
    </row>
    <row r="14" spans="1:18" ht="3.95" customHeight="1" x14ac:dyDescent="0.2"/>
    <row r="15" spans="1:18" x14ac:dyDescent="0.2">
      <c r="A15" s="27" t="s">
        <v>28</v>
      </c>
      <c r="C15" s="14"/>
      <c r="D15" s="14">
        <f t="shared" ref="D15:O15" si="2">D13-C13</f>
        <v>0</v>
      </c>
      <c r="E15" s="14">
        <f t="shared" si="2"/>
        <v>0</v>
      </c>
      <c r="F15" s="14">
        <f t="shared" si="2"/>
        <v>0</v>
      </c>
      <c r="G15" s="14">
        <f t="shared" si="2"/>
        <v>0</v>
      </c>
      <c r="H15" s="14">
        <f t="shared" si="2"/>
        <v>0</v>
      </c>
      <c r="I15" s="14">
        <f t="shared" si="2"/>
        <v>0</v>
      </c>
      <c r="J15" s="14">
        <f t="shared" si="2"/>
        <v>0</v>
      </c>
      <c r="K15" s="14">
        <f t="shared" si="2"/>
        <v>0</v>
      </c>
      <c r="L15" s="14">
        <f t="shared" si="2"/>
        <v>0</v>
      </c>
      <c r="M15" s="14">
        <f t="shared" si="2"/>
        <v>0</v>
      </c>
      <c r="N15" s="14">
        <f t="shared" si="2"/>
        <v>0</v>
      </c>
      <c r="O15" s="14">
        <f t="shared" si="2"/>
        <v>0</v>
      </c>
      <c r="P15" s="14">
        <f>SUM(D15:O15)</f>
        <v>0</v>
      </c>
      <c r="Q15" s="14">
        <f>Q11</f>
        <v>0</v>
      </c>
      <c r="R15" s="14">
        <f>P15-Q15</f>
        <v>0</v>
      </c>
    </row>
    <row r="17" spans="1:18" x14ac:dyDescent="0.2">
      <c r="A17" s="26" t="s">
        <v>29</v>
      </c>
      <c r="C17" s="194">
        <f>22347+0</f>
        <v>22347</v>
      </c>
      <c r="D17" s="14">
        <f t="shared" ref="D17:O17" si="3">C34</f>
        <v>22942</v>
      </c>
      <c r="E17" s="14">
        <f t="shared" si="3"/>
        <v>23577</v>
      </c>
      <c r="F17" s="14">
        <f t="shared" si="3"/>
        <v>21787</v>
      </c>
      <c r="G17" s="14">
        <f t="shared" si="3"/>
        <v>23105</v>
      </c>
      <c r="H17" s="14">
        <f t="shared" si="3"/>
        <v>22603</v>
      </c>
      <c r="I17" s="14">
        <f t="shared" si="3"/>
        <v>23135</v>
      </c>
      <c r="J17" s="14">
        <f t="shared" si="3"/>
        <v>23689</v>
      </c>
      <c r="K17" s="14">
        <f t="shared" si="3"/>
        <v>25060</v>
      </c>
      <c r="L17" s="14">
        <f t="shared" si="3"/>
        <v>24897</v>
      </c>
      <c r="M17" s="14">
        <f t="shared" si="3"/>
        <v>24443</v>
      </c>
      <c r="N17" s="14">
        <f t="shared" si="3"/>
        <v>24907</v>
      </c>
      <c r="O17" s="14">
        <f t="shared" si="3"/>
        <v>24760</v>
      </c>
      <c r="P17" s="14"/>
    </row>
    <row r="18" spans="1:18" x14ac:dyDescent="0.2">
      <c r="A18" s="27" t="s">
        <v>30</v>
      </c>
      <c r="C18" s="17">
        <v>-15150</v>
      </c>
      <c r="D18" s="14">
        <f t="shared" ref="D18:O18" si="4">-C27</f>
        <v>-15745</v>
      </c>
      <c r="E18" s="14">
        <f t="shared" si="4"/>
        <v>-16380</v>
      </c>
      <c r="F18" s="14">
        <f t="shared" si="4"/>
        <v>-14590</v>
      </c>
      <c r="G18" s="14">
        <f t="shared" si="4"/>
        <v>-15908</v>
      </c>
      <c r="H18" s="14">
        <f t="shared" si="4"/>
        <v>-15406</v>
      </c>
      <c r="I18" s="14">
        <f t="shared" si="4"/>
        <v>-15938</v>
      </c>
      <c r="J18" s="14">
        <f t="shared" si="4"/>
        <v>-16492</v>
      </c>
      <c r="K18" s="14">
        <f t="shared" si="4"/>
        <v>-17863</v>
      </c>
      <c r="L18" s="14">
        <f t="shared" si="4"/>
        <v>-17700</v>
      </c>
      <c r="M18" s="14">
        <f t="shared" si="4"/>
        <v>-17246</v>
      </c>
      <c r="N18" s="14">
        <f t="shared" si="4"/>
        <v>-17710</v>
      </c>
      <c r="O18" s="14">
        <f t="shared" si="4"/>
        <v>-17563</v>
      </c>
      <c r="P18" s="14">
        <f>SUM(D18:O18)</f>
        <v>-198541</v>
      </c>
      <c r="Q18" s="14"/>
      <c r="R18" s="14"/>
    </row>
    <row r="19" spans="1:18" ht="8.1" customHeight="1" x14ac:dyDescent="0.2"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</row>
    <row r="20" spans="1:18" x14ac:dyDescent="0.2">
      <c r="A20" s="27" t="s">
        <v>31</v>
      </c>
      <c r="B20" s="18" t="s">
        <v>32</v>
      </c>
      <c r="C20" s="17">
        <v>2576</v>
      </c>
      <c r="D20" s="153">
        <f>[1]Source!D9</f>
        <v>2786</v>
      </c>
      <c r="E20" s="153">
        <f>[1]Source!E9</f>
        <v>2481</v>
      </c>
      <c r="F20" s="153">
        <f>[1]Source!F9</f>
        <v>2652</v>
      </c>
      <c r="G20" s="153">
        <f>[1]Source!G9</f>
        <v>2393</v>
      </c>
      <c r="H20" s="153">
        <f>[1]Source!H9</f>
        <v>2465</v>
      </c>
      <c r="I20" s="153">
        <f>[1]Source!I9</f>
        <v>2312</v>
      </c>
      <c r="J20" s="153">
        <f>[1]Source!J9</f>
        <v>2639</v>
      </c>
      <c r="K20" s="153">
        <f>[1]Source!K9</f>
        <v>2486</v>
      </c>
      <c r="L20" s="153">
        <f>[1]Source!L9</f>
        <v>2559</v>
      </c>
      <c r="M20" s="153">
        <f>[1]Source!M9</f>
        <v>2678</v>
      </c>
      <c r="N20" s="153">
        <f>[1]Source!N9</f>
        <v>2376</v>
      </c>
      <c r="O20" s="153">
        <f>[1]Source!O9</f>
        <v>2280</v>
      </c>
      <c r="P20" s="14">
        <f t="shared" ref="P20:P25" si="5">SUM(D20:O20)</f>
        <v>30107</v>
      </c>
      <c r="Q20" s="17">
        <f t="shared" ref="Q20:Q25" si="6">SUM(D20:E20)</f>
        <v>5267</v>
      </c>
      <c r="R20" s="14">
        <f t="shared" ref="R20:R25" si="7">P20-Q20</f>
        <v>24840</v>
      </c>
    </row>
    <row r="21" spans="1:18" x14ac:dyDescent="0.2">
      <c r="A21" s="27" t="s">
        <v>33</v>
      </c>
      <c r="B21" s="18" t="s">
        <v>32</v>
      </c>
      <c r="C21" s="17">
        <v>13169</v>
      </c>
      <c r="D21" s="153">
        <f>[1]Source!D10</f>
        <v>13594</v>
      </c>
      <c r="E21" s="153">
        <f>[1]Source!E10</f>
        <v>12109</v>
      </c>
      <c r="F21" s="153">
        <f>[1]Source!F10</f>
        <v>13256</v>
      </c>
      <c r="G21" s="153">
        <f>[1]Source!G10</f>
        <v>13013</v>
      </c>
      <c r="H21" s="153">
        <f>[1]Source!H10</f>
        <v>13473</v>
      </c>
      <c r="I21" s="153">
        <f>[1]Source!I10</f>
        <v>14180</v>
      </c>
      <c r="J21" s="153">
        <f>[1]Source!J10</f>
        <v>15224</v>
      </c>
      <c r="K21" s="153">
        <f>[1]Source!K10</f>
        <v>15214</v>
      </c>
      <c r="L21" s="153">
        <f>[1]Source!L10</f>
        <v>14687</v>
      </c>
      <c r="M21" s="153">
        <f>[1]Source!M10</f>
        <v>15032</v>
      </c>
      <c r="N21" s="153">
        <f>[1]Source!N10</f>
        <v>15187</v>
      </c>
      <c r="O21" s="153">
        <f>[1]Source!O10</f>
        <v>15750</v>
      </c>
      <c r="P21" s="14">
        <f t="shared" si="5"/>
        <v>170719</v>
      </c>
      <c r="Q21" s="17">
        <f t="shared" si="6"/>
        <v>25703</v>
      </c>
      <c r="R21" s="14">
        <f t="shared" si="7"/>
        <v>145016</v>
      </c>
    </row>
    <row r="22" spans="1:18" x14ac:dyDescent="0.2">
      <c r="A22" s="27" t="s">
        <v>34</v>
      </c>
      <c r="B22" s="18" t="s">
        <v>32</v>
      </c>
      <c r="C22" s="17">
        <v>0</v>
      </c>
      <c r="D22" s="153">
        <f>[1]Source!D11</f>
        <v>0</v>
      </c>
      <c r="E22" s="153">
        <f>[1]Source!E11</f>
        <v>0</v>
      </c>
      <c r="F22" s="153">
        <f>[1]Source!F11</f>
        <v>0</v>
      </c>
      <c r="G22" s="153">
        <f>[1]Source!G11</f>
        <v>0</v>
      </c>
      <c r="H22" s="153">
        <f>[1]Source!H11</f>
        <v>0</v>
      </c>
      <c r="I22" s="153">
        <f>[1]Source!I11</f>
        <v>0</v>
      </c>
      <c r="J22" s="153">
        <f>[1]Source!J11</f>
        <v>0</v>
      </c>
      <c r="K22" s="153">
        <f>[1]Source!K11</f>
        <v>0</v>
      </c>
      <c r="L22" s="153">
        <f>[1]Source!L11</f>
        <v>0</v>
      </c>
      <c r="M22" s="153">
        <f>[1]Source!M11</f>
        <v>0</v>
      </c>
      <c r="N22" s="153">
        <f>[1]Source!N11</f>
        <v>0</v>
      </c>
      <c r="O22" s="153">
        <f>[1]Source!O11</f>
        <v>0</v>
      </c>
      <c r="P22" s="14">
        <f t="shared" si="5"/>
        <v>0</v>
      </c>
      <c r="Q22" s="17">
        <f t="shared" si="6"/>
        <v>0</v>
      </c>
      <c r="R22" s="14">
        <f t="shared" si="7"/>
        <v>0</v>
      </c>
    </row>
    <row r="23" spans="1:18" x14ac:dyDescent="0.2">
      <c r="A23" s="27" t="s">
        <v>35</v>
      </c>
      <c r="B23" s="18" t="s">
        <v>32</v>
      </c>
      <c r="C23" s="17">
        <v>0</v>
      </c>
      <c r="D23" s="153">
        <f>[1]Source!D12</f>
        <v>0</v>
      </c>
      <c r="E23" s="153">
        <f>[1]Source!E12</f>
        <v>0</v>
      </c>
      <c r="F23" s="153">
        <f>[1]Source!F12</f>
        <v>0</v>
      </c>
      <c r="G23" s="153">
        <f>[1]Source!G12</f>
        <v>0</v>
      </c>
      <c r="H23" s="153">
        <f>[1]Source!H12</f>
        <v>0</v>
      </c>
      <c r="I23" s="153">
        <f>[1]Source!I12</f>
        <v>0</v>
      </c>
      <c r="J23" s="153">
        <f>[1]Source!J12</f>
        <v>0</v>
      </c>
      <c r="K23" s="153">
        <f>[1]Source!K12</f>
        <v>0</v>
      </c>
      <c r="L23" s="153">
        <f>[1]Source!L12</f>
        <v>0</v>
      </c>
      <c r="M23" s="153">
        <f>[1]Source!M12</f>
        <v>0</v>
      </c>
      <c r="N23" s="153">
        <f>[1]Source!N12</f>
        <v>0</v>
      </c>
      <c r="O23" s="153">
        <f>[1]Source!O12</f>
        <v>0</v>
      </c>
      <c r="P23" s="14">
        <f t="shared" si="5"/>
        <v>0</v>
      </c>
      <c r="Q23" s="17">
        <f t="shared" si="6"/>
        <v>0</v>
      </c>
      <c r="R23" s="14">
        <f t="shared" si="7"/>
        <v>0</v>
      </c>
    </row>
    <row r="24" spans="1:18" x14ac:dyDescent="0.2">
      <c r="A24" s="27" t="s">
        <v>36</v>
      </c>
      <c r="B24" s="18" t="s">
        <v>32</v>
      </c>
      <c r="C24" s="17">
        <v>0</v>
      </c>
      <c r="D24" s="153">
        <f>[1]Source!D8</f>
        <v>0</v>
      </c>
      <c r="E24" s="153">
        <f>[1]Source!E8</f>
        <v>0</v>
      </c>
      <c r="F24" s="153">
        <f>[1]Source!F8</f>
        <v>0</v>
      </c>
      <c r="G24" s="153">
        <f>[1]Source!G8</f>
        <v>0</v>
      </c>
      <c r="H24" s="153">
        <f>[1]Source!H8</f>
        <v>0</v>
      </c>
      <c r="I24" s="153">
        <f>[1]Source!I8</f>
        <v>0</v>
      </c>
      <c r="J24" s="153">
        <f>[1]Source!J8</f>
        <v>0</v>
      </c>
      <c r="K24" s="153">
        <f>[1]Source!K8</f>
        <v>0</v>
      </c>
      <c r="L24" s="153">
        <f>[1]Source!L8</f>
        <v>0</v>
      </c>
      <c r="M24" s="153">
        <f>[1]Source!M8</f>
        <v>0</v>
      </c>
      <c r="N24" s="153">
        <f>[1]Source!N8</f>
        <v>0</v>
      </c>
      <c r="O24" s="153">
        <f>[1]Source!O8</f>
        <v>0</v>
      </c>
      <c r="P24" s="14">
        <f t="shared" si="5"/>
        <v>0</v>
      </c>
      <c r="Q24" s="17">
        <f t="shared" si="6"/>
        <v>0</v>
      </c>
      <c r="R24" s="14">
        <f t="shared" si="7"/>
        <v>0</v>
      </c>
    </row>
    <row r="25" spans="1:18" x14ac:dyDescent="0.2">
      <c r="A25" s="27" t="s">
        <v>26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16">
        <f t="shared" si="5"/>
        <v>0</v>
      </c>
      <c r="Q25" s="25">
        <f t="shared" si="6"/>
        <v>0</v>
      </c>
      <c r="R25" s="16">
        <f t="shared" si="7"/>
        <v>0</v>
      </c>
    </row>
    <row r="26" spans="1:18" ht="3.95" customHeight="1" x14ac:dyDescent="0.2"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spans="1:18" x14ac:dyDescent="0.2">
      <c r="A27" s="27" t="s">
        <v>37</v>
      </c>
      <c r="C27" s="14">
        <f t="shared" ref="C27:Q27" si="8">SUM(C20:C26)</f>
        <v>15745</v>
      </c>
      <c r="D27" s="14">
        <f t="shared" si="8"/>
        <v>16380</v>
      </c>
      <c r="E27" s="14">
        <f t="shared" si="8"/>
        <v>14590</v>
      </c>
      <c r="F27" s="14">
        <f t="shared" si="8"/>
        <v>15908</v>
      </c>
      <c r="G27" s="14">
        <f t="shared" si="8"/>
        <v>15406</v>
      </c>
      <c r="H27" s="14">
        <f t="shared" si="8"/>
        <v>15938</v>
      </c>
      <c r="I27" s="14">
        <f t="shared" si="8"/>
        <v>16492</v>
      </c>
      <c r="J27" s="14">
        <f t="shared" si="8"/>
        <v>17863</v>
      </c>
      <c r="K27" s="14">
        <f t="shared" si="8"/>
        <v>17700</v>
      </c>
      <c r="L27" s="14">
        <f t="shared" si="8"/>
        <v>17246</v>
      </c>
      <c r="M27" s="14">
        <f t="shared" si="8"/>
        <v>17710</v>
      </c>
      <c r="N27" s="14">
        <f t="shared" si="8"/>
        <v>17563</v>
      </c>
      <c r="O27" s="14">
        <f t="shared" si="8"/>
        <v>18030</v>
      </c>
      <c r="P27" s="14">
        <f t="shared" si="8"/>
        <v>200826</v>
      </c>
      <c r="Q27" s="14">
        <f t="shared" si="8"/>
        <v>30970</v>
      </c>
      <c r="R27" s="14">
        <f>P27-Q27</f>
        <v>169856</v>
      </c>
    </row>
    <row r="28" spans="1:18" ht="6" customHeight="1" x14ac:dyDescent="0.2"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</row>
    <row r="29" spans="1:18" x14ac:dyDescent="0.2">
      <c r="A29" s="27" t="s">
        <v>38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4">
        <f>SUM(D29:O29)</f>
        <v>0</v>
      </c>
      <c r="Q29" s="17">
        <f>SUM(D29:E29)</f>
        <v>0</v>
      </c>
      <c r="R29" s="14">
        <f>P29-Q29</f>
        <v>0</v>
      </c>
    </row>
    <row r="30" spans="1:18" x14ac:dyDescent="0.2">
      <c r="A30" s="27" t="s">
        <v>38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4">
        <f>SUM(D30:O30)</f>
        <v>0</v>
      </c>
      <c r="Q30" s="17">
        <f>SUM(D30:E30)</f>
        <v>0</v>
      </c>
      <c r="R30" s="14">
        <f>P30-Q30</f>
        <v>0</v>
      </c>
    </row>
    <row r="31" spans="1:18" x14ac:dyDescent="0.2">
      <c r="A31" s="27" t="s">
        <v>39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4">
        <f>SUM(D31:O31)</f>
        <v>0</v>
      </c>
      <c r="Q31" s="17">
        <f>SUM(D31:E31)</f>
        <v>0</v>
      </c>
      <c r="R31" s="14">
        <f>P31-Q31</f>
        <v>0</v>
      </c>
    </row>
    <row r="32" spans="1:18" x14ac:dyDescent="0.2">
      <c r="A32" s="27" t="s">
        <v>38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16">
        <f>SUM(D32:O32)</f>
        <v>0</v>
      </c>
      <c r="Q32" s="25">
        <f>SUM(D32:E32)</f>
        <v>0</v>
      </c>
      <c r="R32" s="16">
        <f>P32-Q32</f>
        <v>0</v>
      </c>
    </row>
    <row r="33" spans="1:18" ht="3.95" customHeight="1" x14ac:dyDescent="0.2"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</row>
    <row r="34" spans="1:18" x14ac:dyDescent="0.2">
      <c r="A34" s="26" t="s">
        <v>40</v>
      </c>
      <c r="C34" s="14">
        <f t="shared" ref="C34:O34" si="9">C17+C18+C27+SUM(C29:C32)</f>
        <v>22942</v>
      </c>
      <c r="D34" s="14">
        <f t="shared" si="9"/>
        <v>23577</v>
      </c>
      <c r="E34" s="14">
        <f t="shared" si="9"/>
        <v>21787</v>
      </c>
      <c r="F34" s="14">
        <f t="shared" si="9"/>
        <v>23105</v>
      </c>
      <c r="G34" s="14">
        <f t="shared" si="9"/>
        <v>22603</v>
      </c>
      <c r="H34" s="14">
        <f t="shared" si="9"/>
        <v>23135</v>
      </c>
      <c r="I34" s="14">
        <f t="shared" si="9"/>
        <v>23689</v>
      </c>
      <c r="J34" s="14">
        <f t="shared" si="9"/>
        <v>25060</v>
      </c>
      <c r="K34" s="14">
        <f t="shared" si="9"/>
        <v>24897</v>
      </c>
      <c r="L34" s="14">
        <f t="shared" si="9"/>
        <v>24443</v>
      </c>
      <c r="M34" s="14">
        <f t="shared" si="9"/>
        <v>24907</v>
      </c>
      <c r="N34" s="14">
        <f t="shared" si="9"/>
        <v>24760</v>
      </c>
      <c r="O34" s="14">
        <f t="shared" si="9"/>
        <v>25227</v>
      </c>
      <c r="P34" s="14"/>
    </row>
    <row r="35" spans="1:18" ht="3.95" customHeight="1" x14ac:dyDescent="0.2"/>
    <row r="36" spans="1:18" x14ac:dyDescent="0.2">
      <c r="A36" s="27" t="s">
        <v>28</v>
      </c>
      <c r="D36" s="14">
        <f t="shared" ref="D36:O36" si="10">D34-C34</f>
        <v>635</v>
      </c>
      <c r="E36" s="14">
        <f t="shared" si="10"/>
        <v>-1790</v>
      </c>
      <c r="F36" s="14">
        <f t="shared" si="10"/>
        <v>1318</v>
      </c>
      <c r="G36" s="14">
        <f t="shared" si="10"/>
        <v>-502</v>
      </c>
      <c r="H36" s="14">
        <f t="shared" si="10"/>
        <v>532</v>
      </c>
      <c r="I36" s="14">
        <f t="shared" si="10"/>
        <v>554</v>
      </c>
      <c r="J36" s="14">
        <f t="shared" si="10"/>
        <v>1371</v>
      </c>
      <c r="K36" s="14">
        <f t="shared" si="10"/>
        <v>-163</v>
      </c>
      <c r="L36" s="14">
        <f t="shared" si="10"/>
        <v>-454</v>
      </c>
      <c r="M36" s="14">
        <f t="shared" si="10"/>
        <v>464</v>
      </c>
      <c r="N36" s="14">
        <f t="shared" si="10"/>
        <v>-147</v>
      </c>
      <c r="O36" s="14">
        <f t="shared" si="10"/>
        <v>467</v>
      </c>
      <c r="P36" s="14">
        <f>SUM(D36:O36)</f>
        <v>2285</v>
      </c>
      <c r="Q36" s="17">
        <f>SUM(D36:E36)</f>
        <v>-1155</v>
      </c>
      <c r="R36" s="14">
        <f>P36-Q36</f>
        <v>3440</v>
      </c>
    </row>
    <row r="38" spans="1:18" x14ac:dyDescent="0.2">
      <c r="A38" s="26" t="s">
        <v>41</v>
      </c>
      <c r="C38" s="14"/>
      <c r="D38" s="14">
        <f t="shared" ref="D38:O38" si="11">C42</f>
        <v>5383</v>
      </c>
      <c r="E38" s="14">
        <f t="shared" si="11"/>
        <v>5383</v>
      </c>
      <c r="F38" s="14">
        <f t="shared" si="11"/>
        <v>5383</v>
      </c>
      <c r="G38" s="14">
        <f t="shared" si="11"/>
        <v>5383</v>
      </c>
      <c r="H38" s="14">
        <f t="shared" si="11"/>
        <v>5383</v>
      </c>
      <c r="I38" s="14">
        <f t="shared" si="11"/>
        <v>5383</v>
      </c>
      <c r="J38" s="14">
        <f t="shared" si="11"/>
        <v>5383</v>
      </c>
      <c r="K38" s="14">
        <f t="shared" si="11"/>
        <v>5383</v>
      </c>
      <c r="L38" s="14">
        <f t="shared" si="11"/>
        <v>5383</v>
      </c>
      <c r="M38" s="14">
        <f t="shared" si="11"/>
        <v>5383</v>
      </c>
      <c r="N38" s="14">
        <f t="shared" si="11"/>
        <v>5383</v>
      </c>
      <c r="O38" s="14">
        <f t="shared" si="11"/>
        <v>5383</v>
      </c>
      <c r="P38" s="14"/>
    </row>
    <row r="39" spans="1:18" x14ac:dyDescent="0.2">
      <c r="A39" s="27" t="s">
        <v>42</v>
      </c>
      <c r="C39" s="17">
        <v>5383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4">
        <f>SUM(D39:O39)</f>
        <v>0</v>
      </c>
      <c r="Q39" s="17">
        <f>SUM(D39:E39)</f>
        <v>0</v>
      </c>
      <c r="R39" s="14">
        <f>P39-Q39</f>
        <v>0</v>
      </c>
    </row>
    <row r="40" spans="1:18" x14ac:dyDescent="0.2">
      <c r="A40" s="27" t="s">
        <v>26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16">
        <f>SUM(D40:O40)</f>
        <v>0</v>
      </c>
      <c r="Q40" s="25">
        <f>SUM(D40:E40)</f>
        <v>0</v>
      </c>
      <c r="R40" s="16">
        <f>P40-Q40</f>
        <v>0</v>
      </c>
    </row>
    <row r="41" spans="1:18" ht="3.95" customHeight="1" x14ac:dyDescent="0.2"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2" spans="1:18" x14ac:dyDescent="0.2">
      <c r="A42" s="26" t="s">
        <v>43</v>
      </c>
      <c r="C42" s="14">
        <f t="shared" ref="C42:O42" si="12">SUM(C38:C41)</f>
        <v>5383</v>
      </c>
      <c r="D42" s="14">
        <f t="shared" si="12"/>
        <v>5383</v>
      </c>
      <c r="E42" s="14">
        <f t="shared" si="12"/>
        <v>5383</v>
      </c>
      <c r="F42" s="14">
        <f t="shared" si="12"/>
        <v>5383</v>
      </c>
      <c r="G42" s="14">
        <f t="shared" si="12"/>
        <v>5383</v>
      </c>
      <c r="H42" s="14">
        <f t="shared" si="12"/>
        <v>5383</v>
      </c>
      <c r="I42" s="14">
        <f t="shared" si="12"/>
        <v>5383</v>
      </c>
      <c r="J42" s="14">
        <f t="shared" si="12"/>
        <v>5383</v>
      </c>
      <c r="K42" s="14">
        <f t="shared" si="12"/>
        <v>5383</v>
      </c>
      <c r="L42" s="14">
        <f t="shared" si="12"/>
        <v>5383</v>
      </c>
      <c r="M42" s="14">
        <f t="shared" si="12"/>
        <v>5383</v>
      </c>
      <c r="N42" s="14">
        <f t="shared" si="12"/>
        <v>5383</v>
      </c>
      <c r="O42" s="14">
        <f t="shared" si="12"/>
        <v>5383</v>
      </c>
      <c r="P42" s="14"/>
    </row>
    <row r="43" spans="1:18" ht="3.95" customHeight="1" x14ac:dyDescent="0.2"/>
    <row r="44" spans="1:18" x14ac:dyDescent="0.2">
      <c r="A44" s="27" t="s">
        <v>28</v>
      </c>
      <c r="C44" s="14"/>
      <c r="D44" s="14">
        <f t="shared" ref="D44:O44" si="13">D42-C42</f>
        <v>0</v>
      </c>
      <c r="E44" s="14">
        <f t="shared" si="13"/>
        <v>0</v>
      </c>
      <c r="F44" s="14">
        <f t="shared" si="13"/>
        <v>0</v>
      </c>
      <c r="G44" s="14">
        <f t="shared" si="13"/>
        <v>0</v>
      </c>
      <c r="H44" s="14">
        <f t="shared" si="13"/>
        <v>0</v>
      </c>
      <c r="I44" s="14">
        <f t="shared" si="13"/>
        <v>0</v>
      </c>
      <c r="J44" s="14">
        <f t="shared" si="13"/>
        <v>0</v>
      </c>
      <c r="K44" s="14">
        <f t="shared" si="13"/>
        <v>0</v>
      </c>
      <c r="L44" s="14">
        <f t="shared" si="13"/>
        <v>0</v>
      </c>
      <c r="M44" s="14">
        <f t="shared" si="13"/>
        <v>0</v>
      </c>
      <c r="N44" s="14">
        <f t="shared" si="13"/>
        <v>0</v>
      </c>
      <c r="O44" s="14">
        <f t="shared" si="13"/>
        <v>0</v>
      </c>
      <c r="P44" s="14">
        <f>SUM(D44:O44)</f>
        <v>0</v>
      </c>
      <c r="Q44" s="14">
        <f>SUM(Q39:Q41)</f>
        <v>0</v>
      </c>
      <c r="R44" s="14">
        <f>P44-Q44</f>
        <v>0</v>
      </c>
    </row>
    <row r="46" spans="1:18" x14ac:dyDescent="0.2">
      <c r="A46" s="26" t="s">
        <v>44</v>
      </c>
      <c r="C46" s="14"/>
      <c r="D46" s="14">
        <f t="shared" ref="D46:O46" si="14">C53</f>
        <v>156</v>
      </c>
      <c r="E46" s="14">
        <f t="shared" si="14"/>
        <v>143</v>
      </c>
      <c r="F46" s="14">
        <f t="shared" si="14"/>
        <v>130</v>
      </c>
      <c r="G46" s="14">
        <f t="shared" si="14"/>
        <v>117</v>
      </c>
      <c r="H46" s="14">
        <f t="shared" si="14"/>
        <v>104</v>
      </c>
      <c r="I46" s="14">
        <f t="shared" si="14"/>
        <v>91</v>
      </c>
      <c r="J46" s="14">
        <f t="shared" si="14"/>
        <v>78</v>
      </c>
      <c r="K46" s="14">
        <f t="shared" si="14"/>
        <v>65</v>
      </c>
      <c r="L46" s="14">
        <f t="shared" si="14"/>
        <v>52</v>
      </c>
      <c r="M46" s="14">
        <f t="shared" si="14"/>
        <v>39</v>
      </c>
      <c r="N46" s="14">
        <f t="shared" si="14"/>
        <v>26</v>
      </c>
      <c r="O46" s="14">
        <f t="shared" si="14"/>
        <v>13</v>
      </c>
      <c r="P46" s="14"/>
      <c r="Q46" s="14"/>
    </row>
    <row r="47" spans="1:18" x14ac:dyDescent="0.2">
      <c r="A47" s="222" t="s">
        <v>45</v>
      </c>
      <c r="C47" s="194">
        <v>156</v>
      </c>
      <c r="D47" s="17">
        <v>-13</v>
      </c>
      <c r="E47" s="17">
        <v>-13</v>
      </c>
      <c r="F47" s="17">
        <v>-13</v>
      </c>
      <c r="G47" s="17">
        <v>-13</v>
      </c>
      <c r="H47" s="17">
        <v>-13</v>
      </c>
      <c r="I47" s="17">
        <v>-13</v>
      </c>
      <c r="J47" s="17">
        <v>-13</v>
      </c>
      <c r="K47" s="17">
        <v>-13</v>
      </c>
      <c r="L47" s="17">
        <v>-13</v>
      </c>
      <c r="M47" s="17">
        <v>-13</v>
      </c>
      <c r="N47" s="17">
        <v>-13</v>
      </c>
      <c r="O47" s="17">
        <v>-13</v>
      </c>
      <c r="P47" s="14">
        <f>SUM(D47:O47)</f>
        <v>-156</v>
      </c>
      <c r="Q47" s="17">
        <f>SUM(D47:E47)</f>
        <v>-26</v>
      </c>
      <c r="R47" s="14">
        <f>P47-Q47</f>
        <v>-130</v>
      </c>
    </row>
    <row r="48" spans="1:18" x14ac:dyDescent="0.2">
      <c r="A48" s="27" t="s">
        <v>46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175</v>
      </c>
      <c r="P48" s="14">
        <f>SUM(D48:O48)</f>
        <v>175</v>
      </c>
      <c r="Q48" s="17">
        <f>SUM(D48:E48)</f>
        <v>0</v>
      </c>
      <c r="R48" s="14">
        <f>P48-Q48</f>
        <v>175</v>
      </c>
    </row>
    <row r="49" spans="1:18" x14ac:dyDescent="0.2">
      <c r="A49" s="27" t="s">
        <v>47</v>
      </c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4">
        <f>SUM(D49:O49)</f>
        <v>0</v>
      </c>
      <c r="Q49" s="17">
        <f>SUM(D49:E49)</f>
        <v>0</v>
      </c>
      <c r="R49" s="14">
        <f>P49-Q49</f>
        <v>0</v>
      </c>
    </row>
    <row r="50" spans="1:18" x14ac:dyDescent="0.2">
      <c r="A50" s="27" t="s">
        <v>38</v>
      </c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4">
        <f>SUM(D50:O50)</f>
        <v>0</v>
      </c>
      <c r="Q50" s="17">
        <f>SUM(D50:E50)</f>
        <v>0</v>
      </c>
      <c r="R50" s="14">
        <f>P50-Q50</f>
        <v>0</v>
      </c>
    </row>
    <row r="51" spans="1:18" x14ac:dyDescent="0.2">
      <c r="A51" s="27" t="s">
        <v>26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16">
        <f>SUM(D51:O51)</f>
        <v>0</v>
      </c>
      <c r="Q51" s="25">
        <f>SUM(D51:E51)</f>
        <v>0</v>
      </c>
      <c r="R51" s="16">
        <f>P51-Q51</f>
        <v>0</v>
      </c>
    </row>
    <row r="52" spans="1:18" ht="3.95" customHeight="1" x14ac:dyDescent="0.2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</row>
    <row r="53" spans="1:18" x14ac:dyDescent="0.2">
      <c r="A53" s="26" t="s">
        <v>48</v>
      </c>
      <c r="C53" s="14">
        <f>SUM(C47:C52)</f>
        <v>156</v>
      </c>
      <c r="D53" s="14">
        <f t="shared" ref="D53:O53" si="15">SUM(D46:D52)</f>
        <v>143</v>
      </c>
      <c r="E53" s="14">
        <f t="shared" si="15"/>
        <v>130</v>
      </c>
      <c r="F53" s="14">
        <f t="shared" si="15"/>
        <v>117</v>
      </c>
      <c r="G53" s="14">
        <f t="shared" si="15"/>
        <v>104</v>
      </c>
      <c r="H53" s="14">
        <f t="shared" si="15"/>
        <v>91</v>
      </c>
      <c r="I53" s="14">
        <f t="shared" si="15"/>
        <v>78</v>
      </c>
      <c r="J53" s="14">
        <f t="shared" si="15"/>
        <v>65</v>
      </c>
      <c r="K53" s="14">
        <f t="shared" si="15"/>
        <v>52</v>
      </c>
      <c r="L53" s="14">
        <f t="shared" si="15"/>
        <v>39</v>
      </c>
      <c r="M53" s="14">
        <f t="shared" si="15"/>
        <v>26</v>
      </c>
      <c r="N53" s="14">
        <f t="shared" si="15"/>
        <v>13</v>
      </c>
      <c r="O53" s="14">
        <f t="shared" si="15"/>
        <v>175</v>
      </c>
      <c r="P53" s="14"/>
      <c r="Q53" s="14"/>
    </row>
    <row r="54" spans="1:18" ht="3.95" customHeight="1" x14ac:dyDescent="0.2"/>
    <row r="55" spans="1:18" x14ac:dyDescent="0.2">
      <c r="A55" s="27" t="s">
        <v>28</v>
      </c>
      <c r="C55" s="14"/>
      <c r="D55" s="14">
        <f t="shared" ref="D55:O55" si="16">D53-C53</f>
        <v>-13</v>
      </c>
      <c r="E55" s="14">
        <f t="shared" si="16"/>
        <v>-13</v>
      </c>
      <c r="F55" s="14">
        <f t="shared" si="16"/>
        <v>-13</v>
      </c>
      <c r="G55" s="14">
        <f t="shared" si="16"/>
        <v>-13</v>
      </c>
      <c r="H55" s="14">
        <f t="shared" si="16"/>
        <v>-13</v>
      </c>
      <c r="I55" s="14">
        <f t="shared" si="16"/>
        <v>-13</v>
      </c>
      <c r="J55" s="14">
        <f t="shared" si="16"/>
        <v>-13</v>
      </c>
      <c r="K55" s="14">
        <f t="shared" si="16"/>
        <v>-13</v>
      </c>
      <c r="L55" s="14">
        <f t="shared" si="16"/>
        <v>-13</v>
      </c>
      <c r="M55" s="14">
        <f t="shared" si="16"/>
        <v>-13</v>
      </c>
      <c r="N55" s="14">
        <f t="shared" si="16"/>
        <v>-13</v>
      </c>
      <c r="O55" s="14">
        <f t="shared" si="16"/>
        <v>162</v>
      </c>
      <c r="P55" s="14">
        <f>SUM(D55:O55)</f>
        <v>19</v>
      </c>
      <c r="Q55" s="14">
        <f>SUM(Q47:Q52)</f>
        <v>-26</v>
      </c>
      <c r="R55" s="14">
        <f>P55-Q55</f>
        <v>45</v>
      </c>
    </row>
    <row r="57" spans="1:18" x14ac:dyDescent="0.2">
      <c r="A57" s="26" t="s">
        <v>49</v>
      </c>
      <c r="C57" s="14"/>
      <c r="D57" s="14">
        <f t="shared" ref="D57:O57" si="17">C60</f>
        <v>4033</v>
      </c>
      <c r="E57" s="14">
        <f t="shared" si="17"/>
        <v>4033</v>
      </c>
      <c r="F57" s="14">
        <f t="shared" si="17"/>
        <v>4033</v>
      </c>
      <c r="G57" s="14">
        <f t="shared" si="17"/>
        <v>4033</v>
      </c>
      <c r="H57" s="14">
        <f t="shared" si="17"/>
        <v>4033</v>
      </c>
      <c r="I57" s="14">
        <f t="shared" si="17"/>
        <v>4033</v>
      </c>
      <c r="J57" s="14">
        <f t="shared" si="17"/>
        <v>4033</v>
      </c>
      <c r="K57" s="14">
        <f t="shared" si="17"/>
        <v>4033</v>
      </c>
      <c r="L57" s="14">
        <f t="shared" si="17"/>
        <v>4033</v>
      </c>
      <c r="M57" s="14">
        <f t="shared" si="17"/>
        <v>4033</v>
      </c>
      <c r="N57" s="14">
        <f t="shared" si="17"/>
        <v>4033</v>
      </c>
      <c r="O57" s="14">
        <f t="shared" si="17"/>
        <v>4033</v>
      </c>
      <c r="P57" s="14"/>
    </row>
    <row r="58" spans="1:18" x14ac:dyDescent="0.2">
      <c r="A58" s="27" t="s">
        <v>26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16">
        <f>SUM(D58:O58)</f>
        <v>0</v>
      </c>
      <c r="Q58" s="25">
        <f>SUM(D58:E58)</f>
        <v>0</v>
      </c>
      <c r="R58" s="16">
        <f>P58-Q58</f>
        <v>0</v>
      </c>
    </row>
    <row r="59" spans="1:18" ht="3.95" customHeight="1" x14ac:dyDescent="0.2"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</row>
    <row r="60" spans="1:18" x14ac:dyDescent="0.2">
      <c r="A60" s="26" t="s">
        <v>50</v>
      </c>
      <c r="C60" s="17">
        <v>4033</v>
      </c>
      <c r="D60" s="14">
        <f t="shared" ref="D60:O60" si="18">D57+D58</f>
        <v>4033</v>
      </c>
      <c r="E60" s="14">
        <f t="shared" si="18"/>
        <v>4033</v>
      </c>
      <c r="F60" s="14">
        <f t="shared" si="18"/>
        <v>4033</v>
      </c>
      <c r="G60" s="14">
        <f t="shared" si="18"/>
        <v>4033</v>
      </c>
      <c r="H60" s="14">
        <f t="shared" si="18"/>
        <v>4033</v>
      </c>
      <c r="I60" s="14">
        <f t="shared" si="18"/>
        <v>4033</v>
      </c>
      <c r="J60" s="14">
        <f t="shared" si="18"/>
        <v>4033</v>
      </c>
      <c r="K60" s="14">
        <f t="shared" si="18"/>
        <v>4033</v>
      </c>
      <c r="L60" s="14">
        <f t="shared" si="18"/>
        <v>4033</v>
      </c>
      <c r="M60" s="14">
        <f t="shared" si="18"/>
        <v>4033</v>
      </c>
      <c r="N60" s="14">
        <f t="shared" si="18"/>
        <v>4033</v>
      </c>
      <c r="O60" s="14">
        <f t="shared" si="18"/>
        <v>4033</v>
      </c>
      <c r="P60" s="14"/>
    </row>
    <row r="61" spans="1:18" ht="3.95" customHeight="1" x14ac:dyDescent="0.2"/>
    <row r="62" spans="1:18" x14ac:dyDescent="0.2">
      <c r="A62" s="27" t="s">
        <v>28</v>
      </c>
      <c r="C62" s="14"/>
      <c r="D62" s="14">
        <f t="shared" ref="D62:O62" si="19">D60-C60</f>
        <v>0</v>
      </c>
      <c r="E62" s="14">
        <f t="shared" si="19"/>
        <v>0</v>
      </c>
      <c r="F62" s="14">
        <f t="shared" si="19"/>
        <v>0</v>
      </c>
      <c r="G62" s="14">
        <f t="shared" si="19"/>
        <v>0</v>
      </c>
      <c r="H62" s="14">
        <f t="shared" si="19"/>
        <v>0</v>
      </c>
      <c r="I62" s="14">
        <f t="shared" si="19"/>
        <v>0</v>
      </c>
      <c r="J62" s="14">
        <f t="shared" si="19"/>
        <v>0</v>
      </c>
      <c r="K62" s="14">
        <f t="shared" si="19"/>
        <v>0</v>
      </c>
      <c r="L62" s="14">
        <f t="shared" si="19"/>
        <v>0</v>
      </c>
      <c r="M62" s="14">
        <f t="shared" si="19"/>
        <v>0</v>
      </c>
      <c r="N62" s="14">
        <f t="shared" si="19"/>
        <v>0</v>
      </c>
      <c r="O62" s="14">
        <f t="shared" si="19"/>
        <v>0</v>
      </c>
      <c r="P62" s="14">
        <f>SUM(D62:O62)</f>
        <v>0</v>
      </c>
      <c r="Q62" s="14">
        <f>SUM(Q58:Q59)</f>
        <v>0</v>
      </c>
      <c r="R62" s="14">
        <f>P62-Q62</f>
        <v>0</v>
      </c>
    </row>
    <row r="63" spans="1:18" x14ac:dyDescent="0.2">
      <c r="A63" s="27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</row>
    <row r="64" spans="1:18" x14ac:dyDescent="0.2">
      <c r="A64" s="26" t="s">
        <v>51</v>
      </c>
      <c r="C64" s="14"/>
      <c r="D64" s="14">
        <f t="shared" ref="D64:O64" si="20">C67</f>
        <v>14543</v>
      </c>
      <c r="E64" s="14">
        <f t="shared" si="20"/>
        <v>14543</v>
      </c>
      <c r="F64" s="14">
        <f t="shared" si="20"/>
        <v>14543</v>
      </c>
      <c r="G64" s="14">
        <f t="shared" si="20"/>
        <v>14543</v>
      </c>
      <c r="H64" s="14">
        <f t="shared" si="20"/>
        <v>14543</v>
      </c>
      <c r="I64" s="14">
        <f t="shared" si="20"/>
        <v>14543</v>
      </c>
      <c r="J64" s="14">
        <f t="shared" si="20"/>
        <v>14543</v>
      </c>
      <c r="K64" s="14">
        <f t="shared" si="20"/>
        <v>14543</v>
      </c>
      <c r="L64" s="14">
        <f t="shared" si="20"/>
        <v>14543</v>
      </c>
      <c r="M64" s="14">
        <f t="shared" si="20"/>
        <v>14543</v>
      </c>
      <c r="N64" s="14">
        <f t="shared" si="20"/>
        <v>14543</v>
      </c>
      <c r="O64" s="14">
        <f t="shared" si="20"/>
        <v>14543</v>
      </c>
      <c r="P64" s="14"/>
    </row>
    <row r="65" spans="1:18" x14ac:dyDescent="0.2">
      <c r="A65" s="27" t="s">
        <v>26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16">
        <f>SUM(D65:O65)</f>
        <v>0</v>
      </c>
      <c r="Q65" s="25">
        <f>SUM(D65:E65)</f>
        <v>0</v>
      </c>
      <c r="R65" s="16">
        <f>P65-Q65</f>
        <v>0</v>
      </c>
    </row>
    <row r="66" spans="1:18" ht="3.95" customHeight="1" x14ac:dyDescent="0.2"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</row>
    <row r="67" spans="1:18" x14ac:dyDescent="0.2">
      <c r="A67" s="26" t="s">
        <v>52</v>
      </c>
      <c r="C67" s="17">
        <v>14543</v>
      </c>
      <c r="D67" s="14">
        <f t="shared" ref="D67:O67" si="21">D64+D65</f>
        <v>14543</v>
      </c>
      <c r="E67" s="14">
        <f t="shared" si="21"/>
        <v>14543</v>
      </c>
      <c r="F67" s="14">
        <f t="shared" si="21"/>
        <v>14543</v>
      </c>
      <c r="G67" s="14">
        <f t="shared" si="21"/>
        <v>14543</v>
      </c>
      <c r="H67" s="14">
        <f t="shared" si="21"/>
        <v>14543</v>
      </c>
      <c r="I67" s="14">
        <f t="shared" si="21"/>
        <v>14543</v>
      </c>
      <c r="J67" s="14">
        <f t="shared" si="21"/>
        <v>14543</v>
      </c>
      <c r="K67" s="14">
        <f t="shared" si="21"/>
        <v>14543</v>
      </c>
      <c r="L67" s="14">
        <f t="shared" si="21"/>
        <v>14543</v>
      </c>
      <c r="M67" s="14">
        <f t="shared" si="21"/>
        <v>14543</v>
      </c>
      <c r="N67" s="14">
        <f t="shared" si="21"/>
        <v>14543</v>
      </c>
      <c r="O67" s="14">
        <f t="shared" si="21"/>
        <v>14543</v>
      </c>
      <c r="P67" s="14"/>
    </row>
    <row r="68" spans="1:18" ht="3.95" customHeight="1" x14ac:dyDescent="0.2"/>
    <row r="69" spans="1:18" x14ac:dyDescent="0.2">
      <c r="A69" s="27" t="s">
        <v>28</v>
      </c>
      <c r="C69" s="14"/>
      <c r="D69" s="14">
        <f t="shared" ref="D69:O69" si="22">D67-C67</f>
        <v>0</v>
      </c>
      <c r="E69" s="14">
        <f t="shared" si="22"/>
        <v>0</v>
      </c>
      <c r="F69" s="14">
        <f t="shared" si="22"/>
        <v>0</v>
      </c>
      <c r="G69" s="14">
        <f t="shared" si="22"/>
        <v>0</v>
      </c>
      <c r="H69" s="14">
        <f t="shared" si="22"/>
        <v>0</v>
      </c>
      <c r="I69" s="14">
        <f t="shared" si="22"/>
        <v>0</v>
      </c>
      <c r="J69" s="14">
        <f t="shared" si="22"/>
        <v>0</v>
      </c>
      <c r="K69" s="14">
        <f t="shared" si="22"/>
        <v>0</v>
      </c>
      <c r="L69" s="14">
        <f t="shared" si="22"/>
        <v>0</v>
      </c>
      <c r="M69" s="14">
        <f t="shared" si="22"/>
        <v>0</v>
      </c>
      <c r="N69" s="14">
        <f t="shared" si="22"/>
        <v>0</v>
      </c>
      <c r="O69" s="14">
        <f t="shared" si="22"/>
        <v>0</v>
      </c>
      <c r="P69" s="14">
        <f>SUM(D69:O69)</f>
        <v>0</v>
      </c>
      <c r="Q69" s="14">
        <f>SUM(Q65:Q66)</f>
        <v>0</v>
      </c>
      <c r="R69" s="14">
        <f>P69-Q69</f>
        <v>0</v>
      </c>
    </row>
    <row r="70" spans="1:18" ht="8.1" customHeight="1" x14ac:dyDescent="0.2"/>
    <row r="72" spans="1:18" x14ac:dyDescent="0.2">
      <c r="A72" s="26" t="s">
        <v>53</v>
      </c>
      <c r="C72" s="14"/>
      <c r="D72" s="14">
        <f t="shared" ref="D72:O72" si="23">C98</f>
        <v>6641</v>
      </c>
      <c r="E72" s="14">
        <f t="shared" si="23"/>
        <v>6532</v>
      </c>
      <c r="F72" s="14">
        <f t="shared" si="23"/>
        <v>6423</v>
      </c>
      <c r="G72" s="14">
        <f t="shared" si="23"/>
        <v>6314</v>
      </c>
      <c r="H72" s="14">
        <f t="shared" si="23"/>
        <v>6205</v>
      </c>
      <c r="I72" s="14">
        <f t="shared" si="23"/>
        <v>6096</v>
      </c>
      <c r="J72" s="14">
        <f t="shared" si="23"/>
        <v>5987</v>
      </c>
      <c r="K72" s="14">
        <f t="shared" si="23"/>
        <v>5878</v>
      </c>
      <c r="L72" s="14">
        <f t="shared" si="23"/>
        <v>5769</v>
      </c>
      <c r="M72" s="14">
        <f t="shared" si="23"/>
        <v>7060</v>
      </c>
      <c r="N72" s="14">
        <f t="shared" si="23"/>
        <v>6944</v>
      </c>
      <c r="O72" s="14">
        <f t="shared" si="23"/>
        <v>6827</v>
      </c>
      <c r="P72" s="14"/>
    </row>
    <row r="73" spans="1:18" x14ac:dyDescent="0.2">
      <c r="A73" s="27" t="s">
        <v>54</v>
      </c>
      <c r="C73" s="17">
        <v>601</v>
      </c>
      <c r="D73" s="17">
        <v>0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7">
        <v>0</v>
      </c>
      <c r="P73" s="14">
        <f t="shared" ref="P73:P82" si="24">SUM(D73:O73)</f>
        <v>0</v>
      </c>
      <c r="Q73" s="17">
        <f>SUM(D73:E73)</f>
        <v>0</v>
      </c>
      <c r="R73" s="14">
        <f t="shared" ref="R73:R82" si="25">P73-Q73</f>
        <v>0</v>
      </c>
    </row>
    <row r="74" spans="1:18" x14ac:dyDescent="0.2">
      <c r="A74" s="27" t="s">
        <v>55</v>
      </c>
      <c r="C74" s="17">
        <v>101</v>
      </c>
      <c r="D74" s="17">
        <v>0</v>
      </c>
      <c r="E74" s="17">
        <v>0</v>
      </c>
      <c r="F74" s="17">
        <v>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4">
        <f t="shared" si="24"/>
        <v>0</v>
      </c>
      <c r="Q74" s="17">
        <f t="shared" ref="Q74:Q96" si="26">SUM(D74:E74)</f>
        <v>0</v>
      </c>
      <c r="R74" s="14">
        <f t="shared" si="25"/>
        <v>0</v>
      </c>
    </row>
    <row r="75" spans="1:18" x14ac:dyDescent="0.2">
      <c r="A75" s="27" t="s">
        <v>56</v>
      </c>
      <c r="C75" s="17">
        <v>49</v>
      </c>
      <c r="D75" s="17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7">
        <v>0</v>
      </c>
      <c r="P75" s="14">
        <f t="shared" si="24"/>
        <v>0</v>
      </c>
      <c r="Q75" s="17">
        <f t="shared" si="26"/>
        <v>0</v>
      </c>
      <c r="R75" s="14">
        <f t="shared" si="25"/>
        <v>0</v>
      </c>
    </row>
    <row r="76" spans="1:18" x14ac:dyDescent="0.2">
      <c r="A76" s="27" t="s">
        <v>57</v>
      </c>
      <c r="C76" s="194">
        <f>155-155</f>
        <v>0</v>
      </c>
      <c r="D76" s="17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4">
        <f t="shared" si="24"/>
        <v>0</v>
      </c>
      <c r="Q76" s="17">
        <f t="shared" si="26"/>
        <v>0</v>
      </c>
      <c r="R76" s="14">
        <f t="shared" si="25"/>
        <v>0</v>
      </c>
    </row>
    <row r="77" spans="1:18" x14ac:dyDescent="0.2">
      <c r="A77" s="27" t="s">
        <v>58</v>
      </c>
      <c r="C77" s="17">
        <v>116</v>
      </c>
      <c r="D77" s="17">
        <v>0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17">
        <v>0</v>
      </c>
      <c r="P77" s="14">
        <f t="shared" si="24"/>
        <v>0</v>
      </c>
      <c r="Q77" s="17">
        <f t="shared" si="26"/>
        <v>0</v>
      </c>
      <c r="R77" s="14">
        <f t="shared" si="25"/>
        <v>0</v>
      </c>
    </row>
    <row r="78" spans="1:18" x14ac:dyDescent="0.2">
      <c r="A78" s="27" t="s">
        <v>59</v>
      </c>
      <c r="B78" s="18" t="s">
        <v>32</v>
      </c>
      <c r="C78" s="17">
        <v>0</v>
      </c>
      <c r="D78" s="153">
        <f>[1]Source!D27</f>
        <v>0</v>
      </c>
      <c r="E78" s="153">
        <f>[1]Source!E27</f>
        <v>0</v>
      </c>
      <c r="F78" s="153">
        <f>[1]Source!F27</f>
        <v>0</v>
      </c>
      <c r="G78" s="153">
        <f>[1]Source!G27</f>
        <v>0</v>
      </c>
      <c r="H78" s="153">
        <f>[1]Source!H27</f>
        <v>0</v>
      </c>
      <c r="I78" s="153">
        <f>[1]Source!I27</f>
        <v>0</v>
      </c>
      <c r="J78" s="153">
        <f>[1]Source!J27</f>
        <v>0</v>
      </c>
      <c r="K78" s="153">
        <f>[1]Source!K27</f>
        <v>0</v>
      </c>
      <c r="L78" s="153">
        <f>[1]Source!L27</f>
        <v>1400</v>
      </c>
      <c r="M78" s="153">
        <f>[1]Source!M27</f>
        <v>0</v>
      </c>
      <c r="N78" s="153">
        <f>[1]Source!N27</f>
        <v>0</v>
      </c>
      <c r="O78" s="153">
        <f>[1]Source!O27</f>
        <v>0</v>
      </c>
      <c r="P78" s="14">
        <f t="shared" si="24"/>
        <v>1400</v>
      </c>
      <c r="Q78" s="17">
        <f t="shared" si="26"/>
        <v>0</v>
      </c>
      <c r="R78" s="14">
        <f t="shared" si="25"/>
        <v>1400</v>
      </c>
    </row>
    <row r="79" spans="1:18" x14ac:dyDescent="0.2">
      <c r="A79" s="27" t="s">
        <v>60</v>
      </c>
      <c r="B79" s="18" t="s">
        <v>32</v>
      </c>
      <c r="C79" s="17">
        <v>981</v>
      </c>
      <c r="D79" s="153">
        <f>[1]Source!D26</f>
        <v>-109</v>
      </c>
      <c r="E79" s="153">
        <f>[1]Source!E26</f>
        <v>-109</v>
      </c>
      <c r="F79" s="153">
        <f>[1]Source!F26</f>
        <v>-109</v>
      </c>
      <c r="G79" s="153">
        <f>[1]Source!G26</f>
        <v>-109</v>
      </c>
      <c r="H79" s="153">
        <f>[1]Source!H26</f>
        <v>-109</v>
      </c>
      <c r="I79" s="153">
        <f>[1]Source!I26</f>
        <v>-109</v>
      </c>
      <c r="J79" s="153">
        <f>[1]Source!J26</f>
        <v>-109</v>
      </c>
      <c r="K79" s="153">
        <f>[1]Source!K26</f>
        <v>-109</v>
      </c>
      <c r="L79" s="153">
        <f>[1]Source!L26</f>
        <v>-109</v>
      </c>
      <c r="M79" s="153">
        <f>[1]Source!M26</f>
        <v>-116</v>
      </c>
      <c r="N79" s="153">
        <f>[1]Source!N26</f>
        <v>-117</v>
      </c>
      <c r="O79" s="153">
        <f>[1]Source!O26</f>
        <v>-117</v>
      </c>
      <c r="P79" s="14">
        <f t="shared" si="24"/>
        <v>-1331</v>
      </c>
      <c r="Q79" s="17">
        <f t="shared" si="26"/>
        <v>-218</v>
      </c>
      <c r="R79" s="14">
        <f t="shared" si="25"/>
        <v>-1113</v>
      </c>
    </row>
    <row r="80" spans="1:18" x14ac:dyDescent="0.2">
      <c r="A80" s="27" t="s">
        <v>61</v>
      </c>
      <c r="B80" s="18" t="s">
        <v>32</v>
      </c>
      <c r="C80" s="17">
        <v>0</v>
      </c>
      <c r="D80" s="153">
        <f>[1]Source!D29</f>
        <v>0</v>
      </c>
      <c r="E80" s="153">
        <f>[1]Source!E29</f>
        <v>0</v>
      </c>
      <c r="F80" s="153">
        <f>[1]Source!F29</f>
        <v>0</v>
      </c>
      <c r="G80" s="153">
        <f>[1]Source!G29</f>
        <v>0</v>
      </c>
      <c r="H80" s="153">
        <f>[1]Source!H29</f>
        <v>0</v>
      </c>
      <c r="I80" s="153">
        <f>[1]Source!I29</f>
        <v>0</v>
      </c>
      <c r="J80" s="153">
        <f>[1]Source!J29</f>
        <v>0</v>
      </c>
      <c r="K80" s="153">
        <f>[1]Source!K29</f>
        <v>0</v>
      </c>
      <c r="L80" s="153">
        <f>[1]Source!L29</f>
        <v>0</v>
      </c>
      <c r="M80" s="153">
        <f>[1]Source!M29</f>
        <v>0</v>
      </c>
      <c r="N80" s="153">
        <f>[1]Source!N29</f>
        <v>0</v>
      </c>
      <c r="O80" s="153">
        <f>[1]Source!O29</f>
        <v>0</v>
      </c>
      <c r="P80" s="14">
        <f t="shared" si="24"/>
        <v>0</v>
      </c>
      <c r="Q80" s="17">
        <f t="shared" si="26"/>
        <v>0</v>
      </c>
      <c r="R80" s="14">
        <f t="shared" si="25"/>
        <v>0</v>
      </c>
    </row>
    <row r="81" spans="1:18" x14ac:dyDescent="0.2">
      <c r="A81" s="27" t="s">
        <v>62</v>
      </c>
      <c r="C81" s="17">
        <v>454</v>
      </c>
      <c r="D81" s="17">
        <v>0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4">
        <f t="shared" si="24"/>
        <v>0</v>
      </c>
      <c r="Q81" s="17">
        <f t="shared" si="26"/>
        <v>0</v>
      </c>
      <c r="R81" s="14">
        <f t="shared" si="25"/>
        <v>0</v>
      </c>
    </row>
    <row r="82" spans="1:18" x14ac:dyDescent="0.2">
      <c r="A82" s="27" t="s">
        <v>63</v>
      </c>
      <c r="C82" s="155">
        <v>1290</v>
      </c>
      <c r="D82" s="17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0</v>
      </c>
      <c r="P82" s="14">
        <f t="shared" si="24"/>
        <v>0</v>
      </c>
      <c r="Q82" s="17">
        <f t="shared" si="26"/>
        <v>0</v>
      </c>
      <c r="R82" s="14">
        <f t="shared" si="25"/>
        <v>0</v>
      </c>
    </row>
    <row r="83" spans="1:18" x14ac:dyDescent="0.2">
      <c r="A83" s="27" t="s">
        <v>64</v>
      </c>
      <c r="C83" s="17">
        <v>90</v>
      </c>
      <c r="D83" s="17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4">
        <f t="shared" ref="P83:P94" si="27">SUM(D83:O83)</f>
        <v>0</v>
      </c>
      <c r="Q83" s="17">
        <f t="shared" si="26"/>
        <v>0</v>
      </c>
      <c r="R83" s="14">
        <f t="shared" ref="R83:R94" si="28">P83-Q83</f>
        <v>0</v>
      </c>
    </row>
    <row r="84" spans="1:18" x14ac:dyDescent="0.2">
      <c r="A84" s="222" t="s">
        <v>65</v>
      </c>
      <c r="C84" s="194">
        <f>150-150</f>
        <v>0</v>
      </c>
      <c r="D84" s="17">
        <v>0</v>
      </c>
      <c r="E84" s="17">
        <v>0</v>
      </c>
      <c r="F84" s="17">
        <v>0</v>
      </c>
      <c r="G84" s="17">
        <v>0</v>
      </c>
      <c r="H84" s="17">
        <v>0</v>
      </c>
      <c r="I84" s="17">
        <v>0</v>
      </c>
      <c r="J84" s="17">
        <v>0</v>
      </c>
      <c r="K84" s="17">
        <v>0</v>
      </c>
      <c r="L84" s="17">
        <v>0</v>
      </c>
      <c r="M84" s="17">
        <v>0</v>
      </c>
      <c r="N84" s="17">
        <v>0</v>
      </c>
      <c r="O84" s="17">
        <v>0</v>
      </c>
      <c r="P84" s="14">
        <f t="shared" si="27"/>
        <v>0</v>
      </c>
      <c r="Q84" s="17">
        <f t="shared" si="26"/>
        <v>0</v>
      </c>
      <c r="R84" s="14">
        <f t="shared" si="28"/>
        <v>0</v>
      </c>
    </row>
    <row r="85" spans="1:18" x14ac:dyDescent="0.2">
      <c r="A85" s="27" t="s">
        <v>66</v>
      </c>
      <c r="C85" s="17">
        <v>207</v>
      </c>
      <c r="D85" s="17">
        <v>0</v>
      </c>
      <c r="E85" s="17">
        <v>0</v>
      </c>
      <c r="F85" s="17">
        <v>0</v>
      </c>
      <c r="G85" s="17">
        <v>0</v>
      </c>
      <c r="H85" s="17">
        <v>0</v>
      </c>
      <c r="I85" s="17">
        <v>0</v>
      </c>
      <c r="J85" s="17">
        <v>0</v>
      </c>
      <c r="K85" s="17">
        <v>0</v>
      </c>
      <c r="L85" s="17">
        <v>0</v>
      </c>
      <c r="M85" s="17">
        <v>0</v>
      </c>
      <c r="N85" s="17">
        <v>0</v>
      </c>
      <c r="O85" s="17">
        <v>0</v>
      </c>
      <c r="P85" s="14">
        <f t="shared" si="27"/>
        <v>0</v>
      </c>
      <c r="Q85" s="17">
        <f t="shared" si="26"/>
        <v>0</v>
      </c>
      <c r="R85" s="14">
        <f t="shared" si="28"/>
        <v>0</v>
      </c>
    </row>
    <row r="86" spans="1:18" x14ac:dyDescent="0.2">
      <c r="A86" s="27" t="s">
        <v>67</v>
      </c>
      <c r="C86" s="17">
        <v>379</v>
      </c>
      <c r="D86" s="17">
        <v>0</v>
      </c>
      <c r="E86" s="17">
        <v>0</v>
      </c>
      <c r="F86" s="17">
        <v>0</v>
      </c>
      <c r="G86" s="17">
        <v>0</v>
      </c>
      <c r="H86" s="17">
        <v>0</v>
      </c>
      <c r="I86" s="17">
        <v>0</v>
      </c>
      <c r="J86" s="17">
        <v>0</v>
      </c>
      <c r="K86" s="17">
        <v>0</v>
      </c>
      <c r="L86" s="17">
        <v>0</v>
      </c>
      <c r="M86" s="17">
        <v>0</v>
      </c>
      <c r="N86" s="17">
        <v>0</v>
      </c>
      <c r="O86" s="17">
        <v>0</v>
      </c>
      <c r="P86" s="14">
        <f t="shared" si="27"/>
        <v>0</v>
      </c>
      <c r="Q86" s="17">
        <f t="shared" si="26"/>
        <v>0</v>
      </c>
      <c r="R86" s="14">
        <f t="shared" si="28"/>
        <v>0</v>
      </c>
    </row>
    <row r="87" spans="1:18" x14ac:dyDescent="0.2">
      <c r="A87" s="15" t="s">
        <v>68</v>
      </c>
      <c r="C87" s="17">
        <v>489</v>
      </c>
      <c r="D87" s="17">
        <v>0</v>
      </c>
      <c r="E87" s="17">
        <v>0</v>
      </c>
      <c r="F87" s="17">
        <v>0</v>
      </c>
      <c r="G87" s="17">
        <v>0</v>
      </c>
      <c r="H87" s="17">
        <v>0</v>
      </c>
      <c r="I87" s="17">
        <v>0</v>
      </c>
      <c r="J87" s="17">
        <v>0</v>
      </c>
      <c r="K87" s="17">
        <v>0</v>
      </c>
      <c r="L87" s="17">
        <v>0</v>
      </c>
      <c r="M87" s="17">
        <v>0</v>
      </c>
      <c r="N87" s="17">
        <v>0</v>
      </c>
      <c r="O87" s="17">
        <v>0</v>
      </c>
      <c r="P87" s="14">
        <f t="shared" si="27"/>
        <v>0</v>
      </c>
      <c r="Q87" s="17">
        <f t="shared" si="26"/>
        <v>0</v>
      </c>
      <c r="R87" s="14">
        <f t="shared" si="28"/>
        <v>0</v>
      </c>
    </row>
    <row r="88" spans="1:18" x14ac:dyDescent="0.2">
      <c r="A88" s="27" t="s">
        <v>69</v>
      </c>
      <c r="C88" s="17">
        <v>126</v>
      </c>
      <c r="D88" s="17">
        <v>0</v>
      </c>
      <c r="E88" s="17">
        <v>0</v>
      </c>
      <c r="F88" s="17">
        <v>0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  <c r="N88" s="17">
        <v>0</v>
      </c>
      <c r="O88" s="17">
        <v>0</v>
      </c>
      <c r="P88" s="14">
        <f t="shared" si="27"/>
        <v>0</v>
      </c>
      <c r="Q88" s="17">
        <f t="shared" si="26"/>
        <v>0</v>
      </c>
      <c r="R88" s="14">
        <f t="shared" si="28"/>
        <v>0</v>
      </c>
    </row>
    <row r="89" spans="1:18" x14ac:dyDescent="0.2">
      <c r="A89" s="27" t="s">
        <v>70</v>
      </c>
      <c r="C89" s="17">
        <v>378</v>
      </c>
      <c r="D89" s="17">
        <v>0</v>
      </c>
      <c r="E89" s="17">
        <v>0</v>
      </c>
      <c r="F89" s="17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>
        <v>0</v>
      </c>
      <c r="M89" s="17">
        <v>0</v>
      </c>
      <c r="N89" s="17">
        <v>0</v>
      </c>
      <c r="O89" s="17">
        <v>0</v>
      </c>
      <c r="P89" s="14">
        <f t="shared" si="27"/>
        <v>0</v>
      </c>
      <c r="Q89" s="17">
        <f t="shared" si="26"/>
        <v>0</v>
      </c>
      <c r="R89" s="14">
        <f t="shared" si="28"/>
        <v>0</v>
      </c>
    </row>
    <row r="90" spans="1:18" x14ac:dyDescent="0.2">
      <c r="A90" s="27" t="s">
        <v>71</v>
      </c>
      <c r="C90" s="17">
        <v>537</v>
      </c>
      <c r="D90" s="17">
        <v>0</v>
      </c>
      <c r="E90" s="17">
        <v>0</v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7">
        <v>0</v>
      </c>
      <c r="M90" s="17">
        <v>0</v>
      </c>
      <c r="N90" s="17">
        <v>0</v>
      </c>
      <c r="O90" s="17">
        <v>0</v>
      </c>
      <c r="P90" s="14">
        <f t="shared" si="27"/>
        <v>0</v>
      </c>
      <c r="Q90" s="17">
        <f t="shared" si="26"/>
        <v>0</v>
      </c>
      <c r="R90" s="14">
        <f t="shared" si="28"/>
        <v>0</v>
      </c>
    </row>
    <row r="91" spans="1:18" x14ac:dyDescent="0.2">
      <c r="A91" s="27" t="s">
        <v>72</v>
      </c>
      <c r="C91" s="17">
        <v>630</v>
      </c>
      <c r="D91" s="17">
        <v>0</v>
      </c>
      <c r="E91" s="17">
        <v>0</v>
      </c>
      <c r="F91" s="17">
        <v>0</v>
      </c>
      <c r="G91" s="17">
        <v>0</v>
      </c>
      <c r="H91" s="17">
        <v>0</v>
      </c>
      <c r="I91" s="17">
        <v>0</v>
      </c>
      <c r="J91" s="17">
        <v>0</v>
      </c>
      <c r="K91" s="17">
        <v>0</v>
      </c>
      <c r="L91" s="17">
        <v>0</v>
      </c>
      <c r="M91" s="17">
        <v>0</v>
      </c>
      <c r="N91" s="17">
        <v>0</v>
      </c>
      <c r="O91" s="17">
        <v>0</v>
      </c>
      <c r="P91" s="14">
        <f t="shared" si="27"/>
        <v>0</v>
      </c>
      <c r="Q91" s="17">
        <f t="shared" si="26"/>
        <v>0</v>
      </c>
      <c r="R91" s="14">
        <f t="shared" si="28"/>
        <v>0</v>
      </c>
    </row>
    <row r="92" spans="1:18" x14ac:dyDescent="0.2">
      <c r="A92" s="27" t="s">
        <v>73</v>
      </c>
      <c r="C92" s="17">
        <v>130</v>
      </c>
      <c r="D92" s="17">
        <v>0</v>
      </c>
      <c r="E92" s="17">
        <v>0</v>
      </c>
      <c r="F92" s="17">
        <v>0</v>
      </c>
      <c r="G92" s="17">
        <v>0</v>
      </c>
      <c r="H92" s="17">
        <v>0</v>
      </c>
      <c r="I92" s="17">
        <v>0</v>
      </c>
      <c r="J92" s="17">
        <v>0</v>
      </c>
      <c r="K92" s="17">
        <v>0</v>
      </c>
      <c r="L92" s="17">
        <v>0</v>
      </c>
      <c r="M92" s="17">
        <v>0</v>
      </c>
      <c r="N92" s="17">
        <v>0</v>
      </c>
      <c r="O92" s="17">
        <v>0</v>
      </c>
      <c r="P92" s="14">
        <f t="shared" si="27"/>
        <v>0</v>
      </c>
      <c r="Q92" s="17">
        <f t="shared" si="26"/>
        <v>0</v>
      </c>
      <c r="R92" s="14">
        <f t="shared" si="28"/>
        <v>0</v>
      </c>
    </row>
    <row r="93" spans="1:18" x14ac:dyDescent="0.2">
      <c r="A93" s="27" t="s">
        <v>74</v>
      </c>
      <c r="C93" s="17">
        <v>83</v>
      </c>
      <c r="D93" s="17">
        <v>0</v>
      </c>
      <c r="E93" s="17">
        <v>0</v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17">
        <v>0</v>
      </c>
      <c r="L93" s="17">
        <v>0</v>
      </c>
      <c r="M93" s="17">
        <v>0</v>
      </c>
      <c r="N93" s="17">
        <v>0</v>
      </c>
      <c r="O93" s="17">
        <v>0</v>
      </c>
      <c r="P93" s="14">
        <f t="shared" si="27"/>
        <v>0</v>
      </c>
      <c r="Q93" s="17">
        <f t="shared" si="26"/>
        <v>0</v>
      </c>
      <c r="R93" s="14">
        <f t="shared" si="28"/>
        <v>0</v>
      </c>
    </row>
    <row r="94" spans="1:18" x14ac:dyDescent="0.2">
      <c r="A94" s="15" t="s">
        <v>38</v>
      </c>
      <c r="C94" s="17">
        <v>0</v>
      </c>
      <c r="D94" s="17">
        <v>0</v>
      </c>
      <c r="E94" s="17">
        <v>0</v>
      </c>
      <c r="F94" s="17">
        <v>0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  <c r="N94" s="17">
        <v>0</v>
      </c>
      <c r="O94" s="17">
        <v>0</v>
      </c>
      <c r="P94" s="14">
        <f t="shared" si="27"/>
        <v>0</v>
      </c>
      <c r="Q94" s="17">
        <f t="shared" si="26"/>
        <v>0</v>
      </c>
      <c r="R94" s="14">
        <f t="shared" si="28"/>
        <v>0</v>
      </c>
    </row>
    <row r="95" spans="1:18" x14ac:dyDescent="0.2">
      <c r="A95" s="15" t="s">
        <v>38</v>
      </c>
      <c r="C95" s="17">
        <v>0</v>
      </c>
      <c r="D95" s="17">
        <v>0</v>
      </c>
      <c r="E95" s="17">
        <v>0</v>
      </c>
      <c r="F95" s="17">
        <v>0</v>
      </c>
      <c r="G95" s="17">
        <v>0</v>
      </c>
      <c r="H95" s="17">
        <v>0</v>
      </c>
      <c r="I95" s="17">
        <v>0</v>
      </c>
      <c r="J95" s="17">
        <v>0</v>
      </c>
      <c r="K95" s="17">
        <v>0</v>
      </c>
      <c r="L95" s="17">
        <v>0</v>
      </c>
      <c r="M95" s="17">
        <v>0</v>
      </c>
      <c r="N95" s="17">
        <v>0</v>
      </c>
      <c r="O95" s="17">
        <v>0</v>
      </c>
      <c r="P95" s="14">
        <f>SUM(D95:O95)</f>
        <v>0</v>
      </c>
      <c r="Q95" s="17">
        <f t="shared" si="26"/>
        <v>0</v>
      </c>
      <c r="R95" s="14">
        <f>P95-Q95</f>
        <v>0</v>
      </c>
    </row>
    <row r="96" spans="1:18" x14ac:dyDescent="0.2">
      <c r="A96" s="27" t="s">
        <v>26</v>
      </c>
      <c r="C96" s="25">
        <v>0</v>
      </c>
      <c r="D96" s="25">
        <v>0</v>
      </c>
      <c r="E96" s="25">
        <v>0</v>
      </c>
      <c r="F96" s="25">
        <v>0</v>
      </c>
      <c r="G96" s="25">
        <v>0</v>
      </c>
      <c r="H96" s="25">
        <v>0</v>
      </c>
      <c r="I96" s="25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16">
        <f>SUM(D96:O96)</f>
        <v>0</v>
      </c>
      <c r="Q96" s="25">
        <f t="shared" si="26"/>
        <v>0</v>
      </c>
      <c r="R96" s="16">
        <f>P96-Q96</f>
        <v>0</v>
      </c>
    </row>
    <row r="97" spans="1:18" ht="3.95" customHeight="1" x14ac:dyDescent="0.2"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</row>
    <row r="98" spans="1:18" x14ac:dyDescent="0.2">
      <c r="A98" s="26" t="s">
        <v>75</v>
      </c>
      <c r="C98" s="14">
        <f t="shared" ref="C98:O98" si="29">SUM(C72:C97)</f>
        <v>6641</v>
      </c>
      <c r="D98" s="14">
        <f t="shared" si="29"/>
        <v>6532</v>
      </c>
      <c r="E98" s="14">
        <f t="shared" si="29"/>
        <v>6423</v>
      </c>
      <c r="F98" s="14">
        <f t="shared" si="29"/>
        <v>6314</v>
      </c>
      <c r="G98" s="14">
        <f t="shared" si="29"/>
        <v>6205</v>
      </c>
      <c r="H98" s="14">
        <f t="shared" si="29"/>
        <v>6096</v>
      </c>
      <c r="I98" s="14">
        <f t="shared" si="29"/>
        <v>5987</v>
      </c>
      <c r="J98" s="14">
        <f t="shared" si="29"/>
        <v>5878</v>
      </c>
      <c r="K98" s="14">
        <f t="shared" si="29"/>
        <v>5769</v>
      </c>
      <c r="L98" s="14">
        <f t="shared" si="29"/>
        <v>7060</v>
      </c>
      <c r="M98" s="14">
        <f t="shared" si="29"/>
        <v>6944</v>
      </c>
      <c r="N98" s="14">
        <f t="shared" si="29"/>
        <v>6827</v>
      </c>
      <c r="O98" s="14">
        <f t="shared" si="29"/>
        <v>6710</v>
      </c>
      <c r="P98" s="14"/>
    </row>
    <row r="99" spans="1:18" ht="3.95" customHeight="1" x14ac:dyDescent="0.2"/>
    <row r="100" spans="1:18" x14ac:dyDescent="0.2">
      <c r="A100" s="27" t="s">
        <v>28</v>
      </c>
      <c r="C100" s="14"/>
      <c r="D100" s="14">
        <f t="shared" ref="D100:O100" si="30">D98-C98</f>
        <v>-109</v>
      </c>
      <c r="E100" s="14">
        <f t="shared" si="30"/>
        <v>-109</v>
      </c>
      <c r="F100" s="14">
        <f t="shared" si="30"/>
        <v>-109</v>
      </c>
      <c r="G100" s="14">
        <f t="shared" si="30"/>
        <v>-109</v>
      </c>
      <c r="H100" s="14">
        <f t="shared" si="30"/>
        <v>-109</v>
      </c>
      <c r="I100" s="14">
        <f t="shared" si="30"/>
        <v>-109</v>
      </c>
      <c r="J100" s="14">
        <f t="shared" si="30"/>
        <v>-109</v>
      </c>
      <c r="K100" s="14">
        <f t="shared" si="30"/>
        <v>-109</v>
      </c>
      <c r="L100" s="14">
        <f t="shared" si="30"/>
        <v>1291</v>
      </c>
      <c r="M100" s="14">
        <f t="shared" si="30"/>
        <v>-116</v>
      </c>
      <c r="N100" s="14">
        <f t="shared" si="30"/>
        <v>-117</v>
      </c>
      <c r="O100" s="14">
        <f t="shared" si="30"/>
        <v>-117</v>
      </c>
      <c r="P100" s="14">
        <f>SUM(D100:O100)</f>
        <v>69</v>
      </c>
      <c r="Q100" s="14">
        <f>SUM(Q73:Q97)</f>
        <v>-218</v>
      </c>
      <c r="R100" s="14">
        <f>P100-Q100</f>
        <v>287</v>
      </c>
    </row>
    <row r="102" spans="1:18" x14ac:dyDescent="0.2">
      <c r="A102" s="26" t="s">
        <v>76</v>
      </c>
      <c r="C102" s="14"/>
      <c r="D102" s="14">
        <f t="shared" ref="D102:O102" si="31">C107</f>
        <v>1</v>
      </c>
      <c r="E102" s="14">
        <f t="shared" si="31"/>
        <v>1</v>
      </c>
      <c r="F102" s="14">
        <f t="shared" si="31"/>
        <v>1</v>
      </c>
      <c r="G102" s="14">
        <f t="shared" si="31"/>
        <v>1</v>
      </c>
      <c r="H102" s="14">
        <f t="shared" si="31"/>
        <v>1</v>
      </c>
      <c r="I102" s="14">
        <f t="shared" si="31"/>
        <v>1</v>
      </c>
      <c r="J102" s="14">
        <f t="shared" si="31"/>
        <v>1</v>
      </c>
      <c r="K102" s="14">
        <f t="shared" si="31"/>
        <v>1</v>
      </c>
      <c r="L102" s="14">
        <f t="shared" si="31"/>
        <v>1</v>
      </c>
      <c r="M102" s="14">
        <f t="shared" si="31"/>
        <v>1</v>
      </c>
      <c r="N102" s="14">
        <f t="shared" si="31"/>
        <v>1</v>
      </c>
      <c r="O102" s="14">
        <f t="shared" si="31"/>
        <v>1</v>
      </c>
      <c r="P102" s="14"/>
    </row>
    <row r="103" spans="1:18" x14ac:dyDescent="0.2">
      <c r="A103" s="222" t="s">
        <v>65</v>
      </c>
      <c r="C103" s="194">
        <v>0</v>
      </c>
      <c r="D103" s="17">
        <v>0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14">
        <f>SUM(D103:O103)</f>
        <v>0</v>
      </c>
      <c r="Q103" s="17">
        <f>SUM(D103:E103)</f>
        <v>0</v>
      </c>
      <c r="R103" s="14">
        <f>P103-Q103</f>
        <v>0</v>
      </c>
    </row>
    <row r="104" spans="1:18" x14ac:dyDescent="0.2">
      <c r="A104" s="27" t="s">
        <v>77</v>
      </c>
      <c r="C104" s="17">
        <v>0</v>
      </c>
      <c r="D104" s="17">
        <v>0</v>
      </c>
      <c r="E104" s="194">
        <v>0</v>
      </c>
      <c r="F104" s="194">
        <v>0</v>
      </c>
      <c r="G104" s="17">
        <v>0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14">
        <f>SUM(D104:O104)</f>
        <v>0</v>
      </c>
      <c r="Q104" s="17">
        <f>SUM(D104:E104)</f>
        <v>0</v>
      </c>
      <c r="R104" s="14">
        <f>P104-Q104</f>
        <v>0</v>
      </c>
    </row>
    <row r="105" spans="1:18" x14ac:dyDescent="0.2">
      <c r="A105" s="27" t="s">
        <v>26</v>
      </c>
      <c r="C105" s="25">
        <v>1</v>
      </c>
      <c r="D105" s="25">
        <v>0</v>
      </c>
      <c r="E105" s="25">
        <v>0</v>
      </c>
      <c r="F105" s="25">
        <v>0</v>
      </c>
      <c r="G105" s="25">
        <v>0</v>
      </c>
      <c r="H105" s="25">
        <v>0</v>
      </c>
      <c r="I105" s="25">
        <v>0</v>
      </c>
      <c r="J105" s="25">
        <v>0</v>
      </c>
      <c r="K105" s="25">
        <v>0</v>
      </c>
      <c r="L105" s="25">
        <v>0</v>
      </c>
      <c r="M105" s="25">
        <v>0</v>
      </c>
      <c r="N105" s="25">
        <v>0</v>
      </c>
      <c r="O105" s="25">
        <v>0</v>
      </c>
      <c r="P105" s="16">
        <f>SUM(D105:O105)</f>
        <v>0</v>
      </c>
      <c r="Q105" s="25">
        <f>SUM(D105:E105)</f>
        <v>0</v>
      </c>
      <c r="R105" s="16">
        <f>P105-Q105</f>
        <v>0</v>
      </c>
    </row>
    <row r="106" spans="1:18" ht="3.95" customHeight="1" x14ac:dyDescent="0.2"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</row>
    <row r="107" spans="1:18" x14ac:dyDescent="0.2">
      <c r="A107" s="26" t="s">
        <v>78</v>
      </c>
      <c r="C107" s="14">
        <f t="shared" ref="C107:O107" si="32">SUM(C102:C105)</f>
        <v>1</v>
      </c>
      <c r="D107" s="14">
        <f t="shared" si="32"/>
        <v>1</v>
      </c>
      <c r="E107" s="14">
        <f t="shared" si="32"/>
        <v>1</v>
      </c>
      <c r="F107" s="14">
        <f t="shared" si="32"/>
        <v>1</v>
      </c>
      <c r="G107" s="14">
        <f t="shared" si="32"/>
        <v>1</v>
      </c>
      <c r="H107" s="14">
        <f t="shared" si="32"/>
        <v>1</v>
      </c>
      <c r="I107" s="14">
        <f t="shared" si="32"/>
        <v>1</v>
      </c>
      <c r="J107" s="14">
        <f t="shared" si="32"/>
        <v>1</v>
      </c>
      <c r="K107" s="14">
        <f t="shared" si="32"/>
        <v>1</v>
      </c>
      <c r="L107" s="14">
        <f t="shared" si="32"/>
        <v>1</v>
      </c>
      <c r="M107" s="14">
        <f t="shared" si="32"/>
        <v>1</v>
      </c>
      <c r="N107" s="14">
        <f t="shared" si="32"/>
        <v>1</v>
      </c>
      <c r="O107" s="14">
        <f t="shared" si="32"/>
        <v>1</v>
      </c>
      <c r="P107" s="14"/>
    </row>
    <row r="108" spans="1:18" ht="3.95" customHeight="1" x14ac:dyDescent="0.2"/>
    <row r="109" spans="1:18" x14ac:dyDescent="0.2">
      <c r="A109" s="27" t="s">
        <v>28</v>
      </c>
      <c r="C109" s="14"/>
      <c r="D109" s="14">
        <f t="shared" ref="D109:O109" si="33">D107-C107</f>
        <v>0</v>
      </c>
      <c r="E109" s="14">
        <f t="shared" si="33"/>
        <v>0</v>
      </c>
      <c r="F109" s="14">
        <f t="shared" si="33"/>
        <v>0</v>
      </c>
      <c r="G109" s="14">
        <f t="shared" si="33"/>
        <v>0</v>
      </c>
      <c r="H109" s="14">
        <f t="shared" si="33"/>
        <v>0</v>
      </c>
      <c r="I109" s="14">
        <f t="shared" si="33"/>
        <v>0</v>
      </c>
      <c r="J109" s="14">
        <f t="shared" si="33"/>
        <v>0</v>
      </c>
      <c r="K109" s="14">
        <f t="shared" si="33"/>
        <v>0</v>
      </c>
      <c r="L109" s="14">
        <f t="shared" si="33"/>
        <v>0</v>
      </c>
      <c r="M109" s="14">
        <f t="shared" si="33"/>
        <v>0</v>
      </c>
      <c r="N109" s="14">
        <f t="shared" si="33"/>
        <v>0</v>
      </c>
      <c r="O109" s="14">
        <f t="shared" si="33"/>
        <v>0</v>
      </c>
      <c r="P109" s="14">
        <f>SUM(D109:O109)</f>
        <v>0</v>
      </c>
      <c r="Q109" s="14">
        <f>SUM(Q103:Q106)</f>
        <v>0</v>
      </c>
      <c r="R109" s="14">
        <f>P109-Q109</f>
        <v>0</v>
      </c>
    </row>
    <row r="111" spans="1:18" x14ac:dyDescent="0.2">
      <c r="A111" s="26" t="s">
        <v>79</v>
      </c>
      <c r="D111" s="14">
        <f t="shared" ref="D111:O111" si="34">C116</f>
        <v>0</v>
      </c>
      <c r="E111" s="14">
        <f t="shared" si="34"/>
        <v>0</v>
      </c>
      <c r="F111" s="14">
        <f t="shared" si="34"/>
        <v>0</v>
      </c>
      <c r="G111" s="14">
        <f t="shared" si="34"/>
        <v>0</v>
      </c>
      <c r="H111" s="14">
        <f t="shared" si="34"/>
        <v>0</v>
      </c>
      <c r="I111" s="14">
        <f t="shared" si="34"/>
        <v>0</v>
      </c>
      <c r="J111" s="14">
        <f t="shared" si="34"/>
        <v>0</v>
      </c>
      <c r="K111" s="14">
        <f t="shared" si="34"/>
        <v>0</v>
      </c>
      <c r="L111" s="14">
        <f t="shared" si="34"/>
        <v>0</v>
      </c>
      <c r="M111" s="14">
        <f t="shared" si="34"/>
        <v>0</v>
      </c>
      <c r="N111" s="14">
        <f t="shared" si="34"/>
        <v>0</v>
      </c>
      <c r="O111" s="14">
        <f t="shared" si="34"/>
        <v>0</v>
      </c>
    </row>
    <row r="112" spans="1:18" x14ac:dyDescent="0.2">
      <c r="A112" s="27" t="s">
        <v>80</v>
      </c>
      <c r="B112" s="18" t="s">
        <v>32</v>
      </c>
      <c r="D112" s="153">
        <f>[1]Source!D43</f>
        <v>0</v>
      </c>
      <c r="E112" s="153">
        <f>[1]Source!E43</f>
        <v>0</v>
      </c>
      <c r="F112" s="153">
        <f>[1]Source!F43</f>
        <v>0</v>
      </c>
      <c r="G112" s="153">
        <f>[1]Source!G43</f>
        <v>0</v>
      </c>
      <c r="H112" s="153">
        <f>[1]Source!H43</f>
        <v>0</v>
      </c>
      <c r="I112" s="153">
        <f>[1]Source!I43</f>
        <v>0</v>
      </c>
      <c r="J112" s="153">
        <f>[1]Source!J43</f>
        <v>0</v>
      </c>
      <c r="K112" s="153">
        <f>[1]Source!K43</f>
        <v>0</v>
      </c>
      <c r="L112" s="153">
        <f>[1]Source!L43</f>
        <v>0</v>
      </c>
      <c r="M112" s="153">
        <f>[1]Source!M43</f>
        <v>0</v>
      </c>
      <c r="N112" s="153">
        <f>[1]Source!N43</f>
        <v>0</v>
      </c>
      <c r="O112" s="153">
        <f>[1]Source!O43</f>
        <v>0</v>
      </c>
      <c r="P112" s="14">
        <f>SUM(D112:O112)</f>
        <v>0</v>
      </c>
      <c r="Q112" s="17">
        <f>SUM(D112:E112)</f>
        <v>0</v>
      </c>
      <c r="R112" s="14">
        <f>P112-Q112</f>
        <v>0</v>
      </c>
    </row>
    <row r="113" spans="1:18" x14ac:dyDescent="0.2">
      <c r="A113" s="27" t="s">
        <v>81</v>
      </c>
      <c r="D113" s="17">
        <v>0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17">
        <v>0</v>
      </c>
      <c r="N113" s="17">
        <v>0</v>
      </c>
      <c r="O113" s="17">
        <v>0</v>
      </c>
      <c r="P113" s="14">
        <f>SUM(D113:O113)</f>
        <v>0</v>
      </c>
      <c r="Q113" s="17">
        <f>SUM(D113:E113)</f>
        <v>0</v>
      </c>
      <c r="R113" s="14">
        <f>P113-Q113</f>
        <v>0</v>
      </c>
    </row>
    <row r="114" spans="1:18" x14ac:dyDescent="0.2">
      <c r="A114" s="27" t="s">
        <v>26</v>
      </c>
      <c r="C114" s="25">
        <v>0</v>
      </c>
      <c r="D114" s="25">
        <v>0</v>
      </c>
      <c r="E114" s="25">
        <v>0</v>
      </c>
      <c r="F114" s="25">
        <v>0</v>
      </c>
      <c r="G114" s="25">
        <v>0</v>
      </c>
      <c r="H114" s="25">
        <v>0</v>
      </c>
      <c r="I114" s="25">
        <v>0</v>
      </c>
      <c r="J114" s="25">
        <v>0</v>
      </c>
      <c r="K114" s="25">
        <v>0</v>
      </c>
      <c r="L114" s="25">
        <v>0</v>
      </c>
      <c r="M114" s="25">
        <v>0</v>
      </c>
      <c r="N114" s="25">
        <v>0</v>
      </c>
      <c r="O114" s="25">
        <v>0</v>
      </c>
      <c r="P114" s="16">
        <f>SUM(D114:O114)</f>
        <v>0</v>
      </c>
      <c r="Q114" s="25">
        <f>SUM(D114:E114)</f>
        <v>0</v>
      </c>
      <c r="R114" s="16">
        <f>P114-Q114</f>
        <v>0</v>
      </c>
    </row>
    <row r="115" spans="1:18" ht="3.95" customHeight="1" x14ac:dyDescent="0.2"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</row>
    <row r="116" spans="1:18" x14ac:dyDescent="0.2">
      <c r="A116" s="26" t="s">
        <v>82</v>
      </c>
      <c r="C116" s="17">
        <v>0</v>
      </c>
      <c r="D116" s="14">
        <f t="shared" ref="D116:O116" si="35">SUM(D111:D115)</f>
        <v>0</v>
      </c>
      <c r="E116" s="14">
        <f t="shared" si="35"/>
        <v>0</v>
      </c>
      <c r="F116" s="14">
        <f t="shared" si="35"/>
        <v>0</v>
      </c>
      <c r="G116" s="14">
        <f t="shared" si="35"/>
        <v>0</v>
      </c>
      <c r="H116" s="14">
        <f t="shared" si="35"/>
        <v>0</v>
      </c>
      <c r="I116" s="14">
        <f t="shared" si="35"/>
        <v>0</v>
      </c>
      <c r="J116" s="14">
        <f t="shared" si="35"/>
        <v>0</v>
      </c>
      <c r="K116" s="14">
        <f t="shared" si="35"/>
        <v>0</v>
      </c>
      <c r="L116" s="14">
        <f t="shared" si="35"/>
        <v>0</v>
      </c>
      <c r="M116" s="14">
        <f t="shared" si="35"/>
        <v>0</v>
      </c>
      <c r="N116" s="14">
        <f t="shared" si="35"/>
        <v>0</v>
      </c>
      <c r="O116" s="14">
        <f t="shared" si="35"/>
        <v>0</v>
      </c>
    </row>
    <row r="117" spans="1:18" ht="3.95" customHeight="1" x14ac:dyDescent="0.2"/>
    <row r="118" spans="1:18" x14ac:dyDescent="0.2">
      <c r="A118" s="27" t="s">
        <v>28</v>
      </c>
      <c r="D118" s="14">
        <f t="shared" ref="D118:O118" si="36">D116-C116</f>
        <v>0</v>
      </c>
      <c r="E118" s="14">
        <f t="shared" si="36"/>
        <v>0</v>
      </c>
      <c r="F118" s="14">
        <f t="shared" si="36"/>
        <v>0</v>
      </c>
      <c r="G118" s="14">
        <f t="shared" si="36"/>
        <v>0</v>
      </c>
      <c r="H118" s="14">
        <f t="shared" si="36"/>
        <v>0</v>
      </c>
      <c r="I118" s="14">
        <f t="shared" si="36"/>
        <v>0</v>
      </c>
      <c r="J118" s="14">
        <f t="shared" si="36"/>
        <v>0</v>
      </c>
      <c r="K118" s="14">
        <f t="shared" si="36"/>
        <v>0</v>
      </c>
      <c r="L118" s="14">
        <f t="shared" si="36"/>
        <v>0</v>
      </c>
      <c r="M118" s="14">
        <f t="shared" si="36"/>
        <v>0</v>
      </c>
      <c r="N118" s="14">
        <f t="shared" si="36"/>
        <v>0</v>
      </c>
      <c r="O118" s="14">
        <f t="shared" si="36"/>
        <v>0</v>
      </c>
      <c r="P118" s="14">
        <f>SUM(D118:O118)</f>
        <v>0</v>
      </c>
      <c r="Q118" s="14">
        <f>SUM(Q112:Q115)</f>
        <v>0</v>
      </c>
      <c r="R118" s="14">
        <f>P118-Q118</f>
        <v>0</v>
      </c>
    </row>
    <row r="119" spans="1:18" ht="12" customHeight="1" x14ac:dyDescent="0.2"/>
    <row r="120" spans="1:18" x14ac:dyDescent="0.2">
      <c r="A120" s="7" t="s">
        <v>83</v>
      </c>
      <c r="C120" s="14"/>
      <c r="D120" s="14">
        <f t="shared" ref="D120:O120" si="37">C124</f>
        <v>0</v>
      </c>
      <c r="E120" s="14">
        <f t="shared" si="37"/>
        <v>0</v>
      </c>
      <c r="F120" s="14">
        <f t="shared" si="37"/>
        <v>0</v>
      </c>
      <c r="G120" s="14">
        <f t="shared" si="37"/>
        <v>0</v>
      </c>
      <c r="H120" s="14">
        <f t="shared" si="37"/>
        <v>0</v>
      </c>
      <c r="I120" s="14">
        <f t="shared" si="37"/>
        <v>0</v>
      </c>
      <c r="J120" s="14">
        <f t="shared" si="37"/>
        <v>0</v>
      </c>
      <c r="K120" s="14">
        <f t="shared" si="37"/>
        <v>0</v>
      </c>
      <c r="L120" s="14">
        <f t="shared" si="37"/>
        <v>0</v>
      </c>
      <c r="M120" s="14">
        <f t="shared" si="37"/>
        <v>0</v>
      </c>
      <c r="N120" s="14">
        <f t="shared" si="37"/>
        <v>0</v>
      </c>
      <c r="O120" s="14">
        <f t="shared" si="37"/>
        <v>0</v>
      </c>
      <c r="P120" s="14"/>
    </row>
    <row r="121" spans="1:18" x14ac:dyDescent="0.2">
      <c r="A121" s="15" t="s">
        <v>38</v>
      </c>
      <c r="C121" s="17">
        <v>0</v>
      </c>
      <c r="D121" s="17">
        <v>0</v>
      </c>
      <c r="E121" s="17">
        <v>0</v>
      </c>
      <c r="F121" s="17">
        <v>0</v>
      </c>
      <c r="G121" s="17">
        <v>0</v>
      </c>
      <c r="H121" s="17">
        <v>0</v>
      </c>
      <c r="I121" s="17">
        <v>0</v>
      </c>
      <c r="J121" s="17">
        <v>0</v>
      </c>
      <c r="K121" s="17">
        <v>0</v>
      </c>
      <c r="L121" s="17">
        <v>0</v>
      </c>
      <c r="M121" s="17">
        <v>0</v>
      </c>
      <c r="N121" s="17">
        <v>0</v>
      </c>
      <c r="O121" s="17">
        <v>0</v>
      </c>
      <c r="P121" s="14">
        <f>SUM(D121:O121)</f>
        <v>0</v>
      </c>
      <c r="Q121" s="17">
        <f>SUM(D121:E121)</f>
        <v>0</v>
      </c>
      <c r="R121" s="14">
        <f>P121-Q121</f>
        <v>0</v>
      </c>
    </row>
    <row r="122" spans="1:18" x14ac:dyDescent="0.2">
      <c r="A122" s="27" t="s">
        <v>26</v>
      </c>
      <c r="C122" s="25">
        <v>0</v>
      </c>
      <c r="D122" s="25">
        <v>0</v>
      </c>
      <c r="E122" s="25">
        <v>0</v>
      </c>
      <c r="F122" s="25">
        <v>0</v>
      </c>
      <c r="G122" s="25">
        <v>0</v>
      </c>
      <c r="H122" s="25">
        <v>0</v>
      </c>
      <c r="I122" s="25">
        <v>0</v>
      </c>
      <c r="J122" s="25">
        <v>0</v>
      </c>
      <c r="K122" s="25">
        <v>0</v>
      </c>
      <c r="L122" s="25">
        <v>0</v>
      </c>
      <c r="M122" s="25">
        <v>0</v>
      </c>
      <c r="N122" s="25">
        <v>0</v>
      </c>
      <c r="O122" s="25">
        <v>0</v>
      </c>
      <c r="P122" s="16">
        <f>SUM(D122:O122)</f>
        <v>0</v>
      </c>
      <c r="Q122" s="25">
        <f>SUM(D122:E122)</f>
        <v>0</v>
      </c>
      <c r="R122" s="16">
        <f>P122-Q122</f>
        <v>0</v>
      </c>
    </row>
    <row r="123" spans="1:18" ht="3.95" customHeight="1" x14ac:dyDescent="0.2"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</row>
    <row r="124" spans="1:18" x14ac:dyDescent="0.2">
      <c r="A124" s="26" t="s">
        <v>84</v>
      </c>
      <c r="C124" s="14">
        <f t="shared" ref="C124:O124" si="38">SUM(C120:C123)</f>
        <v>0</v>
      </c>
      <c r="D124" s="14">
        <f t="shared" si="38"/>
        <v>0</v>
      </c>
      <c r="E124" s="14">
        <f t="shared" si="38"/>
        <v>0</v>
      </c>
      <c r="F124" s="14">
        <f t="shared" si="38"/>
        <v>0</v>
      </c>
      <c r="G124" s="14">
        <f t="shared" si="38"/>
        <v>0</v>
      </c>
      <c r="H124" s="14">
        <f t="shared" si="38"/>
        <v>0</v>
      </c>
      <c r="I124" s="14">
        <f t="shared" si="38"/>
        <v>0</v>
      </c>
      <c r="J124" s="14">
        <f t="shared" si="38"/>
        <v>0</v>
      </c>
      <c r="K124" s="14">
        <f t="shared" si="38"/>
        <v>0</v>
      </c>
      <c r="L124" s="14">
        <f t="shared" si="38"/>
        <v>0</v>
      </c>
      <c r="M124" s="14">
        <f t="shared" si="38"/>
        <v>0</v>
      </c>
      <c r="N124" s="14">
        <f t="shared" si="38"/>
        <v>0</v>
      </c>
      <c r="O124" s="14">
        <f t="shared" si="38"/>
        <v>0</v>
      </c>
      <c r="P124" s="14"/>
    </row>
    <row r="125" spans="1:18" ht="3.95" customHeight="1" x14ac:dyDescent="0.2"/>
    <row r="126" spans="1:18" x14ac:dyDescent="0.2">
      <c r="A126" s="27" t="s">
        <v>28</v>
      </c>
      <c r="C126" s="14"/>
      <c r="D126" s="14">
        <f t="shared" ref="D126:O126" si="39">D124-C124</f>
        <v>0</v>
      </c>
      <c r="E126" s="14">
        <f t="shared" si="39"/>
        <v>0</v>
      </c>
      <c r="F126" s="14">
        <f t="shared" si="39"/>
        <v>0</v>
      </c>
      <c r="G126" s="14">
        <f t="shared" si="39"/>
        <v>0</v>
      </c>
      <c r="H126" s="14">
        <f t="shared" si="39"/>
        <v>0</v>
      </c>
      <c r="I126" s="14">
        <f t="shared" si="39"/>
        <v>0</v>
      </c>
      <c r="J126" s="14">
        <f t="shared" si="39"/>
        <v>0</v>
      </c>
      <c r="K126" s="14">
        <f t="shared" si="39"/>
        <v>0</v>
      </c>
      <c r="L126" s="14">
        <f t="shared" si="39"/>
        <v>0</v>
      </c>
      <c r="M126" s="14">
        <f t="shared" si="39"/>
        <v>0</v>
      </c>
      <c r="N126" s="14">
        <f t="shared" si="39"/>
        <v>0</v>
      </c>
      <c r="O126" s="14">
        <f t="shared" si="39"/>
        <v>0</v>
      </c>
      <c r="P126" s="14">
        <f>SUM(D126:O126)</f>
        <v>0</v>
      </c>
      <c r="Q126" s="14">
        <f>SUM(Q122:Q123)</f>
        <v>0</v>
      </c>
      <c r="R126" s="14">
        <f>P126-Q126</f>
        <v>0</v>
      </c>
    </row>
    <row r="127" spans="1:18" ht="8.1" customHeight="1" x14ac:dyDescent="0.2"/>
    <row r="129" spans="1:18" x14ac:dyDescent="0.2">
      <c r="A129" s="26" t="s">
        <v>85</v>
      </c>
      <c r="C129" s="14"/>
      <c r="D129" s="14">
        <f t="shared" ref="D129:O129" si="40">C142</f>
        <v>1055244</v>
      </c>
      <c r="E129" s="14">
        <f t="shared" si="40"/>
        <v>1064491</v>
      </c>
      <c r="F129" s="14">
        <f t="shared" si="40"/>
        <v>1071091</v>
      </c>
      <c r="G129" s="14">
        <f t="shared" si="40"/>
        <v>1077391</v>
      </c>
      <c r="H129" s="14">
        <f t="shared" si="40"/>
        <v>1085991</v>
      </c>
      <c r="I129" s="14">
        <f t="shared" si="40"/>
        <v>1092391</v>
      </c>
      <c r="J129" s="14">
        <f t="shared" si="40"/>
        <v>1098891</v>
      </c>
      <c r="K129" s="14">
        <f t="shared" si="40"/>
        <v>1102991</v>
      </c>
      <c r="L129" s="14">
        <f t="shared" si="40"/>
        <v>1106191</v>
      </c>
      <c r="M129" s="14">
        <f t="shared" si="40"/>
        <v>1108591</v>
      </c>
      <c r="N129" s="14">
        <f t="shared" si="40"/>
        <v>1114391</v>
      </c>
      <c r="O129" s="14">
        <f t="shared" si="40"/>
        <v>1115191</v>
      </c>
      <c r="P129" s="14"/>
    </row>
    <row r="130" spans="1:18" x14ac:dyDescent="0.2">
      <c r="A130" s="27" t="s">
        <v>86</v>
      </c>
      <c r="C130" s="17"/>
      <c r="D130" s="17">
        <v>9600</v>
      </c>
      <c r="E130" s="17">
        <v>6600</v>
      </c>
      <c r="F130" s="17">
        <v>6300</v>
      </c>
      <c r="G130" s="17">
        <v>8600</v>
      </c>
      <c r="H130" s="17">
        <v>6400</v>
      </c>
      <c r="I130" s="17">
        <v>6500</v>
      </c>
      <c r="J130" s="17">
        <v>4100</v>
      </c>
      <c r="K130" s="17">
        <v>3200</v>
      </c>
      <c r="L130" s="17">
        <v>2400</v>
      </c>
      <c r="M130" s="17">
        <v>5800</v>
      </c>
      <c r="N130" s="17">
        <v>800</v>
      </c>
      <c r="O130" s="17">
        <v>1100</v>
      </c>
      <c r="P130" s="14">
        <f t="shared" ref="P130:P140" si="41">SUM(D130:O130)</f>
        <v>61400</v>
      </c>
      <c r="Q130" s="17">
        <f t="shared" ref="Q130:Q140" si="42">SUM(D130:E130)</f>
        <v>16200</v>
      </c>
      <c r="R130" s="14">
        <f t="shared" ref="R130:R140" si="43">P130-Q130</f>
        <v>45200</v>
      </c>
    </row>
    <row r="131" spans="1:18" x14ac:dyDescent="0.2">
      <c r="A131" s="27" t="s">
        <v>87</v>
      </c>
      <c r="C131" s="17">
        <v>0</v>
      </c>
      <c r="D131" s="17">
        <v>0</v>
      </c>
      <c r="E131" s="17">
        <v>0</v>
      </c>
      <c r="F131" s="17">
        <v>0</v>
      </c>
      <c r="G131" s="17">
        <v>0</v>
      </c>
      <c r="H131" s="17">
        <v>0</v>
      </c>
      <c r="I131" s="17">
        <v>0</v>
      </c>
      <c r="J131" s="17">
        <v>0</v>
      </c>
      <c r="K131" s="17">
        <v>0</v>
      </c>
      <c r="L131" s="17">
        <v>0</v>
      </c>
      <c r="M131" s="17">
        <v>0</v>
      </c>
      <c r="N131" s="17">
        <v>0</v>
      </c>
      <c r="O131" s="17">
        <v>0</v>
      </c>
      <c r="P131" s="14">
        <f t="shared" si="41"/>
        <v>0</v>
      </c>
      <c r="Q131" s="17">
        <f t="shared" si="42"/>
        <v>0</v>
      </c>
      <c r="R131" s="14">
        <f t="shared" si="43"/>
        <v>0</v>
      </c>
    </row>
    <row r="132" spans="1:18" x14ac:dyDescent="0.2">
      <c r="A132" s="27" t="s">
        <v>88</v>
      </c>
      <c r="C132" s="17">
        <v>353</v>
      </c>
      <c r="D132" s="17">
        <v>-353</v>
      </c>
      <c r="E132" s="17">
        <v>0</v>
      </c>
      <c r="F132" s="17">
        <v>0</v>
      </c>
      <c r="G132" s="17">
        <v>0</v>
      </c>
      <c r="H132" s="17">
        <v>0</v>
      </c>
      <c r="I132" s="17">
        <v>0</v>
      </c>
      <c r="J132" s="17">
        <v>0</v>
      </c>
      <c r="K132" s="17">
        <v>0</v>
      </c>
      <c r="L132" s="17">
        <v>0</v>
      </c>
      <c r="M132" s="17">
        <v>0</v>
      </c>
      <c r="N132" s="17">
        <v>0</v>
      </c>
      <c r="O132" s="17">
        <v>353</v>
      </c>
      <c r="P132" s="14">
        <f t="shared" si="41"/>
        <v>0</v>
      </c>
      <c r="Q132" s="17">
        <f t="shared" si="42"/>
        <v>-353</v>
      </c>
      <c r="R132" s="14">
        <f t="shared" si="43"/>
        <v>353</v>
      </c>
    </row>
    <row r="133" spans="1:18" x14ac:dyDescent="0.2">
      <c r="A133" s="27" t="s">
        <v>89</v>
      </c>
      <c r="D133" s="17">
        <v>0</v>
      </c>
      <c r="E133" s="17">
        <v>0</v>
      </c>
      <c r="F133" s="17">
        <v>0</v>
      </c>
      <c r="G133" s="17">
        <v>0</v>
      </c>
      <c r="H133" s="17">
        <v>0</v>
      </c>
      <c r="I133" s="17">
        <v>0</v>
      </c>
      <c r="J133" s="17">
        <v>0</v>
      </c>
      <c r="K133" s="17">
        <v>0</v>
      </c>
      <c r="L133" s="17">
        <v>0</v>
      </c>
      <c r="M133" s="17">
        <v>0</v>
      </c>
      <c r="N133" s="194">
        <f>10000-10000</f>
        <v>0</v>
      </c>
      <c r="O133" s="17">
        <v>0</v>
      </c>
      <c r="P133" s="14">
        <f t="shared" si="41"/>
        <v>0</v>
      </c>
      <c r="Q133" s="17">
        <f t="shared" si="42"/>
        <v>0</v>
      </c>
      <c r="R133" s="14">
        <f t="shared" si="43"/>
        <v>0</v>
      </c>
    </row>
    <row r="134" spans="1:18" x14ac:dyDescent="0.2">
      <c r="A134" s="15" t="s">
        <v>90</v>
      </c>
      <c r="D134" s="17">
        <v>0</v>
      </c>
      <c r="E134" s="17">
        <v>0</v>
      </c>
      <c r="F134" s="17">
        <v>0</v>
      </c>
      <c r="G134" s="17">
        <v>0</v>
      </c>
      <c r="H134" s="17">
        <v>0</v>
      </c>
      <c r="I134" s="17">
        <v>0</v>
      </c>
      <c r="J134" s="17">
        <v>0</v>
      </c>
      <c r="K134" s="17">
        <v>0</v>
      </c>
      <c r="L134" s="17">
        <v>0</v>
      </c>
      <c r="M134" s="17">
        <v>0</v>
      </c>
      <c r="N134" s="17">
        <v>0</v>
      </c>
      <c r="O134" s="17">
        <v>0</v>
      </c>
      <c r="P134" s="14">
        <f t="shared" si="41"/>
        <v>0</v>
      </c>
      <c r="Q134" s="17">
        <f t="shared" si="42"/>
        <v>0</v>
      </c>
      <c r="R134" s="14">
        <f t="shared" si="43"/>
        <v>0</v>
      </c>
    </row>
    <row r="135" spans="1:18" x14ac:dyDescent="0.2">
      <c r="A135" s="27" t="s">
        <v>91</v>
      </c>
      <c r="D135" s="17">
        <v>0</v>
      </c>
      <c r="E135" s="17">
        <v>0</v>
      </c>
      <c r="F135" s="17">
        <v>0</v>
      </c>
      <c r="G135" s="17">
        <v>0</v>
      </c>
      <c r="H135" s="17">
        <v>0</v>
      </c>
      <c r="I135" s="17">
        <v>0</v>
      </c>
      <c r="J135" s="17">
        <v>0</v>
      </c>
      <c r="K135" s="17">
        <v>0</v>
      </c>
      <c r="L135" s="17">
        <v>0</v>
      </c>
      <c r="M135" s="17">
        <v>0</v>
      </c>
      <c r="N135" s="17">
        <v>0</v>
      </c>
      <c r="O135" s="17">
        <v>0</v>
      </c>
      <c r="P135" s="14">
        <f t="shared" si="41"/>
        <v>0</v>
      </c>
      <c r="Q135" s="17">
        <f t="shared" si="42"/>
        <v>0</v>
      </c>
      <c r="R135" s="14">
        <f t="shared" si="43"/>
        <v>0</v>
      </c>
    </row>
    <row r="136" spans="1:18" x14ac:dyDescent="0.2">
      <c r="A136" s="27" t="s">
        <v>92</v>
      </c>
      <c r="D136" s="17">
        <v>0</v>
      </c>
      <c r="E136" s="17">
        <v>0</v>
      </c>
      <c r="F136" s="17">
        <v>0</v>
      </c>
      <c r="G136" s="17">
        <v>0</v>
      </c>
      <c r="H136" s="17">
        <v>0</v>
      </c>
      <c r="I136" s="17">
        <v>0</v>
      </c>
      <c r="J136" s="17">
        <v>0</v>
      </c>
      <c r="K136" s="17">
        <v>0</v>
      </c>
      <c r="L136" s="17">
        <v>0</v>
      </c>
      <c r="M136" s="17">
        <v>0</v>
      </c>
      <c r="N136" s="17">
        <v>0</v>
      </c>
      <c r="O136" s="17">
        <v>0</v>
      </c>
      <c r="P136" s="14">
        <f t="shared" si="41"/>
        <v>0</v>
      </c>
      <c r="Q136" s="17">
        <f t="shared" si="42"/>
        <v>0</v>
      </c>
      <c r="R136" s="14">
        <f t="shared" si="43"/>
        <v>0</v>
      </c>
    </row>
    <row r="137" spans="1:18" x14ac:dyDescent="0.2">
      <c r="A137" s="27" t="s">
        <v>93</v>
      </c>
      <c r="D137" s="17">
        <v>0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 s="17">
        <v>0</v>
      </c>
      <c r="N137" s="17">
        <v>0</v>
      </c>
      <c r="O137" s="17">
        <v>0</v>
      </c>
      <c r="P137" s="14">
        <f t="shared" si="41"/>
        <v>0</v>
      </c>
      <c r="Q137" s="17">
        <f t="shared" si="42"/>
        <v>0</v>
      </c>
      <c r="R137" s="14">
        <f t="shared" si="43"/>
        <v>0</v>
      </c>
    </row>
    <row r="138" spans="1:18" x14ac:dyDescent="0.2">
      <c r="A138" s="27" t="s">
        <v>94</v>
      </c>
      <c r="C138" s="17">
        <v>9730</v>
      </c>
      <c r="D138" s="17">
        <v>0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14">
        <f t="shared" si="41"/>
        <v>0</v>
      </c>
      <c r="Q138" s="17">
        <f t="shared" si="42"/>
        <v>0</v>
      </c>
      <c r="R138" s="14">
        <f t="shared" si="43"/>
        <v>0</v>
      </c>
    </row>
    <row r="139" spans="1:18" x14ac:dyDescent="0.2">
      <c r="A139" s="27" t="s">
        <v>95</v>
      </c>
      <c r="D139" s="17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  <c r="O139" s="194">
        <f>-11641+11641</f>
        <v>0</v>
      </c>
      <c r="P139" s="14">
        <f t="shared" si="41"/>
        <v>0</v>
      </c>
      <c r="Q139" s="17">
        <f t="shared" si="42"/>
        <v>0</v>
      </c>
      <c r="R139" s="14">
        <f t="shared" si="43"/>
        <v>0</v>
      </c>
    </row>
    <row r="140" spans="1:18" x14ac:dyDescent="0.2">
      <c r="A140" s="27" t="s">
        <v>26</v>
      </c>
      <c r="C140" s="25">
        <v>0</v>
      </c>
      <c r="D140" s="25">
        <v>0</v>
      </c>
      <c r="E140" s="25">
        <v>0</v>
      </c>
      <c r="F140" s="25">
        <v>0</v>
      </c>
      <c r="G140" s="25">
        <v>0</v>
      </c>
      <c r="H140" s="25">
        <v>0</v>
      </c>
      <c r="I140" s="25">
        <v>0</v>
      </c>
      <c r="J140" s="25">
        <v>0</v>
      </c>
      <c r="K140" s="25">
        <v>0</v>
      </c>
      <c r="L140" s="25">
        <v>0</v>
      </c>
      <c r="M140" s="25">
        <v>0</v>
      </c>
      <c r="N140" s="25">
        <v>0</v>
      </c>
      <c r="O140" s="25">
        <v>0</v>
      </c>
      <c r="P140" s="16">
        <f t="shared" si="41"/>
        <v>0</v>
      </c>
      <c r="Q140" s="25">
        <f t="shared" si="42"/>
        <v>0</v>
      </c>
      <c r="R140" s="16">
        <f t="shared" si="43"/>
        <v>0</v>
      </c>
    </row>
    <row r="141" spans="1:18" ht="3.95" customHeight="1" x14ac:dyDescent="0.2"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</row>
    <row r="142" spans="1:18" x14ac:dyDescent="0.2">
      <c r="A142" s="26" t="s">
        <v>96</v>
      </c>
      <c r="C142" s="17">
        <v>1055244</v>
      </c>
      <c r="D142" s="14">
        <f t="shared" ref="D142:O142" si="44">SUM(D129:D141)</f>
        <v>1064491</v>
      </c>
      <c r="E142" s="14">
        <f t="shared" si="44"/>
        <v>1071091</v>
      </c>
      <c r="F142" s="14">
        <f t="shared" si="44"/>
        <v>1077391</v>
      </c>
      <c r="G142" s="14">
        <f t="shared" si="44"/>
        <v>1085991</v>
      </c>
      <c r="H142" s="14">
        <f t="shared" si="44"/>
        <v>1092391</v>
      </c>
      <c r="I142" s="14">
        <f t="shared" si="44"/>
        <v>1098891</v>
      </c>
      <c r="J142" s="14">
        <f t="shared" si="44"/>
        <v>1102991</v>
      </c>
      <c r="K142" s="14">
        <f t="shared" si="44"/>
        <v>1106191</v>
      </c>
      <c r="L142" s="14">
        <f t="shared" si="44"/>
        <v>1108591</v>
      </c>
      <c r="M142" s="14">
        <f t="shared" si="44"/>
        <v>1114391</v>
      </c>
      <c r="N142" s="14">
        <f t="shared" si="44"/>
        <v>1115191</v>
      </c>
      <c r="O142" s="14">
        <f t="shared" si="44"/>
        <v>1116644</v>
      </c>
      <c r="P142" s="14"/>
    </row>
    <row r="143" spans="1:18" ht="3.95" customHeight="1" x14ac:dyDescent="0.2"/>
    <row r="144" spans="1:18" x14ac:dyDescent="0.2">
      <c r="A144" s="27" t="s">
        <v>28</v>
      </c>
      <c r="C144" s="14"/>
      <c r="D144" s="14">
        <f t="shared" ref="D144:O144" si="45">D142-C142</f>
        <v>9247</v>
      </c>
      <c r="E144" s="14">
        <f t="shared" si="45"/>
        <v>6600</v>
      </c>
      <c r="F144" s="14">
        <f t="shared" si="45"/>
        <v>6300</v>
      </c>
      <c r="G144" s="14">
        <f t="shared" si="45"/>
        <v>8600</v>
      </c>
      <c r="H144" s="14">
        <f t="shared" si="45"/>
        <v>6400</v>
      </c>
      <c r="I144" s="14">
        <f t="shared" si="45"/>
        <v>6500</v>
      </c>
      <c r="J144" s="14">
        <f t="shared" si="45"/>
        <v>4100</v>
      </c>
      <c r="K144" s="14">
        <f t="shared" si="45"/>
        <v>3200</v>
      </c>
      <c r="L144" s="14">
        <f t="shared" si="45"/>
        <v>2400</v>
      </c>
      <c r="M144" s="14">
        <f t="shared" si="45"/>
        <v>5800</v>
      </c>
      <c r="N144" s="14">
        <f t="shared" si="45"/>
        <v>800</v>
      </c>
      <c r="O144" s="14">
        <f t="shared" si="45"/>
        <v>1453</v>
      </c>
      <c r="P144" s="14">
        <f>SUM(D144:O144)</f>
        <v>61400</v>
      </c>
      <c r="Q144" s="14">
        <f>SUM(Q130:Q141)</f>
        <v>15847</v>
      </c>
      <c r="R144" s="14">
        <f>P144-Q144</f>
        <v>45553</v>
      </c>
    </row>
    <row r="146" spans="1:18" x14ac:dyDescent="0.2">
      <c r="A146" s="26" t="s">
        <v>97</v>
      </c>
      <c r="C146" s="14"/>
      <c r="D146" s="14">
        <f t="shared" ref="D146:O146" si="46">C157</f>
        <v>124120</v>
      </c>
      <c r="E146" s="14">
        <f t="shared" si="46"/>
        <v>125856</v>
      </c>
      <c r="F146" s="14">
        <f t="shared" si="46"/>
        <v>127595</v>
      </c>
      <c r="G146" s="14">
        <f t="shared" si="46"/>
        <v>129334</v>
      </c>
      <c r="H146" s="14">
        <f t="shared" si="46"/>
        <v>131073</v>
      </c>
      <c r="I146" s="14">
        <f t="shared" si="46"/>
        <v>132812</v>
      </c>
      <c r="J146" s="14">
        <f t="shared" si="46"/>
        <v>134553</v>
      </c>
      <c r="K146" s="14">
        <f t="shared" si="46"/>
        <v>136298</v>
      </c>
      <c r="L146" s="14">
        <f t="shared" si="46"/>
        <v>138043</v>
      </c>
      <c r="M146" s="14">
        <f t="shared" si="46"/>
        <v>139807</v>
      </c>
      <c r="N146" s="14">
        <f t="shared" si="46"/>
        <v>141571</v>
      </c>
      <c r="O146" s="14">
        <f t="shared" si="46"/>
        <v>143338</v>
      </c>
      <c r="P146" s="14"/>
    </row>
    <row r="147" spans="1:18" x14ac:dyDescent="0.2">
      <c r="A147" s="15" t="s">
        <v>98</v>
      </c>
      <c r="B147" s="18" t="s">
        <v>32</v>
      </c>
      <c r="C147" s="14"/>
      <c r="D147" s="153">
        <f>[1]Source!D37</f>
        <v>1200</v>
      </c>
      <c r="E147" s="153">
        <f>[1]Source!E37</f>
        <v>1203</v>
      </c>
      <c r="F147" s="153">
        <f>[1]Source!F37</f>
        <v>1203</v>
      </c>
      <c r="G147" s="153">
        <f>[1]Source!G37</f>
        <v>1203</v>
      </c>
      <c r="H147" s="153">
        <f>[1]Source!H37</f>
        <v>1203</v>
      </c>
      <c r="I147" s="153">
        <f>[1]Source!I37</f>
        <v>1205</v>
      </c>
      <c r="J147" s="153">
        <f>[1]Source!J37</f>
        <v>1209</v>
      </c>
      <c r="K147" s="153">
        <f>[1]Source!K37</f>
        <v>1209</v>
      </c>
      <c r="L147" s="153">
        <f>[1]Source!L37</f>
        <v>1228</v>
      </c>
      <c r="M147" s="153">
        <f>[1]Source!M37</f>
        <v>1228</v>
      </c>
      <c r="N147" s="153">
        <f>[1]Source!N37</f>
        <v>1231</v>
      </c>
      <c r="O147" s="153">
        <f>[1]Source!O37</f>
        <v>1235</v>
      </c>
      <c r="P147" s="14">
        <f t="shared" ref="P147:P155" si="47">SUM(D147:O147)</f>
        <v>14557</v>
      </c>
      <c r="Q147" s="17">
        <f t="shared" ref="Q147:Q155" si="48">SUM(D147:E147)</f>
        <v>2403</v>
      </c>
      <c r="R147" s="14">
        <f t="shared" ref="R147:R155" si="49">P147-Q147</f>
        <v>12154</v>
      </c>
    </row>
    <row r="148" spans="1:18" x14ac:dyDescent="0.2">
      <c r="A148" s="15" t="s">
        <v>99</v>
      </c>
      <c r="B148" s="18" t="s">
        <v>32</v>
      </c>
      <c r="C148" s="28">
        <v>0</v>
      </c>
      <c r="D148" s="153">
        <f>-[1]Source!D38</f>
        <v>600</v>
      </c>
      <c r="E148" s="153">
        <f>-[1]Source!E38</f>
        <v>600</v>
      </c>
      <c r="F148" s="153">
        <f>-[1]Source!F38</f>
        <v>600</v>
      </c>
      <c r="G148" s="153">
        <f>-[1]Source!G38</f>
        <v>600</v>
      </c>
      <c r="H148" s="153">
        <f>-[1]Source!H38</f>
        <v>600</v>
      </c>
      <c r="I148" s="153">
        <f>-[1]Source!I38</f>
        <v>600</v>
      </c>
      <c r="J148" s="153">
        <f>-[1]Source!J38</f>
        <v>600</v>
      </c>
      <c r="K148" s="153">
        <f>-[1]Source!K38</f>
        <v>600</v>
      </c>
      <c r="L148" s="153">
        <f>-[1]Source!L38</f>
        <v>600</v>
      </c>
      <c r="M148" s="153">
        <f>-[1]Source!M38</f>
        <v>600</v>
      </c>
      <c r="N148" s="153">
        <f>-[1]Source!N38</f>
        <v>600</v>
      </c>
      <c r="O148" s="153">
        <f>-[1]Source!O38</f>
        <v>600</v>
      </c>
      <c r="P148" s="14">
        <f t="shared" si="47"/>
        <v>7200</v>
      </c>
      <c r="Q148" s="17">
        <f t="shared" si="48"/>
        <v>1200</v>
      </c>
      <c r="R148" s="14">
        <f t="shared" si="49"/>
        <v>6000</v>
      </c>
    </row>
    <row r="149" spans="1:18" x14ac:dyDescent="0.2">
      <c r="A149" s="27" t="s">
        <v>100</v>
      </c>
      <c r="C149" s="14"/>
      <c r="D149" s="17">
        <v>0</v>
      </c>
      <c r="E149" s="17">
        <v>0</v>
      </c>
      <c r="F149" s="17">
        <v>0</v>
      </c>
      <c r="G149" s="17">
        <v>0</v>
      </c>
      <c r="H149" s="17">
        <v>0</v>
      </c>
      <c r="I149" s="17">
        <v>0</v>
      </c>
      <c r="J149" s="17">
        <v>0</v>
      </c>
      <c r="K149" s="17">
        <v>0</v>
      </c>
      <c r="L149" s="17">
        <v>0</v>
      </c>
      <c r="M149" s="17">
        <v>0</v>
      </c>
      <c r="N149" s="17">
        <v>0</v>
      </c>
      <c r="O149" s="17">
        <v>0</v>
      </c>
      <c r="P149" s="14">
        <f t="shared" si="47"/>
        <v>0</v>
      </c>
      <c r="Q149" s="17">
        <f t="shared" si="48"/>
        <v>0</v>
      </c>
      <c r="R149" s="14">
        <f t="shared" si="49"/>
        <v>0</v>
      </c>
    </row>
    <row r="150" spans="1:18" x14ac:dyDescent="0.2">
      <c r="A150" s="27" t="s">
        <v>101</v>
      </c>
      <c r="D150" s="17">
        <v>0</v>
      </c>
      <c r="E150" s="17">
        <v>0</v>
      </c>
      <c r="F150" s="17">
        <v>0</v>
      </c>
      <c r="G150" s="17">
        <v>0</v>
      </c>
      <c r="H150" s="17">
        <v>0</v>
      </c>
      <c r="I150" s="17">
        <v>0</v>
      </c>
      <c r="J150" s="17">
        <v>0</v>
      </c>
      <c r="K150" s="17">
        <v>0</v>
      </c>
      <c r="L150" s="17">
        <v>0</v>
      </c>
      <c r="M150" s="17">
        <v>0</v>
      </c>
      <c r="N150" s="17">
        <v>0</v>
      </c>
      <c r="O150" s="17">
        <v>0</v>
      </c>
      <c r="P150" s="14">
        <f t="shared" si="47"/>
        <v>0</v>
      </c>
      <c r="Q150" s="17">
        <f t="shared" si="48"/>
        <v>0</v>
      </c>
      <c r="R150" s="14">
        <f t="shared" si="49"/>
        <v>0</v>
      </c>
    </row>
    <row r="151" spans="1:18" x14ac:dyDescent="0.2">
      <c r="A151" s="15" t="s">
        <v>102</v>
      </c>
      <c r="D151" s="17">
        <v>0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0</v>
      </c>
      <c r="P151" s="14">
        <f t="shared" si="47"/>
        <v>0</v>
      </c>
      <c r="Q151" s="17">
        <f t="shared" si="48"/>
        <v>0</v>
      </c>
      <c r="R151" s="14">
        <f t="shared" si="49"/>
        <v>0</v>
      </c>
    </row>
    <row r="152" spans="1:18" x14ac:dyDescent="0.2">
      <c r="A152" s="27" t="s">
        <v>103</v>
      </c>
      <c r="D152" s="153">
        <f>[1]Source!D31+[1]Source!D32</f>
        <v>-67</v>
      </c>
      <c r="E152" s="153">
        <f>[1]Source!E31+[1]Source!E32</f>
        <v>-67</v>
      </c>
      <c r="F152" s="153">
        <f>[1]Source!F31+[1]Source!F32</f>
        <v>-67</v>
      </c>
      <c r="G152" s="153">
        <f>[1]Source!G31+[1]Source!G32</f>
        <v>-67</v>
      </c>
      <c r="H152" s="153">
        <f>[1]Source!H31+[1]Source!H32</f>
        <v>-67</v>
      </c>
      <c r="I152" s="153">
        <f>[1]Source!I31+[1]Source!I32</f>
        <v>-67</v>
      </c>
      <c r="J152" s="153">
        <f>[1]Source!J31+[1]Source!J32</f>
        <v>-67</v>
      </c>
      <c r="K152" s="153">
        <f>[1]Source!K31+[1]Source!K32</f>
        <v>-67</v>
      </c>
      <c r="L152" s="153">
        <f>[1]Source!L31+[1]Source!L32</f>
        <v>-67</v>
      </c>
      <c r="M152" s="153">
        <f>[1]Source!M31+[1]Source!M32</f>
        <v>-67</v>
      </c>
      <c r="N152" s="153">
        <f>[1]Source!N31+[1]Source!N32</f>
        <v>-67</v>
      </c>
      <c r="O152" s="153">
        <f>[1]Source!O31+[1]Source!O32</f>
        <v>-67</v>
      </c>
      <c r="P152" s="14">
        <f t="shared" si="47"/>
        <v>-804</v>
      </c>
      <c r="Q152" s="17">
        <f t="shared" si="48"/>
        <v>-134</v>
      </c>
      <c r="R152" s="14">
        <f t="shared" si="49"/>
        <v>-670</v>
      </c>
    </row>
    <row r="153" spans="1:18" x14ac:dyDescent="0.2">
      <c r="A153" s="27" t="s">
        <v>104</v>
      </c>
      <c r="D153" s="17">
        <v>0</v>
      </c>
      <c r="E153" s="17">
        <v>0</v>
      </c>
      <c r="F153" s="17">
        <v>0</v>
      </c>
      <c r="G153" s="17">
        <v>0</v>
      </c>
      <c r="H153" s="17">
        <v>0</v>
      </c>
      <c r="I153" s="17">
        <v>0</v>
      </c>
      <c r="J153" s="17">
        <v>0</v>
      </c>
      <c r="K153" s="17">
        <v>0</v>
      </c>
      <c r="L153" s="17">
        <v>0</v>
      </c>
      <c r="M153" s="17">
        <v>0</v>
      </c>
      <c r="N153" s="17">
        <v>0</v>
      </c>
      <c r="O153" s="17">
        <v>0</v>
      </c>
      <c r="P153" s="14">
        <f t="shared" si="47"/>
        <v>0</v>
      </c>
      <c r="Q153" s="17">
        <f t="shared" si="48"/>
        <v>0</v>
      </c>
      <c r="R153" s="14">
        <f t="shared" si="49"/>
        <v>0</v>
      </c>
    </row>
    <row r="154" spans="1:18" x14ac:dyDescent="0.2">
      <c r="A154" s="27" t="s">
        <v>105</v>
      </c>
      <c r="D154" s="28">
        <f>D139+3</f>
        <v>3</v>
      </c>
      <c r="E154" s="28">
        <f>E139+3</f>
        <v>3</v>
      </c>
      <c r="F154" s="28">
        <f>F139+3</f>
        <v>3</v>
      </c>
      <c r="G154" s="28">
        <f t="shared" ref="G154:O154" si="50">G139+3</f>
        <v>3</v>
      </c>
      <c r="H154" s="28">
        <f t="shared" si="50"/>
        <v>3</v>
      </c>
      <c r="I154" s="28">
        <f t="shared" si="50"/>
        <v>3</v>
      </c>
      <c r="J154" s="28">
        <f t="shared" si="50"/>
        <v>3</v>
      </c>
      <c r="K154" s="28">
        <f t="shared" si="50"/>
        <v>3</v>
      </c>
      <c r="L154" s="28">
        <f t="shared" si="50"/>
        <v>3</v>
      </c>
      <c r="M154" s="28">
        <f t="shared" si="50"/>
        <v>3</v>
      </c>
      <c r="N154" s="28">
        <f t="shared" si="50"/>
        <v>3</v>
      </c>
      <c r="O154" s="28">
        <f t="shared" si="50"/>
        <v>3</v>
      </c>
      <c r="P154" s="14">
        <f t="shared" si="47"/>
        <v>36</v>
      </c>
      <c r="Q154" s="17">
        <f t="shared" si="48"/>
        <v>6</v>
      </c>
      <c r="R154" s="14">
        <f t="shared" si="49"/>
        <v>30</v>
      </c>
    </row>
    <row r="155" spans="1:18" x14ac:dyDescent="0.2">
      <c r="A155" s="27" t="s">
        <v>26</v>
      </c>
      <c r="C155" s="25">
        <v>0</v>
      </c>
      <c r="D155" s="25">
        <v>0</v>
      </c>
      <c r="E155" s="25">
        <v>0</v>
      </c>
      <c r="F155" s="25">
        <v>0</v>
      </c>
      <c r="G155" s="25">
        <v>0</v>
      </c>
      <c r="H155" s="25">
        <v>0</v>
      </c>
      <c r="I155" s="25">
        <v>0</v>
      </c>
      <c r="J155" s="25">
        <v>0</v>
      </c>
      <c r="K155" s="25">
        <v>0</v>
      </c>
      <c r="L155" s="25">
        <v>0</v>
      </c>
      <c r="M155" s="25">
        <v>0</v>
      </c>
      <c r="N155" s="25">
        <v>0</v>
      </c>
      <c r="O155" s="25">
        <v>0</v>
      </c>
      <c r="P155" s="16">
        <f t="shared" si="47"/>
        <v>0</v>
      </c>
      <c r="Q155" s="25">
        <f t="shared" si="48"/>
        <v>0</v>
      </c>
      <c r="R155" s="16">
        <f t="shared" si="49"/>
        <v>0</v>
      </c>
    </row>
    <row r="156" spans="1:18" ht="3.95" customHeight="1" x14ac:dyDescent="0.2"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</row>
    <row r="157" spans="1:18" x14ac:dyDescent="0.2">
      <c r="A157" s="26" t="s">
        <v>106</v>
      </c>
      <c r="C157" s="17">
        <v>124120</v>
      </c>
      <c r="D157" s="14">
        <f t="shared" ref="D157:O157" si="51">SUM(D146:D156)</f>
        <v>125856</v>
      </c>
      <c r="E157" s="14">
        <f t="shared" si="51"/>
        <v>127595</v>
      </c>
      <c r="F157" s="14">
        <f t="shared" si="51"/>
        <v>129334</v>
      </c>
      <c r="G157" s="14">
        <f t="shared" si="51"/>
        <v>131073</v>
      </c>
      <c r="H157" s="14">
        <f t="shared" si="51"/>
        <v>132812</v>
      </c>
      <c r="I157" s="14">
        <f t="shared" si="51"/>
        <v>134553</v>
      </c>
      <c r="J157" s="14">
        <f t="shared" si="51"/>
        <v>136298</v>
      </c>
      <c r="K157" s="14">
        <f t="shared" si="51"/>
        <v>138043</v>
      </c>
      <c r="L157" s="14">
        <f t="shared" si="51"/>
        <v>139807</v>
      </c>
      <c r="M157" s="14">
        <f t="shared" si="51"/>
        <v>141571</v>
      </c>
      <c r="N157" s="14">
        <f t="shared" si="51"/>
        <v>143338</v>
      </c>
      <c r="O157" s="14">
        <f t="shared" si="51"/>
        <v>145109</v>
      </c>
      <c r="P157" s="14"/>
    </row>
    <row r="158" spans="1:18" ht="3.95" customHeight="1" x14ac:dyDescent="0.2"/>
    <row r="159" spans="1:18" x14ac:dyDescent="0.2">
      <c r="A159" s="27" t="s">
        <v>28</v>
      </c>
      <c r="C159" s="14"/>
      <c r="D159" s="14">
        <f t="shared" ref="D159:O159" si="52">D157-C157</f>
        <v>1736</v>
      </c>
      <c r="E159" s="14">
        <f t="shared" si="52"/>
        <v>1739</v>
      </c>
      <c r="F159" s="14">
        <f t="shared" si="52"/>
        <v>1739</v>
      </c>
      <c r="G159" s="14">
        <f t="shared" si="52"/>
        <v>1739</v>
      </c>
      <c r="H159" s="14">
        <f t="shared" si="52"/>
        <v>1739</v>
      </c>
      <c r="I159" s="14">
        <f t="shared" si="52"/>
        <v>1741</v>
      </c>
      <c r="J159" s="14">
        <f t="shared" si="52"/>
        <v>1745</v>
      </c>
      <c r="K159" s="14">
        <f t="shared" si="52"/>
        <v>1745</v>
      </c>
      <c r="L159" s="14">
        <f t="shared" si="52"/>
        <v>1764</v>
      </c>
      <c r="M159" s="14">
        <f t="shared" si="52"/>
        <v>1764</v>
      </c>
      <c r="N159" s="14">
        <f t="shared" si="52"/>
        <v>1767</v>
      </c>
      <c r="O159" s="14">
        <f t="shared" si="52"/>
        <v>1771</v>
      </c>
      <c r="P159" s="14">
        <f>SUM(D159:O159)</f>
        <v>20989</v>
      </c>
      <c r="Q159" s="14">
        <f>SUM(Q147:Q156)</f>
        <v>3475</v>
      </c>
      <c r="R159" s="14">
        <f>P159-Q159</f>
        <v>17514</v>
      </c>
    </row>
    <row r="161" spans="1:18" x14ac:dyDescent="0.2">
      <c r="A161" s="26" t="s">
        <v>107</v>
      </c>
      <c r="C161" s="14"/>
      <c r="D161" s="14">
        <f t="shared" ref="D161:O161" si="53">C167</f>
        <v>0</v>
      </c>
      <c r="E161" s="14">
        <f t="shared" si="53"/>
        <v>0</v>
      </c>
      <c r="F161" s="14">
        <f t="shared" si="53"/>
        <v>0</v>
      </c>
      <c r="G161" s="14">
        <f t="shared" si="53"/>
        <v>0</v>
      </c>
      <c r="H161" s="14">
        <f t="shared" si="53"/>
        <v>0</v>
      </c>
      <c r="I161" s="14">
        <f t="shared" si="53"/>
        <v>0</v>
      </c>
      <c r="J161" s="14">
        <f t="shared" si="53"/>
        <v>0</v>
      </c>
      <c r="K161" s="14">
        <f t="shared" si="53"/>
        <v>0</v>
      </c>
      <c r="L161" s="14">
        <f t="shared" si="53"/>
        <v>0</v>
      </c>
      <c r="M161" s="14">
        <f t="shared" si="53"/>
        <v>0</v>
      </c>
      <c r="N161" s="14">
        <f t="shared" si="53"/>
        <v>0</v>
      </c>
      <c r="O161" s="14">
        <f t="shared" si="53"/>
        <v>0</v>
      </c>
      <c r="P161" s="14"/>
    </row>
    <row r="162" spans="1:18" x14ac:dyDescent="0.2">
      <c r="A162" s="15" t="s">
        <v>38</v>
      </c>
      <c r="C162" s="28">
        <v>0</v>
      </c>
      <c r="D162" s="17">
        <v>0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17">
        <v>0</v>
      </c>
      <c r="N162" s="17">
        <v>0</v>
      </c>
      <c r="O162" s="17">
        <v>0</v>
      </c>
      <c r="P162" s="14">
        <f>SUM(D162:O162)</f>
        <v>0</v>
      </c>
      <c r="Q162" s="17">
        <f>SUM(D162:E162)</f>
        <v>0</v>
      </c>
      <c r="R162" s="14">
        <f>P162-Q162</f>
        <v>0</v>
      </c>
    </row>
    <row r="163" spans="1:18" x14ac:dyDescent="0.2">
      <c r="A163" s="15" t="s">
        <v>38</v>
      </c>
      <c r="C163" s="28">
        <v>0</v>
      </c>
      <c r="D163" s="17">
        <v>0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0</v>
      </c>
      <c r="K163" s="17">
        <v>0</v>
      </c>
      <c r="L163" s="17">
        <v>0</v>
      </c>
      <c r="M163" s="17">
        <v>0</v>
      </c>
      <c r="N163" s="17">
        <v>0</v>
      </c>
      <c r="O163" s="17">
        <v>0</v>
      </c>
      <c r="P163" s="14">
        <f>SUM(D163:O163)</f>
        <v>0</v>
      </c>
      <c r="Q163" s="17">
        <f>SUM(D163:E163)</f>
        <v>0</v>
      </c>
      <c r="R163" s="14">
        <f>P163-Q163</f>
        <v>0</v>
      </c>
    </row>
    <row r="164" spans="1:18" x14ac:dyDescent="0.2">
      <c r="A164" s="15" t="s">
        <v>38</v>
      </c>
      <c r="C164" s="28">
        <v>0</v>
      </c>
      <c r="D164" s="17">
        <v>0</v>
      </c>
      <c r="E164" s="17">
        <v>0</v>
      </c>
      <c r="F164" s="17">
        <v>0</v>
      </c>
      <c r="G164" s="17">
        <v>0</v>
      </c>
      <c r="H164" s="17">
        <v>0</v>
      </c>
      <c r="I164" s="17">
        <v>0</v>
      </c>
      <c r="J164" s="17">
        <v>0</v>
      </c>
      <c r="K164" s="17">
        <v>0</v>
      </c>
      <c r="L164" s="17">
        <v>0</v>
      </c>
      <c r="M164" s="17">
        <v>0</v>
      </c>
      <c r="N164" s="17">
        <v>0</v>
      </c>
      <c r="O164" s="17">
        <v>0</v>
      </c>
      <c r="P164" s="14">
        <f>SUM(D164:O164)</f>
        <v>0</v>
      </c>
      <c r="Q164" s="17">
        <f>SUM(D164:E164)</f>
        <v>0</v>
      </c>
      <c r="R164" s="14">
        <f>P164-Q164</f>
        <v>0</v>
      </c>
    </row>
    <row r="165" spans="1:18" x14ac:dyDescent="0.2">
      <c r="A165" s="27" t="s">
        <v>26</v>
      </c>
      <c r="C165" s="25">
        <v>0</v>
      </c>
      <c r="D165" s="25">
        <v>0</v>
      </c>
      <c r="E165" s="25">
        <v>0</v>
      </c>
      <c r="F165" s="25">
        <v>0</v>
      </c>
      <c r="G165" s="25">
        <v>0</v>
      </c>
      <c r="H165" s="25">
        <v>0</v>
      </c>
      <c r="I165" s="25">
        <v>0</v>
      </c>
      <c r="J165" s="25">
        <v>0</v>
      </c>
      <c r="K165" s="25">
        <v>0</v>
      </c>
      <c r="L165" s="25">
        <v>0</v>
      </c>
      <c r="M165" s="25">
        <v>0</v>
      </c>
      <c r="N165" s="25">
        <v>0</v>
      </c>
      <c r="O165" s="25">
        <v>0</v>
      </c>
      <c r="P165" s="16">
        <f>SUM(D165:O165)</f>
        <v>0</v>
      </c>
      <c r="Q165" s="25">
        <f>SUM(D165:E165)</f>
        <v>0</v>
      </c>
      <c r="R165" s="16">
        <f>P165-Q165</f>
        <v>0</v>
      </c>
    </row>
    <row r="166" spans="1:18" ht="3.95" customHeight="1" x14ac:dyDescent="0.2"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</row>
    <row r="167" spans="1:18" x14ac:dyDescent="0.2">
      <c r="A167" s="26" t="s">
        <v>108</v>
      </c>
      <c r="C167" s="14">
        <f t="shared" ref="C167:O167" si="54">SUM(C161:C166)</f>
        <v>0</v>
      </c>
      <c r="D167" s="14">
        <f t="shared" si="54"/>
        <v>0</v>
      </c>
      <c r="E167" s="14">
        <f t="shared" si="54"/>
        <v>0</v>
      </c>
      <c r="F167" s="14">
        <f t="shared" si="54"/>
        <v>0</v>
      </c>
      <c r="G167" s="14">
        <f t="shared" si="54"/>
        <v>0</v>
      </c>
      <c r="H167" s="14">
        <f t="shared" si="54"/>
        <v>0</v>
      </c>
      <c r="I167" s="14">
        <f t="shared" si="54"/>
        <v>0</v>
      </c>
      <c r="J167" s="14">
        <f t="shared" si="54"/>
        <v>0</v>
      </c>
      <c r="K167" s="14">
        <f t="shared" si="54"/>
        <v>0</v>
      </c>
      <c r="L167" s="14">
        <f t="shared" si="54"/>
        <v>0</v>
      </c>
      <c r="M167" s="14">
        <f t="shared" si="54"/>
        <v>0</v>
      </c>
      <c r="N167" s="14">
        <f t="shared" si="54"/>
        <v>0</v>
      </c>
      <c r="O167" s="14">
        <f t="shared" si="54"/>
        <v>0</v>
      </c>
      <c r="P167" s="14"/>
    </row>
    <row r="168" spans="1:18" ht="3.95" customHeight="1" x14ac:dyDescent="0.2"/>
    <row r="169" spans="1:18" x14ac:dyDescent="0.2">
      <c r="A169" s="27" t="s">
        <v>28</v>
      </c>
      <c r="D169" s="14">
        <f t="shared" ref="D169:O169" si="55">D167-C167</f>
        <v>0</v>
      </c>
      <c r="E169" s="14">
        <f t="shared" si="55"/>
        <v>0</v>
      </c>
      <c r="F169" s="14">
        <f t="shared" si="55"/>
        <v>0</v>
      </c>
      <c r="G169" s="14">
        <f t="shared" si="55"/>
        <v>0</v>
      </c>
      <c r="H169" s="14">
        <f t="shared" si="55"/>
        <v>0</v>
      </c>
      <c r="I169" s="14">
        <f t="shared" si="55"/>
        <v>0</v>
      </c>
      <c r="J169" s="14">
        <f t="shared" si="55"/>
        <v>0</v>
      </c>
      <c r="K169" s="14">
        <f t="shared" si="55"/>
        <v>0</v>
      </c>
      <c r="L169" s="14">
        <f t="shared" si="55"/>
        <v>0</v>
      </c>
      <c r="M169" s="14">
        <f t="shared" si="55"/>
        <v>0</v>
      </c>
      <c r="N169" s="14">
        <f t="shared" si="55"/>
        <v>0</v>
      </c>
      <c r="O169" s="14">
        <f t="shared" si="55"/>
        <v>0</v>
      </c>
      <c r="P169" s="14">
        <f>SUM(D169:O169)</f>
        <v>0</v>
      </c>
      <c r="Q169" s="14">
        <f>SUM(Q162:Q166)</f>
        <v>0</v>
      </c>
      <c r="R169" s="14">
        <f>P169-Q169</f>
        <v>0</v>
      </c>
    </row>
    <row r="171" spans="1:18" x14ac:dyDescent="0.2">
      <c r="A171" s="26" t="s">
        <v>109</v>
      </c>
      <c r="D171" s="14">
        <f t="shared" ref="D171:O171" si="56">C177</f>
        <v>14193</v>
      </c>
      <c r="E171" s="14">
        <f t="shared" si="56"/>
        <v>14193</v>
      </c>
      <c r="F171" s="14">
        <f t="shared" si="56"/>
        <v>14193</v>
      </c>
      <c r="G171" s="14">
        <f t="shared" si="56"/>
        <v>14193</v>
      </c>
      <c r="H171" s="14">
        <f t="shared" si="56"/>
        <v>14193</v>
      </c>
      <c r="I171" s="14">
        <f t="shared" si="56"/>
        <v>14193</v>
      </c>
      <c r="J171" s="14">
        <f t="shared" si="56"/>
        <v>14193</v>
      </c>
      <c r="K171" s="14">
        <f t="shared" si="56"/>
        <v>14193</v>
      </c>
      <c r="L171" s="14">
        <f t="shared" si="56"/>
        <v>14193</v>
      </c>
      <c r="M171" s="14">
        <f t="shared" si="56"/>
        <v>14193</v>
      </c>
      <c r="N171" s="14">
        <f t="shared" si="56"/>
        <v>14193</v>
      </c>
      <c r="O171" s="14">
        <f t="shared" si="56"/>
        <v>14193</v>
      </c>
    </row>
    <row r="172" spans="1:18" x14ac:dyDescent="0.2">
      <c r="A172" s="27" t="s">
        <v>110</v>
      </c>
      <c r="C172" s="17">
        <v>20007</v>
      </c>
      <c r="D172" s="17">
        <v>0</v>
      </c>
      <c r="E172" s="17">
        <v>0</v>
      </c>
      <c r="F172" s="17">
        <v>0</v>
      </c>
      <c r="G172" s="17">
        <v>0</v>
      </c>
      <c r="H172" s="17">
        <v>0</v>
      </c>
      <c r="I172" s="17">
        <v>0</v>
      </c>
      <c r="J172" s="17">
        <v>0</v>
      </c>
      <c r="K172" s="17">
        <v>0</v>
      </c>
      <c r="L172" s="17">
        <v>0</v>
      </c>
      <c r="M172" s="17">
        <v>0</v>
      </c>
      <c r="N172" s="17">
        <v>0</v>
      </c>
      <c r="O172" s="17">
        <v>0</v>
      </c>
      <c r="P172" s="14">
        <f>SUM(D172:O172)</f>
        <v>0</v>
      </c>
      <c r="Q172" s="17">
        <f>SUM(D172:E172)</f>
        <v>0</v>
      </c>
      <c r="R172" s="14">
        <f>P172-Q172</f>
        <v>0</v>
      </c>
    </row>
    <row r="173" spans="1:18" x14ac:dyDescent="0.2">
      <c r="A173" s="27" t="s">
        <v>111</v>
      </c>
      <c r="C173" s="17">
        <v>-5878</v>
      </c>
      <c r="D173" s="17">
        <v>0</v>
      </c>
      <c r="E173" s="17">
        <v>0</v>
      </c>
      <c r="F173" s="17">
        <v>0</v>
      </c>
      <c r="G173" s="17">
        <v>0</v>
      </c>
      <c r="H173" s="17">
        <v>0</v>
      </c>
      <c r="I173" s="17">
        <v>0</v>
      </c>
      <c r="J173" s="17">
        <v>0</v>
      </c>
      <c r="K173" s="17">
        <v>0</v>
      </c>
      <c r="L173" s="17">
        <v>0</v>
      </c>
      <c r="M173" s="17">
        <v>0</v>
      </c>
      <c r="N173" s="17">
        <v>0</v>
      </c>
      <c r="O173" s="17">
        <v>0</v>
      </c>
      <c r="P173" s="14">
        <f>SUM(D173:O173)</f>
        <v>0</v>
      </c>
      <c r="Q173" s="17">
        <f>SUM(D173:E173)</f>
        <v>0</v>
      </c>
      <c r="R173" s="14">
        <f>P173-Q173</f>
        <v>0</v>
      </c>
    </row>
    <row r="174" spans="1:18" x14ac:dyDescent="0.2">
      <c r="A174" s="15" t="s">
        <v>38</v>
      </c>
      <c r="C174" s="17">
        <v>64</v>
      </c>
      <c r="D174" s="17">
        <v>0</v>
      </c>
      <c r="E174" s="17">
        <v>0</v>
      </c>
      <c r="F174" s="17">
        <v>0</v>
      </c>
      <c r="G174" s="17">
        <v>0</v>
      </c>
      <c r="H174" s="17">
        <v>0</v>
      </c>
      <c r="I174" s="17">
        <v>0</v>
      </c>
      <c r="J174" s="17">
        <v>0</v>
      </c>
      <c r="K174" s="17">
        <v>0</v>
      </c>
      <c r="L174" s="17">
        <v>0</v>
      </c>
      <c r="M174" s="17">
        <v>0</v>
      </c>
      <c r="N174" s="17">
        <v>0</v>
      </c>
      <c r="O174" s="17">
        <v>0</v>
      </c>
      <c r="P174" s="14">
        <f>SUM(D174:O174)</f>
        <v>0</v>
      </c>
      <c r="Q174" s="17">
        <f>SUM(D174:E174)</f>
        <v>0</v>
      </c>
      <c r="R174" s="14">
        <f>P174-Q174</f>
        <v>0</v>
      </c>
    </row>
    <row r="175" spans="1:18" x14ac:dyDescent="0.2">
      <c r="A175" s="27" t="s">
        <v>26</v>
      </c>
      <c r="C175" s="25">
        <v>0</v>
      </c>
      <c r="D175" s="25">
        <v>0</v>
      </c>
      <c r="E175" s="25">
        <v>0</v>
      </c>
      <c r="F175" s="25">
        <v>0</v>
      </c>
      <c r="G175" s="25">
        <v>0</v>
      </c>
      <c r="H175" s="25">
        <v>0</v>
      </c>
      <c r="I175" s="25">
        <v>0</v>
      </c>
      <c r="J175" s="25">
        <v>0</v>
      </c>
      <c r="K175" s="25">
        <v>0</v>
      </c>
      <c r="L175" s="25">
        <v>0</v>
      </c>
      <c r="M175" s="25">
        <v>0</v>
      </c>
      <c r="N175" s="25">
        <v>0</v>
      </c>
      <c r="O175" s="25">
        <v>0</v>
      </c>
      <c r="P175" s="16">
        <f>SUM(D175:O175)</f>
        <v>0</v>
      </c>
      <c r="Q175" s="25">
        <f>SUM(D175:E175)</f>
        <v>0</v>
      </c>
      <c r="R175" s="16">
        <f>P175-Q175</f>
        <v>0</v>
      </c>
    </row>
    <row r="176" spans="1:18" ht="3.95" customHeight="1" x14ac:dyDescent="0.2"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</row>
    <row r="177" spans="1:23" x14ac:dyDescent="0.2">
      <c r="A177" s="26" t="s">
        <v>112</v>
      </c>
      <c r="C177" s="14">
        <f t="shared" ref="C177:O177" si="57">SUM(C171:C176)</f>
        <v>14193</v>
      </c>
      <c r="D177" s="14">
        <f t="shared" si="57"/>
        <v>14193</v>
      </c>
      <c r="E177" s="14">
        <f t="shared" si="57"/>
        <v>14193</v>
      </c>
      <c r="F177" s="14">
        <f t="shared" si="57"/>
        <v>14193</v>
      </c>
      <c r="G177" s="14">
        <f t="shared" si="57"/>
        <v>14193</v>
      </c>
      <c r="H177" s="14">
        <f t="shared" si="57"/>
        <v>14193</v>
      </c>
      <c r="I177" s="14">
        <f t="shared" si="57"/>
        <v>14193</v>
      </c>
      <c r="J177" s="14">
        <f t="shared" si="57"/>
        <v>14193</v>
      </c>
      <c r="K177" s="14">
        <f t="shared" si="57"/>
        <v>14193</v>
      </c>
      <c r="L177" s="14">
        <f t="shared" si="57"/>
        <v>14193</v>
      </c>
      <c r="M177" s="14">
        <f t="shared" si="57"/>
        <v>14193</v>
      </c>
      <c r="N177" s="14">
        <f t="shared" si="57"/>
        <v>14193</v>
      </c>
      <c r="O177" s="14">
        <f t="shared" si="57"/>
        <v>14193</v>
      </c>
      <c r="P177" s="14"/>
    </row>
    <row r="178" spans="1:23" ht="3.95" customHeight="1" x14ac:dyDescent="0.2"/>
    <row r="179" spans="1:23" x14ac:dyDescent="0.2">
      <c r="A179" s="27" t="s">
        <v>28</v>
      </c>
      <c r="C179" s="14"/>
      <c r="D179" s="14">
        <f t="shared" ref="D179:O179" si="58">D177-C177</f>
        <v>0</v>
      </c>
      <c r="E179" s="14">
        <f t="shared" si="58"/>
        <v>0</v>
      </c>
      <c r="F179" s="14">
        <f t="shared" si="58"/>
        <v>0</v>
      </c>
      <c r="G179" s="14">
        <f t="shared" si="58"/>
        <v>0</v>
      </c>
      <c r="H179" s="14">
        <f t="shared" si="58"/>
        <v>0</v>
      </c>
      <c r="I179" s="14">
        <f t="shared" si="58"/>
        <v>0</v>
      </c>
      <c r="J179" s="14">
        <f t="shared" si="58"/>
        <v>0</v>
      </c>
      <c r="K179" s="14">
        <f t="shared" si="58"/>
        <v>0</v>
      </c>
      <c r="L179" s="14">
        <f t="shared" si="58"/>
        <v>0</v>
      </c>
      <c r="M179" s="14">
        <f t="shared" si="58"/>
        <v>0</v>
      </c>
      <c r="N179" s="14">
        <f t="shared" si="58"/>
        <v>0</v>
      </c>
      <c r="O179" s="14">
        <f t="shared" si="58"/>
        <v>0</v>
      </c>
      <c r="P179" s="14">
        <f>SUM(D179:O179)</f>
        <v>0</v>
      </c>
      <c r="Q179" s="14">
        <f>SUM(Q172:Q176)</f>
        <v>0</v>
      </c>
      <c r="R179" s="14">
        <f>P179-Q179</f>
        <v>0</v>
      </c>
    </row>
    <row r="180" spans="1:23" ht="8.1" customHeight="1" x14ac:dyDescent="0.2"/>
    <row r="181" spans="1:23" x14ac:dyDescent="0.2">
      <c r="U181" s="12" t="s">
        <v>113</v>
      </c>
    </row>
    <row r="182" spans="1:23" x14ac:dyDescent="0.2">
      <c r="A182" s="26" t="s">
        <v>114</v>
      </c>
      <c r="D182" s="14">
        <f t="shared" ref="D182:O182" si="59">C226</f>
        <v>74053</v>
      </c>
      <c r="E182" s="14">
        <f t="shared" si="59"/>
        <v>73623</v>
      </c>
      <c r="F182" s="14">
        <f t="shared" si="59"/>
        <v>73219</v>
      </c>
      <c r="G182" s="14">
        <f t="shared" si="59"/>
        <v>72804</v>
      </c>
      <c r="H182" s="14">
        <f t="shared" si="59"/>
        <v>72436</v>
      </c>
      <c r="I182" s="14">
        <f t="shared" si="59"/>
        <v>72122</v>
      </c>
      <c r="J182" s="14">
        <f t="shared" si="59"/>
        <v>71835</v>
      </c>
      <c r="K182" s="14">
        <f t="shared" si="59"/>
        <v>71556</v>
      </c>
      <c r="L182" s="14">
        <f t="shared" si="59"/>
        <v>71273</v>
      </c>
      <c r="M182" s="14">
        <f t="shared" si="59"/>
        <v>70984</v>
      </c>
      <c r="N182" s="14">
        <f t="shared" si="59"/>
        <v>70682</v>
      </c>
      <c r="O182" s="14">
        <f t="shared" si="59"/>
        <v>70402</v>
      </c>
      <c r="U182" s="13" t="s">
        <v>115</v>
      </c>
    </row>
    <row r="183" spans="1:23" x14ac:dyDescent="0.2">
      <c r="A183" s="27" t="s">
        <v>116</v>
      </c>
      <c r="C183" s="17">
        <v>0</v>
      </c>
      <c r="D183" s="17">
        <v>0</v>
      </c>
      <c r="E183" s="17">
        <v>0</v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17">
        <v>0</v>
      </c>
      <c r="L183" s="17">
        <v>0</v>
      </c>
      <c r="M183" s="17">
        <v>0</v>
      </c>
      <c r="N183" s="17">
        <v>0</v>
      </c>
      <c r="O183" s="17">
        <v>0</v>
      </c>
      <c r="P183" s="14">
        <f t="shared" ref="P183:P224" si="60">SUM(D183:O183)</f>
        <v>0</v>
      </c>
      <c r="Q183" s="17">
        <f t="shared" ref="Q183:Q224" si="61">SUM(D183:E183)</f>
        <v>0</v>
      </c>
      <c r="R183" s="14">
        <f t="shared" ref="R183:R199" si="62">P183-Q183</f>
        <v>0</v>
      </c>
      <c r="T183" s="17">
        <f>SUM(C183:E183)</f>
        <v>0</v>
      </c>
      <c r="U183" s="14"/>
      <c r="W183" s="19"/>
    </row>
    <row r="184" spans="1:23" x14ac:dyDescent="0.2">
      <c r="A184" s="27" t="s">
        <v>117</v>
      </c>
      <c r="B184" s="18" t="s">
        <v>32</v>
      </c>
      <c r="C184" s="17">
        <v>45603</v>
      </c>
      <c r="D184" s="153">
        <f>[1]Source!D31</f>
        <v>-50</v>
      </c>
      <c r="E184" s="153">
        <f>[1]Source!E31</f>
        <v>-50</v>
      </c>
      <c r="F184" s="153">
        <f>[1]Source!F31</f>
        <v>-50</v>
      </c>
      <c r="G184" s="153">
        <f>[1]Source!G31</f>
        <v>-50</v>
      </c>
      <c r="H184" s="153">
        <f>[1]Source!H31</f>
        <v>-50</v>
      </c>
      <c r="I184" s="153">
        <f>[1]Source!I31</f>
        <v>-50</v>
      </c>
      <c r="J184" s="153">
        <f>[1]Source!J31</f>
        <v>-50</v>
      </c>
      <c r="K184" s="153">
        <f>[1]Source!K31</f>
        <v>-50</v>
      </c>
      <c r="L184" s="153">
        <f>[1]Source!L31</f>
        <v>-50</v>
      </c>
      <c r="M184" s="153">
        <f>[1]Source!M31</f>
        <v>-50</v>
      </c>
      <c r="N184" s="153">
        <f>[1]Source!N31</f>
        <v>-50</v>
      </c>
      <c r="O184" s="153">
        <f>[1]Source!O31</f>
        <v>-50</v>
      </c>
      <c r="P184" s="14">
        <f t="shared" si="60"/>
        <v>-600</v>
      </c>
      <c r="Q184" s="17">
        <f t="shared" si="61"/>
        <v>-100</v>
      </c>
      <c r="R184" s="14">
        <f t="shared" si="62"/>
        <v>-500</v>
      </c>
      <c r="T184" s="17">
        <f t="shared" ref="T184:T224" si="63">SUM(C184:E184)</f>
        <v>45503</v>
      </c>
      <c r="U184" s="14">
        <f>SUM(T183:T184)</f>
        <v>45503</v>
      </c>
      <c r="W184" s="19"/>
    </row>
    <row r="185" spans="1:23" x14ac:dyDescent="0.2">
      <c r="A185" s="27" t="s">
        <v>118</v>
      </c>
      <c r="B185" s="18" t="s">
        <v>32</v>
      </c>
      <c r="C185" s="17">
        <v>0</v>
      </c>
      <c r="D185" s="153">
        <f>[1]Source!D58</f>
        <v>40</v>
      </c>
      <c r="E185" s="14">
        <f>[1]Source!E58</f>
        <v>67</v>
      </c>
      <c r="F185" s="14">
        <f>[1]Source!F58</f>
        <v>55</v>
      </c>
      <c r="G185" s="14">
        <f>[1]Source!G58</f>
        <v>102</v>
      </c>
      <c r="H185" s="14">
        <f>[1]Source!H58</f>
        <v>155</v>
      </c>
      <c r="I185" s="153">
        <f>[1]Source!I58</f>
        <v>183</v>
      </c>
      <c r="J185" s="153">
        <f>[1]Source!J58</f>
        <v>190</v>
      </c>
      <c r="K185" s="153">
        <f>[1]Source!K58</f>
        <v>189</v>
      </c>
      <c r="L185" s="153">
        <f>[1]Source!L58</f>
        <v>180</v>
      </c>
      <c r="M185" s="153">
        <f>[1]Source!M58</f>
        <v>171</v>
      </c>
      <c r="N185" s="153">
        <f>[1]Source!N58</f>
        <v>189</v>
      </c>
      <c r="O185" s="153">
        <f>[1]Source!O58</f>
        <v>189</v>
      </c>
      <c r="P185" s="14">
        <f t="shared" si="60"/>
        <v>1710</v>
      </c>
      <c r="Q185" s="17">
        <f t="shared" si="61"/>
        <v>107</v>
      </c>
      <c r="R185" s="14">
        <f t="shared" si="62"/>
        <v>1603</v>
      </c>
      <c r="T185" s="17">
        <f t="shared" si="63"/>
        <v>107</v>
      </c>
      <c r="U185" s="14"/>
      <c r="W185" s="19"/>
    </row>
    <row r="186" spans="1:23" x14ac:dyDescent="0.2">
      <c r="A186" s="27" t="s">
        <v>117</v>
      </c>
      <c r="B186" s="18" t="s">
        <v>32</v>
      </c>
      <c r="C186" s="17">
        <v>7085</v>
      </c>
      <c r="D186" s="153">
        <f>[1]Source!D59</f>
        <v>-7</v>
      </c>
      <c r="E186" s="153">
        <f>[1]Source!E59</f>
        <v>-7</v>
      </c>
      <c r="F186" s="153">
        <f>[1]Source!F59</f>
        <v>-7</v>
      </c>
      <c r="G186" s="153">
        <f>[1]Source!G59</f>
        <v>-7</v>
      </c>
      <c r="H186" s="153">
        <f>[1]Source!H59</f>
        <v>-7</v>
      </c>
      <c r="I186" s="153">
        <f>[1]Source!I59</f>
        <v>-7</v>
      </c>
      <c r="J186" s="153">
        <f>[1]Source!J59</f>
        <v>-7</v>
      </c>
      <c r="K186" s="153">
        <f>[1]Source!K59</f>
        <v>-7</v>
      </c>
      <c r="L186" s="153">
        <f>[1]Source!L59</f>
        <v>-7</v>
      </c>
      <c r="M186" s="153">
        <f>[1]Source!M59</f>
        <v>-7</v>
      </c>
      <c r="N186" s="153">
        <f>[1]Source!N59</f>
        <v>-7</v>
      </c>
      <c r="O186" s="153">
        <f>[1]Source!O59</f>
        <v>-7</v>
      </c>
      <c r="P186" s="14">
        <f t="shared" si="60"/>
        <v>-84</v>
      </c>
      <c r="Q186" s="17">
        <f t="shared" si="61"/>
        <v>-14</v>
      </c>
      <c r="R186" s="14">
        <f t="shared" si="62"/>
        <v>-70</v>
      </c>
      <c r="T186" s="17">
        <f t="shared" si="63"/>
        <v>7071</v>
      </c>
      <c r="U186" s="14">
        <f>SUM(T185:T186)</f>
        <v>7178</v>
      </c>
      <c r="W186" s="19"/>
    </row>
    <row r="187" spans="1:23" x14ac:dyDescent="0.2">
      <c r="A187" s="27" t="s">
        <v>119</v>
      </c>
      <c r="C187" s="17">
        <v>0</v>
      </c>
      <c r="D187" s="17">
        <v>0</v>
      </c>
      <c r="E187" s="17">
        <v>0</v>
      </c>
      <c r="F187" s="17">
        <v>0</v>
      </c>
      <c r="G187" s="17">
        <v>0</v>
      </c>
      <c r="H187" s="17">
        <v>0</v>
      </c>
      <c r="I187" s="17">
        <v>0</v>
      </c>
      <c r="J187" s="17">
        <v>0</v>
      </c>
      <c r="K187" s="17">
        <v>0</v>
      </c>
      <c r="L187" s="17">
        <v>0</v>
      </c>
      <c r="M187" s="17">
        <v>0</v>
      </c>
      <c r="N187" s="17">
        <v>0</v>
      </c>
      <c r="O187" s="17">
        <v>0</v>
      </c>
      <c r="P187" s="14">
        <f t="shared" si="60"/>
        <v>0</v>
      </c>
      <c r="Q187" s="17">
        <f t="shared" si="61"/>
        <v>0</v>
      </c>
      <c r="R187" s="14">
        <f t="shared" si="62"/>
        <v>0</v>
      </c>
      <c r="T187" s="17">
        <f t="shared" si="63"/>
        <v>0</v>
      </c>
      <c r="U187" s="14"/>
      <c r="W187" s="19"/>
    </row>
    <row r="188" spans="1:23" x14ac:dyDescent="0.2">
      <c r="A188" s="27" t="s">
        <v>117</v>
      </c>
      <c r="B188" s="18" t="s">
        <v>32</v>
      </c>
      <c r="C188" s="17">
        <v>2783</v>
      </c>
      <c r="D188" s="153">
        <f>[1]Source!D30</f>
        <v>-4</v>
      </c>
      <c r="E188" s="153">
        <f>[1]Source!E30</f>
        <v>-4</v>
      </c>
      <c r="F188" s="153">
        <f>[1]Source!F30</f>
        <v>-4</v>
      </c>
      <c r="G188" s="153">
        <f>[1]Source!G30</f>
        <v>-4</v>
      </c>
      <c r="H188" s="153">
        <f>[1]Source!H30</f>
        <v>-4</v>
      </c>
      <c r="I188" s="153">
        <f>[1]Source!I30</f>
        <v>-4</v>
      </c>
      <c r="J188" s="153">
        <f>[1]Source!J30</f>
        <v>-4</v>
      </c>
      <c r="K188" s="153">
        <f>[1]Source!K30</f>
        <v>-4</v>
      </c>
      <c r="L188" s="153">
        <f>[1]Source!L30</f>
        <v>-4</v>
      </c>
      <c r="M188" s="153">
        <f>[1]Source!M30</f>
        <v>-4</v>
      </c>
      <c r="N188" s="153">
        <f>[1]Source!N30</f>
        <v>-4</v>
      </c>
      <c r="O188" s="153">
        <f>[1]Source!O30</f>
        <v>-4</v>
      </c>
      <c r="P188" s="14">
        <f t="shared" si="60"/>
        <v>-48</v>
      </c>
      <c r="Q188" s="17">
        <f t="shared" si="61"/>
        <v>-8</v>
      </c>
      <c r="R188" s="14">
        <f t="shared" si="62"/>
        <v>-40</v>
      </c>
      <c r="T188" s="17">
        <f t="shared" si="63"/>
        <v>2775</v>
      </c>
      <c r="U188" s="14">
        <f>SUM(T187:T188)</f>
        <v>2775</v>
      </c>
      <c r="W188" s="19"/>
    </row>
    <row r="189" spans="1:23" x14ac:dyDescent="0.2">
      <c r="A189" s="27" t="s">
        <v>120</v>
      </c>
      <c r="C189" s="17">
        <v>0</v>
      </c>
      <c r="D189" s="17">
        <v>0</v>
      </c>
      <c r="E189" s="17">
        <v>0</v>
      </c>
      <c r="F189" s="17">
        <v>0</v>
      </c>
      <c r="G189" s="17">
        <v>0</v>
      </c>
      <c r="H189" s="17">
        <v>0</v>
      </c>
      <c r="I189" s="17">
        <v>0</v>
      </c>
      <c r="J189" s="17">
        <v>0</v>
      </c>
      <c r="K189" s="17">
        <v>0</v>
      </c>
      <c r="L189" s="17">
        <v>0</v>
      </c>
      <c r="M189" s="17">
        <v>0</v>
      </c>
      <c r="N189" s="17">
        <v>0</v>
      </c>
      <c r="O189" s="17">
        <v>0</v>
      </c>
      <c r="P189" s="14">
        <f t="shared" si="60"/>
        <v>0</v>
      </c>
      <c r="Q189" s="17">
        <f t="shared" si="61"/>
        <v>0</v>
      </c>
      <c r="R189" s="14">
        <f t="shared" si="62"/>
        <v>0</v>
      </c>
      <c r="T189" s="17">
        <f t="shared" si="63"/>
        <v>0</v>
      </c>
      <c r="U189" s="14"/>
      <c r="W189" s="19"/>
    </row>
    <row r="190" spans="1:23" x14ac:dyDescent="0.2">
      <c r="A190" s="27" t="s">
        <v>117</v>
      </c>
      <c r="B190" s="18" t="s">
        <v>32</v>
      </c>
      <c r="C190" s="17">
        <v>1309</v>
      </c>
      <c r="D190" s="153">
        <f>[1]Source!D17</f>
        <v>-30</v>
      </c>
      <c r="E190" s="153">
        <f>[1]Source!E17</f>
        <v>-30</v>
      </c>
      <c r="F190" s="153">
        <f>[1]Source!F17</f>
        <v>-31</v>
      </c>
      <c r="G190" s="153">
        <f>[1]Source!G17</f>
        <v>-30</v>
      </c>
      <c r="H190" s="153">
        <f>[1]Source!H17</f>
        <v>-30</v>
      </c>
      <c r="I190" s="14">
        <f>[1]Source!I17</f>
        <v>-30</v>
      </c>
      <c r="J190" s="153">
        <f>[1]Source!J17</f>
        <v>-30</v>
      </c>
      <c r="K190" s="153">
        <f>[1]Source!K17</f>
        <v>-30</v>
      </c>
      <c r="L190" s="153">
        <f>[1]Source!L17</f>
        <v>-30</v>
      </c>
      <c r="M190" s="153">
        <f>[1]Source!M17</f>
        <v>-30</v>
      </c>
      <c r="N190" s="153">
        <f>[1]Source!N17</f>
        <v>-30</v>
      </c>
      <c r="O190" s="153">
        <f>[1]Source!O17</f>
        <v>-30</v>
      </c>
      <c r="P190" s="14">
        <f t="shared" si="60"/>
        <v>-361</v>
      </c>
      <c r="Q190" s="17">
        <f t="shared" si="61"/>
        <v>-60</v>
      </c>
      <c r="R190" s="14">
        <f t="shared" si="62"/>
        <v>-301</v>
      </c>
      <c r="T190" s="17">
        <f t="shared" si="63"/>
        <v>1249</v>
      </c>
      <c r="U190" s="14">
        <f>SUM(T189:T190)</f>
        <v>1249</v>
      </c>
      <c r="W190" s="19"/>
    </row>
    <row r="191" spans="1:23" x14ac:dyDescent="0.2">
      <c r="A191" s="27" t="s">
        <v>121</v>
      </c>
      <c r="C191" s="17">
        <v>0</v>
      </c>
      <c r="D191" s="17">
        <v>0</v>
      </c>
      <c r="E191" s="17">
        <v>0</v>
      </c>
      <c r="F191" s="17">
        <v>0</v>
      </c>
      <c r="G191" s="17">
        <v>0</v>
      </c>
      <c r="H191" s="17">
        <v>0</v>
      </c>
      <c r="I191" s="17">
        <v>0</v>
      </c>
      <c r="J191" s="17">
        <v>0</v>
      </c>
      <c r="K191" s="17">
        <v>0</v>
      </c>
      <c r="L191" s="17">
        <v>0</v>
      </c>
      <c r="M191" s="17">
        <v>0</v>
      </c>
      <c r="N191" s="17">
        <v>0</v>
      </c>
      <c r="O191" s="17">
        <v>0</v>
      </c>
      <c r="P191" s="14">
        <f t="shared" si="60"/>
        <v>0</v>
      </c>
      <c r="Q191" s="17">
        <f t="shared" si="61"/>
        <v>0</v>
      </c>
      <c r="R191" s="14">
        <f t="shared" si="62"/>
        <v>0</v>
      </c>
      <c r="T191" s="17">
        <f t="shared" si="63"/>
        <v>0</v>
      </c>
      <c r="U191" s="14"/>
      <c r="W191" s="19"/>
    </row>
    <row r="192" spans="1:23" x14ac:dyDescent="0.2">
      <c r="A192" s="27" t="s">
        <v>117</v>
      </c>
      <c r="B192" s="18" t="s">
        <v>32</v>
      </c>
      <c r="C192" s="17">
        <v>2010</v>
      </c>
      <c r="D192" s="153">
        <f>[1]Source!D18</f>
        <v>-42</v>
      </c>
      <c r="E192" s="153">
        <f>[1]Source!E18</f>
        <v>-42</v>
      </c>
      <c r="F192" s="153">
        <f>[1]Source!F18</f>
        <v>-42</v>
      </c>
      <c r="G192" s="153">
        <f>[1]Source!G18</f>
        <v>-42</v>
      </c>
      <c r="H192" s="153">
        <f>[1]Source!H18</f>
        <v>-42</v>
      </c>
      <c r="I192" s="153">
        <f>[1]Source!I18</f>
        <v>-42</v>
      </c>
      <c r="J192" s="153">
        <f>[1]Source!J18</f>
        <v>-42</v>
      </c>
      <c r="K192" s="153">
        <f>[1]Source!K18</f>
        <v>-43</v>
      </c>
      <c r="L192" s="153">
        <f>[1]Source!L18</f>
        <v>-42</v>
      </c>
      <c r="M192" s="153">
        <f>[1]Source!M18</f>
        <v>-43</v>
      </c>
      <c r="N192" s="153">
        <f>[1]Source!N18</f>
        <v>-43</v>
      </c>
      <c r="O192" s="153">
        <f>[1]Source!O18</f>
        <v>-43</v>
      </c>
      <c r="P192" s="14">
        <f t="shared" si="60"/>
        <v>-508</v>
      </c>
      <c r="Q192" s="17">
        <f t="shared" si="61"/>
        <v>-84</v>
      </c>
      <c r="R192" s="14">
        <f t="shared" si="62"/>
        <v>-424</v>
      </c>
      <c r="T192" s="17">
        <f t="shared" si="63"/>
        <v>1926</v>
      </c>
      <c r="U192" s="14">
        <f>SUM(T191:T192)</f>
        <v>1926</v>
      </c>
      <c r="W192" s="19"/>
    </row>
    <row r="193" spans="1:23" x14ac:dyDescent="0.2">
      <c r="A193" s="27" t="s">
        <v>122</v>
      </c>
      <c r="C193" s="17">
        <v>0</v>
      </c>
      <c r="D193" s="17">
        <v>0</v>
      </c>
      <c r="E193" s="17">
        <v>0</v>
      </c>
      <c r="F193" s="17">
        <v>0</v>
      </c>
      <c r="G193" s="17">
        <v>0</v>
      </c>
      <c r="H193" s="17">
        <v>0</v>
      </c>
      <c r="I193" s="17">
        <v>0</v>
      </c>
      <c r="J193" s="17">
        <v>0</v>
      </c>
      <c r="K193" s="17">
        <v>0</v>
      </c>
      <c r="L193" s="17">
        <v>0</v>
      </c>
      <c r="M193" s="17">
        <v>0</v>
      </c>
      <c r="N193" s="17">
        <v>0</v>
      </c>
      <c r="O193" s="17">
        <v>0</v>
      </c>
      <c r="P193" s="14">
        <f t="shared" si="60"/>
        <v>0</v>
      </c>
      <c r="Q193" s="17">
        <f t="shared" si="61"/>
        <v>0</v>
      </c>
      <c r="R193" s="14">
        <f t="shared" si="62"/>
        <v>0</v>
      </c>
      <c r="T193" s="17">
        <f t="shared" si="63"/>
        <v>0</v>
      </c>
      <c r="U193" s="14"/>
      <c r="W193" s="19"/>
    </row>
    <row r="194" spans="1:23" x14ac:dyDescent="0.2">
      <c r="A194" s="27" t="s">
        <v>117</v>
      </c>
      <c r="B194" s="18" t="s">
        <v>32</v>
      </c>
      <c r="C194" s="17">
        <v>482</v>
      </c>
      <c r="D194" s="153">
        <f>[1]Source!D19</f>
        <v>-10</v>
      </c>
      <c r="E194" s="153">
        <f>[1]Source!E19</f>
        <v>-10</v>
      </c>
      <c r="F194" s="153">
        <f>[1]Source!F19</f>
        <v>-10</v>
      </c>
      <c r="G194" s="153">
        <f>[1]Source!G19</f>
        <v>-10</v>
      </c>
      <c r="H194" s="153">
        <f>[1]Source!H19</f>
        <v>-10</v>
      </c>
      <c r="I194" s="153">
        <f>[1]Source!I19</f>
        <v>-10</v>
      </c>
      <c r="J194" s="153">
        <f>[1]Source!J19</f>
        <v>-10</v>
      </c>
      <c r="K194" s="153">
        <f>[1]Source!K19</f>
        <v>-10</v>
      </c>
      <c r="L194" s="153">
        <f>[1]Source!L19</f>
        <v>-11</v>
      </c>
      <c r="M194" s="153">
        <f>[1]Source!M19</f>
        <v>-10</v>
      </c>
      <c r="N194" s="153">
        <f>[1]Source!N19</f>
        <v>-11</v>
      </c>
      <c r="O194" s="153">
        <f>[1]Source!O19</f>
        <v>-10</v>
      </c>
      <c r="P194" s="14">
        <f t="shared" si="60"/>
        <v>-122</v>
      </c>
      <c r="Q194" s="17">
        <f t="shared" si="61"/>
        <v>-20</v>
      </c>
      <c r="R194" s="14">
        <f t="shared" si="62"/>
        <v>-102</v>
      </c>
      <c r="T194" s="17">
        <f t="shared" si="63"/>
        <v>462</v>
      </c>
      <c r="U194" s="14">
        <f>SUM(T193:T194)</f>
        <v>462</v>
      </c>
      <c r="W194" s="19"/>
    </row>
    <row r="195" spans="1:23" x14ac:dyDescent="0.2">
      <c r="A195" s="27" t="s">
        <v>123</v>
      </c>
      <c r="C195" s="17">
        <v>0</v>
      </c>
      <c r="D195" s="17">
        <v>0</v>
      </c>
      <c r="E195" s="17">
        <v>0</v>
      </c>
      <c r="F195" s="17">
        <v>0</v>
      </c>
      <c r="G195" s="17">
        <v>0</v>
      </c>
      <c r="H195" s="17">
        <v>0</v>
      </c>
      <c r="I195" s="17">
        <v>0</v>
      </c>
      <c r="J195" s="17">
        <v>0</v>
      </c>
      <c r="K195" s="17">
        <v>0</v>
      </c>
      <c r="L195" s="17">
        <v>0</v>
      </c>
      <c r="M195" s="17">
        <v>0</v>
      </c>
      <c r="N195" s="17">
        <v>0</v>
      </c>
      <c r="O195" s="17">
        <v>0</v>
      </c>
      <c r="P195" s="14">
        <f t="shared" si="60"/>
        <v>0</v>
      </c>
      <c r="Q195" s="17">
        <f t="shared" si="61"/>
        <v>0</v>
      </c>
      <c r="R195" s="14">
        <f t="shared" si="62"/>
        <v>0</v>
      </c>
      <c r="T195" s="17">
        <f t="shared" si="63"/>
        <v>0</v>
      </c>
      <c r="U195" s="14"/>
      <c r="W195" s="19"/>
    </row>
    <row r="196" spans="1:23" x14ac:dyDescent="0.2">
      <c r="A196" s="27" t="s">
        <v>117</v>
      </c>
      <c r="B196" s="18" t="s">
        <v>32</v>
      </c>
      <c r="C196" s="17">
        <v>1448</v>
      </c>
      <c r="D196" s="153">
        <f>[1]Source!D20</f>
        <v>-31</v>
      </c>
      <c r="E196" s="153">
        <f>[1]Source!E20</f>
        <v>-31</v>
      </c>
      <c r="F196" s="153">
        <f>[1]Source!F20</f>
        <v>-31</v>
      </c>
      <c r="G196" s="153">
        <f>[1]Source!G20</f>
        <v>-31</v>
      </c>
      <c r="H196" s="153">
        <f>[1]Source!H20</f>
        <v>-31</v>
      </c>
      <c r="I196" s="153">
        <f>[1]Source!I20</f>
        <v>-31</v>
      </c>
      <c r="J196" s="153">
        <f>[1]Source!J20</f>
        <v>-31</v>
      </c>
      <c r="K196" s="153">
        <f>[1]Source!K20</f>
        <v>-32</v>
      </c>
      <c r="L196" s="153">
        <f>[1]Source!L20</f>
        <v>-31</v>
      </c>
      <c r="M196" s="153">
        <f>[1]Source!M20</f>
        <v>-32</v>
      </c>
      <c r="N196" s="153">
        <f>[1]Source!N20</f>
        <v>-31</v>
      </c>
      <c r="O196" s="153">
        <f>[1]Source!O20</f>
        <v>-32</v>
      </c>
      <c r="P196" s="14">
        <f t="shared" si="60"/>
        <v>-375</v>
      </c>
      <c r="Q196" s="17">
        <f t="shared" si="61"/>
        <v>-62</v>
      </c>
      <c r="R196" s="14">
        <f t="shared" si="62"/>
        <v>-313</v>
      </c>
      <c r="T196" s="17">
        <f t="shared" si="63"/>
        <v>1386</v>
      </c>
      <c r="U196" s="14">
        <f>SUM(T195:T196)</f>
        <v>1386</v>
      </c>
      <c r="W196" s="19"/>
    </row>
    <row r="197" spans="1:23" x14ac:dyDescent="0.2">
      <c r="A197" s="27" t="s">
        <v>124</v>
      </c>
      <c r="C197" s="17">
        <v>0</v>
      </c>
      <c r="D197" s="17">
        <v>0</v>
      </c>
      <c r="E197" s="17">
        <v>0</v>
      </c>
      <c r="F197" s="17">
        <v>0</v>
      </c>
      <c r="G197" s="17">
        <v>0</v>
      </c>
      <c r="H197" s="17">
        <v>0</v>
      </c>
      <c r="I197" s="17">
        <v>0</v>
      </c>
      <c r="J197" s="17">
        <v>0</v>
      </c>
      <c r="K197" s="17">
        <v>0</v>
      </c>
      <c r="L197" s="17">
        <v>0</v>
      </c>
      <c r="M197" s="17">
        <v>0</v>
      </c>
      <c r="N197" s="17">
        <v>0</v>
      </c>
      <c r="O197" s="17">
        <v>0</v>
      </c>
      <c r="P197" s="14">
        <f t="shared" si="60"/>
        <v>0</v>
      </c>
      <c r="Q197" s="17">
        <f t="shared" si="61"/>
        <v>0</v>
      </c>
      <c r="R197" s="14">
        <f t="shared" si="62"/>
        <v>0</v>
      </c>
      <c r="T197" s="17">
        <f t="shared" si="63"/>
        <v>0</v>
      </c>
      <c r="U197" s="14"/>
    </row>
    <row r="198" spans="1:23" x14ac:dyDescent="0.2">
      <c r="A198" s="27" t="s">
        <v>117</v>
      </c>
      <c r="B198" s="18" t="s">
        <v>32</v>
      </c>
      <c r="C198" s="17">
        <v>2058</v>
      </c>
      <c r="D198" s="153">
        <f>[1]Source!D21</f>
        <v>-45</v>
      </c>
      <c r="E198" s="153">
        <f>[1]Source!E21</f>
        <v>-45</v>
      </c>
      <c r="F198" s="153">
        <f>[1]Source!F21</f>
        <v>-45</v>
      </c>
      <c r="G198" s="153">
        <f>[1]Source!G21</f>
        <v>-45</v>
      </c>
      <c r="H198" s="153">
        <f>[1]Source!H21</f>
        <v>-45</v>
      </c>
      <c r="I198" s="153">
        <f>[1]Source!I21</f>
        <v>-45</v>
      </c>
      <c r="J198" s="153">
        <f>[1]Source!J21</f>
        <v>-45</v>
      </c>
      <c r="K198" s="153">
        <f>[1]Source!K21</f>
        <v>-45</v>
      </c>
      <c r="L198" s="153">
        <f>[1]Source!L21</f>
        <v>-45</v>
      </c>
      <c r="M198" s="153">
        <f>[1]Source!M21</f>
        <v>-45</v>
      </c>
      <c r="N198" s="153">
        <f>[1]Source!N21</f>
        <v>-44</v>
      </c>
      <c r="O198" s="153">
        <f>[1]Source!O21</f>
        <v>-45</v>
      </c>
      <c r="P198" s="14">
        <f t="shared" si="60"/>
        <v>-539</v>
      </c>
      <c r="Q198" s="17">
        <f t="shared" si="61"/>
        <v>-90</v>
      </c>
      <c r="R198" s="14">
        <f t="shared" si="62"/>
        <v>-449</v>
      </c>
      <c r="T198" s="17">
        <f t="shared" si="63"/>
        <v>1968</v>
      </c>
      <c r="U198" s="14">
        <f>SUM(T197:T198)</f>
        <v>1968</v>
      </c>
    </row>
    <row r="199" spans="1:23" x14ac:dyDescent="0.2">
      <c r="A199" s="27" t="s">
        <v>125</v>
      </c>
      <c r="C199" s="17">
        <v>0</v>
      </c>
      <c r="D199" s="17">
        <v>0</v>
      </c>
      <c r="E199" s="17">
        <v>0</v>
      </c>
      <c r="F199" s="17">
        <v>0</v>
      </c>
      <c r="G199" s="17">
        <v>0</v>
      </c>
      <c r="H199" s="17">
        <v>0</v>
      </c>
      <c r="I199" s="17">
        <v>0</v>
      </c>
      <c r="J199" s="17">
        <v>0</v>
      </c>
      <c r="K199" s="17">
        <v>0</v>
      </c>
      <c r="L199" s="17">
        <v>0</v>
      </c>
      <c r="M199" s="17">
        <v>0</v>
      </c>
      <c r="N199" s="17">
        <v>0</v>
      </c>
      <c r="O199" s="17">
        <v>0</v>
      </c>
      <c r="P199" s="14">
        <f t="shared" si="60"/>
        <v>0</v>
      </c>
      <c r="Q199" s="17">
        <f t="shared" si="61"/>
        <v>0</v>
      </c>
      <c r="R199" s="14">
        <f t="shared" si="62"/>
        <v>0</v>
      </c>
      <c r="T199" s="17">
        <f t="shared" si="63"/>
        <v>0</v>
      </c>
      <c r="U199" s="14"/>
      <c r="W199" s="19"/>
    </row>
    <row r="200" spans="1:23" x14ac:dyDescent="0.2">
      <c r="A200" s="27" t="s">
        <v>117</v>
      </c>
      <c r="B200" s="18" t="s">
        <v>32</v>
      </c>
      <c r="C200" s="17">
        <v>2423</v>
      </c>
      <c r="D200" s="153">
        <f>[1]Source!D22</f>
        <v>-53</v>
      </c>
      <c r="E200" s="153">
        <f>[1]Source!E22</f>
        <v>-53</v>
      </c>
      <c r="F200" s="153">
        <f>[1]Source!F22</f>
        <v>-53</v>
      </c>
      <c r="G200" s="153">
        <f>[1]Source!G22</f>
        <v>-53</v>
      </c>
      <c r="H200" s="153">
        <f>[1]Source!H22</f>
        <v>-53</v>
      </c>
      <c r="I200" s="153">
        <f>[1]Source!I22</f>
        <v>-53</v>
      </c>
      <c r="J200" s="153">
        <f>[1]Source!J22</f>
        <v>-53</v>
      </c>
      <c r="K200" s="153">
        <f>[1]Source!K22</f>
        <v>-52</v>
      </c>
      <c r="L200" s="153">
        <f>[1]Source!L22</f>
        <v>-53</v>
      </c>
      <c r="M200" s="153">
        <f>[1]Source!M22</f>
        <v>-53</v>
      </c>
      <c r="N200" s="153">
        <f>[1]Source!N22</f>
        <v>-52</v>
      </c>
      <c r="O200" s="153">
        <f>[1]Source!O22</f>
        <v>-53</v>
      </c>
      <c r="P200" s="14">
        <f t="shared" si="60"/>
        <v>-634</v>
      </c>
      <c r="Q200" s="17">
        <f t="shared" si="61"/>
        <v>-106</v>
      </c>
      <c r="R200" s="14">
        <f t="shared" ref="R200:R224" si="64">P200-Q200</f>
        <v>-528</v>
      </c>
      <c r="T200" s="17">
        <f t="shared" si="63"/>
        <v>2317</v>
      </c>
      <c r="U200" s="14">
        <f>SUM(T199:T200)</f>
        <v>2317</v>
      </c>
      <c r="W200" s="19"/>
    </row>
    <row r="201" spans="1:23" x14ac:dyDescent="0.2">
      <c r="A201" s="27" t="s">
        <v>126</v>
      </c>
      <c r="C201" s="17">
        <v>0</v>
      </c>
      <c r="D201" s="17">
        <v>0</v>
      </c>
      <c r="E201" s="17">
        <v>0</v>
      </c>
      <c r="F201" s="17">
        <v>0</v>
      </c>
      <c r="G201" s="17">
        <v>0</v>
      </c>
      <c r="H201" s="17">
        <v>0</v>
      </c>
      <c r="I201" s="17">
        <v>0</v>
      </c>
      <c r="J201" s="17">
        <v>0</v>
      </c>
      <c r="K201" s="17">
        <v>0</v>
      </c>
      <c r="L201" s="17">
        <v>0</v>
      </c>
      <c r="M201" s="17">
        <v>0</v>
      </c>
      <c r="N201" s="17">
        <v>0</v>
      </c>
      <c r="O201" s="17">
        <v>0</v>
      </c>
      <c r="P201" s="14">
        <f t="shared" si="60"/>
        <v>0</v>
      </c>
      <c r="Q201" s="17">
        <f t="shared" si="61"/>
        <v>0</v>
      </c>
      <c r="R201" s="14">
        <f t="shared" si="64"/>
        <v>0</v>
      </c>
      <c r="T201" s="17">
        <f t="shared" si="63"/>
        <v>0</v>
      </c>
      <c r="U201" s="14"/>
      <c r="W201" s="19"/>
    </row>
    <row r="202" spans="1:23" x14ac:dyDescent="0.2">
      <c r="A202" s="27" t="s">
        <v>117</v>
      </c>
      <c r="B202" s="18" t="s">
        <v>32</v>
      </c>
      <c r="C202" s="17">
        <v>492</v>
      </c>
      <c r="D202" s="153">
        <f>[1]Source!D23</f>
        <v>-11</v>
      </c>
      <c r="E202" s="153">
        <f>[1]Source!E23</f>
        <v>-11</v>
      </c>
      <c r="F202" s="153">
        <f>[1]Source!F23</f>
        <v>-11</v>
      </c>
      <c r="G202" s="153">
        <f>[1]Source!G23</f>
        <v>-11</v>
      </c>
      <c r="H202" s="153">
        <f>[1]Source!H23</f>
        <v>-11</v>
      </c>
      <c r="I202" s="153">
        <f>[1]Source!I23</f>
        <v>-11</v>
      </c>
      <c r="J202" s="153">
        <f>[1]Source!J23</f>
        <v>-11</v>
      </c>
      <c r="K202" s="153">
        <f>[1]Source!K23</f>
        <v>-11</v>
      </c>
      <c r="L202" s="153">
        <f>[1]Source!L23</f>
        <v>-10</v>
      </c>
      <c r="M202" s="153">
        <f>[1]Source!M23</f>
        <v>-11</v>
      </c>
      <c r="N202" s="153">
        <f>[1]Source!N23</f>
        <v>-11</v>
      </c>
      <c r="O202" s="153">
        <f>[1]Source!O23</f>
        <v>-10</v>
      </c>
      <c r="P202" s="14">
        <f t="shared" si="60"/>
        <v>-130</v>
      </c>
      <c r="Q202" s="17">
        <f t="shared" si="61"/>
        <v>-22</v>
      </c>
      <c r="R202" s="14">
        <f t="shared" si="64"/>
        <v>-108</v>
      </c>
      <c r="T202" s="17">
        <f t="shared" si="63"/>
        <v>470</v>
      </c>
      <c r="U202" s="14">
        <f>SUM(T201:T202)</f>
        <v>470</v>
      </c>
      <c r="W202" s="19"/>
    </row>
    <row r="203" spans="1:23" x14ac:dyDescent="0.2">
      <c r="A203" s="27" t="s">
        <v>127</v>
      </c>
      <c r="C203" s="17">
        <v>0</v>
      </c>
      <c r="D203" s="17">
        <v>0</v>
      </c>
      <c r="E203" s="17">
        <v>0</v>
      </c>
      <c r="F203" s="17">
        <v>0</v>
      </c>
      <c r="G203" s="17">
        <v>0</v>
      </c>
      <c r="H203" s="17">
        <v>0</v>
      </c>
      <c r="I203" s="17">
        <v>0</v>
      </c>
      <c r="J203" s="17">
        <v>0</v>
      </c>
      <c r="K203" s="17">
        <v>0</v>
      </c>
      <c r="L203" s="17">
        <v>0</v>
      </c>
      <c r="M203" s="17">
        <v>0</v>
      </c>
      <c r="N203" s="17">
        <v>0</v>
      </c>
      <c r="O203" s="17">
        <v>0</v>
      </c>
      <c r="P203" s="14">
        <f t="shared" si="60"/>
        <v>0</v>
      </c>
      <c r="Q203" s="17">
        <f t="shared" si="61"/>
        <v>0</v>
      </c>
      <c r="R203" s="14">
        <f t="shared" si="64"/>
        <v>0</v>
      </c>
      <c r="T203" s="17">
        <f t="shared" si="63"/>
        <v>0</v>
      </c>
      <c r="U203" s="14"/>
      <c r="W203" s="19"/>
    </row>
    <row r="204" spans="1:23" x14ac:dyDescent="0.2">
      <c r="A204" s="27" t="s">
        <v>117</v>
      </c>
      <c r="B204" s="18" t="s">
        <v>32</v>
      </c>
      <c r="C204" s="17">
        <v>319</v>
      </c>
      <c r="D204" s="153">
        <f>[1]Source!D24</f>
        <v>-7</v>
      </c>
      <c r="E204" s="153">
        <f>[1]Source!E24</f>
        <v>-7</v>
      </c>
      <c r="F204" s="153">
        <f>[1]Source!F24</f>
        <v>-7</v>
      </c>
      <c r="G204" s="153">
        <f>[1]Source!G24</f>
        <v>-7</v>
      </c>
      <c r="H204" s="153">
        <f>[1]Source!H24</f>
        <v>-7</v>
      </c>
      <c r="I204" s="153">
        <f>[1]Source!I24</f>
        <v>-7</v>
      </c>
      <c r="J204" s="153">
        <f>[1]Source!J24</f>
        <v>-7</v>
      </c>
      <c r="K204" s="153">
        <f>[1]Source!K24</f>
        <v>-7</v>
      </c>
      <c r="L204" s="153">
        <f>[1]Source!L24</f>
        <v>-7</v>
      </c>
      <c r="M204" s="153">
        <f>[1]Source!M24</f>
        <v>-7</v>
      </c>
      <c r="N204" s="153">
        <f>[1]Source!N24</f>
        <v>-7</v>
      </c>
      <c r="O204" s="153">
        <f>[1]Source!O24</f>
        <v>-7</v>
      </c>
      <c r="P204" s="14">
        <f t="shared" si="60"/>
        <v>-84</v>
      </c>
      <c r="Q204" s="17">
        <f t="shared" si="61"/>
        <v>-14</v>
      </c>
      <c r="R204" s="14">
        <f t="shared" si="64"/>
        <v>-70</v>
      </c>
      <c r="T204" s="17">
        <f t="shared" si="63"/>
        <v>305</v>
      </c>
      <c r="U204" s="14">
        <f>SUM(T203:T204)</f>
        <v>305</v>
      </c>
      <c r="W204" s="19"/>
    </row>
    <row r="205" spans="1:23" x14ac:dyDescent="0.2">
      <c r="A205" s="27" t="s">
        <v>128</v>
      </c>
      <c r="C205" s="17">
        <v>0</v>
      </c>
      <c r="D205" s="17">
        <v>0</v>
      </c>
      <c r="E205" s="17">
        <v>0</v>
      </c>
      <c r="F205" s="17">
        <v>0</v>
      </c>
      <c r="G205" s="17">
        <v>0</v>
      </c>
      <c r="H205" s="17">
        <v>0</v>
      </c>
      <c r="I205" s="17">
        <v>0</v>
      </c>
      <c r="J205" s="17">
        <v>0</v>
      </c>
      <c r="K205" s="17">
        <v>0</v>
      </c>
      <c r="L205" s="17">
        <v>0</v>
      </c>
      <c r="M205" s="17">
        <v>0</v>
      </c>
      <c r="N205" s="17">
        <v>0</v>
      </c>
      <c r="O205" s="17">
        <v>0</v>
      </c>
      <c r="P205" s="14">
        <f t="shared" si="60"/>
        <v>0</v>
      </c>
      <c r="Q205" s="17">
        <f t="shared" si="61"/>
        <v>0</v>
      </c>
      <c r="R205" s="14">
        <f t="shared" si="64"/>
        <v>0</v>
      </c>
      <c r="T205" s="17">
        <f t="shared" si="63"/>
        <v>0</v>
      </c>
      <c r="U205" s="14"/>
    </row>
    <row r="206" spans="1:23" x14ac:dyDescent="0.2">
      <c r="A206" s="27" t="s">
        <v>129</v>
      </c>
      <c r="B206" s="18" t="s">
        <v>32</v>
      </c>
      <c r="C206" s="17">
        <v>811</v>
      </c>
      <c r="D206" s="153">
        <f>[1]Source!D32</f>
        <v>-17</v>
      </c>
      <c r="E206" s="153">
        <f>[1]Source!E32</f>
        <v>-17</v>
      </c>
      <c r="F206" s="153">
        <f>[1]Source!F32</f>
        <v>-17</v>
      </c>
      <c r="G206" s="153">
        <f>[1]Source!G32</f>
        <v>-17</v>
      </c>
      <c r="H206" s="153">
        <f>[1]Source!H32</f>
        <v>-17</v>
      </c>
      <c r="I206" s="153">
        <f>[1]Source!I32</f>
        <v>-17</v>
      </c>
      <c r="J206" s="153">
        <f>[1]Source!J32</f>
        <v>-17</v>
      </c>
      <c r="K206" s="153">
        <f>[1]Source!K32</f>
        <v>-17</v>
      </c>
      <c r="L206" s="153">
        <f>[1]Source!L32</f>
        <v>-17</v>
      </c>
      <c r="M206" s="153">
        <f>[1]Source!M32</f>
        <v>-17</v>
      </c>
      <c r="N206" s="153">
        <f>[1]Source!N32</f>
        <v>-17</v>
      </c>
      <c r="O206" s="153">
        <f>[1]Source!O32</f>
        <v>-17</v>
      </c>
      <c r="P206" s="14">
        <f t="shared" si="60"/>
        <v>-204</v>
      </c>
      <c r="Q206" s="17">
        <f t="shared" si="61"/>
        <v>-34</v>
      </c>
      <c r="R206" s="14">
        <f t="shared" si="64"/>
        <v>-170</v>
      </c>
      <c r="T206" s="17">
        <f t="shared" si="63"/>
        <v>777</v>
      </c>
      <c r="U206" s="14">
        <f>SUM(T205:T206)</f>
        <v>777</v>
      </c>
      <c r="W206" s="19"/>
    </row>
    <row r="207" spans="1:23" x14ac:dyDescent="0.2">
      <c r="A207" s="15" t="s">
        <v>38</v>
      </c>
      <c r="B207" s="18"/>
      <c r="C207" s="17">
        <v>0</v>
      </c>
      <c r="D207" s="17">
        <v>0</v>
      </c>
      <c r="E207" s="17">
        <v>0</v>
      </c>
      <c r="F207" s="17">
        <v>0</v>
      </c>
      <c r="G207" s="17">
        <v>0</v>
      </c>
      <c r="H207" s="17">
        <v>0</v>
      </c>
      <c r="I207" s="17">
        <v>0</v>
      </c>
      <c r="J207" s="17">
        <v>0</v>
      </c>
      <c r="K207" s="17">
        <v>0</v>
      </c>
      <c r="L207" s="17">
        <v>0</v>
      </c>
      <c r="M207" s="17">
        <v>0</v>
      </c>
      <c r="N207" s="17">
        <v>0</v>
      </c>
      <c r="O207" s="17">
        <v>0</v>
      </c>
      <c r="P207" s="14">
        <f t="shared" si="60"/>
        <v>0</v>
      </c>
      <c r="Q207" s="17">
        <f t="shared" si="61"/>
        <v>0</v>
      </c>
      <c r="R207" s="14">
        <f t="shared" si="64"/>
        <v>0</v>
      </c>
      <c r="T207" s="17">
        <f t="shared" si="63"/>
        <v>0</v>
      </c>
      <c r="U207" s="14">
        <f>T207</f>
        <v>0</v>
      </c>
      <c r="W207" s="19"/>
    </row>
    <row r="208" spans="1:23" x14ac:dyDescent="0.2">
      <c r="A208" s="27" t="s">
        <v>130</v>
      </c>
      <c r="B208" s="18" t="s">
        <v>32</v>
      </c>
      <c r="C208" s="17">
        <v>444</v>
      </c>
      <c r="D208" s="153">
        <f>[1]Source!D25</f>
        <v>-10</v>
      </c>
      <c r="E208" s="153">
        <f>[1]Source!E25</f>
        <v>-10</v>
      </c>
      <c r="F208" s="153">
        <f>[1]Source!F25</f>
        <v>-10</v>
      </c>
      <c r="G208" s="153">
        <f>[1]Source!G25</f>
        <v>-10</v>
      </c>
      <c r="H208" s="153">
        <f>[1]Source!H25</f>
        <v>-10</v>
      </c>
      <c r="I208" s="153">
        <f>[1]Source!I25</f>
        <v>-10</v>
      </c>
      <c r="J208" s="153">
        <f>[1]Source!J25</f>
        <v>-10</v>
      </c>
      <c r="K208" s="153">
        <f>[1]Source!K25</f>
        <v>-10</v>
      </c>
      <c r="L208" s="153">
        <f>[1]Source!L25</f>
        <v>-10</v>
      </c>
      <c r="M208" s="153">
        <f>[1]Source!M25</f>
        <v>-10</v>
      </c>
      <c r="N208" s="153">
        <f>[1]Source!N25</f>
        <v>-10</v>
      </c>
      <c r="O208" s="153">
        <f>[1]Source!O25</f>
        <v>-10</v>
      </c>
      <c r="P208" s="14">
        <f t="shared" si="60"/>
        <v>-120</v>
      </c>
      <c r="Q208" s="17">
        <f t="shared" si="61"/>
        <v>-20</v>
      </c>
      <c r="R208" s="14">
        <f t="shared" si="64"/>
        <v>-100</v>
      </c>
      <c r="T208" s="17">
        <f t="shared" si="63"/>
        <v>424</v>
      </c>
      <c r="U208" s="14"/>
      <c r="W208" s="19"/>
    </row>
    <row r="209" spans="1:23" x14ac:dyDescent="0.2">
      <c r="A209" s="27" t="s">
        <v>131</v>
      </c>
      <c r="B209" s="18"/>
      <c r="C209" s="17">
        <v>0</v>
      </c>
      <c r="D209" s="17">
        <v>0</v>
      </c>
      <c r="E209" s="17">
        <v>0</v>
      </c>
      <c r="F209" s="17">
        <v>0</v>
      </c>
      <c r="G209" s="17">
        <v>0</v>
      </c>
      <c r="H209" s="17">
        <v>0</v>
      </c>
      <c r="I209" s="17">
        <v>0</v>
      </c>
      <c r="J209" s="17">
        <v>0</v>
      </c>
      <c r="K209" s="17">
        <v>0</v>
      </c>
      <c r="L209" s="17">
        <v>0</v>
      </c>
      <c r="M209" s="17">
        <v>0</v>
      </c>
      <c r="N209" s="17">
        <v>0</v>
      </c>
      <c r="O209" s="17">
        <v>0</v>
      </c>
      <c r="P209" s="14">
        <f t="shared" si="60"/>
        <v>0</v>
      </c>
      <c r="Q209" s="17">
        <f t="shared" si="61"/>
        <v>0</v>
      </c>
      <c r="R209" s="14">
        <f t="shared" si="64"/>
        <v>0</v>
      </c>
      <c r="T209" s="17">
        <f t="shared" si="63"/>
        <v>0</v>
      </c>
      <c r="U209" s="14">
        <f>SUM(T208:T209)</f>
        <v>424</v>
      </c>
      <c r="W209" s="19"/>
    </row>
    <row r="210" spans="1:23" x14ac:dyDescent="0.2">
      <c r="A210" s="27" t="s">
        <v>132</v>
      </c>
      <c r="B210" s="18"/>
      <c r="C210" s="17">
        <v>409</v>
      </c>
      <c r="D210" s="17">
        <v>0</v>
      </c>
      <c r="E210" s="17">
        <v>0</v>
      </c>
      <c r="F210" s="17">
        <v>0</v>
      </c>
      <c r="G210" s="17">
        <v>0</v>
      </c>
      <c r="H210" s="17">
        <v>0</v>
      </c>
      <c r="I210" s="17">
        <v>0</v>
      </c>
      <c r="J210" s="17">
        <v>0</v>
      </c>
      <c r="K210" s="17">
        <v>0</v>
      </c>
      <c r="L210" s="17">
        <v>0</v>
      </c>
      <c r="M210" s="17">
        <v>0</v>
      </c>
      <c r="N210" s="17">
        <v>0</v>
      </c>
      <c r="O210" s="17">
        <v>0</v>
      </c>
      <c r="P210" s="14">
        <f t="shared" si="60"/>
        <v>0</v>
      </c>
      <c r="Q210" s="17">
        <f t="shared" si="61"/>
        <v>0</v>
      </c>
      <c r="R210" s="14">
        <f t="shared" si="64"/>
        <v>0</v>
      </c>
      <c r="T210" s="17">
        <f t="shared" si="63"/>
        <v>409</v>
      </c>
      <c r="U210" s="14">
        <f>T210</f>
        <v>409</v>
      </c>
      <c r="W210" s="19"/>
    </row>
    <row r="211" spans="1:23" x14ac:dyDescent="0.2">
      <c r="A211" s="27" t="s">
        <v>63</v>
      </c>
      <c r="B211" s="18" t="s">
        <v>32</v>
      </c>
      <c r="C211" s="199">
        <f>3728+0</f>
        <v>3728</v>
      </c>
      <c r="D211" s="153">
        <f>[1]Source!D28</f>
        <v>-107</v>
      </c>
      <c r="E211" s="153">
        <f>[1]Source!E28</f>
        <v>-108</v>
      </c>
      <c r="F211" s="153">
        <f>[1]Source!F28</f>
        <v>-107</v>
      </c>
      <c r="G211" s="153">
        <f>[1]Source!G28</f>
        <v>-107</v>
      </c>
      <c r="H211" s="153">
        <f>[1]Source!H28</f>
        <v>-107</v>
      </c>
      <c r="I211" s="153">
        <f>[1]Source!I28</f>
        <v>-107</v>
      </c>
      <c r="J211" s="153">
        <f>[1]Source!J28</f>
        <v>-107</v>
      </c>
      <c r="K211" s="153">
        <f>[1]Source!K28</f>
        <v>-107</v>
      </c>
      <c r="L211" s="153">
        <f>[1]Source!L28</f>
        <v>-107</v>
      </c>
      <c r="M211" s="153">
        <f>[1]Source!M28</f>
        <v>-107</v>
      </c>
      <c r="N211" s="153">
        <f>[1]Source!N28</f>
        <v>-107</v>
      </c>
      <c r="O211" s="153">
        <f>[1]Source!O28</f>
        <v>-107</v>
      </c>
      <c r="P211" s="14">
        <f>SUM(D211:O211)</f>
        <v>-1285</v>
      </c>
      <c r="Q211" s="17">
        <f t="shared" si="61"/>
        <v>-215</v>
      </c>
      <c r="R211" s="14">
        <f>P211-Q211</f>
        <v>-1070</v>
      </c>
      <c r="T211" s="17">
        <f t="shared" si="63"/>
        <v>3513</v>
      </c>
      <c r="U211" s="14"/>
      <c r="W211" s="19"/>
    </row>
    <row r="212" spans="1:23" x14ac:dyDescent="0.2">
      <c r="A212" s="27" t="s">
        <v>133</v>
      </c>
      <c r="B212" s="162"/>
      <c r="C212" s="155">
        <v>114</v>
      </c>
      <c r="D212" s="17">
        <v>0</v>
      </c>
      <c r="E212" s="17">
        <v>0</v>
      </c>
      <c r="F212" s="17">
        <v>0</v>
      </c>
      <c r="G212" s="17">
        <v>0</v>
      </c>
      <c r="H212" s="17">
        <v>0</v>
      </c>
      <c r="I212" s="17">
        <v>0</v>
      </c>
      <c r="J212" s="17">
        <v>0</v>
      </c>
      <c r="K212" s="17">
        <v>0</v>
      </c>
      <c r="L212" s="17">
        <v>0</v>
      </c>
      <c r="M212" s="17">
        <v>0</v>
      </c>
      <c r="N212" s="17">
        <v>0</v>
      </c>
      <c r="O212" s="17">
        <v>0</v>
      </c>
      <c r="P212" s="14">
        <f>SUM(D212:O212)</f>
        <v>0</v>
      </c>
      <c r="Q212" s="17">
        <f t="shared" si="61"/>
        <v>0</v>
      </c>
      <c r="R212" s="14">
        <f>P212-Q212</f>
        <v>0</v>
      </c>
      <c r="T212" s="17">
        <f t="shared" si="63"/>
        <v>114</v>
      </c>
      <c r="U212" s="14"/>
      <c r="W212" s="19"/>
    </row>
    <row r="213" spans="1:23" x14ac:dyDescent="0.2">
      <c r="A213" s="27" t="s">
        <v>134</v>
      </c>
      <c r="C213" s="155">
        <v>-49</v>
      </c>
      <c r="D213" s="17">
        <v>-1</v>
      </c>
      <c r="E213" s="17">
        <v>-1</v>
      </c>
      <c r="F213" s="17">
        <v>0</v>
      </c>
      <c r="G213" s="17">
        <v>-1</v>
      </c>
      <c r="H213" s="17">
        <v>0</v>
      </c>
      <c r="I213" s="17">
        <v>-1</v>
      </c>
      <c r="J213" s="17">
        <v>0</v>
      </c>
      <c r="K213" s="17">
        <v>-1</v>
      </c>
      <c r="L213" s="17">
        <v>0</v>
      </c>
      <c r="M213" s="17">
        <v>-1</v>
      </c>
      <c r="N213" s="17">
        <v>0</v>
      </c>
      <c r="O213" s="17">
        <v>-1</v>
      </c>
      <c r="P213" s="14">
        <f>SUM(D213:O213)</f>
        <v>-7</v>
      </c>
      <c r="Q213" s="17">
        <f t="shared" si="61"/>
        <v>-2</v>
      </c>
      <c r="R213" s="14">
        <f>P213-Q213</f>
        <v>-5</v>
      </c>
      <c r="T213" s="17">
        <f t="shared" si="63"/>
        <v>-51</v>
      </c>
      <c r="U213" s="14"/>
      <c r="W213" s="19"/>
    </row>
    <row r="214" spans="1:23" x14ac:dyDescent="0.2">
      <c r="A214" s="27" t="s">
        <v>135</v>
      </c>
      <c r="B214" s="162"/>
      <c r="C214" s="17">
        <v>0</v>
      </c>
      <c r="D214" s="17">
        <v>0</v>
      </c>
      <c r="E214" s="17">
        <v>0</v>
      </c>
      <c r="F214" s="17">
        <v>0</v>
      </c>
      <c r="G214" s="17">
        <v>0</v>
      </c>
      <c r="H214" s="17">
        <v>0</v>
      </c>
      <c r="I214" s="17">
        <v>0</v>
      </c>
      <c r="J214" s="17">
        <v>0</v>
      </c>
      <c r="K214" s="17">
        <v>0</v>
      </c>
      <c r="L214" s="17">
        <v>0</v>
      </c>
      <c r="M214" s="17">
        <v>0</v>
      </c>
      <c r="N214" s="17">
        <v>0</v>
      </c>
      <c r="O214" s="17">
        <v>0</v>
      </c>
      <c r="P214" s="14">
        <f t="shared" si="60"/>
        <v>0</v>
      </c>
      <c r="Q214" s="17">
        <f t="shared" si="61"/>
        <v>0</v>
      </c>
      <c r="R214" s="14">
        <f t="shared" si="64"/>
        <v>0</v>
      </c>
      <c r="T214" s="17">
        <f t="shared" si="63"/>
        <v>0</v>
      </c>
      <c r="U214" s="14"/>
      <c r="W214" s="19"/>
    </row>
    <row r="215" spans="1:23" x14ac:dyDescent="0.2">
      <c r="A215" s="27" t="s">
        <v>136</v>
      </c>
      <c r="B215" s="18" t="s">
        <v>32</v>
      </c>
      <c r="C215" s="17">
        <v>345</v>
      </c>
      <c r="D215" s="153">
        <f>[1]Source!D33</f>
        <v>-7</v>
      </c>
      <c r="E215" s="153">
        <f>[1]Source!E33</f>
        <v>-7</v>
      </c>
      <c r="F215" s="153">
        <f>[1]Source!F33</f>
        <v>-7</v>
      </c>
      <c r="G215" s="153">
        <f>[1]Source!G33</f>
        <v>-7</v>
      </c>
      <c r="H215" s="153">
        <f>[1]Source!H33</f>
        <v>-7</v>
      </c>
      <c r="I215" s="153">
        <f>[1]Source!I33</f>
        <v>-7</v>
      </c>
      <c r="J215" s="153">
        <f>[1]Source!J33</f>
        <v>-7</v>
      </c>
      <c r="K215" s="153">
        <f>[1]Source!K33</f>
        <v>-8</v>
      </c>
      <c r="L215" s="153">
        <f>[1]Source!L33</f>
        <v>-7</v>
      </c>
      <c r="M215" s="153">
        <f>[1]Source!M33</f>
        <v>-8</v>
      </c>
      <c r="N215" s="153">
        <f>[1]Source!N33</f>
        <v>-7</v>
      </c>
      <c r="O215" s="153">
        <f>[1]Source!O33</f>
        <v>-8</v>
      </c>
      <c r="P215" s="14">
        <f t="shared" si="60"/>
        <v>-87</v>
      </c>
      <c r="Q215" s="17">
        <f t="shared" si="61"/>
        <v>-14</v>
      </c>
      <c r="R215" s="14">
        <f t="shared" si="64"/>
        <v>-73</v>
      </c>
      <c r="T215" s="17">
        <f t="shared" si="63"/>
        <v>331</v>
      </c>
      <c r="U215" s="14">
        <f>SUM(T211:T215)</f>
        <v>3907</v>
      </c>
    </row>
    <row r="216" spans="1:23" x14ac:dyDescent="0.2">
      <c r="A216" s="27" t="s">
        <v>137</v>
      </c>
      <c r="B216" s="162"/>
      <c r="C216" s="17">
        <v>0</v>
      </c>
      <c r="D216" s="17">
        <v>0</v>
      </c>
      <c r="E216" s="17">
        <v>0</v>
      </c>
      <c r="F216" s="17">
        <v>0</v>
      </c>
      <c r="G216" s="17">
        <v>0</v>
      </c>
      <c r="H216" s="17">
        <v>0</v>
      </c>
      <c r="I216" s="17">
        <v>0</v>
      </c>
      <c r="J216" s="17">
        <v>0</v>
      </c>
      <c r="K216" s="17">
        <v>0</v>
      </c>
      <c r="L216" s="17">
        <v>0</v>
      </c>
      <c r="M216" s="17">
        <v>0</v>
      </c>
      <c r="N216" s="17">
        <v>0</v>
      </c>
      <c r="O216" s="17">
        <v>0</v>
      </c>
      <c r="P216" s="14">
        <f t="shared" si="60"/>
        <v>0</v>
      </c>
      <c r="Q216" s="17">
        <f t="shared" si="61"/>
        <v>0</v>
      </c>
      <c r="R216" s="14">
        <f t="shared" si="64"/>
        <v>0</v>
      </c>
      <c r="T216" s="17">
        <f t="shared" si="63"/>
        <v>0</v>
      </c>
    </row>
    <row r="217" spans="1:23" x14ac:dyDescent="0.2">
      <c r="A217" s="27" t="s">
        <v>136</v>
      </c>
      <c r="B217" s="18" t="s">
        <v>32</v>
      </c>
      <c r="C217" s="17">
        <v>1739</v>
      </c>
      <c r="D217" s="153">
        <f>[1]Source!D34</f>
        <v>-38</v>
      </c>
      <c r="E217" s="153">
        <f>[1]Source!E34</f>
        <v>-38</v>
      </c>
      <c r="F217" s="153">
        <f>[1]Source!F34</f>
        <v>-38</v>
      </c>
      <c r="G217" s="153">
        <f>[1]Source!G34</f>
        <v>-38</v>
      </c>
      <c r="H217" s="153">
        <f>[1]Source!H34</f>
        <v>-38</v>
      </c>
      <c r="I217" s="153">
        <f>[1]Source!I34</f>
        <v>-38</v>
      </c>
      <c r="J217" s="153">
        <f>[1]Source!J34</f>
        <v>-38</v>
      </c>
      <c r="K217" s="153">
        <f>[1]Source!K34</f>
        <v>-38</v>
      </c>
      <c r="L217" s="153">
        <f>[1]Source!L34</f>
        <v>-38</v>
      </c>
      <c r="M217" s="153">
        <f>[1]Source!M34</f>
        <v>-38</v>
      </c>
      <c r="N217" s="153">
        <f>[1]Source!N34</f>
        <v>-38</v>
      </c>
      <c r="O217" s="153">
        <f>[1]Source!O34</f>
        <v>-37</v>
      </c>
      <c r="P217" s="14">
        <f t="shared" si="60"/>
        <v>-455</v>
      </c>
      <c r="Q217" s="17">
        <f t="shared" si="61"/>
        <v>-76</v>
      </c>
      <c r="R217" s="14">
        <f t="shared" si="64"/>
        <v>-379</v>
      </c>
      <c r="T217" s="17">
        <f t="shared" si="63"/>
        <v>1663</v>
      </c>
      <c r="U217" s="14">
        <f>SUM(T216:T217)</f>
        <v>1663</v>
      </c>
    </row>
    <row r="218" spans="1:23" x14ac:dyDescent="0.2">
      <c r="A218" s="15" t="s">
        <v>38</v>
      </c>
      <c r="C218" s="17">
        <v>0</v>
      </c>
      <c r="D218" s="17">
        <v>0</v>
      </c>
      <c r="E218" s="17">
        <v>0</v>
      </c>
      <c r="F218" s="17">
        <v>0</v>
      </c>
      <c r="G218" s="17">
        <v>0</v>
      </c>
      <c r="H218" s="17">
        <v>0</v>
      </c>
      <c r="I218" s="17">
        <v>0</v>
      </c>
      <c r="J218" s="17">
        <v>0</v>
      </c>
      <c r="K218" s="17">
        <v>0</v>
      </c>
      <c r="L218" s="17">
        <v>0</v>
      </c>
      <c r="M218" s="17">
        <v>0</v>
      </c>
      <c r="N218" s="17">
        <v>0</v>
      </c>
      <c r="O218" s="17">
        <v>0</v>
      </c>
      <c r="P218" s="14">
        <f>SUM(D218:O218)</f>
        <v>0</v>
      </c>
      <c r="Q218" s="17">
        <f t="shared" si="61"/>
        <v>0</v>
      </c>
      <c r="R218" s="14">
        <f>P218-Q218</f>
        <v>0</v>
      </c>
      <c r="T218" s="17">
        <f t="shared" si="63"/>
        <v>0</v>
      </c>
      <c r="U218" s="14">
        <f t="shared" ref="U218:U224" si="65">T218</f>
        <v>0</v>
      </c>
    </row>
    <row r="219" spans="1:23" x14ac:dyDescent="0.2">
      <c r="A219" s="15" t="s">
        <v>38</v>
      </c>
      <c r="C219" s="17">
        <v>0</v>
      </c>
      <c r="D219" s="17">
        <v>0</v>
      </c>
      <c r="E219" s="17">
        <v>0</v>
      </c>
      <c r="F219" s="17">
        <v>0</v>
      </c>
      <c r="G219" s="17">
        <v>0</v>
      </c>
      <c r="H219" s="17">
        <v>0</v>
      </c>
      <c r="I219" s="17">
        <v>0</v>
      </c>
      <c r="J219" s="17">
        <v>0</v>
      </c>
      <c r="K219" s="17">
        <v>0</v>
      </c>
      <c r="L219" s="17">
        <v>0</v>
      </c>
      <c r="M219" s="17">
        <v>0</v>
      </c>
      <c r="N219" s="17">
        <v>0</v>
      </c>
      <c r="O219" s="17">
        <v>0</v>
      </c>
      <c r="P219" s="14">
        <f>SUM(D219:O219)</f>
        <v>0</v>
      </c>
      <c r="Q219" s="17">
        <f t="shared" si="61"/>
        <v>0</v>
      </c>
      <c r="R219" s="14">
        <f>P219-Q219</f>
        <v>0</v>
      </c>
      <c r="T219" s="17">
        <f t="shared" si="63"/>
        <v>0</v>
      </c>
      <c r="U219" s="14">
        <f t="shared" si="65"/>
        <v>0</v>
      </c>
    </row>
    <row r="220" spans="1:23" x14ac:dyDescent="0.2">
      <c r="A220" s="15" t="s">
        <v>38</v>
      </c>
      <c r="C220" s="17">
        <v>0</v>
      </c>
      <c r="D220" s="17">
        <v>0</v>
      </c>
      <c r="E220" s="17">
        <v>0</v>
      </c>
      <c r="F220" s="17">
        <v>0</v>
      </c>
      <c r="G220" s="17">
        <v>0</v>
      </c>
      <c r="H220" s="17">
        <v>0</v>
      </c>
      <c r="I220" s="17">
        <v>0</v>
      </c>
      <c r="J220" s="17">
        <v>0</v>
      </c>
      <c r="K220" s="17">
        <v>0</v>
      </c>
      <c r="L220" s="17">
        <v>0</v>
      </c>
      <c r="M220" s="17">
        <v>0</v>
      </c>
      <c r="N220" s="17">
        <v>0</v>
      </c>
      <c r="O220" s="17">
        <v>0</v>
      </c>
      <c r="P220" s="14">
        <f t="shared" si="60"/>
        <v>0</v>
      </c>
      <c r="Q220" s="17">
        <f t="shared" si="61"/>
        <v>0</v>
      </c>
      <c r="R220" s="14">
        <f t="shared" si="64"/>
        <v>0</v>
      </c>
      <c r="T220" s="17">
        <f t="shared" si="63"/>
        <v>0</v>
      </c>
      <c r="U220" s="14">
        <f t="shared" si="65"/>
        <v>0</v>
      </c>
    </row>
    <row r="221" spans="1:23" x14ac:dyDescent="0.2">
      <c r="A221" s="27" t="s">
        <v>138</v>
      </c>
      <c r="C221" s="17">
        <v>0</v>
      </c>
      <c r="D221" s="17">
        <v>0</v>
      </c>
      <c r="E221" s="17">
        <v>0</v>
      </c>
      <c r="F221" s="17">
        <v>0</v>
      </c>
      <c r="G221" s="17">
        <v>0</v>
      </c>
      <c r="H221" s="17">
        <v>0</v>
      </c>
      <c r="I221" s="17">
        <v>0</v>
      </c>
      <c r="J221" s="17">
        <v>0</v>
      </c>
      <c r="K221" s="17">
        <v>0</v>
      </c>
      <c r="L221" s="17">
        <v>0</v>
      </c>
      <c r="M221" s="17">
        <v>0</v>
      </c>
      <c r="N221" s="17">
        <v>0</v>
      </c>
      <c r="O221" s="17">
        <v>0</v>
      </c>
      <c r="P221" s="14">
        <f t="shared" si="60"/>
        <v>0</v>
      </c>
      <c r="Q221" s="17">
        <f t="shared" si="61"/>
        <v>0</v>
      </c>
      <c r="R221" s="14">
        <f t="shared" si="64"/>
        <v>0</v>
      </c>
      <c r="T221" s="17">
        <f t="shared" si="63"/>
        <v>0</v>
      </c>
      <c r="U221" s="14">
        <f t="shared" si="65"/>
        <v>0</v>
      </c>
    </row>
    <row r="222" spans="1:23" x14ac:dyDescent="0.2">
      <c r="A222" s="27" t="s">
        <v>139</v>
      </c>
      <c r="C222" s="17">
        <v>0</v>
      </c>
      <c r="D222" s="17">
        <v>0</v>
      </c>
      <c r="E222" s="17">
        <v>0</v>
      </c>
      <c r="F222" s="17">
        <v>0</v>
      </c>
      <c r="G222" s="17">
        <v>0</v>
      </c>
      <c r="H222" s="17">
        <v>0</v>
      </c>
      <c r="I222" s="17">
        <v>0</v>
      </c>
      <c r="J222" s="17">
        <v>0</v>
      </c>
      <c r="K222" s="17">
        <v>0</v>
      </c>
      <c r="L222" s="17">
        <v>0</v>
      </c>
      <c r="M222" s="17">
        <v>0</v>
      </c>
      <c r="N222" s="17">
        <v>0</v>
      </c>
      <c r="O222" s="194">
        <f>1500-1500</f>
        <v>0</v>
      </c>
      <c r="P222" s="14">
        <f t="shared" si="60"/>
        <v>0</v>
      </c>
      <c r="Q222" s="17">
        <f t="shared" si="61"/>
        <v>0</v>
      </c>
      <c r="R222" s="14">
        <f t="shared" si="64"/>
        <v>0</v>
      </c>
      <c r="T222" s="17">
        <f t="shared" si="63"/>
        <v>0</v>
      </c>
      <c r="U222" s="14">
        <f t="shared" si="65"/>
        <v>0</v>
      </c>
    </row>
    <row r="223" spans="1:23" x14ac:dyDescent="0.2">
      <c r="A223" s="27" t="s">
        <v>140</v>
      </c>
      <c r="C223" s="17">
        <v>500</v>
      </c>
      <c r="D223" s="17">
        <v>0</v>
      </c>
      <c r="E223" s="17">
        <v>0</v>
      </c>
      <c r="F223" s="17">
        <v>0</v>
      </c>
      <c r="G223" s="17">
        <v>0</v>
      </c>
      <c r="H223" s="17">
        <v>0</v>
      </c>
      <c r="I223" s="17">
        <v>0</v>
      </c>
      <c r="J223" s="17">
        <v>0</v>
      </c>
      <c r="K223" s="17">
        <v>0</v>
      </c>
      <c r="L223" s="17">
        <v>0</v>
      </c>
      <c r="M223" s="17">
        <v>0</v>
      </c>
      <c r="N223" s="17">
        <v>0</v>
      </c>
      <c r="O223" s="194">
        <f>-279+279</f>
        <v>0</v>
      </c>
      <c r="P223" s="14">
        <f t="shared" si="60"/>
        <v>0</v>
      </c>
      <c r="Q223" s="17">
        <f t="shared" si="61"/>
        <v>0</v>
      </c>
      <c r="R223" s="14">
        <f t="shared" si="64"/>
        <v>0</v>
      </c>
      <c r="T223" s="17">
        <f t="shared" si="63"/>
        <v>500</v>
      </c>
      <c r="U223" s="14">
        <f t="shared" si="65"/>
        <v>500</v>
      </c>
    </row>
    <row r="224" spans="1:23" x14ac:dyDescent="0.2">
      <c r="A224" s="27" t="s">
        <v>26</v>
      </c>
      <c r="C224" s="217">
        <f>4-4</f>
        <v>0</v>
      </c>
      <c r="D224" s="25">
        <v>0</v>
      </c>
      <c r="E224" s="25">
        <v>0</v>
      </c>
      <c r="F224" s="25">
        <v>0</v>
      </c>
      <c r="G224" s="25">
        <v>0</v>
      </c>
      <c r="H224" s="25">
        <v>0</v>
      </c>
      <c r="I224" s="25">
        <v>0</v>
      </c>
      <c r="J224" s="25">
        <v>0</v>
      </c>
      <c r="K224" s="25">
        <v>0</v>
      </c>
      <c r="L224" s="25">
        <v>0</v>
      </c>
      <c r="M224" s="25">
        <v>0</v>
      </c>
      <c r="N224" s="25">
        <v>0</v>
      </c>
      <c r="O224" s="25">
        <v>0</v>
      </c>
      <c r="P224" s="16">
        <f t="shared" si="60"/>
        <v>0</v>
      </c>
      <c r="Q224" s="25">
        <f t="shared" si="61"/>
        <v>0</v>
      </c>
      <c r="R224" s="16">
        <f t="shared" si="64"/>
        <v>0</v>
      </c>
      <c r="T224" s="17">
        <f t="shared" si="63"/>
        <v>0</v>
      </c>
      <c r="U224" s="14">
        <f t="shared" si="65"/>
        <v>0</v>
      </c>
      <c r="W224" s="19"/>
    </row>
    <row r="225" spans="1:23" ht="3.95" customHeight="1" x14ac:dyDescent="0.2">
      <c r="C225" s="19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7"/>
      <c r="R225" s="14"/>
      <c r="W225" s="19"/>
    </row>
    <row r="226" spans="1:23" x14ac:dyDescent="0.2">
      <c r="A226" s="26" t="s">
        <v>141</v>
      </c>
      <c r="C226" s="14">
        <f>SUM(C183:C224)</f>
        <v>74053</v>
      </c>
      <c r="D226" s="14">
        <f t="shared" ref="D226:O226" si="66">SUM(D182:D225)</f>
        <v>73623</v>
      </c>
      <c r="E226" s="14">
        <f t="shared" si="66"/>
        <v>73219</v>
      </c>
      <c r="F226" s="14">
        <f t="shared" si="66"/>
        <v>72804</v>
      </c>
      <c r="G226" s="14">
        <f t="shared" si="66"/>
        <v>72436</v>
      </c>
      <c r="H226" s="14">
        <f t="shared" si="66"/>
        <v>72122</v>
      </c>
      <c r="I226" s="14">
        <f t="shared" si="66"/>
        <v>71835</v>
      </c>
      <c r="J226" s="14">
        <f t="shared" si="66"/>
        <v>71556</v>
      </c>
      <c r="K226" s="14">
        <f t="shared" si="66"/>
        <v>71273</v>
      </c>
      <c r="L226" s="14">
        <f t="shared" si="66"/>
        <v>70984</v>
      </c>
      <c r="M226" s="14">
        <f t="shared" si="66"/>
        <v>70682</v>
      </c>
      <c r="N226" s="14">
        <f t="shared" si="66"/>
        <v>70402</v>
      </c>
      <c r="O226" s="14">
        <f t="shared" si="66"/>
        <v>70120</v>
      </c>
      <c r="P226" s="14"/>
      <c r="Q226" s="17"/>
    </row>
    <row r="227" spans="1:23" ht="3.95" customHeight="1" x14ac:dyDescent="0.2">
      <c r="Q227" s="17"/>
    </row>
    <row r="228" spans="1:23" x14ac:dyDescent="0.2">
      <c r="A228" s="27" t="s">
        <v>28</v>
      </c>
      <c r="C228" s="14"/>
      <c r="D228" s="14">
        <f t="shared" ref="D228:O228" si="67">D226-C226</f>
        <v>-430</v>
      </c>
      <c r="E228" s="14">
        <f t="shared" si="67"/>
        <v>-404</v>
      </c>
      <c r="F228" s="14">
        <f t="shared" si="67"/>
        <v>-415</v>
      </c>
      <c r="G228" s="14">
        <f t="shared" si="67"/>
        <v>-368</v>
      </c>
      <c r="H228" s="14">
        <f t="shared" si="67"/>
        <v>-314</v>
      </c>
      <c r="I228" s="14">
        <f t="shared" si="67"/>
        <v>-287</v>
      </c>
      <c r="J228" s="14">
        <f t="shared" si="67"/>
        <v>-279</v>
      </c>
      <c r="K228" s="14">
        <f t="shared" si="67"/>
        <v>-283</v>
      </c>
      <c r="L228" s="14">
        <f t="shared" si="67"/>
        <v>-289</v>
      </c>
      <c r="M228" s="14">
        <f t="shared" si="67"/>
        <v>-302</v>
      </c>
      <c r="N228" s="14">
        <f t="shared" si="67"/>
        <v>-280</v>
      </c>
      <c r="O228" s="14">
        <f t="shared" si="67"/>
        <v>-282</v>
      </c>
      <c r="P228" s="14">
        <f>SUM(D228:O228)</f>
        <v>-3933</v>
      </c>
      <c r="Q228" s="14">
        <f>SUM(Q183:Q224)</f>
        <v>-834</v>
      </c>
      <c r="R228" s="14">
        <f>P228-Q228</f>
        <v>-3099</v>
      </c>
    </row>
    <row r="229" spans="1:23" x14ac:dyDescent="0.2">
      <c r="A229"/>
      <c r="Q229" s="17"/>
    </row>
    <row r="230" spans="1:23" ht="8.1" customHeight="1" x14ac:dyDescent="0.2">
      <c r="Q230" s="17"/>
    </row>
    <row r="231" spans="1:23" x14ac:dyDescent="0.2">
      <c r="A231" s="26" t="s">
        <v>142</v>
      </c>
      <c r="C231" s="14"/>
      <c r="D231" s="14">
        <f t="shared" ref="D231:O231" si="68">C245</f>
        <v>3963</v>
      </c>
      <c r="E231" s="14">
        <f t="shared" si="68"/>
        <v>4150</v>
      </c>
      <c r="F231" s="14">
        <f t="shared" si="68"/>
        <v>4337</v>
      </c>
      <c r="G231" s="14">
        <f t="shared" si="68"/>
        <v>4524</v>
      </c>
      <c r="H231" s="14">
        <f t="shared" si="68"/>
        <v>4711</v>
      </c>
      <c r="I231" s="14">
        <f t="shared" si="68"/>
        <v>4898</v>
      </c>
      <c r="J231" s="14">
        <f t="shared" si="68"/>
        <v>5085</v>
      </c>
      <c r="K231" s="14">
        <f t="shared" si="68"/>
        <v>5273</v>
      </c>
      <c r="L231" s="14">
        <f t="shared" si="68"/>
        <v>5460</v>
      </c>
      <c r="M231" s="14">
        <f t="shared" si="68"/>
        <v>5648</v>
      </c>
      <c r="N231" s="14">
        <f t="shared" si="68"/>
        <v>5835</v>
      </c>
      <c r="O231" s="14">
        <f t="shared" si="68"/>
        <v>6023</v>
      </c>
      <c r="P231" s="14"/>
      <c r="Q231" s="17"/>
    </row>
    <row r="232" spans="1:23" x14ac:dyDescent="0.2">
      <c r="A232" s="27" t="s">
        <v>143</v>
      </c>
      <c r="B232" s="18" t="s">
        <v>32</v>
      </c>
      <c r="C232" s="17">
        <v>0</v>
      </c>
      <c r="D232" s="153">
        <f>[1]Source!D47</f>
        <v>0</v>
      </c>
      <c r="E232" s="153">
        <f>[1]Source!E47</f>
        <v>0</v>
      </c>
      <c r="F232" s="153">
        <f>[1]Source!F47</f>
        <v>0</v>
      </c>
      <c r="G232" s="153">
        <f>[1]Source!G47</f>
        <v>0</v>
      </c>
      <c r="H232" s="153">
        <f>[1]Source!H47</f>
        <v>0</v>
      </c>
      <c r="I232" s="153">
        <f>[1]Source!I47</f>
        <v>0</v>
      </c>
      <c r="J232" s="153">
        <f>[1]Source!J47</f>
        <v>0</v>
      </c>
      <c r="K232" s="153">
        <f>[1]Source!K47</f>
        <v>0</v>
      </c>
      <c r="L232" s="153">
        <f>[1]Source!L47</f>
        <v>0</v>
      </c>
      <c r="M232" s="153">
        <f>[1]Source!M47</f>
        <v>0</v>
      </c>
      <c r="N232" s="153">
        <f>[1]Source!N47</f>
        <v>0</v>
      </c>
      <c r="O232" s="153">
        <f>[1]Source!O47</f>
        <v>0</v>
      </c>
      <c r="P232" s="14">
        <f t="shared" ref="P232:P243" si="69">SUM(D232:O232)</f>
        <v>0</v>
      </c>
      <c r="Q232" s="17">
        <f t="shared" ref="Q232:Q243" si="70">SUM(D232:E232)</f>
        <v>0</v>
      </c>
      <c r="R232" s="14">
        <f t="shared" ref="R232:R243" si="71">P232-Q232</f>
        <v>0</v>
      </c>
    </row>
    <row r="233" spans="1:23" x14ac:dyDescent="0.2">
      <c r="A233" s="27" t="s">
        <v>144</v>
      </c>
      <c r="C233" s="17">
        <v>3227</v>
      </c>
      <c r="D233" s="194">
        <v>200</v>
      </c>
      <c r="E233" s="194">
        <v>200</v>
      </c>
      <c r="F233" s="194">
        <v>200</v>
      </c>
      <c r="G233" s="194">
        <v>200</v>
      </c>
      <c r="H233" s="194">
        <v>200</v>
      </c>
      <c r="I233" s="194">
        <v>200</v>
      </c>
      <c r="J233" s="194">
        <v>200</v>
      </c>
      <c r="K233" s="194">
        <v>200</v>
      </c>
      <c r="L233" s="194">
        <v>200</v>
      </c>
      <c r="M233" s="194">
        <v>200</v>
      </c>
      <c r="N233" s="194">
        <v>200</v>
      </c>
      <c r="O233" s="194">
        <v>200</v>
      </c>
      <c r="P233" s="14">
        <f t="shared" si="69"/>
        <v>2400</v>
      </c>
      <c r="Q233" s="17">
        <f t="shared" si="70"/>
        <v>400</v>
      </c>
      <c r="R233" s="14">
        <f t="shared" si="71"/>
        <v>2000</v>
      </c>
    </row>
    <row r="234" spans="1:23" x14ac:dyDescent="0.2">
      <c r="A234" s="27" t="s">
        <v>145</v>
      </c>
      <c r="C234" s="17">
        <v>0</v>
      </c>
      <c r="D234" s="17">
        <v>0</v>
      </c>
      <c r="E234" s="17">
        <v>0</v>
      </c>
      <c r="F234" s="17">
        <v>0</v>
      </c>
      <c r="G234" s="17">
        <v>0</v>
      </c>
      <c r="H234" s="17">
        <v>0</v>
      </c>
      <c r="I234" s="17">
        <v>0</v>
      </c>
      <c r="J234" s="17">
        <v>0</v>
      </c>
      <c r="K234" s="17">
        <v>0</v>
      </c>
      <c r="L234" s="17">
        <v>0</v>
      </c>
      <c r="M234" s="17">
        <v>0</v>
      </c>
      <c r="N234" s="17">
        <v>0</v>
      </c>
      <c r="O234" s="17">
        <v>0</v>
      </c>
      <c r="P234" s="14">
        <f t="shared" si="69"/>
        <v>0</v>
      </c>
      <c r="Q234" s="17">
        <f t="shared" si="70"/>
        <v>0</v>
      </c>
      <c r="R234" s="14">
        <f t="shared" si="71"/>
        <v>0</v>
      </c>
    </row>
    <row r="235" spans="1:23" x14ac:dyDescent="0.2">
      <c r="A235" s="27" t="s">
        <v>146</v>
      </c>
      <c r="C235" s="17">
        <v>0</v>
      </c>
      <c r="D235" s="17">
        <v>0</v>
      </c>
      <c r="E235" s="17">
        <v>0</v>
      </c>
      <c r="F235" s="17">
        <v>0</v>
      </c>
      <c r="G235" s="17">
        <v>0</v>
      </c>
      <c r="H235" s="17">
        <v>0</v>
      </c>
      <c r="I235" s="17">
        <v>0</v>
      </c>
      <c r="J235" s="17">
        <v>0</v>
      </c>
      <c r="K235" s="17">
        <v>0</v>
      </c>
      <c r="L235" s="17">
        <v>0</v>
      </c>
      <c r="M235" s="17">
        <v>0</v>
      </c>
      <c r="N235" s="17">
        <v>0</v>
      </c>
      <c r="O235" s="17">
        <v>0</v>
      </c>
      <c r="P235" s="14">
        <f t="shared" si="69"/>
        <v>0</v>
      </c>
      <c r="Q235" s="17">
        <f t="shared" si="70"/>
        <v>0</v>
      </c>
      <c r="R235" s="14">
        <f t="shared" si="71"/>
        <v>0</v>
      </c>
    </row>
    <row r="236" spans="1:23" x14ac:dyDescent="0.2">
      <c r="A236" s="27" t="s">
        <v>147</v>
      </c>
      <c r="C236" s="17">
        <v>11</v>
      </c>
      <c r="D236" s="17">
        <v>-1</v>
      </c>
      <c r="E236" s="17">
        <v>0</v>
      </c>
      <c r="F236" s="17">
        <v>-1</v>
      </c>
      <c r="G236" s="17">
        <v>0</v>
      </c>
      <c r="H236" s="17">
        <v>-1</v>
      </c>
      <c r="I236" s="17">
        <v>0</v>
      </c>
      <c r="J236" s="17">
        <v>0</v>
      </c>
      <c r="K236" s="17">
        <v>0</v>
      </c>
      <c r="L236" s="17">
        <v>0</v>
      </c>
      <c r="M236" s="17">
        <v>0</v>
      </c>
      <c r="N236" s="17">
        <v>0</v>
      </c>
      <c r="O236" s="17">
        <v>0</v>
      </c>
      <c r="P236" s="14">
        <f t="shared" si="69"/>
        <v>-3</v>
      </c>
      <c r="Q236" s="17">
        <f t="shared" si="70"/>
        <v>-1</v>
      </c>
      <c r="R236" s="14">
        <f t="shared" si="71"/>
        <v>-2</v>
      </c>
    </row>
    <row r="237" spans="1:23" x14ac:dyDescent="0.2">
      <c r="A237" s="27" t="s">
        <v>148</v>
      </c>
      <c r="C237" s="17">
        <v>0</v>
      </c>
      <c r="D237" s="17">
        <v>0</v>
      </c>
      <c r="E237" s="17">
        <v>0</v>
      </c>
      <c r="F237" s="17">
        <v>0</v>
      </c>
      <c r="G237" s="17">
        <v>0</v>
      </c>
      <c r="H237" s="17">
        <v>0</v>
      </c>
      <c r="I237" s="17">
        <v>0</v>
      </c>
      <c r="J237" s="17">
        <v>0</v>
      </c>
      <c r="K237" s="17">
        <v>0</v>
      </c>
      <c r="L237" s="17">
        <v>0</v>
      </c>
      <c r="M237" s="17">
        <v>0</v>
      </c>
      <c r="N237" s="17">
        <v>0</v>
      </c>
      <c r="O237" s="17">
        <v>0</v>
      </c>
      <c r="P237" s="14">
        <f t="shared" si="69"/>
        <v>0</v>
      </c>
      <c r="Q237" s="17">
        <f t="shared" si="70"/>
        <v>0</v>
      </c>
      <c r="R237" s="14">
        <f t="shared" si="71"/>
        <v>0</v>
      </c>
    </row>
    <row r="238" spans="1:23" x14ac:dyDescent="0.2">
      <c r="A238" s="15" t="s">
        <v>38</v>
      </c>
      <c r="C238" s="17">
        <v>0</v>
      </c>
      <c r="D238" s="17">
        <v>0</v>
      </c>
      <c r="E238" s="17">
        <v>0</v>
      </c>
      <c r="F238" s="17">
        <v>0</v>
      </c>
      <c r="G238" s="17">
        <v>0</v>
      </c>
      <c r="H238" s="17">
        <v>0</v>
      </c>
      <c r="I238" s="17">
        <v>0</v>
      </c>
      <c r="J238" s="17">
        <v>0</v>
      </c>
      <c r="K238" s="17">
        <v>0</v>
      </c>
      <c r="L238" s="17">
        <v>0</v>
      </c>
      <c r="M238" s="17">
        <v>0</v>
      </c>
      <c r="N238" s="17">
        <v>0</v>
      </c>
      <c r="O238" s="17">
        <v>0</v>
      </c>
      <c r="P238" s="14">
        <f t="shared" si="69"/>
        <v>0</v>
      </c>
      <c r="Q238" s="17">
        <f t="shared" si="70"/>
        <v>0</v>
      </c>
      <c r="R238" s="14">
        <f t="shared" si="71"/>
        <v>0</v>
      </c>
    </row>
    <row r="239" spans="1:23" x14ac:dyDescent="0.2">
      <c r="A239" s="27" t="s">
        <v>149</v>
      </c>
      <c r="C239" s="17">
        <v>725</v>
      </c>
      <c r="D239" s="17">
        <v>-12</v>
      </c>
      <c r="E239" s="17">
        <v>-13</v>
      </c>
      <c r="F239" s="17">
        <v>-12</v>
      </c>
      <c r="G239" s="17">
        <v>-13</v>
      </c>
      <c r="H239" s="17">
        <v>-12</v>
      </c>
      <c r="I239" s="17">
        <v>-13</v>
      </c>
      <c r="J239" s="17">
        <v>-12</v>
      </c>
      <c r="K239" s="17">
        <v>-13</v>
      </c>
      <c r="L239" s="17">
        <v>-12</v>
      </c>
      <c r="M239" s="17">
        <v>-13</v>
      </c>
      <c r="N239" s="17">
        <v>-12</v>
      </c>
      <c r="O239" s="17">
        <v>-13</v>
      </c>
      <c r="P239" s="14">
        <f t="shared" si="69"/>
        <v>-150</v>
      </c>
      <c r="Q239" s="17">
        <f t="shared" si="70"/>
        <v>-25</v>
      </c>
      <c r="R239" s="14">
        <f t="shared" si="71"/>
        <v>-125</v>
      </c>
    </row>
    <row r="240" spans="1:23" x14ac:dyDescent="0.2">
      <c r="A240" s="15" t="s">
        <v>38</v>
      </c>
      <c r="C240" s="17">
        <v>0</v>
      </c>
      <c r="D240" s="17">
        <v>0</v>
      </c>
      <c r="E240" s="17">
        <v>0</v>
      </c>
      <c r="F240" s="17">
        <v>0</v>
      </c>
      <c r="G240" s="194">
        <v>0</v>
      </c>
      <c r="H240" s="194">
        <v>0</v>
      </c>
      <c r="I240" s="194">
        <v>0</v>
      </c>
      <c r="J240" s="194">
        <v>0</v>
      </c>
      <c r="K240" s="194">
        <v>0</v>
      </c>
      <c r="L240" s="194">
        <v>0</v>
      </c>
      <c r="M240" s="194">
        <v>0</v>
      </c>
      <c r="N240" s="194">
        <v>0</v>
      </c>
      <c r="O240" s="194">
        <v>0</v>
      </c>
      <c r="P240" s="14">
        <f t="shared" si="69"/>
        <v>0</v>
      </c>
      <c r="Q240" s="17">
        <f t="shared" si="70"/>
        <v>0</v>
      </c>
      <c r="R240" s="14">
        <f t="shared" si="71"/>
        <v>0</v>
      </c>
    </row>
    <row r="241" spans="1:18" x14ac:dyDescent="0.2">
      <c r="A241" s="27" t="s">
        <v>150</v>
      </c>
      <c r="C241" s="17">
        <v>0</v>
      </c>
      <c r="D241" s="17">
        <v>0</v>
      </c>
      <c r="E241" s="17">
        <v>0</v>
      </c>
      <c r="F241" s="17">
        <v>0</v>
      </c>
      <c r="G241" s="194">
        <f>838-838</f>
        <v>0</v>
      </c>
      <c r="H241" s="194">
        <f>838-838</f>
        <v>0</v>
      </c>
      <c r="I241" s="194">
        <f t="shared" ref="I241:O241" si="72">838-838</f>
        <v>0</v>
      </c>
      <c r="J241" s="194">
        <f t="shared" si="72"/>
        <v>0</v>
      </c>
      <c r="K241" s="194">
        <f t="shared" si="72"/>
        <v>0</v>
      </c>
      <c r="L241" s="194">
        <f t="shared" si="72"/>
        <v>0</v>
      </c>
      <c r="M241" s="194">
        <f t="shared" si="72"/>
        <v>0</v>
      </c>
      <c r="N241" s="194">
        <f t="shared" si="72"/>
        <v>0</v>
      </c>
      <c r="O241" s="194">
        <f t="shared" si="72"/>
        <v>0</v>
      </c>
      <c r="P241" s="14">
        <f t="shared" si="69"/>
        <v>0</v>
      </c>
      <c r="Q241" s="17">
        <f t="shared" si="70"/>
        <v>0</v>
      </c>
      <c r="R241" s="14">
        <f t="shared" si="71"/>
        <v>0</v>
      </c>
    </row>
    <row r="242" spans="1:18" x14ac:dyDescent="0.2">
      <c r="A242" s="27" t="s">
        <v>151</v>
      </c>
      <c r="C242" s="17">
        <v>0</v>
      </c>
      <c r="D242" s="17">
        <v>0</v>
      </c>
      <c r="E242" s="17">
        <v>0</v>
      </c>
      <c r="F242" s="17">
        <v>0</v>
      </c>
      <c r="G242" s="17">
        <v>0</v>
      </c>
      <c r="H242" s="17">
        <v>0</v>
      </c>
      <c r="I242" s="17">
        <v>0</v>
      </c>
      <c r="J242" s="17">
        <v>0</v>
      </c>
      <c r="K242" s="17">
        <v>0</v>
      </c>
      <c r="L242" s="17">
        <v>0</v>
      </c>
      <c r="M242" s="17">
        <v>0</v>
      </c>
      <c r="N242" s="17">
        <v>0</v>
      </c>
      <c r="O242" s="17">
        <v>0</v>
      </c>
      <c r="P242" s="14">
        <f t="shared" si="69"/>
        <v>0</v>
      </c>
      <c r="Q242" s="17">
        <f t="shared" si="70"/>
        <v>0</v>
      </c>
      <c r="R242" s="14">
        <f t="shared" si="71"/>
        <v>0</v>
      </c>
    </row>
    <row r="243" spans="1:18" x14ac:dyDescent="0.2">
      <c r="A243" s="27" t="s">
        <v>26</v>
      </c>
      <c r="C243" s="25">
        <v>0</v>
      </c>
      <c r="D243" s="25">
        <v>0</v>
      </c>
      <c r="E243" s="25">
        <v>0</v>
      </c>
      <c r="F243" s="25">
        <v>0</v>
      </c>
      <c r="G243" s="25">
        <v>0</v>
      </c>
      <c r="H243" s="25">
        <v>0</v>
      </c>
      <c r="I243" s="25">
        <v>0</v>
      </c>
      <c r="J243" s="25">
        <v>0</v>
      </c>
      <c r="K243" s="25">
        <v>0</v>
      </c>
      <c r="L243" s="25">
        <v>0</v>
      </c>
      <c r="M243" s="25">
        <v>0</v>
      </c>
      <c r="N243" s="25">
        <v>0</v>
      </c>
      <c r="O243" s="25">
        <v>0</v>
      </c>
      <c r="P243" s="16">
        <f t="shared" si="69"/>
        <v>0</v>
      </c>
      <c r="Q243" s="25">
        <f t="shared" si="70"/>
        <v>0</v>
      </c>
      <c r="R243" s="16">
        <f t="shared" si="71"/>
        <v>0</v>
      </c>
    </row>
    <row r="244" spans="1:18" ht="3.95" customHeight="1" x14ac:dyDescent="0.2"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</row>
    <row r="245" spans="1:18" x14ac:dyDescent="0.2">
      <c r="A245" s="26" t="s">
        <v>152</v>
      </c>
      <c r="C245" s="14">
        <f>SUM(C232:C244)</f>
        <v>3963</v>
      </c>
      <c r="D245" s="14">
        <f t="shared" ref="D245:O245" si="73">SUM(D231:D244)</f>
        <v>4150</v>
      </c>
      <c r="E245" s="14">
        <f t="shared" si="73"/>
        <v>4337</v>
      </c>
      <c r="F245" s="14">
        <f t="shared" si="73"/>
        <v>4524</v>
      </c>
      <c r="G245" s="14">
        <f t="shared" si="73"/>
        <v>4711</v>
      </c>
      <c r="H245" s="14">
        <f t="shared" si="73"/>
        <v>4898</v>
      </c>
      <c r="I245" s="14">
        <f t="shared" si="73"/>
        <v>5085</v>
      </c>
      <c r="J245" s="14">
        <f t="shared" si="73"/>
        <v>5273</v>
      </c>
      <c r="K245" s="14">
        <f t="shared" si="73"/>
        <v>5460</v>
      </c>
      <c r="L245" s="14">
        <f t="shared" si="73"/>
        <v>5648</v>
      </c>
      <c r="M245" s="14">
        <f t="shared" si="73"/>
        <v>5835</v>
      </c>
      <c r="N245" s="14">
        <f t="shared" si="73"/>
        <v>6023</v>
      </c>
      <c r="O245" s="14">
        <f t="shared" si="73"/>
        <v>6210</v>
      </c>
      <c r="P245" s="14"/>
    </row>
    <row r="246" spans="1:18" ht="3.95" customHeight="1" x14ac:dyDescent="0.2"/>
    <row r="247" spans="1:18" x14ac:dyDescent="0.2">
      <c r="A247" s="27" t="s">
        <v>28</v>
      </c>
      <c r="C247" s="14"/>
      <c r="D247" s="14">
        <f t="shared" ref="D247:O247" si="74">D245-C245</f>
        <v>187</v>
      </c>
      <c r="E247" s="14">
        <f t="shared" si="74"/>
        <v>187</v>
      </c>
      <c r="F247" s="14">
        <f t="shared" si="74"/>
        <v>187</v>
      </c>
      <c r="G247" s="14">
        <f t="shared" si="74"/>
        <v>187</v>
      </c>
      <c r="H247" s="14">
        <f t="shared" si="74"/>
        <v>187</v>
      </c>
      <c r="I247" s="14">
        <f t="shared" si="74"/>
        <v>187</v>
      </c>
      <c r="J247" s="14">
        <f t="shared" si="74"/>
        <v>188</v>
      </c>
      <c r="K247" s="14">
        <f t="shared" si="74"/>
        <v>187</v>
      </c>
      <c r="L247" s="14">
        <f t="shared" si="74"/>
        <v>188</v>
      </c>
      <c r="M247" s="14">
        <f t="shared" si="74"/>
        <v>187</v>
      </c>
      <c r="N247" s="14">
        <f t="shared" si="74"/>
        <v>188</v>
      </c>
      <c r="O247" s="14">
        <f t="shared" si="74"/>
        <v>187</v>
      </c>
      <c r="P247" s="14">
        <f>SUM(D247:O247)</f>
        <v>2247</v>
      </c>
      <c r="Q247" s="14">
        <f>SUM(Q232:Q244)</f>
        <v>374</v>
      </c>
      <c r="R247" s="14">
        <f>P247-Q247</f>
        <v>1873</v>
      </c>
    </row>
    <row r="248" spans="1:18" ht="6" customHeight="1" x14ac:dyDescent="0.2"/>
    <row r="249" spans="1:18" x14ac:dyDescent="0.2">
      <c r="A249" s="7" t="s">
        <v>153</v>
      </c>
      <c r="C249" s="20">
        <f>C13+C34+C42+C53+C60+C67+C98+C107+C116+C124+C142-C157+C167+C177+C226+C245-C284-C449</f>
        <v>1338216</v>
      </c>
      <c r="D249" s="20">
        <f t="shared" ref="D249:O249" si="75">D13+D34+D42+D53+D60+D67+D98+D107+D116+D124+D142-D157+D167+D177+D226+D245-D284-D449</f>
        <v>1344797</v>
      </c>
      <c r="E249" s="20">
        <f t="shared" si="75"/>
        <v>1349629</v>
      </c>
      <c r="F249" s="20">
        <f t="shared" si="75"/>
        <v>1356658</v>
      </c>
      <c r="G249" s="20">
        <f t="shared" si="75"/>
        <v>1360214</v>
      </c>
      <c r="H249" s="20">
        <f t="shared" si="75"/>
        <v>1365958</v>
      </c>
      <c r="I249" s="20">
        <f t="shared" si="75"/>
        <v>1373349</v>
      </c>
      <c r="J249" s="20">
        <f t="shared" si="75"/>
        <v>1381862</v>
      </c>
      <c r="K249" s="20">
        <f t="shared" si="75"/>
        <v>1389636</v>
      </c>
      <c r="L249" s="20">
        <f t="shared" si="75"/>
        <v>1398095</v>
      </c>
      <c r="M249" s="20">
        <f t="shared" si="75"/>
        <v>1402651</v>
      </c>
      <c r="N249" s="20">
        <f t="shared" si="75"/>
        <v>1405015</v>
      </c>
      <c r="O249" s="20">
        <f t="shared" si="75"/>
        <v>1412614</v>
      </c>
    </row>
    <row r="250" spans="1:18" ht="6" customHeight="1" x14ac:dyDescent="0.2"/>
    <row r="251" spans="1:18" x14ac:dyDescent="0.2">
      <c r="A251" s="27" t="s">
        <v>154</v>
      </c>
      <c r="D251" s="14">
        <f t="shared" ref="D251:O251" si="76">D249-C249</f>
        <v>6581</v>
      </c>
      <c r="E251" s="14">
        <f t="shared" si="76"/>
        <v>4832</v>
      </c>
      <c r="F251" s="14">
        <f t="shared" si="76"/>
        <v>7029</v>
      </c>
      <c r="G251" s="14">
        <f t="shared" si="76"/>
        <v>3556</v>
      </c>
      <c r="H251" s="14">
        <f t="shared" si="76"/>
        <v>5744</v>
      </c>
      <c r="I251" s="14">
        <f t="shared" si="76"/>
        <v>7391</v>
      </c>
      <c r="J251" s="14">
        <f t="shared" si="76"/>
        <v>8513</v>
      </c>
      <c r="K251" s="14">
        <f t="shared" si="76"/>
        <v>7774</v>
      </c>
      <c r="L251" s="14">
        <f t="shared" si="76"/>
        <v>8459</v>
      </c>
      <c r="M251" s="14">
        <f t="shared" si="76"/>
        <v>4556</v>
      </c>
      <c r="N251" s="14">
        <f t="shared" si="76"/>
        <v>2364</v>
      </c>
      <c r="O251" s="14">
        <f t="shared" si="76"/>
        <v>7599</v>
      </c>
      <c r="P251" s="14">
        <f>SUM(D251:O251)</f>
        <v>74398</v>
      </c>
      <c r="Q251" s="17">
        <f>SUM(D251:E251)</f>
        <v>11413</v>
      </c>
      <c r="R251" s="14">
        <f>P251-Q251</f>
        <v>62985</v>
      </c>
    </row>
    <row r="253" spans="1:18" ht="8.1" customHeight="1" x14ac:dyDescent="0.2"/>
    <row r="256" spans="1:18" x14ac:dyDescent="0.2">
      <c r="A256" s="26" t="s">
        <v>155</v>
      </c>
      <c r="C256" s="194">
        <f>7327-3850</f>
        <v>3477</v>
      </c>
      <c r="D256" s="14">
        <f t="shared" ref="D256:O256" si="77">C275</f>
        <v>7327</v>
      </c>
      <c r="E256" s="14">
        <f t="shared" si="77"/>
        <v>7327</v>
      </c>
      <c r="F256" s="14">
        <f t="shared" si="77"/>
        <v>7327</v>
      </c>
      <c r="G256" s="14">
        <f t="shared" si="77"/>
        <v>7327</v>
      </c>
      <c r="H256" s="14">
        <f t="shared" si="77"/>
        <v>7327</v>
      </c>
      <c r="I256" s="14">
        <f t="shared" si="77"/>
        <v>7327</v>
      </c>
      <c r="J256" s="14">
        <f t="shared" si="77"/>
        <v>7327</v>
      </c>
      <c r="K256" s="14">
        <f t="shared" si="77"/>
        <v>7327</v>
      </c>
      <c r="L256" s="14">
        <f t="shared" si="77"/>
        <v>7327</v>
      </c>
      <c r="M256" s="14">
        <f t="shared" si="77"/>
        <v>7327</v>
      </c>
      <c r="N256" s="14">
        <f t="shared" si="77"/>
        <v>7327</v>
      </c>
      <c r="O256" s="14">
        <f t="shared" si="77"/>
        <v>7327</v>
      </c>
    </row>
    <row r="257" spans="1:19" x14ac:dyDescent="0.2">
      <c r="A257" s="27" t="s">
        <v>30</v>
      </c>
      <c r="C257" s="17">
        <v>0</v>
      </c>
      <c r="D257" s="14">
        <f t="shared" ref="D257:O257" si="78">-C266</f>
        <v>0</v>
      </c>
      <c r="E257" s="14">
        <f t="shared" si="78"/>
        <v>0</v>
      </c>
      <c r="F257" s="14">
        <f t="shared" si="78"/>
        <v>0</v>
      </c>
      <c r="G257" s="14">
        <f t="shared" si="78"/>
        <v>0</v>
      </c>
      <c r="H257" s="14">
        <f t="shared" si="78"/>
        <v>0</v>
      </c>
      <c r="I257" s="14">
        <f t="shared" si="78"/>
        <v>0</v>
      </c>
      <c r="J257" s="14">
        <f t="shared" si="78"/>
        <v>0</v>
      </c>
      <c r="K257" s="14">
        <f t="shared" si="78"/>
        <v>0</v>
      </c>
      <c r="L257" s="14">
        <f t="shared" si="78"/>
        <v>0</v>
      </c>
      <c r="M257" s="14">
        <f t="shared" si="78"/>
        <v>0</v>
      </c>
      <c r="N257" s="14">
        <f t="shared" si="78"/>
        <v>0</v>
      </c>
      <c r="O257" s="14">
        <f t="shared" si="78"/>
        <v>0</v>
      </c>
    </row>
    <row r="258" spans="1:19" ht="8.1" customHeight="1" x14ac:dyDescent="0.2">
      <c r="C258" s="17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9" x14ac:dyDescent="0.2">
      <c r="A259" s="27" t="s">
        <v>156</v>
      </c>
      <c r="B259" s="162" t="s">
        <v>157</v>
      </c>
      <c r="C259" s="17">
        <v>0</v>
      </c>
      <c r="D259" s="17">
        <v>0</v>
      </c>
      <c r="E259" s="17">
        <v>0</v>
      </c>
      <c r="F259" s="17">
        <v>0</v>
      </c>
      <c r="G259" s="17">
        <v>0</v>
      </c>
      <c r="H259" s="17">
        <v>0</v>
      </c>
      <c r="I259" s="17">
        <v>0</v>
      </c>
      <c r="J259" s="17">
        <v>0</v>
      </c>
      <c r="K259" s="17">
        <v>0</v>
      </c>
      <c r="L259" s="17">
        <v>0</v>
      </c>
      <c r="M259" s="17">
        <v>0</v>
      </c>
      <c r="N259" s="17">
        <v>0</v>
      </c>
      <c r="O259" s="17">
        <v>0</v>
      </c>
      <c r="P259" s="14">
        <f t="shared" ref="P259:P264" si="79">SUM(D259:O259)</f>
        <v>0</v>
      </c>
      <c r="Q259" s="17">
        <f t="shared" ref="Q259:Q264" si="80">SUM(D259:E259)</f>
        <v>0</v>
      </c>
      <c r="R259" s="14">
        <f t="shared" ref="R259:R264" si="81">P259-Q259</f>
        <v>0</v>
      </c>
    </row>
    <row r="260" spans="1:19" x14ac:dyDescent="0.2">
      <c r="A260" s="27" t="s">
        <v>158</v>
      </c>
      <c r="B260" s="162" t="s">
        <v>157</v>
      </c>
      <c r="C260" s="17">
        <v>0</v>
      </c>
      <c r="D260" s="17">
        <v>0</v>
      </c>
      <c r="E260" s="17">
        <v>0</v>
      </c>
      <c r="F260" s="17">
        <v>0</v>
      </c>
      <c r="G260" s="17">
        <v>0</v>
      </c>
      <c r="H260" s="17">
        <v>0</v>
      </c>
      <c r="I260" s="17">
        <v>0</v>
      </c>
      <c r="J260" s="17">
        <v>0</v>
      </c>
      <c r="K260" s="17">
        <v>0</v>
      </c>
      <c r="L260" s="17">
        <v>0</v>
      </c>
      <c r="M260" s="17">
        <v>0</v>
      </c>
      <c r="N260" s="17">
        <v>0</v>
      </c>
      <c r="O260" s="17">
        <v>0</v>
      </c>
      <c r="P260" s="14">
        <f t="shared" si="79"/>
        <v>0</v>
      </c>
      <c r="Q260" s="17">
        <f t="shared" si="80"/>
        <v>0</v>
      </c>
      <c r="R260" s="14">
        <f t="shared" si="81"/>
        <v>0</v>
      </c>
    </row>
    <row r="261" spans="1:19" x14ac:dyDescent="0.2">
      <c r="A261" s="27" t="s">
        <v>159</v>
      </c>
      <c r="B261" s="162" t="s">
        <v>157</v>
      </c>
      <c r="C261" s="17">
        <v>0</v>
      </c>
      <c r="D261" s="17">
        <v>0</v>
      </c>
      <c r="E261" s="17">
        <v>0</v>
      </c>
      <c r="F261" s="17">
        <v>0</v>
      </c>
      <c r="G261" s="17">
        <v>0</v>
      </c>
      <c r="H261" s="17">
        <v>0</v>
      </c>
      <c r="I261" s="17">
        <v>0</v>
      </c>
      <c r="J261" s="17">
        <v>0</v>
      </c>
      <c r="K261" s="17">
        <v>0</v>
      </c>
      <c r="L261" s="17">
        <v>0</v>
      </c>
      <c r="M261" s="17">
        <v>0</v>
      </c>
      <c r="N261" s="17">
        <v>0</v>
      </c>
      <c r="O261" s="17">
        <v>0</v>
      </c>
      <c r="P261" s="14">
        <f t="shared" si="79"/>
        <v>0</v>
      </c>
      <c r="Q261" s="17">
        <f t="shared" si="80"/>
        <v>0</v>
      </c>
      <c r="R261" s="14">
        <f t="shared" si="81"/>
        <v>0</v>
      </c>
    </row>
    <row r="262" spans="1:19" x14ac:dyDescent="0.2">
      <c r="A262" s="27" t="s">
        <v>38</v>
      </c>
      <c r="C262" s="17">
        <v>0</v>
      </c>
      <c r="D262" s="17">
        <v>0</v>
      </c>
      <c r="E262" s="17">
        <v>0</v>
      </c>
      <c r="F262" s="17">
        <v>0</v>
      </c>
      <c r="G262" s="17">
        <v>0</v>
      </c>
      <c r="H262" s="17">
        <v>0</v>
      </c>
      <c r="I262" s="17">
        <v>0</v>
      </c>
      <c r="J262" s="17">
        <v>0</v>
      </c>
      <c r="K262" s="17">
        <v>0</v>
      </c>
      <c r="L262" s="17">
        <v>0</v>
      </c>
      <c r="M262" s="17">
        <v>0</v>
      </c>
      <c r="N262" s="17">
        <v>0</v>
      </c>
      <c r="O262" s="17">
        <v>0</v>
      </c>
      <c r="P262" s="14">
        <f t="shared" si="79"/>
        <v>0</v>
      </c>
      <c r="Q262" s="17">
        <f t="shared" si="80"/>
        <v>0</v>
      </c>
      <c r="R262" s="14">
        <f t="shared" si="81"/>
        <v>0</v>
      </c>
    </row>
    <row r="263" spans="1:19" x14ac:dyDescent="0.2">
      <c r="A263" s="27" t="s">
        <v>160</v>
      </c>
      <c r="C263" s="17">
        <v>0</v>
      </c>
      <c r="D263" s="17">
        <v>0</v>
      </c>
      <c r="E263" s="17">
        <v>0</v>
      </c>
      <c r="F263" s="17">
        <v>0</v>
      </c>
      <c r="G263" s="17">
        <v>0</v>
      </c>
      <c r="H263" s="17">
        <v>0</v>
      </c>
      <c r="I263" s="17">
        <v>0</v>
      </c>
      <c r="J263" s="17">
        <v>0</v>
      </c>
      <c r="K263" s="17">
        <v>0</v>
      </c>
      <c r="L263" s="17">
        <v>0</v>
      </c>
      <c r="M263" s="17">
        <v>0</v>
      </c>
      <c r="N263" s="17">
        <v>0</v>
      </c>
      <c r="O263" s="17">
        <v>0</v>
      </c>
      <c r="P263" s="14">
        <f t="shared" si="79"/>
        <v>0</v>
      </c>
      <c r="Q263" s="17">
        <f t="shared" si="80"/>
        <v>0</v>
      </c>
      <c r="R263" s="14">
        <f t="shared" si="81"/>
        <v>0</v>
      </c>
    </row>
    <row r="264" spans="1:19" x14ac:dyDescent="0.2">
      <c r="A264" s="27" t="s">
        <v>26</v>
      </c>
      <c r="C264" s="25">
        <v>0</v>
      </c>
      <c r="D264" s="25">
        <v>0</v>
      </c>
      <c r="E264" s="25">
        <v>0</v>
      </c>
      <c r="F264" s="25">
        <v>0</v>
      </c>
      <c r="G264" s="25">
        <v>0</v>
      </c>
      <c r="H264" s="25">
        <v>0</v>
      </c>
      <c r="I264" s="25">
        <v>0</v>
      </c>
      <c r="J264" s="25">
        <v>0</v>
      </c>
      <c r="K264" s="25">
        <v>0</v>
      </c>
      <c r="L264" s="25">
        <v>0</v>
      </c>
      <c r="M264" s="25">
        <v>0</v>
      </c>
      <c r="N264" s="25">
        <v>0</v>
      </c>
      <c r="O264" s="25">
        <v>0</v>
      </c>
      <c r="P264" s="16">
        <f t="shared" si="79"/>
        <v>0</v>
      </c>
      <c r="Q264" s="25">
        <f t="shared" si="80"/>
        <v>0</v>
      </c>
      <c r="R264" s="16">
        <f t="shared" si="81"/>
        <v>0</v>
      </c>
    </row>
    <row r="265" spans="1:19" ht="3.95" customHeight="1" x14ac:dyDescent="0.2"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</row>
    <row r="266" spans="1:19" x14ac:dyDescent="0.2">
      <c r="A266" s="27" t="s">
        <v>161</v>
      </c>
      <c r="C266" s="14">
        <f t="shared" ref="C266:Q266" si="82">SUM(C259:C265)</f>
        <v>0</v>
      </c>
      <c r="D266" s="14">
        <f t="shared" si="82"/>
        <v>0</v>
      </c>
      <c r="E266" s="14">
        <f t="shared" si="82"/>
        <v>0</v>
      </c>
      <c r="F266" s="14">
        <f t="shared" si="82"/>
        <v>0</v>
      </c>
      <c r="G266" s="14">
        <f t="shared" si="82"/>
        <v>0</v>
      </c>
      <c r="H266" s="14">
        <f t="shared" si="82"/>
        <v>0</v>
      </c>
      <c r="I266" s="14">
        <f t="shared" si="82"/>
        <v>0</v>
      </c>
      <c r="J266" s="14">
        <f t="shared" si="82"/>
        <v>0</v>
      </c>
      <c r="K266" s="14">
        <f t="shared" si="82"/>
        <v>0</v>
      </c>
      <c r="L266" s="14">
        <f t="shared" si="82"/>
        <v>0</v>
      </c>
      <c r="M266" s="14">
        <f t="shared" si="82"/>
        <v>0</v>
      </c>
      <c r="N266" s="14">
        <f t="shared" si="82"/>
        <v>0</v>
      </c>
      <c r="O266" s="14">
        <f t="shared" si="82"/>
        <v>0</v>
      </c>
      <c r="P266" s="14">
        <f t="shared" si="82"/>
        <v>0</v>
      </c>
      <c r="Q266" s="14">
        <f t="shared" si="82"/>
        <v>0</v>
      </c>
      <c r="R266" s="14">
        <f>P266-Q266</f>
        <v>0</v>
      </c>
    </row>
    <row r="267" spans="1:19" ht="6" customHeight="1" x14ac:dyDescent="0.2"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1:19" x14ac:dyDescent="0.2">
      <c r="A268" s="27" t="s">
        <v>162</v>
      </c>
      <c r="C268" s="17">
        <v>0</v>
      </c>
      <c r="D268" s="17">
        <v>0</v>
      </c>
      <c r="E268" s="17">
        <v>0</v>
      </c>
      <c r="F268" s="17">
        <v>0</v>
      </c>
      <c r="G268" s="17">
        <v>0</v>
      </c>
      <c r="H268" s="17">
        <v>0</v>
      </c>
      <c r="I268" s="17">
        <v>0</v>
      </c>
      <c r="J268" s="17">
        <v>0</v>
      </c>
      <c r="K268" s="17">
        <v>0</v>
      </c>
      <c r="L268" s="17">
        <v>0</v>
      </c>
      <c r="M268" s="17">
        <v>0</v>
      </c>
      <c r="N268" s="17">
        <v>0</v>
      </c>
      <c r="O268" s="17">
        <v>0</v>
      </c>
      <c r="P268" s="14">
        <f t="shared" ref="P268:P273" si="83">SUM(D268:O268)</f>
        <v>0</v>
      </c>
      <c r="Q268" s="17">
        <f t="shared" ref="Q268:Q273" si="84">SUM(D268:E268)</f>
        <v>0</v>
      </c>
      <c r="R268" s="14">
        <f t="shared" ref="R268:R273" si="85">P268-Q268</f>
        <v>0</v>
      </c>
      <c r="S268" s="14"/>
    </row>
    <row r="269" spans="1:19" x14ac:dyDescent="0.2">
      <c r="A269" s="15" t="s">
        <v>38</v>
      </c>
      <c r="B269" s="18"/>
      <c r="C269" s="17">
        <v>0</v>
      </c>
      <c r="D269" s="17">
        <v>0</v>
      </c>
      <c r="E269" s="17">
        <v>0</v>
      </c>
      <c r="F269" s="17">
        <v>0</v>
      </c>
      <c r="G269" s="17">
        <v>0</v>
      </c>
      <c r="H269" s="17">
        <v>0</v>
      </c>
      <c r="I269" s="17">
        <v>0</v>
      </c>
      <c r="J269" s="17">
        <v>0</v>
      </c>
      <c r="K269" s="17">
        <v>0</v>
      </c>
      <c r="L269" s="17">
        <v>0</v>
      </c>
      <c r="M269" s="17">
        <v>0</v>
      </c>
      <c r="N269" s="17">
        <v>0</v>
      </c>
      <c r="O269" s="17">
        <v>0</v>
      </c>
      <c r="P269" s="14">
        <f t="shared" si="83"/>
        <v>0</v>
      </c>
      <c r="Q269" s="17">
        <f t="shared" si="84"/>
        <v>0</v>
      </c>
      <c r="R269" s="14">
        <f t="shared" si="85"/>
        <v>0</v>
      </c>
    </row>
    <row r="270" spans="1:19" x14ac:dyDescent="0.2">
      <c r="A270" s="15" t="s">
        <v>38</v>
      </c>
      <c r="C270" s="17">
        <v>0</v>
      </c>
      <c r="D270" s="17">
        <v>0</v>
      </c>
      <c r="E270" s="17">
        <v>0</v>
      </c>
      <c r="F270" s="17">
        <v>0</v>
      </c>
      <c r="G270" s="17">
        <v>0</v>
      </c>
      <c r="H270" s="17">
        <v>0</v>
      </c>
      <c r="I270" s="17">
        <v>0</v>
      </c>
      <c r="J270" s="17">
        <v>0</v>
      </c>
      <c r="K270" s="17">
        <v>0</v>
      </c>
      <c r="L270" s="17">
        <v>0</v>
      </c>
      <c r="M270" s="17">
        <v>0</v>
      </c>
      <c r="N270" s="17">
        <v>0</v>
      </c>
      <c r="O270" s="17">
        <v>0</v>
      </c>
      <c r="P270" s="14">
        <f t="shared" si="83"/>
        <v>0</v>
      </c>
      <c r="Q270" s="17">
        <f t="shared" si="84"/>
        <v>0</v>
      </c>
      <c r="R270" s="14">
        <f>P270-Q270</f>
        <v>0</v>
      </c>
    </row>
    <row r="271" spans="1:19" x14ac:dyDescent="0.2">
      <c r="A271" s="15" t="s">
        <v>163</v>
      </c>
      <c r="C271" s="17">
        <v>0</v>
      </c>
      <c r="D271" s="17">
        <v>0</v>
      </c>
      <c r="E271" s="17">
        <v>0</v>
      </c>
      <c r="F271" s="17">
        <v>0</v>
      </c>
      <c r="G271" s="17">
        <v>0</v>
      </c>
      <c r="H271" s="17">
        <v>0</v>
      </c>
      <c r="I271" s="17">
        <v>0</v>
      </c>
      <c r="J271" s="17">
        <v>0</v>
      </c>
      <c r="K271" s="17">
        <v>0</v>
      </c>
      <c r="L271" s="17">
        <v>0</v>
      </c>
      <c r="M271" s="17">
        <v>0</v>
      </c>
      <c r="N271" s="17">
        <v>0</v>
      </c>
      <c r="O271" s="17">
        <v>0</v>
      </c>
      <c r="P271" s="14">
        <f>SUM(D271:O271)</f>
        <v>0</v>
      </c>
      <c r="Q271" s="17">
        <f t="shared" si="84"/>
        <v>0</v>
      </c>
      <c r="R271" s="14">
        <f t="shared" si="85"/>
        <v>0</v>
      </c>
    </row>
    <row r="272" spans="1:19" x14ac:dyDescent="0.2">
      <c r="A272" s="27" t="s">
        <v>164</v>
      </c>
      <c r="C272" s="17">
        <v>3850</v>
      </c>
      <c r="D272" s="17">
        <v>0</v>
      </c>
      <c r="E272" s="17">
        <v>0</v>
      </c>
      <c r="F272" s="17">
        <v>0</v>
      </c>
      <c r="G272" s="17">
        <v>0</v>
      </c>
      <c r="H272" s="17">
        <v>0</v>
      </c>
      <c r="I272" s="17">
        <v>0</v>
      </c>
      <c r="J272" s="17">
        <v>0</v>
      </c>
      <c r="K272" s="17">
        <v>0</v>
      </c>
      <c r="L272" s="17">
        <v>0</v>
      </c>
      <c r="M272" s="17">
        <v>0</v>
      </c>
      <c r="N272" s="17">
        <v>0</v>
      </c>
      <c r="O272" s="17">
        <v>0</v>
      </c>
      <c r="P272" s="14">
        <f t="shared" si="83"/>
        <v>0</v>
      </c>
      <c r="Q272" s="17">
        <f t="shared" si="84"/>
        <v>0</v>
      </c>
      <c r="R272" s="14">
        <f t="shared" si="85"/>
        <v>0</v>
      </c>
    </row>
    <row r="273" spans="1:18" x14ac:dyDescent="0.2">
      <c r="A273" s="27" t="s">
        <v>38</v>
      </c>
      <c r="C273" s="25">
        <v>0</v>
      </c>
      <c r="D273" s="25">
        <v>0</v>
      </c>
      <c r="E273" s="25">
        <v>0</v>
      </c>
      <c r="F273" s="25">
        <v>0</v>
      </c>
      <c r="G273" s="25">
        <v>0</v>
      </c>
      <c r="H273" s="25">
        <v>0</v>
      </c>
      <c r="I273" s="25">
        <v>0</v>
      </c>
      <c r="J273" s="25">
        <v>0</v>
      </c>
      <c r="K273" s="25">
        <v>0</v>
      </c>
      <c r="L273" s="25">
        <v>0</v>
      </c>
      <c r="M273" s="25">
        <v>0</v>
      </c>
      <c r="N273" s="25">
        <v>0</v>
      </c>
      <c r="O273" s="25">
        <v>0</v>
      </c>
      <c r="P273" s="16">
        <f t="shared" si="83"/>
        <v>0</v>
      </c>
      <c r="Q273" s="25">
        <f t="shared" si="84"/>
        <v>0</v>
      </c>
      <c r="R273" s="16">
        <f t="shared" si="85"/>
        <v>0</v>
      </c>
    </row>
    <row r="274" spans="1:18" ht="3.95" customHeight="1" x14ac:dyDescent="0.2"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</row>
    <row r="275" spans="1:18" x14ac:dyDescent="0.2">
      <c r="A275" s="26" t="s">
        <v>165</v>
      </c>
      <c r="C275" s="14">
        <f t="shared" ref="C275:O275" si="86">C256+C257+C266+SUM(C268:C273)</f>
        <v>7327</v>
      </c>
      <c r="D275" s="14">
        <f t="shared" si="86"/>
        <v>7327</v>
      </c>
      <c r="E275" s="14">
        <f t="shared" si="86"/>
        <v>7327</v>
      </c>
      <c r="F275" s="14">
        <f t="shared" si="86"/>
        <v>7327</v>
      </c>
      <c r="G275" s="14">
        <f t="shared" si="86"/>
        <v>7327</v>
      </c>
      <c r="H275" s="14">
        <f t="shared" si="86"/>
        <v>7327</v>
      </c>
      <c r="I275" s="14">
        <f t="shared" si="86"/>
        <v>7327</v>
      </c>
      <c r="J275" s="14">
        <f t="shared" si="86"/>
        <v>7327</v>
      </c>
      <c r="K275" s="14">
        <f t="shared" si="86"/>
        <v>7327</v>
      </c>
      <c r="L275" s="14">
        <f t="shared" si="86"/>
        <v>7327</v>
      </c>
      <c r="M275" s="14">
        <f t="shared" si="86"/>
        <v>7327</v>
      </c>
      <c r="N275" s="14">
        <f t="shared" si="86"/>
        <v>7327</v>
      </c>
      <c r="O275" s="14">
        <f t="shared" si="86"/>
        <v>7327</v>
      </c>
    </row>
    <row r="276" spans="1:18" ht="3.95" customHeight="1" x14ac:dyDescent="0.2"/>
    <row r="277" spans="1:18" x14ac:dyDescent="0.2">
      <c r="A277" s="27" t="s">
        <v>28</v>
      </c>
      <c r="D277" s="14">
        <f t="shared" ref="D277:O277" si="87">D275-C275</f>
        <v>0</v>
      </c>
      <c r="E277" s="14">
        <f t="shared" si="87"/>
        <v>0</v>
      </c>
      <c r="F277" s="14">
        <f t="shared" si="87"/>
        <v>0</v>
      </c>
      <c r="G277" s="14">
        <f t="shared" si="87"/>
        <v>0</v>
      </c>
      <c r="H277" s="14">
        <f t="shared" si="87"/>
        <v>0</v>
      </c>
      <c r="I277" s="14">
        <f t="shared" si="87"/>
        <v>0</v>
      </c>
      <c r="J277" s="14">
        <f t="shared" si="87"/>
        <v>0</v>
      </c>
      <c r="K277" s="14">
        <f t="shared" si="87"/>
        <v>0</v>
      </c>
      <c r="L277" s="14">
        <f t="shared" si="87"/>
        <v>0</v>
      </c>
      <c r="M277" s="14">
        <f t="shared" si="87"/>
        <v>0</v>
      </c>
      <c r="N277" s="14">
        <f t="shared" si="87"/>
        <v>0</v>
      </c>
      <c r="O277" s="14">
        <f t="shared" si="87"/>
        <v>0</v>
      </c>
      <c r="P277" s="14">
        <f>SUM(D277:O277)</f>
        <v>0</v>
      </c>
      <c r="Q277" s="17">
        <f>SUM(D277:E277)</f>
        <v>0</v>
      </c>
      <c r="R277" s="14">
        <f>P277-Q277</f>
        <v>0</v>
      </c>
    </row>
    <row r="279" spans="1:18" x14ac:dyDescent="0.2">
      <c r="A279" s="26" t="s">
        <v>166</v>
      </c>
      <c r="C279" s="17">
        <v>0</v>
      </c>
      <c r="D279" s="14">
        <f t="shared" ref="D279:O279" si="88">C284</f>
        <v>222890</v>
      </c>
      <c r="E279" s="14">
        <f t="shared" si="88"/>
        <v>227890</v>
      </c>
      <c r="F279" s="14">
        <f t="shared" si="88"/>
        <v>233390</v>
      </c>
      <c r="G279" s="14">
        <f t="shared" si="88"/>
        <v>238190</v>
      </c>
      <c r="H279" s="14">
        <f t="shared" si="88"/>
        <v>242890</v>
      </c>
      <c r="I279" s="14">
        <f t="shared" si="88"/>
        <v>247790</v>
      </c>
      <c r="J279" s="14">
        <f t="shared" si="88"/>
        <v>252890</v>
      </c>
      <c r="K279" s="14">
        <f t="shared" si="88"/>
        <v>258190</v>
      </c>
      <c r="L279" s="14">
        <f t="shared" si="88"/>
        <v>263490</v>
      </c>
      <c r="M279" s="14">
        <f t="shared" si="88"/>
        <v>267990</v>
      </c>
      <c r="N279" s="14">
        <f t="shared" si="88"/>
        <v>273290</v>
      </c>
      <c r="O279" s="14">
        <f t="shared" si="88"/>
        <v>279090</v>
      </c>
      <c r="P279" s="14"/>
    </row>
    <row r="280" spans="1:18" x14ac:dyDescent="0.2">
      <c r="A280" s="27" t="s">
        <v>167</v>
      </c>
      <c r="C280" s="17">
        <v>222890</v>
      </c>
      <c r="D280" s="17">
        <v>5000</v>
      </c>
      <c r="E280" s="17">
        <v>5500</v>
      </c>
      <c r="F280" s="17">
        <v>4800</v>
      </c>
      <c r="G280" s="17">
        <v>4700</v>
      </c>
      <c r="H280" s="17">
        <v>4900</v>
      </c>
      <c r="I280" s="17">
        <v>5100</v>
      </c>
      <c r="J280" s="17">
        <v>5300</v>
      </c>
      <c r="K280" s="17">
        <v>5300</v>
      </c>
      <c r="L280" s="17">
        <v>4500</v>
      </c>
      <c r="M280" s="17">
        <v>5300</v>
      </c>
      <c r="N280" s="17">
        <v>5800</v>
      </c>
      <c r="O280" s="17">
        <v>5300</v>
      </c>
      <c r="P280" s="14">
        <f>SUM(D280:O280)</f>
        <v>61500</v>
      </c>
      <c r="Q280" s="17">
        <f>SUM(D280:E280)</f>
        <v>10500</v>
      </c>
      <c r="R280" s="14">
        <f>P280-Q280</f>
        <v>51000</v>
      </c>
    </row>
    <row r="281" spans="1:18" x14ac:dyDescent="0.2">
      <c r="A281" s="27" t="s">
        <v>168</v>
      </c>
      <c r="B281" s="162" t="s">
        <v>169</v>
      </c>
      <c r="C281" s="17">
        <v>0</v>
      </c>
      <c r="D281" s="17">
        <v>0</v>
      </c>
      <c r="E281" s="17">
        <v>0</v>
      </c>
      <c r="F281" s="17">
        <v>0</v>
      </c>
      <c r="G281" s="17">
        <v>0</v>
      </c>
      <c r="H281" s="17">
        <v>0</v>
      </c>
      <c r="I281" s="17">
        <v>0</v>
      </c>
      <c r="J281" s="17">
        <v>0</v>
      </c>
      <c r="K281" s="17">
        <v>0</v>
      </c>
      <c r="L281" s="17">
        <v>0</v>
      </c>
      <c r="M281" s="17">
        <v>0</v>
      </c>
      <c r="N281" s="17">
        <v>0</v>
      </c>
      <c r="O281" s="17">
        <v>0</v>
      </c>
      <c r="P281" s="14">
        <f>SUM(D281:O281)</f>
        <v>0</v>
      </c>
      <c r="Q281" s="17">
        <f>SUM(D281:E281)</f>
        <v>0</v>
      </c>
      <c r="R281" s="14">
        <f>P281-Q281</f>
        <v>0</v>
      </c>
    </row>
    <row r="282" spans="1:18" x14ac:dyDescent="0.2">
      <c r="A282" s="27" t="s">
        <v>170</v>
      </c>
      <c r="C282" s="25">
        <v>0</v>
      </c>
      <c r="D282" s="25">
        <v>0</v>
      </c>
      <c r="E282" s="25">
        <v>0</v>
      </c>
      <c r="F282" s="25">
        <v>0</v>
      </c>
      <c r="G282" s="25">
        <v>0</v>
      </c>
      <c r="H282" s="25">
        <v>0</v>
      </c>
      <c r="I282" s="25">
        <v>0</v>
      </c>
      <c r="J282" s="25">
        <v>0</v>
      </c>
      <c r="K282" s="25">
        <v>0</v>
      </c>
      <c r="L282" s="25">
        <v>0</v>
      </c>
      <c r="M282" s="25">
        <v>0</v>
      </c>
      <c r="N282" s="25">
        <v>0</v>
      </c>
      <c r="O282" s="25">
        <v>0</v>
      </c>
      <c r="P282" s="16">
        <f>SUM(D282:O282)</f>
        <v>0</v>
      </c>
      <c r="Q282" s="25">
        <f>SUM(D282:E282)</f>
        <v>0</v>
      </c>
      <c r="R282" s="16">
        <f>P282-Q282</f>
        <v>0</v>
      </c>
    </row>
    <row r="283" spans="1:18" ht="3.95" customHeight="1" x14ac:dyDescent="0.2"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1:18" x14ac:dyDescent="0.2">
      <c r="A284" s="26" t="s">
        <v>171</v>
      </c>
      <c r="C284" s="14">
        <f t="shared" ref="C284:O284" si="89">SUM(C279:C283)</f>
        <v>222890</v>
      </c>
      <c r="D284" s="14">
        <f t="shared" si="89"/>
        <v>227890</v>
      </c>
      <c r="E284" s="14">
        <f t="shared" si="89"/>
        <v>233390</v>
      </c>
      <c r="F284" s="14">
        <f t="shared" si="89"/>
        <v>238190</v>
      </c>
      <c r="G284" s="14">
        <f t="shared" si="89"/>
        <v>242890</v>
      </c>
      <c r="H284" s="14">
        <f t="shared" si="89"/>
        <v>247790</v>
      </c>
      <c r="I284" s="14">
        <f t="shared" si="89"/>
        <v>252890</v>
      </c>
      <c r="J284" s="14">
        <f t="shared" si="89"/>
        <v>258190</v>
      </c>
      <c r="K284" s="14">
        <f t="shared" si="89"/>
        <v>263490</v>
      </c>
      <c r="L284" s="14">
        <f t="shared" si="89"/>
        <v>267990</v>
      </c>
      <c r="M284" s="14">
        <f t="shared" si="89"/>
        <v>273290</v>
      </c>
      <c r="N284" s="14">
        <f t="shared" si="89"/>
        <v>279090</v>
      </c>
      <c r="O284" s="14">
        <f t="shared" si="89"/>
        <v>284390</v>
      </c>
      <c r="P284" s="14"/>
    </row>
    <row r="285" spans="1:18" ht="3.95" customHeight="1" x14ac:dyDescent="0.2"/>
    <row r="286" spans="1:18" x14ac:dyDescent="0.2">
      <c r="A286" s="27" t="s">
        <v>28</v>
      </c>
      <c r="D286" s="14">
        <f t="shared" ref="D286:O286" si="90">D284-C284</f>
        <v>5000</v>
      </c>
      <c r="E286" s="14">
        <f t="shared" si="90"/>
        <v>5500</v>
      </c>
      <c r="F286" s="14">
        <f t="shared" si="90"/>
        <v>4800</v>
      </c>
      <c r="G286" s="14">
        <f t="shared" si="90"/>
        <v>4700</v>
      </c>
      <c r="H286" s="14">
        <f t="shared" si="90"/>
        <v>4900</v>
      </c>
      <c r="I286" s="14">
        <f t="shared" si="90"/>
        <v>5100</v>
      </c>
      <c r="J286" s="14">
        <f t="shared" si="90"/>
        <v>5300</v>
      </c>
      <c r="K286" s="14">
        <f t="shared" si="90"/>
        <v>5300</v>
      </c>
      <c r="L286" s="14">
        <f t="shared" si="90"/>
        <v>4500</v>
      </c>
      <c r="M286" s="14">
        <f t="shared" si="90"/>
        <v>5300</v>
      </c>
      <c r="N286" s="14">
        <f t="shared" si="90"/>
        <v>5800</v>
      </c>
      <c r="O286" s="14">
        <f t="shared" si="90"/>
        <v>5300</v>
      </c>
      <c r="P286" s="14">
        <f>SUM(D286:O286)</f>
        <v>61500</v>
      </c>
      <c r="Q286" s="14">
        <f>SUM(Q280:Q283)</f>
        <v>10500</v>
      </c>
      <c r="R286" s="14">
        <f>P286-Q286</f>
        <v>51000</v>
      </c>
    </row>
    <row r="288" spans="1:18" x14ac:dyDescent="0.2">
      <c r="A288" s="26" t="s">
        <v>172</v>
      </c>
      <c r="D288" s="14">
        <f t="shared" ref="D288:O288" si="91">C293</f>
        <v>7734</v>
      </c>
      <c r="E288" s="14">
        <f t="shared" si="91"/>
        <v>7735</v>
      </c>
      <c r="F288" s="14">
        <f t="shared" si="91"/>
        <v>6831</v>
      </c>
      <c r="G288" s="14">
        <f t="shared" si="91"/>
        <v>7069</v>
      </c>
      <c r="H288" s="14">
        <f t="shared" si="91"/>
        <v>6978</v>
      </c>
      <c r="I288" s="14">
        <f t="shared" si="91"/>
        <v>7057</v>
      </c>
      <c r="J288" s="14">
        <f t="shared" si="91"/>
        <v>7050</v>
      </c>
      <c r="K288" s="14">
        <f t="shared" si="91"/>
        <v>7562</v>
      </c>
      <c r="L288" s="14">
        <f t="shared" si="91"/>
        <v>7593</v>
      </c>
      <c r="M288" s="14">
        <f t="shared" si="91"/>
        <v>7968</v>
      </c>
      <c r="N288" s="14">
        <f t="shared" si="91"/>
        <v>8097</v>
      </c>
      <c r="O288" s="14">
        <f t="shared" si="91"/>
        <v>7768</v>
      </c>
      <c r="P288" s="14"/>
    </row>
    <row r="289" spans="1:18" x14ac:dyDescent="0.2">
      <c r="A289" s="27" t="s">
        <v>173</v>
      </c>
      <c r="C289" s="17">
        <v>0</v>
      </c>
      <c r="D289" s="17">
        <v>0</v>
      </c>
      <c r="E289" s="17">
        <v>0</v>
      </c>
      <c r="F289" s="17">
        <v>0</v>
      </c>
      <c r="G289" s="17">
        <v>0</v>
      </c>
      <c r="H289" s="17">
        <v>0</v>
      </c>
      <c r="I289" s="17">
        <v>0</v>
      </c>
      <c r="J289" s="17">
        <v>0</v>
      </c>
      <c r="K289" s="17">
        <v>0</v>
      </c>
      <c r="L289" s="17">
        <v>0</v>
      </c>
      <c r="M289" s="17">
        <v>0</v>
      </c>
      <c r="N289" s="17">
        <v>0</v>
      </c>
      <c r="O289" s="17">
        <v>0</v>
      </c>
      <c r="P289" s="14">
        <f>SUM(D289:O289)</f>
        <v>0</v>
      </c>
      <c r="Q289" s="17">
        <f>SUM(D289:E289)</f>
        <v>0</v>
      </c>
      <c r="R289" s="14">
        <f>P289-Q289</f>
        <v>0</v>
      </c>
    </row>
    <row r="290" spans="1:18" x14ac:dyDescent="0.2">
      <c r="A290" s="27" t="s">
        <v>38</v>
      </c>
      <c r="C290" s="17">
        <v>7734</v>
      </c>
      <c r="D290" s="17">
        <v>1</v>
      </c>
      <c r="E290" s="17">
        <v>-904</v>
      </c>
      <c r="F290" s="17">
        <v>238</v>
      </c>
      <c r="G290" s="17">
        <v>-91</v>
      </c>
      <c r="H290" s="17">
        <v>79</v>
      </c>
      <c r="I290" s="17">
        <v>-7</v>
      </c>
      <c r="J290" s="17">
        <v>512</v>
      </c>
      <c r="K290" s="17">
        <v>31</v>
      </c>
      <c r="L290" s="17">
        <v>375</v>
      </c>
      <c r="M290" s="17">
        <v>129</v>
      </c>
      <c r="N290" s="17">
        <v>-329</v>
      </c>
      <c r="O290" s="17">
        <v>734</v>
      </c>
      <c r="P290" s="14">
        <f>SUM(D290:O290)</f>
        <v>768</v>
      </c>
      <c r="Q290" s="17">
        <f>SUM(D290:E290)</f>
        <v>-903</v>
      </c>
      <c r="R290" s="14">
        <f>P290-Q290</f>
        <v>1671</v>
      </c>
    </row>
    <row r="291" spans="1:18" x14ac:dyDescent="0.2">
      <c r="A291" s="27" t="s">
        <v>174</v>
      </c>
      <c r="C291" s="25">
        <v>0</v>
      </c>
      <c r="D291" s="25">
        <v>0</v>
      </c>
      <c r="E291" s="25">
        <v>0</v>
      </c>
      <c r="F291" s="25">
        <v>0</v>
      </c>
      <c r="G291" s="25">
        <v>0</v>
      </c>
      <c r="H291" s="25">
        <v>0</v>
      </c>
      <c r="I291" s="25">
        <v>0</v>
      </c>
      <c r="J291" s="25">
        <v>0</v>
      </c>
      <c r="K291" s="25">
        <v>0</v>
      </c>
      <c r="L291" s="25">
        <v>0</v>
      </c>
      <c r="M291" s="25">
        <v>0</v>
      </c>
      <c r="N291" s="25">
        <v>0</v>
      </c>
      <c r="O291" s="25">
        <v>0</v>
      </c>
      <c r="P291" s="16">
        <f>SUM(D291:O291)</f>
        <v>0</v>
      </c>
      <c r="Q291" s="25">
        <f>SUM(D291:E291)</f>
        <v>0</v>
      </c>
      <c r="R291" s="16">
        <f>P291-Q291</f>
        <v>0</v>
      </c>
    </row>
    <row r="292" spans="1:18" ht="3.95" customHeight="1" x14ac:dyDescent="0.2"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</row>
    <row r="293" spans="1:18" x14ac:dyDescent="0.2">
      <c r="A293" s="26" t="s">
        <v>175</v>
      </c>
      <c r="C293" s="14">
        <f>SUM(C289:C292)</f>
        <v>7734</v>
      </c>
      <c r="D293" s="14">
        <f t="shared" ref="D293:O293" si="92">SUM(D288:D292)</f>
        <v>7735</v>
      </c>
      <c r="E293" s="14">
        <f t="shared" si="92"/>
        <v>6831</v>
      </c>
      <c r="F293" s="14">
        <f t="shared" si="92"/>
        <v>7069</v>
      </c>
      <c r="G293" s="14">
        <f t="shared" si="92"/>
        <v>6978</v>
      </c>
      <c r="H293" s="14">
        <f t="shared" si="92"/>
        <v>7057</v>
      </c>
      <c r="I293" s="14">
        <f t="shared" si="92"/>
        <v>7050</v>
      </c>
      <c r="J293" s="14">
        <f t="shared" si="92"/>
        <v>7562</v>
      </c>
      <c r="K293" s="14">
        <f t="shared" si="92"/>
        <v>7593</v>
      </c>
      <c r="L293" s="14">
        <f t="shared" si="92"/>
        <v>7968</v>
      </c>
      <c r="M293" s="14">
        <f t="shared" si="92"/>
        <v>8097</v>
      </c>
      <c r="N293" s="14">
        <f t="shared" si="92"/>
        <v>7768</v>
      </c>
      <c r="O293" s="14">
        <f t="shared" si="92"/>
        <v>8502</v>
      </c>
      <c r="P293" s="14"/>
    </row>
    <row r="294" spans="1:18" ht="3.95" customHeight="1" x14ac:dyDescent="0.2"/>
    <row r="295" spans="1:18" x14ac:dyDescent="0.2">
      <c r="A295" s="27" t="s">
        <v>28</v>
      </c>
      <c r="D295" s="14">
        <f t="shared" ref="D295:O295" si="93">D293-C293</f>
        <v>1</v>
      </c>
      <c r="E295" s="14">
        <f t="shared" si="93"/>
        <v>-904</v>
      </c>
      <c r="F295" s="14">
        <f t="shared" si="93"/>
        <v>238</v>
      </c>
      <c r="G295" s="14">
        <f t="shared" si="93"/>
        <v>-91</v>
      </c>
      <c r="H295" s="14">
        <f t="shared" si="93"/>
        <v>79</v>
      </c>
      <c r="I295" s="14">
        <f t="shared" si="93"/>
        <v>-7</v>
      </c>
      <c r="J295" s="14">
        <f t="shared" si="93"/>
        <v>512</v>
      </c>
      <c r="K295" s="14">
        <f t="shared" si="93"/>
        <v>31</v>
      </c>
      <c r="L295" s="14">
        <f t="shared" si="93"/>
        <v>375</v>
      </c>
      <c r="M295" s="14">
        <f t="shared" si="93"/>
        <v>129</v>
      </c>
      <c r="N295" s="14">
        <f t="shared" si="93"/>
        <v>-329</v>
      </c>
      <c r="O295" s="14">
        <f t="shared" si="93"/>
        <v>734</v>
      </c>
      <c r="P295" s="14">
        <f>SUM(D295:O295)</f>
        <v>768</v>
      </c>
      <c r="Q295" s="14">
        <f>SUM(Q289:Q292)</f>
        <v>-903</v>
      </c>
      <c r="R295" s="14">
        <f>P295-Q295</f>
        <v>1671</v>
      </c>
    </row>
    <row r="297" spans="1:18" x14ac:dyDescent="0.2">
      <c r="A297" s="26" t="s">
        <v>176</v>
      </c>
      <c r="D297" s="14">
        <f t="shared" ref="D297:O297" si="94">C309</f>
        <v>-10</v>
      </c>
      <c r="E297" s="14">
        <f t="shared" si="94"/>
        <v>-10</v>
      </c>
      <c r="F297" s="14">
        <f t="shared" si="94"/>
        <v>-10</v>
      </c>
      <c r="G297" s="14">
        <f t="shared" si="94"/>
        <v>-10</v>
      </c>
      <c r="H297" s="14">
        <f t="shared" si="94"/>
        <v>-10</v>
      </c>
      <c r="I297" s="14">
        <f t="shared" si="94"/>
        <v>-10</v>
      </c>
      <c r="J297" s="14">
        <f t="shared" si="94"/>
        <v>-10</v>
      </c>
      <c r="K297" s="14">
        <f t="shared" si="94"/>
        <v>-10</v>
      </c>
      <c r="L297" s="14">
        <f t="shared" si="94"/>
        <v>-10</v>
      </c>
      <c r="M297" s="14">
        <f t="shared" si="94"/>
        <v>-10</v>
      </c>
      <c r="N297" s="14">
        <f t="shared" si="94"/>
        <v>-10</v>
      </c>
      <c r="O297" s="14">
        <f t="shared" si="94"/>
        <v>-10</v>
      </c>
    </row>
    <row r="298" spans="1:18" x14ac:dyDescent="0.2">
      <c r="A298" s="27" t="s">
        <v>177</v>
      </c>
      <c r="C298" s="17">
        <v>0</v>
      </c>
      <c r="D298" s="17">
        <v>0</v>
      </c>
      <c r="E298" s="17">
        <v>0</v>
      </c>
      <c r="F298" s="17">
        <v>0</v>
      </c>
      <c r="G298" s="17">
        <v>0</v>
      </c>
      <c r="H298" s="17">
        <v>0</v>
      </c>
      <c r="I298" s="17">
        <v>0</v>
      </c>
      <c r="J298" s="17">
        <v>0</v>
      </c>
      <c r="K298" s="17">
        <v>0</v>
      </c>
      <c r="L298" s="17">
        <v>0</v>
      </c>
      <c r="M298" s="17">
        <v>0</v>
      </c>
      <c r="N298" s="17">
        <v>0</v>
      </c>
      <c r="O298" s="17">
        <v>0</v>
      </c>
      <c r="P298" s="14">
        <f t="shared" ref="P298:P307" si="95">SUM(D298:O298)</f>
        <v>0</v>
      </c>
      <c r="Q298" s="17">
        <f t="shared" ref="Q298:Q307" si="96">SUM(D298:E298)</f>
        <v>0</v>
      </c>
      <c r="R298" s="14">
        <f t="shared" ref="R298:R307" si="97">P298-Q298</f>
        <v>0</v>
      </c>
    </row>
    <row r="299" spans="1:18" x14ac:dyDescent="0.2">
      <c r="A299" s="27" t="s">
        <v>178</v>
      </c>
      <c r="C299" s="17">
        <v>0</v>
      </c>
      <c r="D299" s="17">
        <v>0</v>
      </c>
      <c r="E299" s="17">
        <v>0</v>
      </c>
      <c r="F299" s="17">
        <v>0</v>
      </c>
      <c r="G299" s="17">
        <v>0</v>
      </c>
      <c r="H299" s="17">
        <v>0</v>
      </c>
      <c r="I299" s="17">
        <v>0</v>
      </c>
      <c r="J299" s="17">
        <v>0</v>
      </c>
      <c r="K299" s="17">
        <v>0</v>
      </c>
      <c r="L299" s="17">
        <v>0</v>
      </c>
      <c r="M299" s="17">
        <v>0</v>
      </c>
      <c r="N299" s="17">
        <v>0</v>
      </c>
      <c r="O299" s="17">
        <v>0</v>
      </c>
      <c r="P299" s="14">
        <f t="shared" si="95"/>
        <v>0</v>
      </c>
      <c r="Q299" s="17">
        <f t="shared" si="96"/>
        <v>0</v>
      </c>
      <c r="R299" s="14">
        <f t="shared" si="97"/>
        <v>0</v>
      </c>
    </row>
    <row r="300" spans="1:18" x14ac:dyDescent="0.2">
      <c r="A300" s="27" t="s">
        <v>38</v>
      </c>
      <c r="C300" s="17">
        <v>-10</v>
      </c>
      <c r="D300" s="17">
        <v>0</v>
      </c>
      <c r="E300" s="17">
        <v>0</v>
      </c>
      <c r="F300" s="17">
        <v>0</v>
      </c>
      <c r="G300" s="17">
        <v>0</v>
      </c>
      <c r="H300" s="17">
        <v>0</v>
      </c>
      <c r="I300" s="17">
        <v>0</v>
      </c>
      <c r="J300" s="17">
        <v>0</v>
      </c>
      <c r="K300" s="17">
        <v>0</v>
      </c>
      <c r="L300" s="17">
        <v>0</v>
      </c>
      <c r="M300" s="17">
        <v>0</v>
      </c>
      <c r="N300" s="17">
        <v>0</v>
      </c>
      <c r="O300" s="17">
        <v>0</v>
      </c>
      <c r="P300" s="14">
        <f t="shared" si="95"/>
        <v>0</v>
      </c>
      <c r="Q300" s="17">
        <f t="shared" si="96"/>
        <v>0</v>
      </c>
      <c r="R300" s="14">
        <f t="shared" si="97"/>
        <v>0</v>
      </c>
    </row>
    <row r="301" spans="1:18" x14ac:dyDescent="0.2">
      <c r="A301" s="27" t="s">
        <v>38</v>
      </c>
      <c r="B301" s="18"/>
      <c r="C301" s="17">
        <v>0</v>
      </c>
      <c r="D301" s="17">
        <v>0</v>
      </c>
      <c r="E301" s="17">
        <v>0</v>
      </c>
      <c r="F301" s="17">
        <v>0</v>
      </c>
      <c r="G301" s="17">
        <v>0</v>
      </c>
      <c r="H301" s="17">
        <v>0</v>
      </c>
      <c r="I301" s="17">
        <v>0</v>
      </c>
      <c r="J301" s="17">
        <v>0</v>
      </c>
      <c r="K301" s="17">
        <v>0</v>
      </c>
      <c r="L301" s="17">
        <v>0</v>
      </c>
      <c r="M301" s="17">
        <v>0</v>
      </c>
      <c r="N301" s="17">
        <v>0</v>
      </c>
      <c r="O301" s="17">
        <v>0</v>
      </c>
      <c r="P301" s="14">
        <f t="shared" si="95"/>
        <v>0</v>
      </c>
      <c r="Q301" s="17">
        <f t="shared" si="96"/>
        <v>0</v>
      </c>
      <c r="R301" s="14">
        <f t="shared" si="97"/>
        <v>0</v>
      </c>
    </row>
    <row r="302" spans="1:18" x14ac:dyDescent="0.2">
      <c r="A302" s="27" t="s">
        <v>38</v>
      </c>
      <c r="B302" s="18"/>
      <c r="C302" s="17">
        <v>0</v>
      </c>
      <c r="D302" s="17">
        <v>0</v>
      </c>
      <c r="E302" s="17">
        <v>0</v>
      </c>
      <c r="F302" s="17">
        <v>0</v>
      </c>
      <c r="G302" s="17">
        <v>0</v>
      </c>
      <c r="H302" s="17">
        <v>0</v>
      </c>
      <c r="I302" s="17">
        <v>0</v>
      </c>
      <c r="J302" s="17">
        <v>0</v>
      </c>
      <c r="K302" s="17">
        <v>0</v>
      </c>
      <c r="L302" s="17">
        <v>0</v>
      </c>
      <c r="M302" s="17">
        <v>0</v>
      </c>
      <c r="N302" s="17">
        <v>0</v>
      </c>
      <c r="O302" s="17">
        <v>0</v>
      </c>
      <c r="P302" s="14">
        <f t="shared" si="95"/>
        <v>0</v>
      </c>
      <c r="Q302" s="17">
        <f t="shared" si="96"/>
        <v>0</v>
      </c>
      <c r="R302" s="14">
        <f t="shared" si="97"/>
        <v>0</v>
      </c>
    </row>
    <row r="303" spans="1:18" x14ac:dyDescent="0.2">
      <c r="A303" s="27" t="s">
        <v>38</v>
      </c>
      <c r="C303" s="17">
        <v>0</v>
      </c>
      <c r="D303" s="17">
        <v>0</v>
      </c>
      <c r="E303" s="17">
        <v>0</v>
      </c>
      <c r="F303" s="17">
        <v>0</v>
      </c>
      <c r="G303" s="17">
        <v>0</v>
      </c>
      <c r="H303" s="17">
        <v>0</v>
      </c>
      <c r="I303" s="17">
        <v>0</v>
      </c>
      <c r="J303" s="17">
        <v>0</v>
      </c>
      <c r="K303" s="17">
        <v>0</v>
      </c>
      <c r="L303" s="17">
        <v>0</v>
      </c>
      <c r="M303" s="17">
        <v>0</v>
      </c>
      <c r="N303" s="17">
        <v>0</v>
      </c>
      <c r="O303" s="17">
        <v>0</v>
      </c>
      <c r="P303" s="14">
        <f t="shared" si="95"/>
        <v>0</v>
      </c>
      <c r="Q303" s="17">
        <f t="shared" si="96"/>
        <v>0</v>
      </c>
      <c r="R303" s="14">
        <f t="shared" si="97"/>
        <v>0</v>
      </c>
    </row>
    <row r="304" spans="1:18" x14ac:dyDescent="0.2">
      <c r="A304" s="27" t="s">
        <v>38</v>
      </c>
      <c r="C304" s="17">
        <v>0</v>
      </c>
      <c r="D304" s="17">
        <v>0</v>
      </c>
      <c r="E304" s="17">
        <v>0</v>
      </c>
      <c r="F304" s="17">
        <v>0</v>
      </c>
      <c r="G304" s="17">
        <v>0</v>
      </c>
      <c r="H304" s="17">
        <v>0</v>
      </c>
      <c r="I304" s="17">
        <v>0</v>
      </c>
      <c r="J304" s="17">
        <v>0</v>
      </c>
      <c r="K304" s="17">
        <v>0</v>
      </c>
      <c r="L304" s="17">
        <v>0</v>
      </c>
      <c r="M304" s="17">
        <v>0</v>
      </c>
      <c r="N304" s="17">
        <v>0</v>
      </c>
      <c r="O304" s="17">
        <v>0</v>
      </c>
      <c r="P304" s="14">
        <f t="shared" si="95"/>
        <v>0</v>
      </c>
      <c r="Q304" s="17">
        <f t="shared" si="96"/>
        <v>0</v>
      </c>
      <c r="R304" s="14">
        <f t="shared" si="97"/>
        <v>0</v>
      </c>
    </row>
    <row r="305" spans="1:18" x14ac:dyDescent="0.2">
      <c r="A305" s="27" t="s">
        <v>38</v>
      </c>
      <c r="C305" s="17">
        <v>0</v>
      </c>
      <c r="D305" s="17">
        <v>0</v>
      </c>
      <c r="E305" s="17">
        <v>0</v>
      </c>
      <c r="F305" s="17">
        <v>0</v>
      </c>
      <c r="G305" s="17">
        <v>0</v>
      </c>
      <c r="H305" s="17">
        <v>0</v>
      </c>
      <c r="I305" s="17">
        <v>0</v>
      </c>
      <c r="J305" s="17">
        <v>0</v>
      </c>
      <c r="K305" s="17">
        <v>0</v>
      </c>
      <c r="L305" s="17">
        <v>0</v>
      </c>
      <c r="M305" s="17">
        <v>0</v>
      </c>
      <c r="N305" s="17">
        <v>0</v>
      </c>
      <c r="O305" s="17">
        <v>0</v>
      </c>
      <c r="P305" s="14">
        <f t="shared" si="95"/>
        <v>0</v>
      </c>
      <c r="Q305" s="17">
        <f t="shared" si="96"/>
        <v>0</v>
      </c>
      <c r="R305" s="14">
        <f t="shared" si="97"/>
        <v>0</v>
      </c>
    </row>
    <row r="306" spans="1:18" x14ac:dyDescent="0.2">
      <c r="A306" s="27" t="s">
        <v>38</v>
      </c>
      <c r="C306" s="17">
        <v>0</v>
      </c>
      <c r="D306" s="17">
        <v>0</v>
      </c>
      <c r="E306" s="17">
        <v>0</v>
      </c>
      <c r="F306" s="17">
        <v>0</v>
      </c>
      <c r="G306" s="17">
        <v>0</v>
      </c>
      <c r="H306" s="17">
        <v>0</v>
      </c>
      <c r="I306" s="17">
        <v>0</v>
      </c>
      <c r="J306" s="17">
        <v>0</v>
      </c>
      <c r="K306" s="17">
        <v>0</v>
      </c>
      <c r="L306" s="17">
        <v>0</v>
      </c>
      <c r="M306" s="17">
        <v>0</v>
      </c>
      <c r="N306" s="17">
        <v>0</v>
      </c>
      <c r="O306" s="17">
        <v>0</v>
      </c>
      <c r="P306" s="14">
        <f t="shared" si="95"/>
        <v>0</v>
      </c>
      <c r="Q306" s="17">
        <f t="shared" si="96"/>
        <v>0</v>
      </c>
      <c r="R306" s="14">
        <f t="shared" si="97"/>
        <v>0</v>
      </c>
    </row>
    <row r="307" spans="1:18" x14ac:dyDescent="0.2">
      <c r="A307" s="27" t="s">
        <v>174</v>
      </c>
      <c r="C307" s="25">
        <v>0</v>
      </c>
      <c r="D307" s="25">
        <v>0</v>
      </c>
      <c r="E307" s="25">
        <v>0</v>
      </c>
      <c r="F307" s="25">
        <v>0</v>
      </c>
      <c r="G307" s="25">
        <v>0</v>
      </c>
      <c r="H307" s="25">
        <v>0</v>
      </c>
      <c r="I307" s="25">
        <v>0</v>
      </c>
      <c r="J307" s="25">
        <v>0</v>
      </c>
      <c r="K307" s="25">
        <v>0</v>
      </c>
      <c r="L307" s="25">
        <v>0</v>
      </c>
      <c r="M307" s="25">
        <v>0</v>
      </c>
      <c r="N307" s="25">
        <v>0</v>
      </c>
      <c r="O307" s="25">
        <v>0</v>
      </c>
      <c r="P307" s="16">
        <f t="shared" si="95"/>
        <v>0</v>
      </c>
      <c r="Q307" s="25">
        <f t="shared" si="96"/>
        <v>0</v>
      </c>
      <c r="R307" s="16">
        <f t="shared" si="97"/>
        <v>0</v>
      </c>
    </row>
    <row r="308" spans="1:18" ht="3.95" customHeight="1" x14ac:dyDescent="0.2"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</row>
    <row r="309" spans="1:18" x14ac:dyDescent="0.2">
      <c r="A309" s="26" t="s">
        <v>176</v>
      </c>
      <c r="C309" s="14">
        <f t="shared" ref="C309:O309" si="98">SUM(C297:C308)</f>
        <v>-10</v>
      </c>
      <c r="D309" s="14">
        <f t="shared" si="98"/>
        <v>-10</v>
      </c>
      <c r="E309" s="14">
        <f t="shared" si="98"/>
        <v>-10</v>
      </c>
      <c r="F309" s="14">
        <f t="shared" si="98"/>
        <v>-10</v>
      </c>
      <c r="G309" s="14">
        <f t="shared" si="98"/>
        <v>-10</v>
      </c>
      <c r="H309" s="14">
        <f t="shared" si="98"/>
        <v>-10</v>
      </c>
      <c r="I309" s="14">
        <f t="shared" si="98"/>
        <v>-10</v>
      </c>
      <c r="J309" s="14">
        <f t="shared" si="98"/>
        <v>-10</v>
      </c>
      <c r="K309" s="14">
        <f t="shared" si="98"/>
        <v>-10</v>
      </c>
      <c r="L309" s="14">
        <f t="shared" si="98"/>
        <v>-10</v>
      </c>
      <c r="M309" s="14">
        <f t="shared" si="98"/>
        <v>-10</v>
      </c>
      <c r="N309" s="14">
        <f t="shared" si="98"/>
        <v>-10</v>
      </c>
      <c r="O309" s="14">
        <f t="shared" si="98"/>
        <v>-10</v>
      </c>
    </row>
    <row r="310" spans="1:18" ht="3.95" customHeight="1" x14ac:dyDescent="0.2"/>
    <row r="311" spans="1:18" x14ac:dyDescent="0.2">
      <c r="A311" s="27" t="s">
        <v>28</v>
      </c>
      <c r="D311" s="14">
        <f t="shared" ref="D311:O311" si="99">D309-C309</f>
        <v>0</v>
      </c>
      <c r="E311" s="14">
        <f t="shared" si="99"/>
        <v>0</v>
      </c>
      <c r="F311" s="14">
        <f t="shared" si="99"/>
        <v>0</v>
      </c>
      <c r="G311" s="14">
        <f t="shared" si="99"/>
        <v>0</v>
      </c>
      <c r="H311" s="14">
        <f t="shared" si="99"/>
        <v>0</v>
      </c>
      <c r="I311" s="14">
        <f t="shared" si="99"/>
        <v>0</v>
      </c>
      <c r="J311" s="14">
        <f t="shared" si="99"/>
        <v>0</v>
      </c>
      <c r="K311" s="14">
        <f t="shared" si="99"/>
        <v>0</v>
      </c>
      <c r="L311" s="14">
        <f t="shared" si="99"/>
        <v>0</v>
      </c>
      <c r="M311" s="14">
        <f t="shared" si="99"/>
        <v>0</v>
      </c>
      <c r="N311" s="14">
        <f t="shared" si="99"/>
        <v>0</v>
      </c>
      <c r="O311" s="14">
        <f t="shared" si="99"/>
        <v>0</v>
      </c>
      <c r="P311" s="14">
        <f>SUM(D311:O311)</f>
        <v>0</v>
      </c>
      <c r="Q311" s="14">
        <f>SUM(Q298:Q308)</f>
        <v>0</v>
      </c>
      <c r="R311" s="14">
        <f>P311-Q311</f>
        <v>0</v>
      </c>
    </row>
    <row r="313" spans="1:18" ht="8.1" customHeight="1" x14ac:dyDescent="0.2"/>
    <row r="314" spans="1:18" x14ac:dyDescent="0.2">
      <c r="A314" s="26" t="s">
        <v>179</v>
      </c>
      <c r="D314" s="14">
        <f t="shared" ref="D314:O314" si="100">C317</f>
        <v>13191</v>
      </c>
      <c r="E314" s="14">
        <f t="shared" si="100"/>
        <v>13191</v>
      </c>
      <c r="F314" s="14">
        <f t="shared" si="100"/>
        <v>13191</v>
      </c>
      <c r="G314" s="14">
        <f t="shared" si="100"/>
        <v>13191</v>
      </c>
      <c r="H314" s="14">
        <f t="shared" si="100"/>
        <v>13191</v>
      </c>
      <c r="I314" s="14">
        <f t="shared" si="100"/>
        <v>13191</v>
      </c>
      <c r="J314" s="14">
        <f t="shared" si="100"/>
        <v>13191</v>
      </c>
      <c r="K314" s="14">
        <f t="shared" si="100"/>
        <v>13191</v>
      </c>
      <c r="L314" s="14">
        <f t="shared" si="100"/>
        <v>13191</v>
      </c>
      <c r="M314" s="14">
        <f t="shared" si="100"/>
        <v>13191</v>
      </c>
      <c r="N314" s="14">
        <f t="shared" si="100"/>
        <v>13191</v>
      </c>
      <c r="O314" s="14">
        <f t="shared" si="100"/>
        <v>13191</v>
      </c>
      <c r="P314" s="14"/>
    </row>
    <row r="315" spans="1:18" x14ac:dyDescent="0.2">
      <c r="A315" s="27" t="s">
        <v>174</v>
      </c>
      <c r="C315" s="25">
        <v>0</v>
      </c>
      <c r="D315" s="25">
        <v>0</v>
      </c>
      <c r="E315" s="25">
        <v>0</v>
      </c>
      <c r="F315" s="25">
        <v>0</v>
      </c>
      <c r="G315" s="25">
        <v>0</v>
      </c>
      <c r="H315" s="25">
        <v>0</v>
      </c>
      <c r="I315" s="25">
        <v>0</v>
      </c>
      <c r="J315" s="25">
        <v>0</v>
      </c>
      <c r="K315" s="25">
        <v>0</v>
      </c>
      <c r="L315" s="25">
        <v>0</v>
      </c>
      <c r="M315" s="25">
        <v>0</v>
      </c>
      <c r="N315" s="25">
        <v>0</v>
      </c>
      <c r="O315" s="25">
        <v>0</v>
      </c>
      <c r="P315" s="16">
        <f>SUM(D315:O315)</f>
        <v>0</v>
      </c>
      <c r="Q315" s="25">
        <f>SUM(D315:E315)</f>
        <v>0</v>
      </c>
      <c r="R315" s="16">
        <f>P315-Q315</f>
        <v>0</v>
      </c>
    </row>
    <row r="316" spans="1:18" ht="3.95" customHeight="1" x14ac:dyDescent="0.2"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</row>
    <row r="317" spans="1:18" x14ac:dyDescent="0.2">
      <c r="A317" s="26" t="s">
        <v>180</v>
      </c>
      <c r="C317" s="17">
        <v>13191</v>
      </c>
      <c r="D317" s="14">
        <f t="shared" ref="D317:O317" si="101">D314+D315</f>
        <v>13191</v>
      </c>
      <c r="E317" s="14">
        <f t="shared" si="101"/>
        <v>13191</v>
      </c>
      <c r="F317" s="14">
        <f t="shared" si="101"/>
        <v>13191</v>
      </c>
      <c r="G317" s="14">
        <f t="shared" si="101"/>
        <v>13191</v>
      </c>
      <c r="H317" s="14">
        <f t="shared" si="101"/>
        <v>13191</v>
      </c>
      <c r="I317" s="14">
        <f t="shared" si="101"/>
        <v>13191</v>
      </c>
      <c r="J317" s="14">
        <f t="shared" si="101"/>
        <v>13191</v>
      </c>
      <c r="K317" s="14">
        <f t="shared" si="101"/>
        <v>13191</v>
      </c>
      <c r="L317" s="14">
        <f t="shared" si="101"/>
        <v>13191</v>
      </c>
      <c r="M317" s="14">
        <f t="shared" si="101"/>
        <v>13191</v>
      </c>
      <c r="N317" s="14">
        <f t="shared" si="101"/>
        <v>13191</v>
      </c>
      <c r="O317" s="14">
        <f t="shared" si="101"/>
        <v>13191</v>
      </c>
      <c r="P317" s="14"/>
    </row>
    <row r="318" spans="1:18" ht="3.95" customHeight="1" x14ac:dyDescent="0.2"/>
    <row r="319" spans="1:18" x14ac:dyDescent="0.2">
      <c r="A319" s="27" t="s">
        <v>28</v>
      </c>
      <c r="D319" s="14">
        <f t="shared" ref="D319:O319" si="102">D317-C317</f>
        <v>0</v>
      </c>
      <c r="E319" s="14">
        <f t="shared" si="102"/>
        <v>0</v>
      </c>
      <c r="F319" s="14">
        <f t="shared" si="102"/>
        <v>0</v>
      </c>
      <c r="G319" s="14">
        <f t="shared" si="102"/>
        <v>0</v>
      </c>
      <c r="H319" s="14">
        <f t="shared" si="102"/>
        <v>0</v>
      </c>
      <c r="I319" s="14">
        <f t="shared" si="102"/>
        <v>0</v>
      </c>
      <c r="J319" s="14">
        <f t="shared" si="102"/>
        <v>0</v>
      </c>
      <c r="K319" s="14">
        <f t="shared" si="102"/>
        <v>0</v>
      </c>
      <c r="L319" s="14">
        <f t="shared" si="102"/>
        <v>0</v>
      </c>
      <c r="M319" s="14">
        <f t="shared" si="102"/>
        <v>0</v>
      </c>
      <c r="N319" s="14">
        <f t="shared" si="102"/>
        <v>0</v>
      </c>
      <c r="O319" s="14">
        <f t="shared" si="102"/>
        <v>0</v>
      </c>
      <c r="P319" s="14">
        <f>SUM(D319:O319)</f>
        <v>0</v>
      </c>
      <c r="Q319" s="14">
        <f>Q315</f>
        <v>0</v>
      </c>
      <c r="R319" s="14">
        <f>P319-Q319</f>
        <v>0</v>
      </c>
    </row>
    <row r="322" spans="1:18" x14ac:dyDescent="0.2">
      <c r="A322" s="26" t="s">
        <v>181</v>
      </c>
    </row>
    <row r="323" spans="1:18" x14ac:dyDescent="0.2">
      <c r="A323" s="27" t="s">
        <v>182</v>
      </c>
      <c r="B323" s="18" t="s">
        <v>32</v>
      </c>
      <c r="C323" s="14"/>
      <c r="D323" s="153">
        <f>[1]Source!D41</f>
        <v>900</v>
      </c>
      <c r="E323" s="153">
        <f>[1]Source!E41</f>
        <v>940</v>
      </c>
      <c r="F323" s="153">
        <f>[1]Source!F41</f>
        <v>900</v>
      </c>
      <c r="G323" s="153">
        <f>[1]Source!G41</f>
        <v>897</v>
      </c>
      <c r="H323" s="153">
        <f>[1]Source!H41</f>
        <v>901</v>
      </c>
      <c r="I323" s="153">
        <f>[1]Source!I41</f>
        <v>897</v>
      </c>
      <c r="J323" s="153">
        <f>[1]Source!J41</f>
        <v>899</v>
      </c>
      <c r="K323" s="153">
        <f>[1]Source!K41</f>
        <v>899</v>
      </c>
      <c r="L323" s="153">
        <f>[1]Source!L41</f>
        <v>900</v>
      </c>
      <c r="M323" s="153">
        <f>[1]Source!M41</f>
        <v>898</v>
      </c>
      <c r="N323" s="153">
        <f>[1]Source!N41</f>
        <v>901</v>
      </c>
      <c r="O323" s="153">
        <f>[1]Source!O41</f>
        <v>897</v>
      </c>
      <c r="P323" s="14">
        <f>SUM(D323:O323)</f>
        <v>10829</v>
      </c>
      <c r="Q323" s="17">
        <f>SUM(D323:E323)</f>
        <v>1840</v>
      </c>
      <c r="R323" s="14">
        <f>P323-Q323</f>
        <v>8989</v>
      </c>
    </row>
    <row r="324" spans="1:18" x14ac:dyDescent="0.2">
      <c r="A324" s="27" t="s">
        <v>183</v>
      </c>
      <c r="C324" s="14"/>
      <c r="D324" s="17">
        <v>-503</v>
      </c>
      <c r="E324" s="17">
        <v>-71</v>
      </c>
      <c r="F324" s="17">
        <v>-61</v>
      </c>
      <c r="G324" s="17">
        <v>-3038</v>
      </c>
      <c r="H324" s="17">
        <v>-732</v>
      </c>
      <c r="I324" s="17">
        <v>-107</v>
      </c>
      <c r="J324" s="17">
        <v>0</v>
      </c>
      <c r="K324" s="17">
        <v>0</v>
      </c>
      <c r="L324" s="17">
        <v>0</v>
      </c>
      <c r="M324" s="17">
        <v>-3458</v>
      </c>
      <c r="N324" s="17">
        <v>0</v>
      </c>
      <c r="O324" s="17">
        <v>-1114</v>
      </c>
      <c r="P324" s="14">
        <f>SUM(D324:O324)</f>
        <v>-9084</v>
      </c>
      <c r="Q324" s="17">
        <f>SUM(D324:E324)</f>
        <v>-574</v>
      </c>
      <c r="R324" s="14">
        <f>P324-Q324</f>
        <v>-8510</v>
      </c>
    </row>
    <row r="325" spans="1:18" x14ac:dyDescent="0.2">
      <c r="A325" s="27" t="s">
        <v>184</v>
      </c>
      <c r="C325" s="14"/>
      <c r="D325" s="17">
        <v>0</v>
      </c>
      <c r="E325" s="17">
        <v>-200</v>
      </c>
      <c r="F325" s="17">
        <v>0</v>
      </c>
      <c r="G325" s="17">
        <v>0</v>
      </c>
      <c r="H325" s="17">
        <v>-200</v>
      </c>
      <c r="I325" s="17">
        <v>0</v>
      </c>
      <c r="J325" s="17">
        <v>0</v>
      </c>
      <c r="K325" s="17">
        <v>-200</v>
      </c>
      <c r="L325" s="17">
        <v>0</v>
      </c>
      <c r="M325" s="17">
        <v>0</v>
      </c>
      <c r="N325" s="17">
        <v>-200</v>
      </c>
      <c r="O325" s="17">
        <v>0</v>
      </c>
      <c r="P325" s="14">
        <f>SUM(D325:O325)</f>
        <v>-800</v>
      </c>
      <c r="Q325" s="17">
        <f>SUM(D325:E325)</f>
        <v>-200</v>
      </c>
      <c r="R325" s="14">
        <f>P325-Q325</f>
        <v>-600</v>
      </c>
    </row>
    <row r="326" spans="1:18" x14ac:dyDescent="0.2">
      <c r="A326" s="27" t="s">
        <v>185</v>
      </c>
      <c r="B326" s="18" t="s">
        <v>32</v>
      </c>
      <c r="C326" s="14"/>
      <c r="D326" s="161">
        <f>[1]Source!D40</f>
        <v>-75</v>
      </c>
      <c r="E326" s="161">
        <f>[1]Source!E40</f>
        <v>-115</v>
      </c>
      <c r="F326" s="161">
        <f>[1]Source!F40</f>
        <v>-75</v>
      </c>
      <c r="G326" s="161">
        <f>[1]Source!G40</f>
        <v>-72</v>
      </c>
      <c r="H326" s="161">
        <f>[1]Source!H40</f>
        <v>-76</v>
      </c>
      <c r="I326" s="161">
        <f>[1]Source!I40</f>
        <v>-72</v>
      </c>
      <c r="J326" s="161">
        <f>[1]Source!J40</f>
        <v>-74</v>
      </c>
      <c r="K326" s="161">
        <f>[1]Source!K40</f>
        <v>-74</v>
      </c>
      <c r="L326" s="161">
        <f>[1]Source!L40</f>
        <v>-75</v>
      </c>
      <c r="M326" s="161">
        <f>[1]Source!M40</f>
        <v>-73</v>
      </c>
      <c r="N326" s="161">
        <f>[1]Source!N40</f>
        <v>-76</v>
      </c>
      <c r="O326" s="161">
        <f>[1]Source!O40</f>
        <v>-72</v>
      </c>
      <c r="P326" s="16">
        <f>SUM(D326:O326)</f>
        <v>-929</v>
      </c>
      <c r="Q326" s="25">
        <f>SUM(D326:E326)</f>
        <v>-190</v>
      </c>
      <c r="R326" s="16">
        <f>P326-Q326</f>
        <v>-739</v>
      </c>
    </row>
    <row r="327" spans="1:18" ht="3.95" customHeight="1" x14ac:dyDescent="0.2"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1:18" x14ac:dyDescent="0.2">
      <c r="A328" s="27" t="s">
        <v>186</v>
      </c>
      <c r="C328" s="14"/>
      <c r="D328" s="16">
        <f t="shared" ref="D328:Q328" si="103">SUM(D323:D327)</f>
        <v>322</v>
      </c>
      <c r="E328" s="16">
        <f t="shared" si="103"/>
        <v>554</v>
      </c>
      <c r="F328" s="16">
        <f t="shared" si="103"/>
        <v>764</v>
      </c>
      <c r="G328" s="16">
        <f t="shared" si="103"/>
        <v>-2213</v>
      </c>
      <c r="H328" s="16">
        <f t="shared" si="103"/>
        <v>-107</v>
      </c>
      <c r="I328" s="16">
        <f t="shared" si="103"/>
        <v>718</v>
      </c>
      <c r="J328" s="16">
        <f t="shared" si="103"/>
        <v>825</v>
      </c>
      <c r="K328" s="16">
        <f t="shared" si="103"/>
        <v>625</v>
      </c>
      <c r="L328" s="16">
        <f t="shared" si="103"/>
        <v>825</v>
      </c>
      <c r="M328" s="16">
        <f t="shared" si="103"/>
        <v>-2633</v>
      </c>
      <c r="N328" s="16">
        <f t="shared" si="103"/>
        <v>625</v>
      </c>
      <c r="O328" s="16">
        <f t="shared" si="103"/>
        <v>-289</v>
      </c>
      <c r="P328" s="16">
        <f t="shared" si="103"/>
        <v>16</v>
      </c>
      <c r="Q328" s="16">
        <f t="shared" si="103"/>
        <v>876</v>
      </c>
      <c r="R328" s="16">
        <f>P328-Q328</f>
        <v>-860</v>
      </c>
    </row>
    <row r="329" spans="1:18" ht="6" customHeight="1" x14ac:dyDescent="0.2"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</row>
    <row r="330" spans="1:18" x14ac:dyDescent="0.2">
      <c r="A330" s="27" t="s">
        <v>187</v>
      </c>
      <c r="B330" s="18" t="s">
        <v>32</v>
      </c>
      <c r="C330" s="14"/>
      <c r="D330" s="161">
        <f>[1]Source!D55</f>
        <v>3782</v>
      </c>
      <c r="E330" s="161">
        <f>[1]Source!E55</f>
        <v>3081</v>
      </c>
      <c r="F330" s="161">
        <f>[1]Source!F55</f>
        <v>3626</v>
      </c>
      <c r="G330" s="161">
        <f>[1]Source!G55</f>
        <v>3490</v>
      </c>
      <c r="H330" s="161">
        <f>[1]Source!H55</f>
        <v>3738</v>
      </c>
      <c r="I330" s="161">
        <f>[1]Source!I55</f>
        <v>3959</v>
      </c>
      <c r="J330" s="161">
        <f>[1]Source!J55</f>
        <v>4272</v>
      </c>
      <c r="K330" s="161">
        <f>[1]Source!K55</f>
        <v>4234</v>
      </c>
      <c r="L330" s="161">
        <f>[1]Source!L55</f>
        <v>3989</v>
      </c>
      <c r="M330" s="161">
        <f>[1]Source!M55</f>
        <v>4218</v>
      </c>
      <c r="N330" s="161">
        <f>[1]Source!N55</f>
        <v>4208</v>
      </c>
      <c r="O330" s="161">
        <f>[1]Source!O55</f>
        <v>4285</v>
      </c>
      <c r="P330" s="16">
        <f>SUM(D330:O330)</f>
        <v>46882</v>
      </c>
      <c r="Q330" s="25">
        <f>SUM(D330:E330)</f>
        <v>6863</v>
      </c>
      <c r="R330" s="16">
        <f>P330-Q330</f>
        <v>40019</v>
      </c>
    </row>
    <row r="331" spans="1:18" ht="6" customHeight="1" x14ac:dyDescent="0.2"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</row>
    <row r="332" spans="1:18" x14ac:dyDescent="0.2">
      <c r="A332" s="27" t="s">
        <v>188</v>
      </c>
      <c r="B332" s="18" t="s">
        <v>32</v>
      </c>
      <c r="C332" s="14"/>
      <c r="D332" s="153">
        <f>-[1]Source!D51</f>
        <v>3303</v>
      </c>
      <c r="E332" s="153">
        <f>-[1]Source!E51</f>
        <v>2577</v>
      </c>
      <c r="F332" s="153">
        <f>-[1]Source!F51</f>
        <v>3133</v>
      </c>
      <c r="G332" s="153">
        <f>-[1]Source!G51</f>
        <v>2949</v>
      </c>
      <c r="H332" s="153">
        <f>-[1]Source!H51</f>
        <v>3143</v>
      </c>
      <c r="I332" s="153">
        <f>-[1]Source!I51</f>
        <v>3336</v>
      </c>
      <c r="J332" s="153">
        <f>-[1]Source!J51</f>
        <v>3644</v>
      </c>
      <c r="K332" s="153">
        <f>-[1]Source!K51</f>
        <v>3607</v>
      </c>
      <c r="L332" s="153">
        <f>-[1]Source!L51</f>
        <v>2834</v>
      </c>
      <c r="M332" s="153">
        <f>-[1]Source!M51</f>
        <v>3620</v>
      </c>
      <c r="N332" s="153">
        <f>-[1]Source!N51</f>
        <v>4175</v>
      </c>
      <c r="O332" s="153">
        <f>-[1]Source!O51</f>
        <v>3671</v>
      </c>
      <c r="P332" s="14">
        <f>SUM(D332:O332)</f>
        <v>39992</v>
      </c>
      <c r="Q332" s="17">
        <f>SUM(D332:E332)</f>
        <v>5880</v>
      </c>
      <c r="R332" s="14">
        <f>P332-Q332</f>
        <v>34112</v>
      </c>
    </row>
    <row r="333" spans="1:18" x14ac:dyDescent="0.2">
      <c r="A333" s="27" t="s">
        <v>189</v>
      </c>
      <c r="C333" s="14"/>
      <c r="D333" s="16">
        <f t="shared" ref="D333:J333" si="104">-D332</f>
        <v>-3303</v>
      </c>
      <c r="E333" s="16">
        <f t="shared" si="104"/>
        <v>-2577</v>
      </c>
      <c r="F333" s="16">
        <f t="shared" si="104"/>
        <v>-3133</v>
      </c>
      <c r="G333" s="16">
        <f t="shared" si="104"/>
        <v>-2949</v>
      </c>
      <c r="H333" s="16">
        <f t="shared" si="104"/>
        <v>-3143</v>
      </c>
      <c r="I333" s="16">
        <f t="shared" si="104"/>
        <v>-3336</v>
      </c>
      <c r="J333" s="16">
        <f t="shared" si="104"/>
        <v>-3644</v>
      </c>
      <c r="K333" s="16">
        <f>-K332</f>
        <v>-3607</v>
      </c>
      <c r="L333" s="16">
        <f>-L332</f>
        <v>-2834</v>
      </c>
      <c r="M333" s="16">
        <f>-M332</f>
        <v>-3620</v>
      </c>
      <c r="N333" s="16">
        <f>-N332</f>
        <v>-4175</v>
      </c>
      <c r="O333" s="16">
        <f>-O332</f>
        <v>-3671</v>
      </c>
      <c r="P333" s="16">
        <f>SUM(D333:O333)</f>
        <v>-39992</v>
      </c>
      <c r="Q333" s="25">
        <f>SUM(D333:E333)</f>
        <v>-5880</v>
      </c>
      <c r="R333" s="16">
        <f>P333-Q333</f>
        <v>-34112</v>
      </c>
    </row>
    <row r="334" spans="1:18" ht="3.95" customHeight="1" x14ac:dyDescent="0.2"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</row>
    <row r="335" spans="1:18" x14ac:dyDescent="0.2">
      <c r="A335" s="27" t="s">
        <v>190</v>
      </c>
      <c r="C335" s="14"/>
      <c r="D335" s="14">
        <f t="shared" ref="D335:Q335" si="105">D332+D333</f>
        <v>0</v>
      </c>
      <c r="E335" s="14">
        <f t="shared" si="105"/>
        <v>0</v>
      </c>
      <c r="F335" s="14">
        <f t="shared" si="105"/>
        <v>0</v>
      </c>
      <c r="G335" s="14">
        <f t="shared" si="105"/>
        <v>0</v>
      </c>
      <c r="H335" s="14">
        <f t="shared" si="105"/>
        <v>0</v>
      </c>
      <c r="I335" s="14">
        <f t="shared" si="105"/>
        <v>0</v>
      </c>
      <c r="J335" s="14">
        <f t="shared" si="105"/>
        <v>0</v>
      </c>
      <c r="K335" s="14">
        <f t="shared" si="105"/>
        <v>0</v>
      </c>
      <c r="L335" s="14">
        <f t="shared" si="105"/>
        <v>0</v>
      </c>
      <c r="M335" s="14">
        <f t="shared" si="105"/>
        <v>0</v>
      </c>
      <c r="N335" s="14">
        <f t="shared" si="105"/>
        <v>0</v>
      </c>
      <c r="O335" s="14">
        <f t="shared" si="105"/>
        <v>0</v>
      </c>
      <c r="P335" s="14">
        <f t="shared" si="105"/>
        <v>0</v>
      </c>
      <c r="Q335" s="14">
        <f t="shared" si="105"/>
        <v>0</v>
      </c>
      <c r="R335" s="14">
        <f>P335-Q335</f>
        <v>0</v>
      </c>
    </row>
    <row r="336" spans="1:18" x14ac:dyDescent="0.2">
      <c r="A336" s="27" t="s">
        <v>186</v>
      </c>
      <c r="C336" s="14"/>
      <c r="D336" s="16">
        <f t="shared" ref="D336:Q336" si="106">D328</f>
        <v>322</v>
      </c>
      <c r="E336" s="16">
        <f t="shared" si="106"/>
        <v>554</v>
      </c>
      <c r="F336" s="16">
        <f t="shared" si="106"/>
        <v>764</v>
      </c>
      <c r="G336" s="16">
        <f t="shared" si="106"/>
        <v>-2213</v>
      </c>
      <c r="H336" s="16">
        <f t="shared" si="106"/>
        <v>-107</v>
      </c>
      <c r="I336" s="16">
        <f t="shared" si="106"/>
        <v>718</v>
      </c>
      <c r="J336" s="16">
        <f t="shared" si="106"/>
        <v>825</v>
      </c>
      <c r="K336" s="16">
        <f t="shared" si="106"/>
        <v>625</v>
      </c>
      <c r="L336" s="16">
        <f t="shared" si="106"/>
        <v>825</v>
      </c>
      <c r="M336" s="16">
        <f t="shared" si="106"/>
        <v>-2633</v>
      </c>
      <c r="N336" s="16">
        <f t="shared" si="106"/>
        <v>625</v>
      </c>
      <c r="O336" s="16">
        <f t="shared" si="106"/>
        <v>-289</v>
      </c>
      <c r="P336" s="16">
        <f t="shared" si="106"/>
        <v>16</v>
      </c>
      <c r="Q336" s="16">
        <f t="shared" si="106"/>
        <v>876</v>
      </c>
      <c r="R336" s="16">
        <f>P336-Q336</f>
        <v>-860</v>
      </c>
    </row>
    <row r="337" spans="1:18" ht="3.95" customHeight="1" x14ac:dyDescent="0.2"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</row>
    <row r="338" spans="1:18" x14ac:dyDescent="0.2">
      <c r="A338" s="27" t="s">
        <v>191</v>
      </c>
      <c r="C338" s="14"/>
      <c r="D338" s="14">
        <f t="shared" ref="D338:Q338" si="107">D335+D336</f>
        <v>322</v>
      </c>
      <c r="E338" s="14">
        <f t="shared" si="107"/>
        <v>554</v>
      </c>
      <c r="F338" s="14">
        <f t="shared" si="107"/>
        <v>764</v>
      </c>
      <c r="G338" s="14">
        <f t="shared" si="107"/>
        <v>-2213</v>
      </c>
      <c r="H338" s="14">
        <f t="shared" si="107"/>
        <v>-107</v>
      </c>
      <c r="I338" s="14">
        <f t="shared" si="107"/>
        <v>718</v>
      </c>
      <c r="J338" s="14">
        <f t="shared" si="107"/>
        <v>825</v>
      </c>
      <c r="K338" s="14">
        <f t="shared" si="107"/>
        <v>625</v>
      </c>
      <c r="L338" s="14">
        <f t="shared" si="107"/>
        <v>825</v>
      </c>
      <c r="M338" s="14">
        <f t="shared" si="107"/>
        <v>-2633</v>
      </c>
      <c r="N338" s="14">
        <f t="shared" si="107"/>
        <v>625</v>
      </c>
      <c r="O338" s="14">
        <f t="shared" si="107"/>
        <v>-289</v>
      </c>
      <c r="P338" s="14">
        <f t="shared" si="107"/>
        <v>16</v>
      </c>
      <c r="Q338" s="14">
        <f t="shared" si="107"/>
        <v>876</v>
      </c>
      <c r="R338" s="14">
        <f>P338-Q338</f>
        <v>-860</v>
      </c>
    </row>
    <row r="339" spans="1:18" x14ac:dyDescent="0.2">
      <c r="A339" s="27" t="s">
        <v>192</v>
      </c>
      <c r="C339" s="14"/>
      <c r="D339" s="14">
        <f t="shared" ref="D339:O339" si="108">C342</f>
        <v>5607</v>
      </c>
      <c r="E339" s="14">
        <f t="shared" si="108"/>
        <v>5929</v>
      </c>
      <c r="F339" s="14">
        <f t="shared" si="108"/>
        <v>6483</v>
      </c>
      <c r="G339" s="14">
        <f t="shared" si="108"/>
        <v>7247</v>
      </c>
      <c r="H339" s="14">
        <f t="shared" si="108"/>
        <v>5034</v>
      </c>
      <c r="I339" s="14">
        <f t="shared" si="108"/>
        <v>4927</v>
      </c>
      <c r="J339" s="14">
        <f t="shared" si="108"/>
        <v>5645</v>
      </c>
      <c r="K339" s="14">
        <f t="shared" si="108"/>
        <v>6470</v>
      </c>
      <c r="L339" s="14">
        <f t="shared" si="108"/>
        <v>7095</v>
      </c>
      <c r="M339" s="14">
        <f t="shared" si="108"/>
        <v>7920</v>
      </c>
      <c r="N339" s="14">
        <f t="shared" si="108"/>
        <v>5287</v>
      </c>
      <c r="O339" s="14">
        <f t="shared" si="108"/>
        <v>5912</v>
      </c>
      <c r="P339" s="14"/>
    </row>
    <row r="340" spans="1:18" x14ac:dyDescent="0.2">
      <c r="A340" s="27" t="s">
        <v>174</v>
      </c>
      <c r="C340" s="25">
        <v>0</v>
      </c>
      <c r="D340" s="25">
        <v>0</v>
      </c>
      <c r="E340" s="25">
        <v>0</v>
      </c>
      <c r="F340" s="25">
        <v>0</v>
      </c>
      <c r="G340" s="25">
        <v>0</v>
      </c>
      <c r="H340" s="25">
        <v>0</v>
      </c>
      <c r="I340" s="25">
        <v>0</v>
      </c>
      <c r="J340" s="25">
        <v>0</v>
      </c>
      <c r="K340" s="25">
        <v>0</v>
      </c>
      <c r="L340" s="25">
        <v>0</v>
      </c>
      <c r="M340" s="25">
        <v>0</v>
      </c>
      <c r="N340" s="25">
        <v>0</v>
      </c>
      <c r="O340" s="25">
        <v>0</v>
      </c>
      <c r="P340" s="16">
        <f>SUM(D340:O340)</f>
        <v>0</v>
      </c>
      <c r="Q340" s="25">
        <f>SUM(D340:E340)</f>
        <v>0</v>
      </c>
      <c r="R340" s="16">
        <f>P340-Q340</f>
        <v>0</v>
      </c>
    </row>
    <row r="341" spans="1:18" ht="3.95" customHeight="1" x14ac:dyDescent="0.2"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</row>
    <row r="342" spans="1:18" x14ac:dyDescent="0.2">
      <c r="A342" s="26" t="s">
        <v>193</v>
      </c>
      <c r="C342" s="17">
        <v>5607</v>
      </c>
      <c r="D342" s="14">
        <f t="shared" ref="D342:O342" si="109">SUM(D338:D341)</f>
        <v>5929</v>
      </c>
      <c r="E342" s="14">
        <f t="shared" si="109"/>
        <v>6483</v>
      </c>
      <c r="F342" s="14">
        <f t="shared" si="109"/>
        <v>7247</v>
      </c>
      <c r="G342" s="14">
        <f t="shared" si="109"/>
        <v>5034</v>
      </c>
      <c r="H342" s="14">
        <f t="shared" si="109"/>
        <v>4927</v>
      </c>
      <c r="I342" s="14">
        <f t="shared" si="109"/>
        <v>5645</v>
      </c>
      <c r="J342" s="14">
        <f t="shared" si="109"/>
        <v>6470</v>
      </c>
      <c r="K342" s="14">
        <f t="shared" si="109"/>
        <v>7095</v>
      </c>
      <c r="L342" s="14">
        <f t="shared" si="109"/>
        <v>7920</v>
      </c>
      <c r="M342" s="14">
        <f t="shared" si="109"/>
        <v>5287</v>
      </c>
      <c r="N342" s="14">
        <f t="shared" si="109"/>
        <v>5912</v>
      </c>
      <c r="O342" s="14">
        <f t="shared" si="109"/>
        <v>5623</v>
      </c>
      <c r="P342" s="14"/>
    </row>
    <row r="343" spans="1:18" ht="3.95" customHeight="1" x14ac:dyDescent="0.2"/>
    <row r="344" spans="1:18" x14ac:dyDescent="0.2">
      <c r="A344" s="27" t="s">
        <v>28</v>
      </c>
      <c r="C344" s="14"/>
      <c r="D344" s="14">
        <f t="shared" ref="D344:O344" si="110">D342-C342</f>
        <v>322</v>
      </c>
      <c r="E344" s="14">
        <f t="shared" si="110"/>
        <v>554</v>
      </c>
      <c r="F344" s="14">
        <f t="shared" si="110"/>
        <v>764</v>
      </c>
      <c r="G344" s="14">
        <f t="shared" si="110"/>
        <v>-2213</v>
      </c>
      <c r="H344" s="14">
        <f t="shared" si="110"/>
        <v>-107</v>
      </c>
      <c r="I344" s="14">
        <f t="shared" si="110"/>
        <v>718</v>
      </c>
      <c r="J344" s="14">
        <f t="shared" si="110"/>
        <v>825</v>
      </c>
      <c r="K344" s="14">
        <f t="shared" si="110"/>
        <v>625</v>
      </c>
      <c r="L344" s="14">
        <f t="shared" si="110"/>
        <v>825</v>
      </c>
      <c r="M344" s="14">
        <f t="shared" si="110"/>
        <v>-2633</v>
      </c>
      <c r="N344" s="14">
        <f t="shared" si="110"/>
        <v>625</v>
      </c>
      <c r="O344" s="14">
        <f t="shared" si="110"/>
        <v>-289</v>
      </c>
      <c r="P344" s="14">
        <f>SUM(D344:O344)</f>
        <v>16</v>
      </c>
      <c r="Q344" s="14">
        <f>Q338+Q340</f>
        <v>876</v>
      </c>
      <c r="R344" s="14">
        <f>P344-Q344</f>
        <v>-860</v>
      </c>
    </row>
    <row r="347" spans="1:18" x14ac:dyDescent="0.2">
      <c r="A347" s="26" t="s">
        <v>194</v>
      </c>
      <c r="C347" s="14"/>
      <c r="D347" s="14">
        <f t="shared" ref="D347:O347" si="111">C352</f>
        <v>2119</v>
      </c>
      <c r="E347" s="14">
        <f t="shared" si="111"/>
        <v>2119</v>
      </c>
      <c r="F347" s="14">
        <f t="shared" si="111"/>
        <v>2119</v>
      </c>
      <c r="G347" s="14">
        <f t="shared" si="111"/>
        <v>2119</v>
      </c>
      <c r="H347" s="14">
        <f t="shared" si="111"/>
        <v>2119</v>
      </c>
      <c r="I347" s="14">
        <f t="shared" si="111"/>
        <v>2119</v>
      </c>
      <c r="J347" s="14">
        <f t="shared" si="111"/>
        <v>2119</v>
      </c>
      <c r="K347" s="14">
        <f t="shared" si="111"/>
        <v>2119</v>
      </c>
      <c r="L347" s="14">
        <f t="shared" si="111"/>
        <v>2119</v>
      </c>
      <c r="M347" s="14">
        <f t="shared" si="111"/>
        <v>2119</v>
      </c>
      <c r="N347" s="14">
        <f t="shared" si="111"/>
        <v>2119</v>
      </c>
      <c r="O347" s="14">
        <f t="shared" si="111"/>
        <v>2119</v>
      </c>
      <c r="P347" s="14"/>
    </row>
    <row r="348" spans="1:18" x14ac:dyDescent="0.2">
      <c r="A348" s="27" t="s">
        <v>195</v>
      </c>
      <c r="B348" s="18" t="s">
        <v>32</v>
      </c>
      <c r="C348" s="14"/>
      <c r="D348" s="153">
        <f>[1]Source!D52</f>
        <v>0</v>
      </c>
      <c r="E348" s="153">
        <f>[1]Source!E52</f>
        <v>0</v>
      </c>
      <c r="F348" s="153">
        <f>[1]Source!F52</f>
        <v>0</v>
      </c>
      <c r="G348" s="153">
        <f>[1]Source!G52</f>
        <v>0</v>
      </c>
      <c r="H348" s="153">
        <f>[1]Source!H52</f>
        <v>0</v>
      </c>
      <c r="I348" s="153">
        <f>[1]Source!I52</f>
        <v>0</v>
      </c>
      <c r="J348" s="153">
        <f>[1]Source!J52</f>
        <v>0</v>
      </c>
      <c r="K348" s="153">
        <f>[1]Source!K52</f>
        <v>0</v>
      </c>
      <c r="L348" s="153">
        <f>[1]Source!L52</f>
        <v>0</v>
      </c>
      <c r="M348" s="153">
        <f>[1]Source!M52</f>
        <v>0</v>
      </c>
      <c r="N348" s="153">
        <f>[1]Source!N52</f>
        <v>0</v>
      </c>
      <c r="O348" s="153">
        <f>[1]Source!O52</f>
        <v>0</v>
      </c>
      <c r="P348" s="14">
        <f>SUM(D348:O348)</f>
        <v>0</v>
      </c>
      <c r="Q348" s="17">
        <f>SUM(D348:E348)</f>
        <v>0</v>
      </c>
      <c r="R348" s="14">
        <f>P348-Q348</f>
        <v>0</v>
      </c>
    </row>
    <row r="349" spans="1:18" x14ac:dyDescent="0.2">
      <c r="A349" s="27" t="s">
        <v>196</v>
      </c>
      <c r="B349" s="18"/>
      <c r="C349" s="14"/>
      <c r="D349" s="28">
        <v>0</v>
      </c>
      <c r="E349" s="28">
        <v>0</v>
      </c>
      <c r="F349" s="28">
        <v>0</v>
      </c>
      <c r="G349" s="28">
        <v>0</v>
      </c>
      <c r="H349" s="28">
        <v>0</v>
      </c>
      <c r="I349" s="28">
        <v>0</v>
      </c>
      <c r="J349" s="28">
        <v>0</v>
      </c>
      <c r="K349" s="28">
        <v>0</v>
      </c>
      <c r="L349" s="28">
        <v>0</v>
      </c>
      <c r="M349" s="28">
        <v>0</v>
      </c>
      <c r="N349" s="28">
        <v>0</v>
      </c>
      <c r="O349" s="28">
        <v>0</v>
      </c>
      <c r="P349" s="14">
        <f>SUM(D349:O349)</f>
        <v>0</v>
      </c>
      <c r="Q349" s="17">
        <f>SUM(D349:E349)</f>
        <v>0</v>
      </c>
      <c r="R349" s="14">
        <f>P349-Q349</f>
        <v>0</v>
      </c>
    </row>
    <row r="350" spans="1:18" x14ac:dyDescent="0.2">
      <c r="A350" s="27" t="s">
        <v>174</v>
      </c>
      <c r="C350" s="25">
        <v>0</v>
      </c>
      <c r="D350" s="25">
        <v>0</v>
      </c>
      <c r="E350" s="25">
        <v>0</v>
      </c>
      <c r="F350" s="25">
        <v>0</v>
      </c>
      <c r="G350" s="25">
        <v>0</v>
      </c>
      <c r="H350" s="25">
        <v>0</v>
      </c>
      <c r="I350" s="25">
        <v>0</v>
      </c>
      <c r="J350" s="25">
        <v>0</v>
      </c>
      <c r="K350" s="25">
        <v>0</v>
      </c>
      <c r="L350" s="25">
        <v>0</v>
      </c>
      <c r="M350" s="25">
        <v>0</v>
      </c>
      <c r="N350" s="25">
        <v>0</v>
      </c>
      <c r="O350" s="25">
        <v>0</v>
      </c>
      <c r="P350" s="16">
        <f>SUM(D350:O350)</f>
        <v>0</v>
      </c>
      <c r="Q350" s="25">
        <f>SUM(D350:E350)</f>
        <v>0</v>
      </c>
      <c r="R350" s="16">
        <f>P350-Q350</f>
        <v>0</v>
      </c>
    </row>
    <row r="351" spans="1:18" ht="3.95" customHeight="1" x14ac:dyDescent="0.2"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1:18" x14ac:dyDescent="0.2">
      <c r="A352" s="26" t="s">
        <v>197</v>
      </c>
      <c r="C352" s="17">
        <v>2119</v>
      </c>
      <c r="D352" s="14">
        <f t="shared" ref="D352:O352" si="112">SUM(D347:D351)</f>
        <v>2119</v>
      </c>
      <c r="E352" s="14">
        <f t="shared" si="112"/>
        <v>2119</v>
      </c>
      <c r="F352" s="14">
        <f t="shared" si="112"/>
        <v>2119</v>
      </c>
      <c r="G352" s="14">
        <f t="shared" si="112"/>
        <v>2119</v>
      </c>
      <c r="H352" s="14">
        <f t="shared" si="112"/>
        <v>2119</v>
      </c>
      <c r="I352" s="14">
        <f t="shared" si="112"/>
        <v>2119</v>
      </c>
      <c r="J352" s="14">
        <f t="shared" si="112"/>
        <v>2119</v>
      </c>
      <c r="K352" s="14">
        <f t="shared" si="112"/>
        <v>2119</v>
      </c>
      <c r="L352" s="14">
        <f t="shared" si="112"/>
        <v>2119</v>
      </c>
      <c r="M352" s="14">
        <f t="shared" si="112"/>
        <v>2119</v>
      </c>
      <c r="N352" s="14">
        <f t="shared" si="112"/>
        <v>2119</v>
      </c>
      <c r="O352" s="14">
        <f t="shared" si="112"/>
        <v>2119</v>
      </c>
      <c r="P352" s="14"/>
    </row>
    <row r="353" spans="1:18" ht="3.95" customHeight="1" x14ac:dyDescent="0.2"/>
    <row r="354" spans="1:18" x14ac:dyDescent="0.2">
      <c r="A354" s="27" t="s">
        <v>28</v>
      </c>
      <c r="C354" s="14"/>
      <c r="D354" s="14">
        <f t="shared" ref="D354:O354" si="113">D352-C352</f>
        <v>0</v>
      </c>
      <c r="E354" s="14">
        <f t="shared" si="113"/>
        <v>0</v>
      </c>
      <c r="F354" s="14">
        <f t="shared" si="113"/>
        <v>0</v>
      </c>
      <c r="G354" s="14">
        <f t="shared" si="113"/>
        <v>0</v>
      </c>
      <c r="H354" s="14">
        <f t="shared" si="113"/>
        <v>0</v>
      </c>
      <c r="I354" s="14">
        <f t="shared" si="113"/>
        <v>0</v>
      </c>
      <c r="J354" s="14">
        <f t="shared" si="113"/>
        <v>0</v>
      </c>
      <c r="K354" s="14">
        <f t="shared" si="113"/>
        <v>0</v>
      </c>
      <c r="L354" s="14">
        <f t="shared" si="113"/>
        <v>0</v>
      </c>
      <c r="M354" s="14">
        <f t="shared" si="113"/>
        <v>0</v>
      </c>
      <c r="N354" s="14">
        <f t="shared" si="113"/>
        <v>0</v>
      </c>
      <c r="O354" s="14">
        <f t="shared" si="113"/>
        <v>0</v>
      </c>
      <c r="P354" s="14">
        <f>SUM(D354:O354)</f>
        <v>0</v>
      </c>
      <c r="Q354" s="14">
        <f>SUM(Q348:Q351)</f>
        <v>0</v>
      </c>
      <c r="R354" s="14">
        <f>P354-Q354</f>
        <v>0</v>
      </c>
    </row>
    <row r="356" spans="1:18" x14ac:dyDescent="0.2">
      <c r="A356" s="26" t="s">
        <v>198</v>
      </c>
      <c r="C356" s="14"/>
      <c r="D356" s="14">
        <f t="shared" ref="D356:O356" si="114">C362</f>
        <v>238875</v>
      </c>
      <c r="E356" s="14">
        <f t="shared" si="114"/>
        <v>239179</v>
      </c>
      <c r="F356" s="14">
        <f t="shared" si="114"/>
        <v>239508</v>
      </c>
      <c r="G356" s="14">
        <f t="shared" si="114"/>
        <v>239826</v>
      </c>
      <c r="H356" s="14">
        <f t="shared" si="114"/>
        <v>240192</v>
      </c>
      <c r="I356" s="14">
        <f t="shared" si="114"/>
        <v>240612</v>
      </c>
      <c r="J356" s="14">
        <f t="shared" si="114"/>
        <v>241060</v>
      </c>
      <c r="K356" s="14">
        <f t="shared" si="114"/>
        <v>241513</v>
      </c>
      <c r="L356" s="14">
        <f t="shared" si="114"/>
        <v>241965</v>
      </c>
      <c r="M356" s="14">
        <f t="shared" si="114"/>
        <v>242945</v>
      </c>
      <c r="N356" s="14">
        <f t="shared" si="114"/>
        <v>243368</v>
      </c>
      <c r="O356" s="14">
        <f t="shared" si="114"/>
        <v>243226</v>
      </c>
      <c r="P356" s="14"/>
    </row>
    <row r="357" spans="1:18" x14ac:dyDescent="0.2">
      <c r="A357" s="27" t="s">
        <v>195</v>
      </c>
      <c r="B357" s="18" t="s">
        <v>32</v>
      </c>
      <c r="C357" s="14"/>
      <c r="D357" s="153">
        <f>[1]Source!D53</f>
        <v>304</v>
      </c>
      <c r="E357" s="153">
        <f>[1]Source!E53</f>
        <v>329</v>
      </c>
      <c r="F357" s="153">
        <f>[1]Source!F53</f>
        <v>318</v>
      </c>
      <c r="G357" s="153">
        <f>[1]Source!G53</f>
        <v>366</v>
      </c>
      <c r="H357" s="153">
        <f>[1]Source!H53</f>
        <v>420</v>
      </c>
      <c r="I357" s="153">
        <f>[1]Source!I53</f>
        <v>448</v>
      </c>
      <c r="J357" s="153">
        <f>[1]Source!J53</f>
        <v>453</v>
      </c>
      <c r="K357" s="153">
        <f>[1]Source!K53</f>
        <v>452</v>
      </c>
      <c r="L357" s="153">
        <f>[1]Source!L53</f>
        <v>980</v>
      </c>
      <c r="M357" s="153">
        <f>[1]Source!M53</f>
        <v>423</v>
      </c>
      <c r="N357" s="153">
        <f>[1]Source!N53</f>
        <v>-142</v>
      </c>
      <c r="O357" s="153">
        <f>[1]Source!O53</f>
        <v>439</v>
      </c>
      <c r="P357" s="14">
        <f>SUM(D357:O357)</f>
        <v>4790</v>
      </c>
      <c r="Q357" s="17">
        <f>SUM(D357:E357)</f>
        <v>633</v>
      </c>
      <c r="R357" s="14">
        <f>P357-Q357</f>
        <v>4157</v>
      </c>
    </row>
    <row r="358" spans="1:18" x14ac:dyDescent="0.2">
      <c r="A358" s="27" t="s">
        <v>196</v>
      </c>
      <c r="B358" s="18"/>
      <c r="C358" s="14"/>
      <c r="D358" s="153">
        <f>-D349</f>
        <v>0</v>
      </c>
      <c r="E358" s="153">
        <f t="shared" ref="E358:O358" si="115">-E349</f>
        <v>0</v>
      </c>
      <c r="F358" s="153">
        <f t="shared" si="115"/>
        <v>0</v>
      </c>
      <c r="G358" s="153">
        <f t="shared" si="115"/>
        <v>0</v>
      </c>
      <c r="H358" s="153">
        <f t="shared" si="115"/>
        <v>0</v>
      </c>
      <c r="I358" s="153">
        <f t="shared" si="115"/>
        <v>0</v>
      </c>
      <c r="J358" s="153">
        <f t="shared" si="115"/>
        <v>0</v>
      </c>
      <c r="K358" s="153">
        <f t="shared" si="115"/>
        <v>0</v>
      </c>
      <c r="L358" s="153">
        <f t="shared" si="115"/>
        <v>0</v>
      </c>
      <c r="M358" s="153">
        <f t="shared" si="115"/>
        <v>0</v>
      </c>
      <c r="N358" s="153">
        <f t="shared" si="115"/>
        <v>0</v>
      </c>
      <c r="O358" s="153">
        <f t="shared" si="115"/>
        <v>0</v>
      </c>
      <c r="P358" s="14">
        <f>SUM(D358:O358)</f>
        <v>0</v>
      </c>
      <c r="Q358" s="17">
        <f>SUM(D358:E358)</f>
        <v>0</v>
      </c>
      <c r="R358" s="14">
        <f>P358-Q358</f>
        <v>0</v>
      </c>
    </row>
    <row r="359" spans="1:18" x14ac:dyDescent="0.2">
      <c r="A359" s="27" t="s">
        <v>199</v>
      </c>
      <c r="B359" s="18"/>
      <c r="C359" s="14"/>
      <c r="D359" s="28">
        <v>0</v>
      </c>
      <c r="E359" s="28">
        <v>0</v>
      </c>
      <c r="F359" s="28">
        <v>0</v>
      </c>
      <c r="G359" s="28">
        <v>0</v>
      </c>
      <c r="H359" s="28">
        <v>0</v>
      </c>
      <c r="I359" s="28">
        <v>0</v>
      </c>
      <c r="J359" s="28">
        <v>0</v>
      </c>
      <c r="K359" s="28">
        <v>0</v>
      </c>
      <c r="L359" s="28">
        <v>0</v>
      </c>
      <c r="M359" s="28">
        <v>0</v>
      </c>
      <c r="N359" s="28">
        <v>0</v>
      </c>
      <c r="O359" s="28">
        <v>0</v>
      </c>
      <c r="P359" s="14">
        <f>SUM(D359:O359)</f>
        <v>0</v>
      </c>
      <c r="Q359" s="17">
        <f>SUM(D359:E359)</f>
        <v>0</v>
      </c>
      <c r="R359" s="14">
        <f>P359-Q359</f>
        <v>0</v>
      </c>
    </row>
    <row r="360" spans="1:18" x14ac:dyDescent="0.2">
      <c r="A360" s="27" t="s">
        <v>174</v>
      </c>
      <c r="C360" s="25">
        <v>0</v>
      </c>
      <c r="D360" s="25">
        <v>0</v>
      </c>
      <c r="E360" s="25">
        <v>0</v>
      </c>
      <c r="F360" s="25">
        <v>0</v>
      </c>
      <c r="G360" s="25">
        <v>0</v>
      </c>
      <c r="H360" s="25">
        <v>0</v>
      </c>
      <c r="I360" s="25">
        <v>0</v>
      </c>
      <c r="J360" s="25">
        <v>0</v>
      </c>
      <c r="K360" s="25">
        <v>0</v>
      </c>
      <c r="L360" s="25">
        <v>0</v>
      </c>
      <c r="M360" s="25">
        <v>0</v>
      </c>
      <c r="N360" s="25">
        <v>0</v>
      </c>
      <c r="O360" s="25">
        <v>0</v>
      </c>
      <c r="P360" s="16">
        <f>SUM(D360:O360)</f>
        <v>0</v>
      </c>
      <c r="Q360" s="25">
        <f>SUM(D360:E360)</f>
        <v>0</v>
      </c>
      <c r="R360" s="16">
        <f>P360-Q360</f>
        <v>0</v>
      </c>
    </row>
    <row r="361" spans="1:18" ht="3.95" customHeight="1" x14ac:dyDescent="0.2"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</row>
    <row r="362" spans="1:18" x14ac:dyDescent="0.2">
      <c r="A362" s="26" t="s">
        <v>200</v>
      </c>
      <c r="C362" s="17">
        <v>238875</v>
      </c>
      <c r="D362" s="14">
        <f t="shared" ref="D362:O362" si="116">SUM(D356:D361)</f>
        <v>239179</v>
      </c>
      <c r="E362" s="14">
        <f t="shared" si="116"/>
        <v>239508</v>
      </c>
      <c r="F362" s="14">
        <f t="shared" si="116"/>
        <v>239826</v>
      </c>
      <c r="G362" s="14">
        <f t="shared" si="116"/>
        <v>240192</v>
      </c>
      <c r="H362" s="14">
        <f t="shared" si="116"/>
        <v>240612</v>
      </c>
      <c r="I362" s="14">
        <f t="shared" si="116"/>
        <v>241060</v>
      </c>
      <c r="J362" s="14">
        <f t="shared" si="116"/>
        <v>241513</v>
      </c>
      <c r="K362" s="14">
        <f t="shared" si="116"/>
        <v>241965</v>
      </c>
      <c r="L362" s="14">
        <f t="shared" si="116"/>
        <v>242945</v>
      </c>
      <c r="M362" s="14">
        <f t="shared" si="116"/>
        <v>243368</v>
      </c>
      <c r="N362" s="14">
        <f t="shared" si="116"/>
        <v>243226</v>
      </c>
      <c r="O362" s="14">
        <f t="shared" si="116"/>
        <v>243665</v>
      </c>
      <c r="P362" s="14"/>
    </row>
    <row r="363" spans="1:18" ht="3.95" customHeight="1" x14ac:dyDescent="0.2"/>
    <row r="364" spans="1:18" x14ac:dyDescent="0.2">
      <c r="A364" s="27" t="s">
        <v>28</v>
      </c>
      <c r="C364" s="14"/>
      <c r="D364" s="14">
        <f t="shared" ref="D364:O364" si="117">D362-C362</f>
        <v>304</v>
      </c>
      <c r="E364" s="14">
        <f t="shared" si="117"/>
        <v>329</v>
      </c>
      <c r="F364" s="14">
        <f t="shared" si="117"/>
        <v>318</v>
      </c>
      <c r="G364" s="14">
        <f t="shared" si="117"/>
        <v>366</v>
      </c>
      <c r="H364" s="14">
        <f t="shared" si="117"/>
        <v>420</v>
      </c>
      <c r="I364" s="14">
        <f t="shared" si="117"/>
        <v>448</v>
      </c>
      <c r="J364" s="14">
        <f t="shared" si="117"/>
        <v>453</v>
      </c>
      <c r="K364" s="14">
        <f t="shared" si="117"/>
        <v>452</v>
      </c>
      <c r="L364" s="14">
        <f t="shared" si="117"/>
        <v>980</v>
      </c>
      <c r="M364" s="14">
        <f t="shared" si="117"/>
        <v>423</v>
      </c>
      <c r="N364" s="14">
        <f t="shared" si="117"/>
        <v>-142</v>
      </c>
      <c r="O364" s="14">
        <f t="shared" si="117"/>
        <v>439</v>
      </c>
      <c r="P364" s="14">
        <f>SUM(D364:O364)</f>
        <v>4790</v>
      </c>
      <c r="Q364" s="14">
        <f>SUM(Q357:Q361)</f>
        <v>633</v>
      </c>
      <c r="R364" s="14">
        <f>P364-Q364</f>
        <v>4157</v>
      </c>
    </row>
    <row r="367" spans="1:18" x14ac:dyDescent="0.2">
      <c r="A367" s="26" t="s">
        <v>201</v>
      </c>
      <c r="C367" s="14"/>
      <c r="D367" s="14">
        <f t="shared" ref="D367:O367" si="118">C372</f>
        <v>208</v>
      </c>
      <c r="E367" s="14">
        <f t="shared" si="118"/>
        <v>297</v>
      </c>
      <c r="F367" s="14">
        <f t="shared" si="118"/>
        <v>386</v>
      </c>
      <c r="G367" s="14">
        <f t="shared" si="118"/>
        <v>475</v>
      </c>
      <c r="H367" s="14">
        <f t="shared" si="118"/>
        <v>563</v>
      </c>
      <c r="I367" s="14">
        <f t="shared" si="118"/>
        <v>119</v>
      </c>
      <c r="J367" s="14">
        <f t="shared" si="118"/>
        <v>208</v>
      </c>
      <c r="K367" s="14">
        <f t="shared" si="118"/>
        <v>297</v>
      </c>
      <c r="L367" s="14">
        <f t="shared" si="118"/>
        <v>386</v>
      </c>
      <c r="M367" s="14">
        <f t="shared" si="118"/>
        <v>475</v>
      </c>
      <c r="N367" s="14">
        <f t="shared" si="118"/>
        <v>563</v>
      </c>
      <c r="O367" s="14">
        <f t="shared" si="118"/>
        <v>89</v>
      </c>
      <c r="P367" s="14"/>
      <c r="Q367" s="14"/>
      <c r="R367" s="14"/>
    </row>
    <row r="368" spans="1:18" x14ac:dyDescent="0.2">
      <c r="A368" s="27" t="s">
        <v>202</v>
      </c>
      <c r="D368" s="17">
        <v>89</v>
      </c>
      <c r="E368" s="17">
        <v>89</v>
      </c>
      <c r="F368" s="17">
        <v>89</v>
      </c>
      <c r="G368" s="17">
        <v>88</v>
      </c>
      <c r="H368" s="17">
        <v>89</v>
      </c>
      <c r="I368" s="17">
        <v>89</v>
      </c>
      <c r="J368" s="17">
        <v>89</v>
      </c>
      <c r="K368" s="17">
        <v>89</v>
      </c>
      <c r="L368" s="17">
        <v>89</v>
      </c>
      <c r="M368" s="17">
        <v>88</v>
      </c>
      <c r="N368" s="17">
        <v>59</v>
      </c>
      <c r="O368" s="17">
        <v>59</v>
      </c>
      <c r="P368" s="14">
        <f>SUM(D368:O368)</f>
        <v>1006</v>
      </c>
      <c r="Q368" s="17">
        <f>SUM(D368:E368)</f>
        <v>178</v>
      </c>
      <c r="R368" s="14">
        <f>P368-Q368</f>
        <v>828</v>
      </c>
    </row>
    <row r="369" spans="1:18" x14ac:dyDescent="0.2">
      <c r="A369" s="27" t="s">
        <v>203</v>
      </c>
      <c r="D369" s="17">
        <v>0</v>
      </c>
      <c r="E369" s="17">
        <v>0</v>
      </c>
      <c r="F369" s="17">
        <v>0</v>
      </c>
      <c r="G369" s="17">
        <v>0</v>
      </c>
      <c r="H369" s="17">
        <v>-533</v>
      </c>
      <c r="I369" s="17">
        <v>0</v>
      </c>
      <c r="J369" s="17">
        <v>0</v>
      </c>
      <c r="K369" s="17">
        <v>0</v>
      </c>
      <c r="L369" s="17">
        <v>0</v>
      </c>
      <c r="M369" s="17">
        <v>0</v>
      </c>
      <c r="N369" s="17">
        <v>-533</v>
      </c>
      <c r="O369" s="17">
        <v>0</v>
      </c>
      <c r="P369" s="14">
        <f>SUM(D369:O369)</f>
        <v>-1066</v>
      </c>
      <c r="Q369" s="17">
        <f>SUM(D369:E369)</f>
        <v>0</v>
      </c>
      <c r="R369" s="14">
        <f>P369-Q369</f>
        <v>-1066</v>
      </c>
    </row>
    <row r="370" spans="1:18" x14ac:dyDescent="0.2">
      <c r="A370" s="27" t="s">
        <v>174</v>
      </c>
      <c r="C370" s="25">
        <v>0</v>
      </c>
      <c r="D370" s="25">
        <v>0</v>
      </c>
      <c r="E370" s="25">
        <v>0</v>
      </c>
      <c r="F370" s="25">
        <v>0</v>
      </c>
      <c r="G370" s="25">
        <v>0</v>
      </c>
      <c r="H370" s="25">
        <v>0</v>
      </c>
      <c r="I370" s="25">
        <v>0</v>
      </c>
      <c r="J370" s="25">
        <v>0</v>
      </c>
      <c r="K370" s="25">
        <v>0</v>
      </c>
      <c r="L370" s="25">
        <v>0</v>
      </c>
      <c r="M370" s="25">
        <v>0</v>
      </c>
      <c r="N370" s="25">
        <v>0</v>
      </c>
      <c r="O370" s="25">
        <v>0</v>
      </c>
      <c r="P370" s="16">
        <f>SUM(D370:O370)</f>
        <v>0</v>
      </c>
      <c r="Q370" s="25">
        <f>SUM(D370:E370)</f>
        <v>0</v>
      </c>
      <c r="R370" s="16">
        <f>P370-Q370</f>
        <v>0</v>
      </c>
    </row>
    <row r="371" spans="1:18" ht="3.95" customHeight="1" x14ac:dyDescent="0.2"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1:18" x14ac:dyDescent="0.2">
      <c r="A372" s="26" t="s">
        <v>204</v>
      </c>
      <c r="C372" s="17">
        <v>208</v>
      </c>
      <c r="D372" s="14">
        <f t="shared" ref="D372:O372" si="119">SUM(D367:D371)</f>
        <v>297</v>
      </c>
      <c r="E372" s="14">
        <f t="shared" si="119"/>
        <v>386</v>
      </c>
      <c r="F372" s="14">
        <f t="shared" si="119"/>
        <v>475</v>
      </c>
      <c r="G372" s="14">
        <f t="shared" si="119"/>
        <v>563</v>
      </c>
      <c r="H372" s="14">
        <f t="shared" si="119"/>
        <v>119</v>
      </c>
      <c r="I372" s="14">
        <f t="shared" si="119"/>
        <v>208</v>
      </c>
      <c r="J372" s="14">
        <f t="shared" si="119"/>
        <v>297</v>
      </c>
      <c r="K372" s="14">
        <f t="shared" si="119"/>
        <v>386</v>
      </c>
      <c r="L372" s="14">
        <f t="shared" si="119"/>
        <v>475</v>
      </c>
      <c r="M372" s="14">
        <f t="shared" si="119"/>
        <v>563</v>
      </c>
      <c r="N372" s="14">
        <f t="shared" si="119"/>
        <v>89</v>
      </c>
      <c r="O372" s="14">
        <f t="shared" si="119"/>
        <v>148</v>
      </c>
      <c r="P372" s="14"/>
      <c r="Q372" s="14"/>
      <c r="R372" s="14"/>
    </row>
    <row r="373" spans="1:18" ht="3.95" customHeight="1" x14ac:dyDescent="0.2"/>
    <row r="374" spans="1:18" x14ac:dyDescent="0.2">
      <c r="A374" s="27" t="s">
        <v>28</v>
      </c>
      <c r="C374" s="14"/>
      <c r="D374" s="14">
        <f t="shared" ref="D374:O374" si="120">D372-C372</f>
        <v>89</v>
      </c>
      <c r="E374" s="14">
        <f t="shared" si="120"/>
        <v>89</v>
      </c>
      <c r="F374" s="14">
        <f t="shared" si="120"/>
        <v>89</v>
      </c>
      <c r="G374" s="14">
        <f t="shared" si="120"/>
        <v>88</v>
      </c>
      <c r="H374" s="14">
        <f t="shared" si="120"/>
        <v>-444</v>
      </c>
      <c r="I374" s="14">
        <f t="shared" si="120"/>
        <v>89</v>
      </c>
      <c r="J374" s="14">
        <f t="shared" si="120"/>
        <v>89</v>
      </c>
      <c r="K374" s="14">
        <f t="shared" si="120"/>
        <v>89</v>
      </c>
      <c r="L374" s="14">
        <f t="shared" si="120"/>
        <v>89</v>
      </c>
      <c r="M374" s="14">
        <f t="shared" si="120"/>
        <v>88</v>
      </c>
      <c r="N374" s="14">
        <f t="shared" si="120"/>
        <v>-474</v>
      </c>
      <c r="O374" s="14">
        <f t="shared" si="120"/>
        <v>59</v>
      </c>
      <c r="P374" s="14">
        <f>SUM(D374:O374)</f>
        <v>-60</v>
      </c>
      <c r="Q374" s="14">
        <f>SUM(Q368:Q371)</f>
        <v>178</v>
      </c>
      <c r="R374" s="14">
        <f>P374-Q374</f>
        <v>-238</v>
      </c>
    </row>
    <row r="375" spans="1:18" ht="8.1" customHeight="1" x14ac:dyDescent="0.2">
      <c r="A375"/>
    </row>
    <row r="377" spans="1:18" x14ac:dyDescent="0.2">
      <c r="A377" s="26" t="s">
        <v>205</v>
      </c>
      <c r="C377" s="14"/>
      <c r="D377" s="14">
        <f t="shared" ref="D377:O377" si="121">C393</f>
        <v>12806</v>
      </c>
      <c r="E377" s="14">
        <f t="shared" si="121"/>
        <v>12806</v>
      </c>
      <c r="F377" s="14">
        <f t="shared" si="121"/>
        <v>12806</v>
      </c>
      <c r="G377" s="14">
        <f t="shared" si="121"/>
        <v>12806</v>
      </c>
      <c r="H377" s="14">
        <f t="shared" si="121"/>
        <v>12806</v>
      </c>
      <c r="I377" s="14">
        <f t="shared" si="121"/>
        <v>12806</v>
      </c>
      <c r="J377" s="14">
        <f t="shared" si="121"/>
        <v>12806</v>
      </c>
      <c r="K377" s="14">
        <f t="shared" si="121"/>
        <v>12806</v>
      </c>
      <c r="L377" s="14">
        <f t="shared" si="121"/>
        <v>12806</v>
      </c>
      <c r="M377" s="14">
        <f t="shared" si="121"/>
        <v>12806</v>
      </c>
      <c r="N377" s="14">
        <f t="shared" si="121"/>
        <v>12806</v>
      </c>
      <c r="O377" s="14">
        <f t="shared" si="121"/>
        <v>12806</v>
      </c>
      <c r="P377" s="14"/>
    </row>
    <row r="378" spans="1:18" x14ac:dyDescent="0.2">
      <c r="A378" s="27" t="s">
        <v>206</v>
      </c>
      <c r="B378" s="18"/>
      <c r="C378" s="17">
        <v>0</v>
      </c>
      <c r="D378" s="17">
        <v>0</v>
      </c>
      <c r="E378" s="17">
        <v>0</v>
      </c>
      <c r="F378" s="17">
        <v>0</v>
      </c>
      <c r="G378" s="17">
        <v>0</v>
      </c>
      <c r="H378" s="17">
        <v>0</v>
      </c>
      <c r="I378" s="17">
        <v>0</v>
      </c>
      <c r="J378" s="17">
        <v>0</v>
      </c>
      <c r="K378" s="17">
        <v>0</v>
      </c>
      <c r="L378" s="17">
        <v>0</v>
      </c>
      <c r="M378" s="17">
        <v>0</v>
      </c>
      <c r="N378" s="17">
        <v>0</v>
      </c>
      <c r="O378" s="17">
        <v>0</v>
      </c>
      <c r="P378" s="14">
        <f>SUM(D378:O378)</f>
        <v>0</v>
      </c>
      <c r="Q378" s="17">
        <f t="shared" ref="Q378:Q391" si="122">SUM(D378:E378)</f>
        <v>0</v>
      </c>
      <c r="R378" s="14">
        <f>P378-Q378</f>
        <v>0</v>
      </c>
    </row>
    <row r="379" spans="1:18" x14ac:dyDescent="0.2">
      <c r="A379" s="27" t="s">
        <v>207</v>
      </c>
      <c r="C379" s="17">
        <v>134</v>
      </c>
      <c r="D379" s="17">
        <v>0</v>
      </c>
      <c r="E379" s="17">
        <v>0</v>
      </c>
      <c r="F379" s="17">
        <v>0</v>
      </c>
      <c r="G379" s="17">
        <v>0</v>
      </c>
      <c r="H379" s="17">
        <v>0</v>
      </c>
      <c r="I379" s="17">
        <v>0</v>
      </c>
      <c r="J379" s="17">
        <v>0</v>
      </c>
      <c r="K379" s="17">
        <v>0</v>
      </c>
      <c r="L379" s="17">
        <v>0</v>
      </c>
      <c r="M379" s="17">
        <v>0</v>
      </c>
      <c r="N379" s="17">
        <v>0</v>
      </c>
      <c r="O379" s="17">
        <v>0</v>
      </c>
      <c r="P379" s="14">
        <f t="shared" ref="P379:P384" si="123">SUM(D379:O379)</f>
        <v>0</v>
      </c>
      <c r="Q379" s="17">
        <f t="shared" si="122"/>
        <v>0</v>
      </c>
      <c r="R379" s="14">
        <f t="shared" ref="R379:R384" si="124">P379-Q379</f>
        <v>0</v>
      </c>
    </row>
    <row r="380" spans="1:18" x14ac:dyDescent="0.2">
      <c r="A380" s="27" t="s">
        <v>208</v>
      </c>
      <c r="B380" s="18" t="s">
        <v>32</v>
      </c>
      <c r="C380" s="17">
        <v>48</v>
      </c>
      <c r="D380" s="153">
        <f>[1]Source!D45</f>
        <v>0</v>
      </c>
      <c r="E380" s="153">
        <f>[1]Source!E45</f>
        <v>0</v>
      </c>
      <c r="F380" s="153">
        <f>[1]Source!F45</f>
        <v>0</v>
      </c>
      <c r="G380" s="153">
        <f>[1]Source!G45</f>
        <v>0</v>
      </c>
      <c r="H380" s="153">
        <f>[1]Source!H45</f>
        <v>0</v>
      </c>
      <c r="I380" s="153">
        <f>[1]Source!I45</f>
        <v>0</v>
      </c>
      <c r="J380" s="153">
        <f>[1]Source!J45</f>
        <v>0</v>
      </c>
      <c r="K380" s="153">
        <f>[1]Source!K45</f>
        <v>0</v>
      </c>
      <c r="L380" s="153">
        <f>[1]Source!L45</f>
        <v>0</v>
      </c>
      <c r="M380" s="153">
        <f>[1]Source!M45</f>
        <v>0</v>
      </c>
      <c r="N380" s="153">
        <f>[1]Source!N45</f>
        <v>0</v>
      </c>
      <c r="O380" s="153">
        <f>[1]Source!O45</f>
        <v>0</v>
      </c>
      <c r="P380" s="14">
        <f t="shared" si="123"/>
        <v>0</v>
      </c>
      <c r="Q380" s="17">
        <f t="shared" si="122"/>
        <v>0</v>
      </c>
      <c r="R380" s="14">
        <f t="shared" si="124"/>
        <v>0</v>
      </c>
    </row>
    <row r="381" spans="1:18" x14ac:dyDescent="0.2">
      <c r="A381" s="27" t="s">
        <v>209</v>
      </c>
      <c r="B381" s="18" t="s">
        <v>32</v>
      </c>
      <c r="C381" s="17">
        <v>12401</v>
      </c>
      <c r="D381" s="153">
        <f>[1]Source!D46</f>
        <v>0</v>
      </c>
      <c r="E381" s="153">
        <f>[1]Source!E46</f>
        <v>0</v>
      </c>
      <c r="F381" s="153">
        <f>[1]Source!F46</f>
        <v>0</v>
      </c>
      <c r="G381" s="153">
        <f>[1]Source!G46</f>
        <v>0</v>
      </c>
      <c r="H381" s="153">
        <f>[1]Source!H46</f>
        <v>0</v>
      </c>
      <c r="I381" s="153">
        <f>[1]Source!I46</f>
        <v>0</v>
      </c>
      <c r="J381" s="153">
        <f>[1]Source!J46</f>
        <v>0</v>
      </c>
      <c r="K381" s="153">
        <f>[1]Source!K46</f>
        <v>0</v>
      </c>
      <c r="L381" s="153">
        <f>[1]Source!L46</f>
        <v>0</v>
      </c>
      <c r="M381" s="153">
        <f>[1]Source!M46</f>
        <v>0</v>
      </c>
      <c r="N381" s="153">
        <f>[1]Source!N46</f>
        <v>0</v>
      </c>
      <c r="O381" s="153">
        <f>[1]Source!O46</f>
        <v>0</v>
      </c>
      <c r="P381" s="14">
        <f t="shared" si="123"/>
        <v>0</v>
      </c>
      <c r="Q381" s="17">
        <f t="shared" si="122"/>
        <v>0</v>
      </c>
      <c r="R381" s="14">
        <f t="shared" si="124"/>
        <v>0</v>
      </c>
    </row>
    <row r="382" spans="1:18" x14ac:dyDescent="0.2">
      <c r="A382" s="27" t="s">
        <v>210</v>
      </c>
      <c r="C382" s="17">
        <v>200</v>
      </c>
      <c r="D382" s="17">
        <v>0</v>
      </c>
      <c r="E382" s="17">
        <v>0</v>
      </c>
      <c r="F382" s="17">
        <v>0</v>
      </c>
      <c r="G382" s="17">
        <v>0</v>
      </c>
      <c r="H382" s="17">
        <v>0</v>
      </c>
      <c r="I382" s="17">
        <v>0</v>
      </c>
      <c r="J382" s="17">
        <v>0</v>
      </c>
      <c r="K382" s="17">
        <v>0</v>
      </c>
      <c r="L382" s="17">
        <v>0</v>
      </c>
      <c r="M382" s="17">
        <v>0</v>
      </c>
      <c r="N382" s="17">
        <v>0</v>
      </c>
      <c r="O382" s="17">
        <v>0</v>
      </c>
      <c r="P382" s="14">
        <f t="shared" si="123"/>
        <v>0</v>
      </c>
      <c r="Q382" s="17">
        <f t="shared" si="122"/>
        <v>0</v>
      </c>
      <c r="R382" s="14">
        <f t="shared" si="124"/>
        <v>0</v>
      </c>
    </row>
    <row r="383" spans="1:18" x14ac:dyDescent="0.2">
      <c r="A383" s="27" t="s">
        <v>211</v>
      </c>
      <c r="C383" s="17">
        <v>0</v>
      </c>
      <c r="D383" s="17">
        <v>0</v>
      </c>
      <c r="E383" s="17">
        <v>0</v>
      </c>
      <c r="F383" s="17">
        <v>0</v>
      </c>
      <c r="G383" s="17">
        <v>0</v>
      </c>
      <c r="H383" s="17">
        <v>0</v>
      </c>
      <c r="I383" s="17">
        <v>0</v>
      </c>
      <c r="J383" s="17">
        <v>0</v>
      </c>
      <c r="K383" s="17">
        <v>0</v>
      </c>
      <c r="L383" s="17">
        <v>0</v>
      </c>
      <c r="M383" s="17">
        <v>0</v>
      </c>
      <c r="N383" s="17">
        <v>0</v>
      </c>
      <c r="O383" s="17">
        <v>0</v>
      </c>
      <c r="P383" s="14">
        <f t="shared" si="123"/>
        <v>0</v>
      </c>
      <c r="Q383" s="17">
        <f t="shared" si="122"/>
        <v>0</v>
      </c>
      <c r="R383" s="14">
        <f t="shared" si="124"/>
        <v>0</v>
      </c>
    </row>
    <row r="384" spans="1:18" x14ac:dyDescent="0.2">
      <c r="A384" s="27" t="s">
        <v>212</v>
      </c>
      <c r="B384" s="18"/>
      <c r="C384" s="17">
        <v>0</v>
      </c>
      <c r="D384" s="17">
        <v>0</v>
      </c>
      <c r="E384" s="17">
        <v>0</v>
      </c>
      <c r="F384" s="17">
        <v>0</v>
      </c>
      <c r="G384" s="17">
        <v>0</v>
      </c>
      <c r="H384" s="17">
        <v>0</v>
      </c>
      <c r="I384" s="17">
        <v>0</v>
      </c>
      <c r="J384" s="17">
        <v>0</v>
      </c>
      <c r="K384" s="17">
        <v>0</v>
      </c>
      <c r="L384" s="17">
        <v>0</v>
      </c>
      <c r="M384" s="17">
        <v>0</v>
      </c>
      <c r="N384" s="17">
        <v>0</v>
      </c>
      <c r="O384" s="17">
        <v>0</v>
      </c>
      <c r="P384" s="14">
        <f t="shared" si="123"/>
        <v>0</v>
      </c>
      <c r="Q384" s="17">
        <f t="shared" si="122"/>
        <v>0</v>
      </c>
      <c r="R384" s="14">
        <f t="shared" si="124"/>
        <v>0</v>
      </c>
    </row>
    <row r="385" spans="1:18" x14ac:dyDescent="0.2">
      <c r="A385" s="27" t="s">
        <v>213</v>
      </c>
      <c r="C385" s="17">
        <v>0</v>
      </c>
      <c r="D385" s="17">
        <v>0</v>
      </c>
      <c r="E385" s="17">
        <v>0</v>
      </c>
      <c r="F385" s="17">
        <v>0</v>
      </c>
      <c r="G385" s="17">
        <v>0</v>
      </c>
      <c r="H385" s="17">
        <v>0</v>
      </c>
      <c r="I385" s="17">
        <v>0</v>
      </c>
      <c r="J385" s="17">
        <v>0</v>
      </c>
      <c r="K385" s="17">
        <v>0</v>
      </c>
      <c r="L385" s="17">
        <v>0</v>
      </c>
      <c r="M385" s="17">
        <v>0</v>
      </c>
      <c r="N385" s="17">
        <v>0</v>
      </c>
      <c r="O385" s="17">
        <v>0</v>
      </c>
      <c r="P385" s="14">
        <f t="shared" ref="P385:P391" si="125">SUM(D385:O385)</f>
        <v>0</v>
      </c>
      <c r="Q385" s="17">
        <f t="shared" si="122"/>
        <v>0</v>
      </c>
      <c r="R385" s="14">
        <f t="shared" ref="R385:R391" si="126">P385-Q385</f>
        <v>0</v>
      </c>
    </row>
    <row r="386" spans="1:18" x14ac:dyDescent="0.2">
      <c r="A386" s="27" t="s">
        <v>214</v>
      </c>
      <c r="C386" s="17">
        <v>23</v>
      </c>
      <c r="D386" s="194">
        <v>0</v>
      </c>
      <c r="E386" s="194">
        <v>0</v>
      </c>
      <c r="F386" s="194">
        <v>0</v>
      </c>
      <c r="G386" s="194">
        <v>0</v>
      </c>
      <c r="H386" s="194">
        <v>0</v>
      </c>
      <c r="I386" s="194">
        <v>0</v>
      </c>
      <c r="J386" s="194">
        <v>0</v>
      </c>
      <c r="K386" s="194">
        <v>0</v>
      </c>
      <c r="L386" s="194">
        <v>0</v>
      </c>
      <c r="M386" s="194">
        <v>0</v>
      </c>
      <c r="N386" s="194">
        <v>0</v>
      </c>
      <c r="O386" s="17">
        <v>0</v>
      </c>
      <c r="P386" s="14">
        <f t="shared" si="125"/>
        <v>0</v>
      </c>
      <c r="Q386" s="17">
        <f t="shared" si="122"/>
        <v>0</v>
      </c>
      <c r="R386" s="14">
        <f t="shared" si="126"/>
        <v>0</v>
      </c>
    </row>
    <row r="387" spans="1:18" x14ac:dyDescent="0.2">
      <c r="A387" s="27" t="s">
        <v>214</v>
      </c>
      <c r="C387" s="17">
        <v>0</v>
      </c>
      <c r="D387" s="17">
        <v>0</v>
      </c>
      <c r="E387" s="17">
        <v>0</v>
      </c>
      <c r="F387" s="17">
        <v>0</v>
      </c>
      <c r="G387" s="17">
        <v>0</v>
      </c>
      <c r="H387" s="17">
        <v>0</v>
      </c>
      <c r="I387" s="17">
        <v>0</v>
      </c>
      <c r="J387" s="17">
        <v>0</v>
      </c>
      <c r="K387" s="17">
        <v>0</v>
      </c>
      <c r="L387" s="17">
        <v>0</v>
      </c>
      <c r="M387" s="17">
        <v>0</v>
      </c>
      <c r="N387" s="17">
        <v>0</v>
      </c>
      <c r="O387" s="17">
        <v>0</v>
      </c>
      <c r="P387" s="14">
        <f t="shared" si="125"/>
        <v>0</v>
      </c>
      <c r="Q387" s="17">
        <f t="shared" si="122"/>
        <v>0</v>
      </c>
      <c r="R387" s="14">
        <f t="shared" si="126"/>
        <v>0</v>
      </c>
    </row>
    <row r="388" spans="1:18" x14ac:dyDescent="0.2">
      <c r="A388" s="27" t="s">
        <v>214</v>
      </c>
      <c r="C388" s="17">
        <v>0</v>
      </c>
      <c r="D388" s="17">
        <v>0</v>
      </c>
      <c r="E388" s="17">
        <v>0</v>
      </c>
      <c r="F388" s="17">
        <v>0</v>
      </c>
      <c r="G388" s="17">
        <v>0</v>
      </c>
      <c r="H388" s="17">
        <v>0</v>
      </c>
      <c r="I388" s="17">
        <v>0</v>
      </c>
      <c r="J388" s="17">
        <v>0</v>
      </c>
      <c r="K388" s="17">
        <v>0</v>
      </c>
      <c r="L388" s="17">
        <v>0</v>
      </c>
      <c r="M388" s="17">
        <v>0</v>
      </c>
      <c r="N388" s="17">
        <v>0</v>
      </c>
      <c r="O388" s="17">
        <v>0</v>
      </c>
      <c r="P388" s="14">
        <f t="shared" si="125"/>
        <v>0</v>
      </c>
      <c r="Q388" s="17">
        <f t="shared" si="122"/>
        <v>0</v>
      </c>
      <c r="R388" s="14">
        <f t="shared" si="126"/>
        <v>0</v>
      </c>
    </row>
    <row r="389" spans="1:18" x14ac:dyDescent="0.2">
      <c r="A389" s="27" t="s">
        <v>214</v>
      </c>
      <c r="C389" s="17">
        <v>0</v>
      </c>
      <c r="D389" s="17">
        <v>0</v>
      </c>
      <c r="E389" s="17">
        <v>0</v>
      </c>
      <c r="F389" s="17">
        <v>0</v>
      </c>
      <c r="G389" s="17">
        <v>0</v>
      </c>
      <c r="H389" s="17">
        <v>0</v>
      </c>
      <c r="I389" s="17">
        <v>0</v>
      </c>
      <c r="J389" s="17">
        <v>0</v>
      </c>
      <c r="K389" s="17">
        <v>0</v>
      </c>
      <c r="L389" s="17">
        <v>0</v>
      </c>
      <c r="M389" s="17">
        <v>0</v>
      </c>
      <c r="N389" s="17">
        <v>0</v>
      </c>
      <c r="O389" s="17">
        <v>0</v>
      </c>
      <c r="P389" s="14">
        <f t="shared" si="125"/>
        <v>0</v>
      </c>
      <c r="Q389" s="17">
        <f t="shared" si="122"/>
        <v>0</v>
      </c>
      <c r="R389" s="14">
        <f t="shared" si="126"/>
        <v>0</v>
      </c>
    </row>
    <row r="390" spans="1:18" x14ac:dyDescent="0.2">
      <c r="A390" s="27" t="s">
        <v>215</v>
      </c>
      <c r="C390" s="17">
        <v>0</v>
      </c>
      <c r="D390" s="17">
        <v>0</v>
      </c>
      <c r="E390" s="17">
        <v>0</v>
      </c>
      <c r="F390" s="17">
        <v>0</v>
      </c>
      <c r="G390" s="17">
        <v>0</v>
      </c>
      <c r="H390" s="17">
        <v>0</v>
      </c>
      <c r="I390" s="17">
        <v>0</v>
      </c>
      <c r="J390" s="17">
        <v>0</v>
      </c>
      <c r="K390" s="17">
        <v>0</v>
      </c>
      <c r="L390" s="17">
        <v>0</v>
      </c>
      <c r="M390" s="17">
        <v>0</v>
      </c>
      <c r="N390" s="17">
        <v>0</v>
      </c>
      <c r="O390" s="17">
        <v>0</v>
      </c>
      <c r="P390" s="14">
        <f t="shared" si="125"/>
        <v>0</v>
      </c>
      <c r="Q390" s="17">
        <f t="shared" si="122"/>
        <v>0</v>
      </c>
      <c r="R390" s="14">
        <f t="shared" si="126"/>
        <v>0</v>
      </c>
    </row>
    <row r="391" spans="1:18" x14ac:dyDescent="0.2">
      <c r="A391" s="27" t="s">
        <v>174</v>
      </c>
      <c r="C391" s="25">
        <v>0</v>
      </c>
      <c r="D391" s="25">
        <v>0</v>
      </c>
      <c r="E391" s="25">
        <v>0</v>
      </c>
      <c r="F391" s="25">
        <v>0</v>
      </c>
      <c r="G391" s="25">
        <v>0</v>
      </c>
      <c r="H391" s="25">
        <v>0</v>
      </c>
      <c r="I391" s="25">
        <v>0</v>
      </c>
      <c r="J391" s="25">
        <v>0</v>
      </c>
      <c r="K391" s="25">
        <v>0</v>
      </c>
      <c r="L391" s="25">
        <v>0</v>
      </c>
      <c r="M391" s="25">
        <v>0</v>
      </c>
      <c r="N391" s="25">
        <v>0</v>
      </c>
      <c r="O391" s="25">
        <v>0</v>
      </c>
      <c r="P391" s="16">
        <f t="shared" si="125"/>
        <v>0</v>
      </c>
      <c r="Q391" s="25">
        <f t="shared" si="122"/>
        <v>0</v>
      </c>
      <c r="R391" s="16">
        <f t="shared" si="126"/>
        <v>0</v>
      </c>
    </row>
    <row r="392" spans="1:18" ht="3.95" customHeight="1" x14ac:dyDescent="0.2"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</row>
    <row r="393" spans="1:18" x14ac:dyDescent="0.2">
      <c r="A393" s="26" t="s">
        <v>216</v>
      </c>
      <c r="C393" s="14">
        <f>SUM(C378:C392)</f>
        <v>12806</v>
      </c>
      <c r="D393" s="14">
        <f t="shared" ref="D393:O393" si="127">SUM(D377:D392)</f>
        <v>12806</v>
      </c>
      <c r="E393" s="14">
        <f t="shared" si="127"/>
        <v>12806</v>
      </c>
      <c r="F393" s="14">
        <f t="shared" si="127"/>
        <v>12806</v>
      </c>
      <c r="G393" s="14">
        <f t="shared" si="127"/>
        <v>12806</v>
      </c>
      <c r="H393" s="14">
        <f t="shared" si="127"/>
        <v>12806</v>
      </c>
      <c r="I393" s="14">
        <f t="shared" si="127"/>
        <v>12806</v>
      </c>
      <c r="J393" s="14">
        <f t="shared" si="127"/>
        <v>12806</v>
      </c>
      <c r="K393" s="14">
        <f t="shared" si="127"/>
        <v>12806</v>
      </c>
      <c r="L393" s="14">
        <f t="shared" si="127"/>
        <v>12806</v>
      </c>
      <c r="M393" s="14">
        <f t="shared" si="127"/>
        <v>12806</v>
      </c>
      <c r="N393" s="14">
        <f t="shared" si="127"/>
        <v>12806</v>
      </c>
      <c r="O393" s="14">
        <f t="shared" si="127"/>
        <v>12806</v>
      </c>
      <c r="P393" s="14"/>
    </row>
    <row r="394" spans="1:18" ht="3.95" customHeight="1" x14ac:dyDescent="0.2"/>
    <row r="395" spans="1:18" x14ac:dyDescent="0.2">
      <c r="A395" s="27" t="s">
        <v>28</v>
      </c>
      <c r="C395" s="14"/>
      <c r="D395" s="14">
        <f t="shared" ref="D395:O395" si="128">D393-C393</f>
        <v>0</v>
      </c>
      <c r="E395" s="14">
        <f t="shared" si="128"/>
        <v>0</v>
      </c>
      <c r="F395" s="14">
        <f t="shared" si="128"/>
        <v>0</v>
      </c>
      <c r="G395" s="14">
        <f t="shared" si="128"/>
        <v>0</v>
      </c>
      <c r="H395" s="14">
        <f t="shared" si="128"/>
        <v>0</v>
      </c>
      <c r="I395" s="14">
        <f t="shared" si="128"/>
        <v>0</v>
      </c>
      <c r="J395" s="14">
        <f t="shared" si="128"/>
        <v>0</v>
      </c>
      <c r="K395" s="14">
        <f t="shared" si="128"/>
        <v>0</v>
      </c>
      <c r="L395" s="14">
        <f t="shared" si="128"/>
        <v>0</v>
      </c>
      <c r="M395" s="14">
        <f t="shared" si="128"/>
        <v>0</v>
      </c>
      <c r="N395" s="14">
        <f t="shared" si="128"/>
        <v>0</v>
      </c>
      <c r="O395" s="14">
        <f t="shared" si="128"/>
        <v>0</v>
      </c>
      <c r="P395" s="14">
        <f>SUM(D395:O395)</f>
        <v>0</v>
      </c>
      <c r="Q395" s="14">
        <f>SUM(Q378:Q392)</f>
        <v>0</v>
      </c>
      <c r="R395" s="14">
        <f>P395-Q395</f>
        <v>0</v>
      </c>
    </row>
    <row r="397" spans="1:18" x14ac:dyDescent="0.2">
      <c r="A397" s="26" t="s">
        <v>217</v>
      </c>
      <c r="D397" s="14">
        <f t="shared" ref="D397:O397" si="129">C402</f>
        <v>0</v>
      </c>
      <c r="E397" s="14">
        <f t="shared" si="129"/>
        <v>0</v>
      </c>
      <c r="F397" s="14">
        <f t="shared" si="129"/>
        <v>0</v>
      </c>
      <c r="G397" s="14">
        <f t="shared" si="129"/>
        <v>0</v>
      </c>
      <c r="H397" s="14">
        <f t="shared" si="129"/>
        <v>0</v>
      </c>
      <c r="I397" s="14">
        <f t="shared" si="129"/>
        <v>0</v>
      </c>
      <c r="J397" s="14">
        <f t="shared" si="129"/>
        <v>0</v>
      </c>
      <c r="K397" s="14">
        <f t="shared" si="129"/>
        <v>0</v>
      </c>
      <c r="L397" s="14">
        <f t="shared" si="129"/>
        <v>0</v>
      </c>
      <c r="M397" s="14">
        <f t="shared" si="129"/>
        <v>0</v>
      </c>
      <c r="N397" s="14">
        <f t="shared" si="129"/>
        <v>0</v>
      </c>
      <c r="O397" s="14">
        <f t="shared" si="129"/>
        <v>0</v>
      </c>
    </row>
    <row r="398" spans="1:18" x14ac:dyDescent="0.2">
      <c r="A398" s="15" t="s">
        <v>38</v>
      </c>
      <c r="C398" s="17">
        <v>0</v>
      </c>
      <c r="D398" s="17">
        <v>0</v>
      </c>
      <c r="E398" s="17">
        <v>0</v>
      </c>
      <c r="F398" s="17">
        <v>0</v>
      </c>
      <c r="G398" s="17">
        <v>0</v>
      </c>
      <c r="H398" s="17">
        <v>0</v>
      </c>
      <c r="I398" s="17">
        <v>0</v>
      </c>
      <c r="J398" s="17">
        <v>0</v>
      </c>
      <c r="K398" s="17">
        <v>0</v>
      </c>
      <c r="L398" s="17">
        <v>0</v>
      </c>
      <c r="M398" s="17">
        <v>0</v>
      </c>
      <c r="N398" s="17">
        <v>0</v>
      </c>
      <c r="O398" s="17">
        <v>0</v>
      </c>
      <c r="P398" s="14">
        <f>SUM(D398:O398)</f>
        <v>0</v>
      </c>
      <c r="Q398" s="17">
        <f>SUM(D398:E398)</f>
        <v>0</v>
      </c>
      <c r="R398" s="14">
        <f>P398-Q398</f>
        <v>0</v>
      </c>
    </row>
    <row r="399" spans="1:18" x14ac:dyDescent="0.2">
      <c r="A399" s="15" t="s">
        <v>38</v>
      </c>
      <c r="B399" s="18"/>
      <c r="C399" s="17">
        <v>0</v>
      </c>
      <c r="D399" s="28">
        <v>0</v>
      </c>
      <c r="E399" s="28">
        <v>0</v>
      </c>
      <c r="F399" s="28">
        <v>0</v>
      </c>
      <c r="G399" s="28">
        <v>0</v>
      </c>
      <c r="H399" s="28">
        <v>0</v>
      </c>
      <c r="I399" s="28">
        <v>0</v>
      </c>
      <c r="J399" s="28">
        <v>0</v>
      </c>
      <c r="K399" s="28">
        <v>0</v>
      </c>
      <c r="L399" s="28">
        <v>0</v>
      </c>
      <c r="M399" s="28">
        <v>0</v>
      </c>
      <c r="N399" s="28">
        <v>0</v>
      </c>
      <c r="O399" s="28">
        <v>0</v>
      </c>
      <c r="P399" s="14">
        <f>SUM(D399:O399)</f>
        <v>0</v>
      </c>
      <c r="Q399" s="17">
        <f>SUM(D399:E399)</f>
        <v>0</v>
      </c>
      <c r="R399" s="14">
        <f>P399-Q399</f>
        <v>0</v>
      </c>
    </row>
    <row r="400" spans="1:18" x14ac:dyDescent="0.2">
      <c r="A400" s="27" t="s">
        <v>174</v>
      </c>
      <c r="C400" s="25">
        <v>0</v>
      </c>
      <c r="D400" s="25">
        <v>0</v>
      </c>
      <c r="E400" s="25">
        <v>0</v>
      </c>
      <c r="F400" s="25">
        <v>0</v>
      </c>
      <c r="G400" s="25">
        <v>0</v>
      </c>
      <c r="H400" s="25">
        <v>0</v>
      </c>
      <c r="I400" s="25">
        <v>0</v>
      </c>
      <c r="J400" s="25">
        <v>0</v>
      </c>
      <c r="K400" s="25">
        <v>0</v>
      </c>
      <c r="L400" s="25">
        <v>0</v>
      </c>
      <c r="M400" s="25">
        <v>0</v>
      </c>
      <c r="N400" s="25">
        <v>0</v>
      </c>
      <c r="O400" s="25">
        <v>0</v>
      </c>
      <c r="P400" s="16">
        <f>SUM(D400:O400)</f>
        <v>0</v>
      </c>
      <c r="Q400" s="25">
        <f>SUM(D400:E400)</f>
        <v>0</v>
      </c>
      <c r="R400" s="16">
        <f>P400-Q400</f>
        <v>0</v>
      </c>
    </row>
    <row r="401" spans="1:18" ht="3.95" customHeight="1" x14ac:dyDescent="0.2"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</row>
    <row r="402" spans="1:18" x14ac:dyDescent="0.2">
      <c r="A402" s="26" t="s">
        <v>217</v>
      </c>
      <c r="C402" s="14">
        <f t="shared" ref="C402:O402" si="130">SUM(C397:C401)</f>
        <v>0</v>
      </c>
      <c r="D402" s="14">
        <f t="shared" si="130"/>
        <v>0</v>
      </c>
      <c r="E402" s="14">
        <f t="shared" si="130"/>
        <v>0</v>
      </c>
      <c r="F402" s="14">
        <f t="shared" si="130"/>
        <v>0</v>
      </c>
      <c r="G402" s="14">
        <f t="shared" si="130"/>
        <v>0</v>
      </c>
      <c r="H402" s="14">
        <f t="shared" si="130"/>
        <v>0</v>
      </c>
      <c r="I402" s="14">
        <f t="shared" si="130"/>
        <v>0</v>
      </c>
      <c r="J402" s="14">
        <f t="shared" si="130"/>
        <v>0</v>
      </c>
      <c r="K402" s="14">
        <f t="shared" si="130"/>
        <v>0</v>
      </c>
      <c r="L402" s="14">
        <f t="shared" si="130"/>
        <v>0</v>
      </c>
      <c r="M402" s="14">
        <f t="shared" si="130"/>
        <v>0</v>
      </c>
      <c r="N402" s="14">
        <f t="shared" si="130"/>
        <v>0</v>
      </c>
      <c r="O402" s="14">
        <f t="shared" si="130"/>
        <v>0</v>
      </c>
      <c r="P402" s="14"/>
    </row>
    <row r="403" spans="1:18" ht="3.95" customHeight="1" x14ac:dyDescent="0.2"/>
    <row r="404" spans="1:18" x14ac:dyDescent="0.2">
      <c r="A404" s="27" t="s">
        <v>28</v>
      </c>
      <c r="C404" s="14"/>
      <c r="D404" s="14">
        <f t="shared" ref="D404:O404" si="131">D402-C402</f>
        <v>0</v>
      </c>
      <c r="E404" s="14">
        <f t="shared" si="131"/>
        <v>0</v>
      </c>
      <c r="F404" s="14">
        <f t="shared" si="131"/>
        <v>0</v>
      </c>
      <c r="G404" s="14">
        <f t="shared" si="131"/>
        <v>0</v>
      </c>
      <c r="H404" s="14">
        <f t="shared" si="131"/>
        <v>0</v>
      </c>
      <c r="I404" s="14">
        <f t="shared" si="131"/>
        <v>0</v>
      </c>
      <c r="J404" s="14">
        <f t="shared" si="131"/>
        <v>0</v>
      </c>
      <c r="K404" s="14">
        <f t="shared" si="131"/>
        <v>0</v>
      </c>
      <c r="L404" s="14">
        <f t="shared" si="131"/>
        <v>0</v>
      </c>
      <c r="M404" s="14">
        <f t="shared" si="131"/>
        <v>0</v>
      </c>
      <c r="N404" s="14">
        <f t="shared" si="131"/>
        <v>0</v>
      </c>
      <c r="O404" s="14">
        <f t="shared" si="131"/>
        <v>0</v>
      </c>
      <c r="P404" s="14">
        <f>SUM(D404:O404)</f>
        <v>0</v>
      </c>
      <c r="Q404" s="14">
        <f>SUM(Q398:Q401)</f>
        <v>0</v>
      </c>
      <c r="R404" s="14">
        <f>P404-Q404</f>
        <v>0</v>
      </c>
    </row>
    <row r="406" spans="1:18" x14ac:dyDescent="0.2">
      <c r="A406" s="26" t="s">
        <v>218</v>
      </c>
      <c r="D406" s="14">
        <f t="shared" ref="D406:O406" si="132">C411</f>
        <v>0</v>
      </c>
      <c r="E406" s="14">
        <f t="shared" si="132"/>
        <v>0</v>
      </c>
      <c r="F406" s="14">
        <f t="shared" si="132"/>
        <v>0</v>
      </c>
      <c r="G406" s="14">
        <f t="shared" si="132"/>
        <v>0</v>
      </c>
      <c r="H406" s="14">
        <f t="shared" si="132"/>
        <v>0</v>
      </c>
      <c r="I406" s="14">
        <f t="shared" si="132"/>
        <v>0</v>
      </c>
      <c r="J406" s="14">
        <f t="shared" si="132"/>
        <v>0</v>
      </c>
      <c r="K406" s="14">
        <f t="shared" si="132"/>
        <v>0</v>
      </c>
      <c r="L406" s="14">
        <f t="shared" si="132"/>
        <v>0</v>
      </c>
      <c r="M406" s="14">
        <f t="shared" si="132"/>
        <v>0</v>
      </c>
      <c r="N406" s="14">
        <f t="shared" si="132"/>
        <v>0</v>
      </c>
      <c r="O406" s="14">
        <f t="shared" si="132"/>
        <v>0</v>
      </c>
    </row>
    <row r="407" spans="1:18" x14ac:dyDescent="0.2">
      <c r="A407" s="15" t="s">
        <v>38</v>
      </c>
      <c r="B407" s="18"/>
      <c r="C407" s="17">
        <v>0</v>
      </c>
      <c r="D407" s="28">
        <v>0</v>
      </c>
      <c r="E407" s="28">
        <v>0</v>
      </c>
      <c r="F407" s="28">
        <v>0</v>
      </c>
      <c r="G407" s="28">
        <v>0</v>
      </c>
      <c r="H407" s="28">
        <v>0</v>
      </c>
      <c r="I407" s="28">
        <v>0</v>
      </c>
      <c r="J407" s="28">
        <v>0</v>
      </c>
      <c r="K407" s="28">
        <v>0</v>
      </c>
      <c r="L407" s="28">
        <v>0</v>
      </c>
      <c r="M407" s="28">
        <v>0</v>
      </c>
      <c r="N407" s="28">
        <v>0</v>
      </c>
      <c r="O407" s="28">
        <v>0</v>
      </c>
      <c r="P407" s="14">
        <f>SUM(D407:O407)</f>
        <v>0</v>
      </c>
      <c r="Q407" s="17">
        <f>SUM(D407:E407)</f>
        <v>0</v>
      </c>
      <c r="R407" s="14">
        <f>P407-Q407</f>
        <v>0</v>
      </c>
    </row>
    <row r="408" spans="1:18" x14ac:dyDescent="0.2">
      <c r="A408" s="15" t="s">
        <v>38</v>
      </c>
      <c r="B408" s="18"/>
      <c r="C408" s="17">
        <v>0</v>
      </c>
      <c r="D408" s="28">
        <v>0</v>
      </c>
      <c r="E408" s="28">
        <v>0</v>
      </c>
      <c r="F408" s="28">
        <v>0</v>
      </c>
      <c r="G408" s="28">
        <v>0</v>
      </c>
      <c r="H408" s="28">
        <v>0</v>
      </c>
      <c r="I408" s="28">
        <v>0</v>
      </c>
      <c r="J408" s="28">
        <v>0</v>
      </c>
      <c r="K408" s="28">
        <v>0</v>
      </c>
      <c r="L408" s="28">
        <v>0</v>
      </c>
      <c r="M408" s="28">
        <v>0</v>
      </c>
      <c r="N408" s="28">
        <v>0</v>
      </c>
      <c r="O408" s="28">
        <v>0</v>
      </c>
      <c r="P408" s="14">
        <f>SUM(D408:O408)</f>
        <v>0</v>
      </c>
      <c r="Q408" s="17">
        <f>SUM(D408:E408)</f>
        <v>0</v>
      </c>
      <c r="R408" s="14">
        <f>P408-Q408</f>
        <v>0</v>
      </c>
    </row>
    <row r="409" spans="1:18" x14ac:dyDescent="0.2">
      <c r="A409" s="27" t="s">
        <v>174</v>
      </c>
      <c r="C409" s="25">
        <v>0</v>
      </c>
      <c r="D409" s="25">
        <v>0</v>
      </c>
      <c r="E409" s="25">
        <v>0</v>
      </c>
      <c r="F409" s="25">
        <v>0</v>
      </c>
      <c r="G409" s="25">
        <v>0</v>
      </c>
      <c r="H409" s="25">
        <v>0</v>
      </c>
      <c r="I409" s="25">
        <v>0</v>
      </c>
      <c r="J409" s="25">
        <v>0</v>
      </c>
      <c r="K409" s="25">
        <v>0</v>
      </c>
      <c r="L409" s="25">
        <v>0</v>
      </c>
      <c r="M409" s="25">
        <v>0</v>
      </c>
      <c r="N409" s="25">
        <v>0</v>
      </c>
      <c r="O409" s="25">
        <v>0</v>
      </c>
      <c r="P409" s="16">
        <f>SUM(D409:O409)</f>
        <v>0</v>
      </c>
      <c r="Q409" s="25">
        <f>SUM(D409:E409)</f>
        <v>0</v>
      </c>
      <c r="R409" s="16">
        <f>P409-Q409</f>
        <v>0</v>
      </c>
    </row>
    <row r="410" spans="1:18" ht="3.95" customHeight="1" x14ac:dyDescent="0.2"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</row>
    <row r="411" spans="1:18" x14ac:dyDescent="0.2">
      <c r="A411" s="26" t="s">
        <v>219</v>
      </c>
      <c r="C411" s="14">
        <f t="shared" ref="C411:O411" si="133">SUM(C406:C410)</f>
        <v>0</v>
      </c>
      <c r="D411" s="14">
        <f t="shared" si="133"/>
        <v>0</v>
      </c>
      <c r="E411" s="14">
        <f t="shared" si="133"/>
        <v>0</v>
      </c>
      <c r="F411" s="14">
        <f t="shared" si="133"/>
        <v>0</v>
      </c>
      <c r="G411" s="14">
        <f t="shared" si="133"/>
        <v>0</v>
      </c>
      <c r="H411" s="14">
        <f t="shared" si="133"/>
        <v>0</v>
      </c>
      <c r="I411" s="14">
        <f t="shared" si="133"/>
        <v>0</v>
      </c>
      <c r="J411" s="14">
        <f t="shared" si="133"/>
        <v>0</v>
      </c>
      <c r="K411" s="14">
        <f t="shared" si="133"/>
        <v>0</v>
      </c>
      <c r="L411" s="14">
        <f t="shared" si="133"/>
        <v>0</v>
      </c>
      <c r="M411" s="14">
        <f t="shared" si="133"/>
        <v>0</v>
      </c>
      <c r="N411" s="14">
        <f t="shared" si="133"/>
        <v>0</v>
      </c>
      <c r="O411" s="14">
        <f t="shared" si="133"/>
        <v>0</v>
      </c>
      <c r="P411" s="14"/>
    </row>
    <row r="412" spans="1:18" ht="3.95" customHeight="1" x14ac:dyDescent="0.2"/>
    <row r="413" spans="1:18" x14ac:dyDescent="0.2">
      <c r="A413" s="27" t="s">
        <v>28</v>
      </c>
      <c r="C413" s="14"/>
      <c r="D413" s="14">
        <f t="shared" ref="D413:O413" si="134">D411-C411</f>
        <v>0</v>
      </c>
      <c r="E413" s="14">
        <f t="shared" si="134"/>
        <v>0</v>
      </c>
      <c r="F413" s="14">
        <f t="shared" si="134"/>
        <v>0</v>
      </c>
      <c r="G413" s="14">
        <f t="shared" si="134"/>
        <v>0</v>
      </c>
      <c r="H413" s="14">
        <f t="shared" si="134"/>
        <v>0</v>
      </c>
      <c r="I413" s="14">
        <f t="shared" si="134"/>
        <v>0</v>
      </c>
      <c r="J413" s="14">
        <f t="shared" si="134"/>
        <v>0</v>
      </c>
      <c r="K413" s="14">
        <f t="shared" si="134"/>
        <v>0</v>
      </c>
      <c r="L413" s="14">
        <f t="shared" si="134"/>
        <v>0</v>
      </c>
      <c r="M413" s="14">
        <f t="shared" si="134"/>
        <v>0</v>
      </c>
      <c r="N413" s="14">
        <f t="shared" si="134"/>
        <v>0</v>
      </c>
      <c r="O413" s="14">
        <f t="shared" si="134"/>
        <v>0</v>
      </c>
      <c r="P413" s="14">
        <f>SUM(D413:O413)</f>
        <v>0</v>
      </c>
      <c r="Q413" s="14">
        <f>SUM(Q409:Q410)</f>
        <v>0</v>
      </c>
      <c r="R413" s="14">
        <f>P413-Q413</f>
        <v>0</v>
      </c>
    </row>
    <row r="415" spans="1:18" x14ac:dyDescent="0.2">
      <c r="A415" s="26" t="s">
        <v>220</v>
      </c>
      <c r="C415" s="14"/>
      <c r="D415" s="14">
        <f t="shared" ref="D415:O415" si="135">C424</f>
        <v>2377</v>
      </c>
      <c r="E415" s="14">
        <f t="shared" si="135"/>
        <v>2353</v>
      </c>
      <c r="F415" s="14">
        <f t="shared" si="135"/>
        <v>2329</v>
      </c>
      <c r="G415" s="14">
        <f t="shared" si="135"/>
        <v>2305</v>
      </c>
      <c r="H415" s="14">
        <f t="shared" si="135"/>
        <v>2282</v>
      </c>
      <c r="I415" s="14">
        <f t="shared" si="135"/>
        <v>2258</v>
      </c>
      <c r="J415" s="14">
        <f t="shared" si="135"/>
        <v>2234</v>
      </c>
      <c r="K415" s="14">
        <f t="shared" si="135"/>
        <v>2210</v>
      </c>
      <c r="L415" s="14">
        <f t="shared" si="135"/>
        <v>2187</v>
      </c>
      <c r="M415" s="14">
        <f t="shared" si="135"/>
        <v>2163</v>
      </c>
      <c r="N415" s="14">
        <f t="shared" si="135"/>
        <v>2139</v>
      </c>
      <c r="O415" s="14">
        <f t="shared" si="135"/>
        <v>2115</v>
      </c>
      <c r="P415" s="14"/>
    </row>
    <row r="416" spans="1:18" x14ac:dyDescent="0.2">
      <c r="A416" s="27" t="s">
        <v>221</v>
      </c>
      <c r="B416" s="18" t="s">
        <v>32</v>
      </c>
      <c r="C416" s="17">
        <v>0</v>
      </c>
      <c r="D416" s="153">
        <f>[1]Source!D48</f>
        <v>0</v>
      </c>
      <c r="E416" s="153">
        <f>[1]Source!E48</f>
        <v>0</v>
      </c>
      <c r="F416" s="153">
        <f>[1]Source!F48</f>
        <v>0</v>
      </c>
      <c r="G416" s="153">
        <f>[1]Source!G48</f>
        <v>0</v>
      </c>
      <c r="H416" s="153">
        <f>[1]Source!H48</f>
        <v>0</v>
      </c>
      <c r="I416" s="153">
        <f>[1]Source!I48</f>
        <v>0</v>
      </c>
      <c r="J416" s="153">
        <f>[1]Source!J48</f>
        <v>0</v>
      </c>
      <c r="K416" s="153">
        <f>[1]Source!K48</f>
        <v>0</v>
      </c>
      <c r="L416" s="153">
        <f>[1]Source!L48</f>
        <v>0</v>
      </c>
      <c r="M416" s="153">
        <f>[1]Source!M48</f>
        <v>0</v>
      </c>
      <c r="N416" s="153">
        <f>[1]Source!N48</f>
        <v>0</v>
      </c>
      <c r="O416" s="153">
        <f>[1]Source!O48</f>
        <v>0</v>
      </c>
      <c r="P416" s="14">
        <f t="shared" ref="P416:P422" si="136">SUM(D416:O416)</f>
        <v>0</v>
      </c>
      <c r="Q416" s="17">
        <f t="shared" ref="Q416:Q422" si="137">SUM(D416:E416)</f>
        <v>0</v>
      </c>
      <c r="R416" s="14">
        <f t="shared" ref="R416:R422" si="138">P416-Q416</f>
        <v>0</v>
      </c>
    </row>
    <row r="417" spans="1:18" x14ac:dyDescent="0.2">
      <c r="A417" s="27" t="s">
        <v>214</v>
      </c>
      <c r="B417" s="18"/>
      <c r="C417" s="17">
        <v>0</v>
      </c>
      <c r="D417" s="17">
        <v>0</v>
      </c>
      <c r="E417" s="17">
        <v>0</v>
      </c>
      <c r="F417" s="17">
        <v>0</v>
      </c>
      <c r="G417" s="17">
        <v>0</v>
      </c>
      <c r="H417" s="17">
        <v>0</v>
      </c>
      <c r="I417" s="17">
        <v>0</v>
      </c>
      <c r="J417" s="17">
        <v>0</v>
      </c>
      <c r="K417" s="17">
        <v>0</v>
      </c>
      <c r="L417" s="17">
        <v>0</v>
      </c>
      <c r="M417" s="17">
        <v>0</v>
      </c>
      <c r="N417" s="17">
        <v>0</v>
      </c>
      <c r="O417" s="17">
        <v>0</v>
      </c>
      <c r="P417" s="14">
        <f t="shared" si="136"/>
        <v>0</v>
      </c>
      <c r="Q417" s="17">
        <f t="shared" si="137"/>
        <v>0</v>
      </c>
      <c r="R417" s="14">
        <f t="shared" si="138"/>
        <v>0</v>
      </c>
    </row>
    <row r="418" spans="1:18" x14ac:dyDescent="0.2">
      <c r="A418" s="27" t="s">
        <v>222</v>
      </c>
      <c r="C418" s="17">
        <v>0</v>
      </c>
      <c r="D418" s="17">
        <v>0</v>
      </c>
      <c r="E418" s="17">
        <v>0</v>
      </c>
      <c r="F418" s="17">
        <v>0</v>
      </c>
      <c r="G418" s="17">
        <v>0</v>
      </c>
      <c r="H418" s="17">
        <v>0</v>
      </c>
      <c r="I418" s="17">
        <v>0</v>
      </c>
      <c r="J418" s="17">
        <v>0</v>
      </c>
      <c r="K418" s="17">
        <v>0</v>
      </c>
      <c r="L418" s="17">
        <v>0</v>
      </c>
      <c r="M418" s="17">
        <v>0</v>
      </c>
      <c r="N418" s="17">
        <v>0</v>
      </c>
      <c r="O418" s="17">
        <v>0</v>
      </c>
      <c r="P418" s="14">
        <f t="shared" si="136"/>
        <v>0</v>
      </c>
      <c r="Q418" s="17">
        <f t="shared" si="137"/>
        <v>0</v>
      </c>
      <c r="R418" s="14">
        <f t="shared" si="138"/>
        <v>0</v>
      </c>
    </row>
    <row r="419" spans="1:18" x14ac:dyDescent="0.2">
      <c r="A419" s="15" t="s">
        <v>223</v>
      </c>
      <c r="C419" s="17">
        <v>0</v>
      </c>
      <c r="D419" s="17">
        <v>0</v>
      </c>
      <c r="E419" s="17">
        <v>0</v>
      </c>
      <c r="F419" s="17">
        <v>0</v>
      </c>
      <c r="G419" s="17">
        <v>0</v>
      </c>
      <c r="H419" s="17">
        <v>0</v>
      </c>
      <c r="I419" s="17">
        <v>0</v>
      </c>
      <c r="J419" s="17">
        <v>0</v>
      </c>
      <c r="K419" s="17">
        <v>0</v>
      </c>
      <c r="L419" s="17">
        <v>0</v>
      </c>
      <c r="M419" s="17">
        <v>0</v>
      </c>
      <c r="N419" s="17">
        <v>0</v>
      </c>
      <c r="O419" s="17">
        <v>0</v>
      </c>
      <c r="P419" s="14">
        <f t="shared" si="136"/>
        <v>0</v>
      </c>
      <c r="Q419" s="17">
        <f t="shared" si="137"/>
        <v>0</v>
      </c>
      <c r="R419" s="14">
        <f t="shared" si="138"/>
        <v>0</v>
      </c>
    </row>
    <row r="420" spans="1:18" x14ac:dyDescent="0.2">
      <c r="A420" s="27" t="s">
        <v>224</v>
      </c>
      <c r="B420" s="18"/>
      <c r="C420" s="17">
        <v>0</v>
      </c>
      <c r="D420" s="17">
        <v>0</v>
      </c>
      <c r="E420" s="17">
        <v>0</v>
      </c>
      <c r="F420" s="17">
        <v>0</v>
      </c>
      <c r="G420" s="17">
        <v>0</v>
      </c>
      <c r="H420" s="17">
        <v>0</v>
      </c>
      <c r="I420" s="17">
        <v>0</v>
      </c>
      <c r="J420" s="17">
        <v>0</v>
      </c>
      <c r="K420" s="17">
        <v>0</v>
      </c>
      <c r="L420" s="17">
        <v>0</v>
      </c>
      <c r="M420" s="17">
        <v>0</v>
      </c>
      <c r="N420" s="17">
        <v>0</v>
      </c>
      <c r="O420" s="17">
        <v>0</v>
      </c>
      <c r="P420" s="14">
        <f t="shared" si="136"/>
        <v>0</v>
      </c>
      <c r="Q420" s="17">
        <f t="shared" si="137"/>
        <v>0</v>
      </c>
      <c r="R420" s="14">
        <f t="shared" si="138"/>
        <v>0</v>
      </c>
    </row>
    <row r="421" spans="1:18" x14ac:dyDescent="0.2">
      <c r="A421" s="27" t="s">
        <v>225</v>
      </c>
      <c r="B421" s="18"/>
      <c r="C421" s="17">
        <v>2381</v>
      </c>
      <c r="D421" s="17">
        <v>-24</v>
      </c>
      <c r="E421" s="17">
        <v>-24</v>
      </c>
      <c r="F421" s="17">
        <v>-24</v>
      </c>
      <c r="G421" s="17">
        <v>-23</v>
      </c>
      <c r="H421" s="17">
        <v>-24</v>
      </c>
      <c r="I421" s="17">
        <v>-24</v>
      </c>
      <c r="J421" s="17">
        <v>-24</v>
      </c>
      <c r="K421" s="17">
        <v>-23</v>
      </c>
      <c r="L421" s="17">
        <v>-24</v>
      </c>
      <c r="M421" s="17">
        <v>-24</v>
      </c>
      <c r="N421" s="17">
        <v>-24</v>
      </c>
      <c r="O421" s="17">
        <v>-23</v>
      </c>
      <c r="P421" s="14">
        <f t="shared" si="136"/>
        <v>-285</v>
      </c>
      <c r="Q421" s="17">
        <f t="shared" si="137"/>
        <v>-48</v>
      </c>
      <c r="R421" s="14">
        <f t="shared" si="138"/>
        <v>-237</v>
      </c>
    </row>
    <row r="422" spans="1:18" x14ac:dyDescent="0.2">
      <c r="A422" s="27" t="s">
        <v>174</v>
      </c>
      <c r="C422" s="25">
        <v>-4</v>
      </c>
      <c r="D422" s="25">
        <v>0</v>
      </c>
      <c r="E422" s="25">
        <v>0</v>
      </c>
      <c r="F422" s="25">
        <v>0</v>
      </c>
      <c r="G422" s="25">
        <v>0</v>
      </c>
      <c r="H422" s="25">
        <v>0</v>
      </c>
      <c r="I422" s="25">
        <v>0</v>
      </c>
      <c r="J422" s="25">
        <v>0</v>
      </c>
      <c r="K422" s="25">
        <v>0</v>
      </c>
      <c r="L422" s="25">
        <v>0</v>
      </c>
      <c r="M422" s="25">
        <v>0</v>
      </c>
      <c r="N422" s="25">
        <v>0</v>
      </c>
      <c r="O422" s="25">
        <v>0</v>
      </c>
      <c r="P422" s="16">
        <f t="shared" si="136"/>
        <v>0</v>
      </c>
      <c r="Q422" s="25">
        <f t="shared" si="137"/>
        <v>0</v>
      </c>
      <c r="R422" s="16">
        <f t="shared" si="138"/>
        <v>0</v>
      </c>
    </row>
    <row r="423" spans="1:18" ht="3.95" customHeight="1" x14ac:dyDescent="0.2"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1:18" x14ac:dyDescent="0.2">
      <c r="A424" s="26" t="s">
        <v>226</v>
      </c>
      <c r="C424" s="14">
        <f t="shared" ref="C424:O424" si="139">SUM(C415:C423)</f>
        <v>2377</v>
      </c>
      <c r="D424" s="14">
        <f t="shared" si="139"/>
        <v>2353</v>
      </c>
      <c r="E424" s="14">
        <f t="shared" si="139"/>
        <v>2329</v>
      </c>
      <c r="F424" s="14">
        <f t="shared" si="139"/>
        <v>2305</v>
      </c>
      <c r="G424" s="14">
        <f t="shared" si="139"/>
        <v>2282</v>
      </c>
      <c r="H424" s="14">
        <f t="shared" si="139"/>
        <v>2258</v>
      </c>
      <c r="I424" s="14">
        <f t="shared" si="139"/>
        <v>2234</v>
      </c>
      <c r="J424" s="14">
        <f t="shared" si="139"/>
        <v>2210</v>
      </c>
      <c r="K424" s="14">
        <f t="shared" si="139"/>
        <v>2187</v>
      </c>
      <c r="L424" s="14">
        <f t="shared" si="139"/>
        <v>2163</v>
      </c>
      <c r="M424" s="14">
        <f t="shared" si="139"/>
        <v>2139</v>
      </c>
      <c r="N424" s="14">
        <f t="shared" si="139"/>
        <v>2115</v>
      </c>
      <c r="O424" s="14">
        <f t="shared" si="139"/>
        <v>2092</v>
      </c>
      <c r="P424" s="14"/>
    </row>
    <row r="425" spans="1:18" ht="3.95" customHeight="1" x14ac:dyDescent="0.2"/>
    <row r="426" spans="1:18" x14ac:dyDescent="0.2">
      <c r="A426" s="27" t="s">
        <v>28</v>
      </c>
      <c r="C426" s="14"/>
      <c r="D426" s="14">
        <f t="shared" ref="D426:O426" si="140">D424-C424</f>
        <v>-24</v>
      </c>
      <c r="E426" s="14">
        <f t="shared" si="140"/>
        <v>-24</v>
      </c>
      <c r="F426" s="14">
        <f t="shared" si="140"/>
        <v>-24</v>
      </c>
      <c r="G426" s="14">
        <f t="shared" si="140"/>
        <v>-23</v>
      </c>
      <c r="H426" s="14">
        <f t="shared" si="140"/>
        <v>-24</v>
      </c>
      <c r="I426" s="14">
        <f t="shared" si="140"/>
        <v>-24</v>
      </c>
      <c r="J426" s="14">
        <f t="shared" si="140"/>
        <v>-24</v>
      </c>
      <c r="K426" s="14">
        <f t="shared" si="140"/>
        <v>-23</v>
      </c>
      <c r="L426" s="14">
        <f t="shared" si="140"/>
        <v>-24</v>
      </c>
      <c r="M426" s="14">
        <f t="shared" si="140"/>
        <v>-24</v>
      </c>
      <c r="N426" s="14">
        <f t="shared" si="140"/>
        <v>-24</v>
      </c>
      <c r="O426" s="14">
        <f t="shared" si="140"/>
        <v>-23</v>
      </c>
      <c r="P426" s="14">
        <f>SUM(D426:O426)</f>
        <v>-285</v>
      </c>
      <c r="Q426" s="14">
        <f>SUM(Q416:Q423)</f>
        <v>-48</v>
      </c>
      <c r="R426" s="14">
        <f>P426-Q426</f>
        <v>-237</v>
      </c>
    </row>
    <row r="428" spans="1:18" x14ac:dyDescent="0.2">
      <c r="A428" s="26" t="s">
        <v>227</v>
      </c>
      <c r="D428" s="14">
        <f t="shared" ref="D428:O428" si="141">C434</f>
        <v>0</v>
      </c>
      <c r="E428" s="14">
        <f t="shared" si="141"/>
        <v>0</v>
      </c>
      <c r="F428" s="14">
        <f t="shared" si="141"/>
        <v>0</v>
      </c>
      <c r="G428" s="14">
        <f t="shared" si="141"/>
        <v>0</v>
      </c>
      <c r="H428" s="14">
        <f t="shared" si="141"/>
        <v>0</v>
      </c>
      <c r="I428" s="14">
        <f t="shared" si="141"/>
        <v>0</v>
      </c>
      <c r="J428" s="14">
        <f t="shared" si="141"/>
        <v>0</v>
      </c>
      <c r="K428" s="14">
        <f t="shared" si="141"/>
        <v>0</v>
      </c>
      <c r="L428" s="14">
        <f t="shared" si="141"/>
        <v>0</v>
      </c>
      <c r="M428" s="14">
        <f t="shared" si="141"/>
        <v>0</v>
      </c>
      <c r="N428" s="14">
        <f t="shared" si="141"/>
        <v>0</v>
      </c>
      <c r="O428" s="14">
        <f t="shared" si="141"/>
        <v>0</v>
      </c>
    </row>
    <row r="429" spans="1:18" x14ac:dyDescent="0.2">
      <c r="A429" s="27" t="s">
        <v>228</v>
      </c>
      <c r="C429" s="17">
        <v>0</v>
      </c>
      <c r="D429" s="17">
        <v>0</v>
      </c>
      <c r="E429" s="17">
        <v>0</v>
      </c>
      <c r="F429" s="17">
        <v>0</v>
      </c>
      <c r="G429" s="17">
        <v>0</v>
      </c>
      <c r="H429" s="17">
        <v>0</v>
      </c>
      <c r="I429" s="17">
        <v>0</v>
      </c>
      <c r="J429" s="17">
        <v>0</v>
      </c>
      <c r="K429" s="17">
        <v>0</v>
      </c>
      <c r="L429" s="17">
        <v>0</v>
      </c>
      <c r="M429" s="17">
        <v>0</v>
      </c>
      <c r="N429" s="17">
        <v>0</v>
      </c>
      <c r="O429" s="17">
        <v>0</v>
      </c>
      <c r="P429" s="14">
        <f>SUM(D429:O429)</f>
        <v>0</v>
      </c>
      <c r="Q429" s="17">
        <f>SUM(D429:E429)</f>
        <v>0</v>
      </c>
      <c r="R429" s="14">
        <f>P429-Q429</f>
        <v>0</v>
      </c>
    </row>
    <row r="430" spans="1:18" x14ac:dyDescent="0.2">
      <c r="A430" s="27" t="s">
        <v>229</v>
      </c>
      <c r="B430" s="18"/>
      <c r="C430" s="17">
        <v>0</v>
      </c>
      <c r="D430" s="17">
        <v>0</v>
      </c>
      <c r="E430" s="17">
        <v>0</v>
      </c>
      <c r="F430" s="17">
        <v>0</v>
      </c>
      <c r="G430" s="17">
        <v>0</v>
      </c>
      <c r="H430" s="17">
        <v>0</v>
      </c>
      <c r="I430" s="17">
        <v>0</v>
      </c>
      <c r="J430" s="28">
        <v>0</v>
      </c>
      <c r="K430" s="28">
        <v>0</v>
      </c>
      <c r="L430" s="28">
        <v>0</v>
      </c>
      <c r="M430" s="28">
        <v>0</v>
      </c>
      <c r="N430" s="28">
        <v>0</v>
      </c>
      <c r="O430" s="28">
        <v>0</v>
      </c>
      <c r="P430" s="14">
        <f>SUM(D430:O430)</f>
        <v>0</v>
      </c>
      <c r="Q430" s="17">
        <f>SUM(D430:E430)</f>
        <v>0</v>
      </c>
      <c r="R430" s="14">
        <f>P430-Q430</f>
        <v>0</v>
      </c>
    </row>
    <row r="431" spans="1:18" x14ac:dyDescent="0.2">
      <c r="A431" s="15" t="s">
        <v>38</v>
      </c>
      <c r="B431" s="18"/>
      <c r="C431" s="17">
        <v>0</v>
      </c>
      <c r="D431" s="28">
        <v>0</v>
      </c>
      <c r="E431" s="28">
        <v>0</v>
      </c>
      <c r="F431" s="28">
        <v>0</v>
      </c>
      <c r="G431" s="28">
        <v>0</v>
      </c>
      <c r="H431" s="28">
        <v>0</v>
      </c>
      <c r="I431" s="28">
        <v>0</v>
      </c>
      <c r="J431" s="28">
        <v>0</v>
      </c>
      <c r="K431" s="28">
        <v>0</v>
      </c>
      <c r="L431" s="28">
        <v>0</v>
      </c>
      <c r="M431" s="28">
        <v>0</v>
      </c>
      <c r="N431" s="28">
        <v>0</v>
      </c>
      <c r="O431" s="28">
        <v>0</v>
      </c>
      <c r="P431" s="14">
        <f>SUM(D431:O431)</f>
        <v>0</v>
      </c>
      <c r="Q431" s="17">
        <f>SUM(D431:E431)</f>
        <v>0</v>
      </c>
      <c r="R431" s="14">
        <f>P431-Q431</f>
        <v>0</v>
      </c>
    </row>
    <row r="432" spans="1:18" x14ac:dyDescent="0.2">
      <c r="A432" s="27" t="s">
        <v>174</v>
      </c>
      <c r="C432" s="25">
        <v>0</v>
      </c>
      <c r="D432" s="25">
        <v>0</v>
      </c>
      <c r="E432" s="25">
        <v>0</v>
      </c>
      <c r="F432" s="25">
        <v>0</v>
      </c>
      <c r="G432" s="25">
        <v>0</v>
      </c>
      <c r="H432" s="25">
        <v>0</v>
      </c>
      <c r="I432" s="25">
        <v>0</v>
      </c>
      <c r="J432" s="25">
        <v>0</v>
      </c>
      <c r="K432" s="25">
        <v>0</v>
      </c>
      <c r="L432" s="25">
        <v>0</v>
      </c>
      <c r="M432" s="25">
        <v>0</v>
      </c>
      <c r="N432" s="25">
        <v>0</v>
      </c>
      <c r="O432" s="25">
        <v>0</v>
      </c>
      <c r="P432" s="16">
        <f>SUM(D432:O432)</f>
        <v>0</v>
      </c>
      <c r="Q432" s="25">
        <f>SUM(D432:E432)</f>
        <v>0</v>
      </c>
      <c r="R432" s="16">
        <f>P432-Q432</f>
        <v>0</v>
      </c>
    </row>
    <row r="433" spans="1:18" ht="3.95" customHeight="1" x14ac:dyDescent="0.2"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</row>
    <row r="434" spans="1:18" x14ac:dyDescent="0.2">
      <c r="A434" s="26" t="s">
        <v>230</v>
      </c>
      <c r="C434" s="14">
        <f t="shared" ref="C434:O434" si="142">SUM(C428:C433)</f>
        <v>0</v>
      </c>
      <c r="D434" s="14">
        <f t="shared" si="142"/>
        <v>0</v>
      </c>
      <c r="E434" s="14">
        <f t="shared" si="142"/>
        <v>0</v>
      </c>
      <c r="F434" s="14">
        <f t="shared" si="142"/>
        <v>0</v>
      </c>
      <c r="G434" s="14">
        <f t="shared" si="142"/>
        <v>0</v>
      </c>
      <c r="H434" s="14">
        <f t="shared" si="142"/>
        <v>0</v>
      </c>
      <c r="I434" s="14">
        <f t="shared" si="142"/>
        <v>0</v>
      </c>
      <c r="J434" s="14">
        <f t="shared" si="142"/>
        <v>0</v>
      </c>
      <c r="K434" s="14">
        <f t="shared" si="142"/>
        <v>0</v>
      </c>
      <c r="L434" s="14">
        <f t="shared" si="142"/>
        <v>0</v>
      </c>
      <c r="M434" s="14">
        <f t="shared" si="142"/>
        <v>0</v>
      </c>
      <c r="N434" s="14">
        <f t="shared" si="142"/>
        <v>0</v>
      </c>
      <c r="O434" s="14">
        <f t="shared" si="142"/>
        <v>0</v>
      </c>
      <c r="P434" s="14"/>
    </row>
    <row r="435" spans="1:18" ht="3.95" customHeight="1" x14ac:dyDescent="0.2"/>
    <row r="436" spans="1:18" x14ac:dyDescent="0.2">
      <c r="A436" s="27" t="s">
        <v>28</v>
      </c>
      <c r="C436" s="14"/>
      <c r="D436" s="14">
        <f t="shared" ref="D436:O436" si="143">D434-C434</f>
        <v>0</v>
      </c>
      <c r="E436" s="14">
        <f t="shared" si="143"/>
        <v>0</v>
      </c>
      <c r="F436" s="14">
        <f t="shared" si="143"/>
        <v>0</v>
      </c>
      <c r="G436" s="14">
        <f t="shared" si="143"/>
        <v>0</v>
      </c>
      <c r="H436" s="14">
        <f t="shared" si="143"/>
        <v>0</v>
      </c>
      <c r="I436" s="14">
        <f t="shared" si="143"/>
        <v>0</v>
      </c>
      <c r="J436" s="14">
        <f t="shared" si="143"/>
        <v>0</v>
      </c>
      <c r="K436" s="14">
        <f t="shared" si="143"/>
        <v>0</v>
      </c>
      <c r="L436" s="14">
        <f t="shared" si="143"/>
        <v>0</v>
      </c>
      <c r="M436" s="14">
        <f t="shared" si="143"/>
        <v>0</v>
      </c>
      <c r="N436" s="14">
        <f t="shared" si="143"/>
        <v>0</v>
      </c>
      <c r="O436" s="14">
        <f t="shared" si="143"/>
        <v>0</v>
      </c>
      <c r="P436" s="14">
        <f>SUM(D436:O436)</f>
        <v>0</v>
      </c>
      <c r="Q436" s="14">
        <f>SUM(Q429:Q433)</f>
        <v>0</v>
      </c>
      <c r="R436" s="14">
        <f>P436-Q436</f>
        <v>0</v>
      </c>
    </row>
    <row r="437" spans="1:18" ht="8.1" customHeight="1" x14ac:dyDescent="0.2"/>
    <row r="439" spans="1:18" x14ac:dyDescent="0.2">
      <c r="A439" s="26" t="s">
        <v>231</v>
      </c>
      <c r="C439" s="14"/>
      <c r="D439" s="14">
        <f t="shared" ref="D439:O439" si="144">C449</f>
        <v>-484071</v>
      </c>
      <c r="E439" s="14">
        <f t="shared" si="144"/>
        <v>-487871</v>
      </c>
      <c r="F439" s="14">
        <f t="shared" si="144"/>
        <v>-495471</v>
      </c>
      <c r="G439" s="14">
        <f t="shared" si="144"/>
        <v>-501771</v>
      </c>
      <c r="H439" s="14">
        <f t="shared" si="144"/>
        <v>-503971</v>
      </c>
      <c r="I439" s="14">
        <f t="shared" si="144"/>
        <v>-509671</v>
      </c>
      <c r="J439" s="14">
        <f t="shared" si="144"/>
        <v>-517071</v>
      </c>
      <c r="K439" s="14">
        <f t="shared" si="144"/>
        <v>-527371</v>
      </c>
      <c r="L439" s="14">
        <f t="shared" si="144"/>
        <v>-539371</v>
      </c>
      <c r="M439" s="14">
        <f t="shared" si="144"/>
        <v>-550971</v>
      </c>
      <c r="N439" s="14">
        <f t="shared" si="144"/>
        <v>-556571</v>
      </c>
      <c r="O439" s="14">
        <f t="shared" si="144"/>
        <v>-566071</v>
      </c>
      <c r="P439" s="14"/>
    </row>
    <row r="440" spans="1:18" x14ac:dyDescent="0.2">
      <c r="A440" s="27" t="s">
        <v>232</v>
      </c>
      <c r="D440" s="17">
        <v>1200</v>
      </c>
      <c r="E440" s="17">
        <v>-2100</v>
      </c>
      <c r="F440" s="17">
        <v>-1500</v>
      </c>
      <c r="G440" s="17">
        <v>2500</v>
      </c>
      <c r="H440" s="17">
        <v>-800</v>
      </c>
      <c r="I440" s="17">
        <v>-2300</v>
      </c>
      <c r="J440" s="17">
        <v>-5000</v>
      </c>
      <c r="K440" s="17">
        <v>-6700</v>
      </c>
      <c r="L440" s="17">
        <v>-7100</v>
      </c>
      <c r="M440" s="17">
        <v>-300</v>
      </c>
      <c r="N440" s="17">
        <v>-3700</v>
      </c>
      <c r="O440" s="17">
        <v>-7500</v>
      </c>
      <c r="P440" s="14">
        <f t="shared" ref="P440:P447" si="145">SUM(D440:O440)</f>
        <v>-33300</v>
      </c>
      <c r="Q440" s="17">
        <f t="shared" ref="Q440:Q447" si="146">SUM(D440:E440)</f>
        <v>-900</v>
      </c>
      <c r="R440" s="14">
        <f t="shared" ref="R440:R447" si="147">P440-Q440</f>
        <v>-32400</v>
      </c>
    </row>
    <row r="441" spans="1:18" x14ac:dyDescent="0.2">
      <c r="A441" s="27" t="s">
        <v>233</v>
      </c>
      <c r="B441" s="162" t="s">
        <v>169</v>
      </c>
      <c r="D441" s="14">
        <f t="shared" ref="D441:O441" si="148">-D286</f>
        <v>-5000</v>
      </c>
      <c r="E441" s="14">
        <f t="shared" si="148"/>
        <v>-5500</v>
      </c>
      <c r="F441" s="14">
        <f t="shared" si="148"/>
        <v>-4800</v>
      </c>
      <c r="G441" s="14">
        <f t="shared" si="148"/>
        <v>-4700</v>
      </c>
      <c r="H441" s="14">
        <f t="shared" si="148"/>
        <v>-4900</v>
      </c>
      <c r="I441" s="14">
        <f t="shared" si="148"/>
        <v>-5100</v>
      </c>
      <c r="J441" s="14">
        <f t="shared" si="148"/>
        <v>-5300</v>
      </c>
      <c r="K441" s="14">
        <f t="shared" si="148"/>
        <v>-5300</v>
      </c>
      <c r="L441" s="14">
        <f t="shared" si="148"/>
        <v>-4500</v>
      </c>
      <c r="M441" s="14">
        <f t="shared" si="148"/>
        <v>-5300</v>
      </c>
      <c r="N441" s="14">
        <f t="shared" si="148"/>
        <v>-5800</v>
      </c>
      <c r="O441" s="14">
        <f t="shared" si="148"/>
        <v>-5300</v>
      </c>
      <c r="P441" s="14">
        <f t="shared" si="145"/>
        <v>-61500</v>
      </c>
      <c r="Q441" s="17">
        <f t="shared" si="146"/>
        <v>-10500</v>
      </c>
      <c r="R441" s="14">
        <f t="shared" si="147"/>
        <v>-51000</v>
      </c>
    </row>
    <row r="442" spans="1:18" x14ac:dyDescent="0.2">
      <c r="A442" s="27" t="s">
        <v>234</v>
      </c>
      <c r="B442" s="162" t="s">
        <v>169</v>
      </c>
      <c r="D442" s="199">
        <f>-D295+D295</f>
        <v>0</v>
      </c>
      <c r="E442" s="199">
        <f t="shared" ref="E442:O442" si="149">-E295+E295</f>
        <v>0</v>
      </c>
      <c r="F442" s="199">
        <f t="shared" si="149"/>
        <v>0</v>
      </c>
      <c r="G442" s="199">
        <f t="shared" si="149"/>
        <v>0</v>
      </c>
      <c r="H442" s="199">
        <f t="shared" si="149"/>
        <v>0</v>
      </c>
      <c r="I442" s="199">
        <f t="shared" si="149"/>
        <v>0</v>
      </c>
      <c r="J442" s="199">
        <f t="shared" si="149"/>
        <v>0</v>
      </c>
      <c r="K442" s="199">
        <f t="shared" si="149"/>
        <v>0</v>
      </c>
      <c r="L442" s="199">
        <f t="shared" si="149"/>
        <v>0</v>
      </c>
      <c r="M442" s="199">
        <f t="shared" si="149"/>
        <v>0</v>
      </c>
      <c r="N442" s="199">
        <f t="shared" si="149"/>
        <v>0</v>
      </c>
      <c r="O442" s="199">
        <f t="shared" si="149"/>
        <v>0</v>
      </c>
      <c r="P442" s="14">
        <f t="shared" si="145"/>
        <v>0</v>
      </c>
      <c r="Q442" s="17">
        <f t="shared" si="146"/>
        <v>0</v>
      </c>
      <c r="R442" s="14">
        <f t="shared" si="147"/>
        <v>0</v>
      </c>
    </row>
    <row r="443" spans="1:18" x14ac:dyDescent="0.2">
      <c r="A443" s="27" t="s">
        <v>235</v>
      </c>
      <c r="B443" s="162" t="s">
        <v>169</v>
      </c>
      <c r="D443" s="14">
        <f t="shared" ref="D443:O443" si="150">-D471</f>
        <v>0</v>
      </c>
      <c r="E443" s="14">
        <f t="shared" si="150"/>
        <v>0</v>
      </c>
      <c r="F443" s="14">
        <f t="shared" si="150"/>
        <v>0</v>
      </c>
      <c r="G443" s="14">
        <f t="shared" si="150"/>
        <v>0</v>
      </c>
      <c r="H443" s="14">
        <f t="shared" si="150"/>
        <v>0</v>
      </c>
      <c r="I443" s="14">
        <f t="shared" si="150"/>
        <v>0</v>
      </c>
      <c r="J443" s="14">
        <f t="shared" si="150"/>
        <v>0</v>
      </c>
      <c r="K443" s="14">
        <f t="shared" si="150"/>
        <v>0</v>
      </c>
      <c r="L443" s="14">
        <f t="shared" si="150"/>
        <v>0</v>
      </c>
      <c r="M443" s="14">
        <f t="shared" si="150"/>
        <v>0</v>
      </c>
      <c r="N443" s="14">
        <f t="shared" si="150"/>
        <v>0</v>
      </c>
      <c r="O443" s="14">
        <f t="shared" si="150"/>
        <v>0</v>
      </c>
      <c r="P443" s="14">
        <f t="shared" si="145"/>
        <v>0</v>
      </c>
      <c r="Q443" s="17">
        <f t="shared" si="146"/>
        <v>0</v>
      </c>
      <c r="R443" s="14">
        <f t="shared" si="147"/>
        <v>0</v>
      </c>
    </row>
    <row r="444" spans="1:18" x14ac:dyDescent="0.2">
      <c r="A444" s="27" t="s">
        <v>236</v>
      </c>
      <c r="B444" s="162" t="s">
        <v>169</v>
      </c>
      <c r="D444" s="14">
        <f>-D459</f>
        <v>0</v>
      </c>
      <c r="E444" s="14">
        <f t="shared" ref="E444:O444" si="151">-E459</f>
        <v>0</v>
      </c>
      <c r="F444" s="14">
        <f t="shared" si="151"/>
        <v>0</v>
      </c>
      <c r="G444" s="14">
        <f t="shared" si="151"/>
        <v>0</v>
      </c>
      <c r="H444" s="14">
        <f t="shared" si="151"/>
        <v>0</v>
      </c>
      <c r="I444" s="14">
        <f t="shared" si="151"/>
        <v>0</v>
      </c>
      <c r="J444" s="14">
        <f t="shared" si="151"/>
        <v>0</v>
      </c>
      <c r="K444" s="14">
        <f t="shared" si="151"/>
        <v>0</v>
      </c>
      <c r="L444" s="14">
        <f t="shared" si="151"/>
        <v>0</v>
      </c>
      <c r="M444" s="14">
        <f t="shared" si="151"/>
        <v>0</v>
      </c>
      <c r="N444" s="14">
        <f t="shared" si="151"/>
        <v>0</v>
      </c>
      <c r="O444" s="14">
        <f t="shared" si="151"/>
        <v>0</v>
      </c>
      <c r="P444" s="14">
        <f t="shared" si="145"/>
        <v>0</v>
      </c>
      <c r="Q444" s="17">
        <f t="shared" si="146"/>
        <v>0</v>
      </c>
      <c r="R444" s="14">
        <f t="shared" si="147"/>
        <v>0</v>
      </c>
    </row>
    <row r="445" spans="1:18" x14ac:dyDescent="0.2">
      <c r="A445" s="15" t="s">
        <v>38</v>
      </c>
      <c r="D445" s="17">
        <v>0</v>
      </c>
      <c r="E445" s="17">
        <v>0</v>
      </c>
      <c r="F445" s="17">
        <v>0</v>
      </c>
      <c r="G445" s="17">
        <v>0</v>
      </c>
      <c r="H445" s="17">
        <v>0</v>
      </c>
      <c r="I445" s="17">
        <v>0</v>
      </c>
      <c r="J445" s="17">
        <v>0</v>
      </c>
      <c r="K445" s="17">
        <v>0</v>
      </c>
      <c r="L445" s="17">
        <v>0</v>
      </c>
      <c r="M445" s="17">
        <v>0</v>
      </c>
      <c r="N445" s="17">
        <v>0</v>
      </c>
      <c r="O445" s="17">
        <v>0</v>
      </c>
      <c r="P445" s="14">
        <f t="shared" si="145"/>
        <v>0</v>
      </c>
      <c r="Q445" s="17">
        <f t="shared" si="146"/>
        <v>0</v>
      </c>
      <c r="R445" s="14">
        <f t="shared" si="147"/>
        <v>0</v>
      </c>
    </row>
    <row r="446" spans="1:18" x14ac:dyDescent="0.2">
      <c r="A446" s="27" t="s">
        <v>237</v>
      </c>
      <c r="C446" s="17"/>
      <c r="D446" s="17">
        <v>0</v>
      </c>
      <c r="E446" s="17">
        <v>0</v>
      </c>
      <c r="F446" s="17">
        <v>0</v>
      </c>
      <c r="G446" s="17">
        <v>0</v>
      </c>
      <c r="H446" s="17">
        <v>0</v>
      </c>
      <c r="I446" s="17">
        <v>0</v>
      </c>
      <c r="J446" s="17">
        <v>0</v>
      </c>
      <c r="K446" s="17">
        <v>0</v>
      </c>
      <c r="L446" s="17">
        <v>0</v>
      </c>
      <c r="M446" s="17">
        <v>0</v>
      </c>
      <c r="N446" s="17">
        <v>0</v>
      </c>
      <c r="O446" s="17">
        <v>0</v>
      </c>
      <c r="P446" s="14">
        <f t="shared" si="145"/>
        <v>0</v>
      </c>
      <c r="Q446" s="17">
        <f t="shared" si="146"/>
        <v>0</v>
      </c>
      <c r="R446" s="14">
        <f t="shared" si="147"/>
        <v>0</v>
      </c>
    </row>
    <row r="447" spans="1:18" x14ac:dyDescent="0.2">
      <c r="A447" s="27" t="s">
        <v>174</v>
      </c>
      <c r="C447" s="25">
        <v>0</v>
      </c>
      <c r="D447" s="25">
        <v>0</v>
      </c>
      <c r="E447" s="25">
        <v>0</v>
      </c>
      <c r="F447" s="25">
        <v>0</v>
      </c>
      <c r="G447" s="25">
        <v>0</v>
      </c>
      <c r="H447" s="25">
        <v>0</v>
      </c>
      <c r="I447" s="25">
        <v>0</v>
      </c>
      <c r="J447" s="25">
        <v>0</v>
      </c>
      <c r="K447" s="25">
        <v>0</v>
      </c>
      <c r="L447" s="25">
        <v>0</v>
      </c>
      <c r="M447" s="25">
        <v>0</v>
      </c>
      <c r="N447" s="25">
        <v>0</v>
      </c>
      <c r="O447" s="25">
        <v>0</v>
      </c>
      <c r="P447" s="16">
        <f t="shared" si="145"/>
        <v>0</v>
      </c>
      <c r="Q447" s="25">
        <f t="shared" si="146"/>
        <v>0</v>
      </c>
      <c r="R447" s="16">
        <f t="shared" si="147"/>
        <v>0</v>
      </c>
    </row>
    <row r="448" spans="1:18" ht="3.95" customHeight="1" x14ac:dyDescent="0.2"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</row>
    <row r="449" spans="1:18" x14ac:dyDescent="0.2">
      <c r="A449" s="26" t="s">
        <v>238</v>
      </c>
      <c r="C449" s="17">
        <v>-484071</v>
      </c>
      <c r="D449" s="14">
        <f t="shared" ref="D449:O449" si="152">SUM(D439:D448)</f>
        <v>-487871</v>
      </c>
      <c r="E449" s="14">
        <f t="shared" si="152"/>
        <v>-495471</v>
      </c>
      <c r="F449" s="14">
        <f t="shared" si="152"/>
        <v>-501771</v>
      </c>
      <c r="G449" s="14">
        <f t="shared" si="152"/>
        <v>-503971</v>
      </c>
      <c r="H449" s="14">
        <f t="shared" si="152"/>
        <v>-509671</v>
      </c>
      <c r="I449" s="14">
        <f t="shared" si="152"/>
        <v>-517071</v>
      </c>
      <c r="J449" s="14">
        <f t="shared" si="152"/>
        <v>-527371</v>
      </c>
      <c r="K449" s="14">
        <f t="shared" si="152"/>
        <v>-539371</v>
      </c>
      <c r="L449" s="14">
        <f t="shared" si="152"/>
        <v>-550971</v>
      </c>
      <c r="M449" s="14">
        <f t="shared" si="152"/>
        <v>-556571</v>
      </c>
      <c r="N449" s="14">
        <f t="shared" si="152"/>
        <v>-566071</v>
      </c>
      <c r="O449" s="14">
        <f t="shared" si="152"/>
        <v>-578871</v>
      </c>
      <c r="P449" s="14"/>
    </row>
    <row r="450" spans="1:18" ht="3.95" customHeight="1" x14ac:dyDescent="0.2"/>
    <row r="451" spans="1:18" x14ac:dyDescent="0.2">
      <c r="A451" s="27" t="s">
        <v>28</v>
      </c>
      <c r="D451" s="14">
        <f t="shared" ref="D451:O451" si="153">D449-C449</f>
        <v>-3800</v>
      </c>
      <c r="E451" s="14">
        <f t="shared" si="153"/>
        <v>-7600</v>
      </c>
      <c r="F451" s="14">
        <f t="shared" si="153"/>
        <v>-6300</v>
      </c>
      <c r="G451" s="14">
        <f t="shared" si="153"/>
        <v>-2200</v>
      </c>
      <c r="H451" s="14">
        <f t="shared" si="153"/>
        <v>-5700</v>
      </c>
      <c r="I451" s="14">
        <f t="shared" si="153"/>
        <v>-7400</v>
      </c>
      <c r="J451" s="14">
        <f t="shared" si="153"/>
        <v>-10300</v>
      </c>
      <c r="K451" s="14">
        <f t="shared" si="153"/>
        <v>-12000</v>
      </c>
      <c r="L451" s="14">
        <f t="shared" si="153"/>
        <v>-11600</v>
      </c>
      <c r="M451" s="14">
        <f t="shared" si="153"/>
        <v>-5600</v>
      </c>
      <c r="N451" s="14">
        <f t="shared" si="153"/>
        <v>-9500</v>
      </c>
      <c r="O451" s="14">
        <f t="shared" si="153"/>
        <v>-12800</v>
      </c>
      <c r="P451" s="14">
        <f>SUM(D451:O451)</f>
        <v>-94800</v>
      </c>
      <c r="Q451" s="14">
        <f>SUM(Q447:Q448)</f>
        <v>0</v>
      </c>
      <c r="R451" s="14">
        <f>P451-Q451</f>
        <v>-94800</v>
      </c>
    </row>
    <row r="454" spans="1:18" x14ac:dyDescent="0.2">
      <c r="A454" s="26" t="s">
        <v>239</v>
      </c>
      <c r="D454" s="14">
        <f t="shared" ref="D454:O454" si="154">C462</f>
        <v>7750</v>
      </c>
      <c r="E454" s="14">
        <f t="shared" si="154"/>
        <v>7750</v>
      </c>
      <c r="F454" s="14">
        <f t="shared" si="154"/>
        <v>7750</v>
      </c>
      <c r="G454" s="14">
        <f t="shared" si="154"/>
        <v>7750</v>
      </c>
      <c r="H454" s="14">
        <f t="shared" si="154"/>
        <v>7750</v>
      </c>
      <c r="I454" s="14">
        <f t="shared" si="154"/>
        <v>7750</v>
      </c>
      <c r="J454" s="14">
        <f t="shared" si="154"/>
        <v>7750</v>
      </c>
      <c r="K454" s="14">
        <f t="shared" si="154"/>
        <v>7750</v>
      </c>
      <c r="L454" s="14">
        <f t="shared" si="154"/>
        <v>7750</v>
      </c>
      <c r="M454" s="14">
        <f t="shared" si="154"/>
        <v>7750</v>
      </c>
      <c r="N454" s="14">
        <f t="shared" si="154"/>
        <v>7750</v>
      </c>
      <c r="O454" s="14">
        <f t="shared" si="154"/>
        <v>3900</v>
      </c>
    </row>
    <row r="455" spans="1:18" x14ac:dyDescent="0.2">
      <c r="A455" s="27" t="s">
        <v>240</v>
      </c>
      <c r="C455" s="17"/>
      <c r="D455" s="17">
        <v>0</v>
      </c>
      <c r="E455" s="17">
        <v>0</v>
      </c>
      <c r="F455" s="17">
        <v>0</v>
      </c>
      <c r="G455" s="17">
        <v>0</v>
      </c>
      <c r="H455" s="17">
        <v>0</v>
      </c>
      <c r="I455" s="17">
        <v>0</v>
      </c>
      <c r="J455" s="17">
        <v>0</v>
      </c>
      <c r="K455" s="17">
        <v>0</v>
      </c>
      <c r="L455" s="17">
        <v>0</v>
      </c>
      <c r="M455" s="17">
        <v>0</v>
      </c>
      <c r="N455" s="17">
        <v>0</v>
      </c>
      <c r="O455" s="17">
        <v>0</v>
      </c>
      <c r="P455" s="14">
        <f t="shared" ref="P455:P460" si="155">SUM(D455:O455)</f>
        <v>0</v>
      </c>
      <c r="Q455" s="17">
        <f t="shared" ref="Q455:Q460" si="156">SUM(D455:E455)</f>
        <v>0</v>
      </c>
      <c r="R455" s="14">
        <f t="shared" ref="R455:R460" si="157">P455-Q455</f>
        <v>0</v>
      </c>
    </row>
    <row r="456" spans="1:18" x14ac:dyDescent="0.2">
      <c r="A456" s="27" t="s">
        <v>241</v>
      </c>
      <c r="C456" s="17">
        <v>0</v>
      </c>
      <c r="D456" s="17">
        <v>0</v>
      </c>
      <c r="E456" s="17">
        <v>0</v>
      </c>
      <c r="F456" s="17">
        <v>0</v>
      </c>
      <c r="G456" s="17">
        <v>0</v>
      </c>
      <c r="H456" s="17">
        <v>0</v>
      </c>
      <c r="I456" s="17">
        <v>0</v>
      </c>
      <c r="J456" s="17">
        <v>0</v>
      </c>
      <c r="K456" s="17">
        <v>0</v>
      </c>
      <c r="L456" s="17">
        <v>0</v>
      </c>
      <c r="M456" s="17">
        <v>0</v>
      </c>
      <c r="N456" s="17">
        <v>0</v>
      </c>
      <c r="O456" s="17">
        <v>0</v>
      </c>
      <c r="P456" s="14">
        <f t="shared" si="155"/>
        <v>0</v>
      </c>
      <c r="Q456" s="17">
        <f t="shared" si="156"/>
        <v>0</v>
      </c>
      <c r="R456" s="14">
        <f t="shared" si="157"/>
        <v>0</v>
      </c>
    </row>
    <row r="457" spans="1:18" x14ac:dyDescent="0.2">
      <c r="A457" s="27" t="s">
        <v>242</v>
      </c>
      <c r="C457" s="17">
        <v>0</v>
      </c>
      <c r="D457" s="17">
        <v>0</v>
      </c>
      <c r="E457" s="17">
        <v>0</v>
      </c>
      <c r="F457" s="17">
        <v>0</v>
      </c>
      <c r="G457" s="17">
        <v>0</v>
      </c>
      <c r="H457" s="17">
        <v>0</v>
      </c>
      <c r="I457" s="17">
        <v>0</v>
      </c>
      <c r="J457" s="17">
        <v>0</v>
      </c>
      <c r="K457" s="17">
        <v>0</v>
      </c>
      <c r="L457" s="17">
        <v>0</v>
      </c>
      <c r="M457" s="17">
        <v>0</v>
      </c>
      <c r="N457" s="17">
        <v>0</v>
      </c>
      <c r="O457" s="17">
        <v>0</v>
      </c>
      <c r="P457" s="14">
        <f t="shared" si="155"/>
        <v>0</v>
      </c>
      <c r="Q457" s="17">
        <f t="shared" si="156"/>
        <v>0</v>
      </c>
      <c r="R457" s="14">
        <f t="shared" si="157"/>
        <v>0</v>
      </c>
    </row>
    <row r="458" spans="1:18" x14ac:dyDescent="0.2">
      <c r="A458" s="27" t="s">
        <v>243</v>
      </c>
      <c r="C458" s="17">
        <v>7750</v>
      </c>
      <c r="D458" s="17">
        <v>0</v>
      </c>
      <c r="E458" s="17">
        <v>0</v>
      </c>
      <c r="F458" s="17">
        <v>0</v>
      </c>
      <c r="G458" s="17">
        <v>0</v>
      </c>
      <c r="H458" s="17">
        <v>0</v>
      </c>
      <c r="I458" s="17">
        <v>0</v>
      </c>
      <c r="J458" s="17">
        <v>0</v>
      </c>
      <c r="K458" s="17">
        <v>0</v>
      </c>
      <c r="L458" s="17">
        <v>0</v>
      </c>
      <c r="M458" s="17">
        <v>0</v>
      </c>
      <c r="N458" s="17">
        <v>-3850</v>
      </c>
      <c r="O458" s="17">
        <v>0</v>
      </c>
      <c r="P458" s="14">
        <f t="shared" si="155"/>
        <v>-3850</v>
      </c>
      <c r="Q458" s="17">
        <f t="shared" si="156"/>
        <v>0</v>
      </c>
      <c r="R458" s="14">
        <f t="shared" si="157"/>
        <v>-3850</v>
      </c>
    </row>
    <row r="459" spans="1:18" x14ac:dyDescent="0.2">
      <c r="A459" s="27" t="s">
        <v>244</v>
      </c>
      <c r="C459" s="17"/>
      <c r="D459" s="17">
        <v>0</v>
      </c>
      <c r="E459" s="17">
        <v>0</v>
      </c>
      <c r="F459" s="17">
        <v>0</v>
      </c>
      <c r="G459" s="17">
        <v>0</v>
      </c>
      <c r="H459" s="17">
        <v>0</v>
      </c>
      <c r="I459" s="17">
        <v>0</v>
      </c>
      <c r="J459" s="17">
        <v>0</v>
      </c>
      <c r="K459" s="17">
        <v>0</v>
      </c>
      <c r="L459" s="17">
        <v>0</v>
      </c>
      <c r="M459" s="17">
        <v>0</v>
      </c>
      <c r="N459" s="17">
        <v>0</v>
      </c>
      <c r="O459" s="17">
        <v>0</v>
      </c>
      <c r="P459" s="14">
        <f t="shared" si="155"/>
        <v>0</v>
      </c>
      <c r="Q459" s="17">
        <f t="shared" si="156"/>
        <v>0</v>
      </c>
      <c r="R459" s="14">
        <f t="shared" si="157"/>
        <v>0</v>
      </c>
    </row>
    <row r="460" spans="1:18" x14ac:dyDescent="0.2">
      <c r="A460" s="27" t="s">
        <v>174</v>
      </c>
      <c r="C460" s="25">
        <v>0</v>
      </c>
      <c r="D460" s="25">
        <v>0</v>
      </c>
      <c r="E460" s="25">
        <v>0</v>
      </c>
      <c r="F460" s="25">
        <v>0</v>
      </c>
      <c r="G460" s="25">
        <v>0</v>
      </c>
      <c r="H460" s="25">
        <v>0</v>
      </c>
      <c r="I460" s="25">
        <v>0</v>
      </c>
      <c r="J460" s="25">
        <v>0</v>
      </c>
      <c r="K460" s="25">
        <v>0</v>
      </c>
      <c r="L460" s="25">
        <v>0</v>
      </c>
      <c r="M460" s="25">
        <v>0</v>
      </c>
      <c r="N460" s="25">
        <v>0</v>
      </c>
      <c r="O460" s="25">
        <v>0</v>
      </c>
      <c r="P460" s="16">
        <f t="shared" si="155"/>
        <v>0</v>
      </c>
      <c r="Q460" s="25">
        <f t="shared" si="156"/>
        <v>0</v>
      </c>
      <c r="R460" s="16">
        <f t="shared" si="157"/>
        <v>0</v>
      </c>
    </row>
    <row r="461" spans="1:18" ht="3.95" customHeight="1" x14ac:dyDescent="0.2"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</row>
    <row r="462" spans="1:18" x14ac:dyDescent="0.2">
      <c r="A462" s="26" t="s">
        <v>245</v>
      </c>
      <c r="C462" s="14">
        <f t="shared" ref="C462:O462" si="158">SUM(C454:C461)</f>
        <v>7750</v>
      </c>
      <c r="D462" s="14">
        <f t="shared" si="158"/>
        <v>7750</v>
      </c>
      <c r="E462" s="14">
        <f t="shared" si="158"/>
        <v>7750</v>
      </c>
      <c r="F462" s="14">
        <f t="shared" si="158"/>
        <v>7750</v>
      </c>
      <c r="G462" s="14">
        <f t="shared" si="158"/>
        <v>7750</v>
      </c>
      <c r="H462" s="14">
        <f t="shared" si="158"/>
        <v>7750</v>
      </c>
      <c r="I462" s="14">
        <f t="shared" si="158"/>
        <v>7750</v>
      </c>
      <c r="J462" s="14">
        <f t="shared" si="158"/>
        <v>7750</v>
      </c>
      <c r="K462" s="14">
        <f t="shared" si="158"/>
        <v>7750</v>
      </c>
      <c r="L462" s="14">
        <f t="shared" si="158"/>
        <v>7750</v>
      </c>
      <c r="M462" s="14">
        <f t="shared" si="158"/>
        <v>7750</v>
      </c>
      <c r="N462" s="14">
        <f t="shared" si="158"/>
        <v>3900</v>
      </c>
      <c r="O462" s="14">
        <f t="shared" si="158"/>
        <v>3900</v>
      </c>
      <c r="P462" s="14"/>
      <c r="Q462" s="14"/>
      <c r="R462" s="14"/>
    </row>
    <row r="463" spans="1:18" ht="3.95" customHeight="1" x14ac:dyDescent="0.2"/>
    <row r="464" spans="1:18" x14ac:dyDescent="0.2">
      <c r="A464" s="27" t="s">
        <v>28</v>
      </c>
      <c r="D464" s="14">
        <f t="shared" ref="D464:O464" si="159">D462-C462</f>
        <v>0</v>
      </c>
      <c r="E464" s="14">
        <f t="shared" si="159"/>
        <v>0</v>
      </c>
      <c r="F464" s="14">
        <f t="shared" si="159"/>
        <v>0</v>
      </c>
      <c r="G464" s="14">
        <f t="shared" si="159"/>
        <v>0</v>
      </c>
      <c r="H464" s="14">
        <f t="shared" si="159"/>
        <v>0</v>
      </c>
      <c r="I464" s="14">
        <f t="shared" si="159"/>
        <v>0</v>
      </c>
      <c r="J464" s="14">
        <f t="shared" si="159"/>
        <v>0</v>
      </c>
      <c r="K464" s="14">
        <f t="shared" si="159"/>
        <v>0</v>
      </c>
      <c r="L464" s="14">
        <f t="shared" si="159"/>
        <v>0</v>
      </c>
      <c r="M464" s="14">
        <f t="shared" si="159"/>
        <v>0</v>
      </c>
      <c r="N464" s="14">
        <f t="shared" si="159"/>
        <v>-3850</v>
      </c>
      <c r="O464" s="14">
        <f t="shared" si="159"/>
        <v>0</v>
      </c>
      <c r="P464" s="14">
        <f>SUM(D464:O464)</f>
        <v>-3850</v>
      </c>
      <c r="Q464" s="14">
        <f>SUM(Q455:Q461)</f>
        <v>0</v>
      </c>
      <c r="R464" s="14">
        <f>P464-Q464</f>
        <v>-3850</v>
      </c>
    </row>
    <row r="466" spans="1:18" x14ac:dyDescent="0.2">
      <c r="C466" s="14"/>
      <c r="D466" s="14"/>
    </row>
    <row r="467" spans="1:18" x14ac:dyDescent="0.2">
      <c r="A467" s="26" t="s">
        <v>246</v>
      </c>
      <c r="D467" s="14">
        <f t="shared" ref="D467:O467" si="160">C476</f>
        <v>1040232</v>
      </c>
      <c r="E467" s="14">
        <f t="shared" si="160"/>
        <v>1046121</v>
      </c>
      <c r="F467" s="14">
        <f t="shared" si="160"/>
        <v>1050909</v>
      </c>
      <c r="G467" s="14">
        <f t="shared" si="160"/>
        <v>1056553</v>
      </c>
      <c r="H467" s="14">
        <f t="shared" si="160"/>
        <v>1061982</v>
      </c>
      <c r="I467" s="14">
        <f t="shared" si="160"/>
        <v>1067802</v>
      </c>
      <c r="J467" s="14">
        <f t="shared" si="160"/>
        <v>1073969</v>
      </c>
      <c r="K467" s="14">
        <f t="shared" si="160"/>
        <v>1080627</v>
      </c>
      <c r="L467" s="14">
        <f t="shared" si="160"/>
        <v>1087227</v>
      </c>
      <c r="M467" s="14">
        <f t="shared" si="160"/>
        <v>1093441</v>
      </c>
      <c r="N467" s="14">
        <f t="shared" si="160"/>
        <v>1100014</v>
      </c>
      <c r="O467" s="14">
        <f t="shared" si="160"/>
        <v>1106572</v>
      </c>
    </row>
    <row r="468" spans="1:18" x14ac:dyDescent="0.2">
      <c r="A468" s="27" t="s">
        <v>247</v>
      </c>
      <c r="B468" s="18" t="s">
        <v>32</v>
      </c>
      <c r="C468" s="14"/>
      <c r="D468" s="153">
        <f>[1]Source!D56</f>
        <v>5889</v>
      </c>
      <c r="E468" s="153">
        <f>[1]Source!E56</f>
        <v>4788</v>
      </c>
      <c r="F468" s="153">
        <f>[1]Source!F56</f>
        <v>5644</v>
      </c>
      <c r="G468" s="14">
        <f>[1]Source!G56</f>
        <v>5429</v>
      </c>
      <c r="H468" s="14">
        <f>[1]Source!H56</f>
        <v>5820</v>
      </c>
      <c r="I468" s="153">
        <f>[1]Source!I56</f>
        <v>6167</v>
      </c>
      <c r="J468" s="153">
        <f>[1]Source!J56</f>
        <v>6658</v>
      </c>
      <c r="K468" s="153">
        <f>[1]Source!K56</f>
        <v>6600</v>
      </c>
      <c r="L468" s="153">
        <f>[1]Source!L56</f>
        <v>6214</v>
      </c>
      <c r="M468" s="153">
        <f>[1]Source!M56</f>
        <v>6573</v>
      </c>
      <c r="N468" s="153">
        <f>[1]Source!N56</f>
        <v>6558</v>
      </c>
      <c r="O468" s="153">
        <f>[1]Source!O56</f>
        <v>6679</v>
      </c>
      <c r="P468" s="14">
        <f t="shared" ref="P468:P474" si="161">SUM(D468:O468)</f>
        <v>73019</v>
      </c>
      <c r="Q468" s="17">
        <f t="shared" ref="Q468:Q474" si="162">SUM(D468:E468)</f>
        <v>10677</v>
      </c>
      <c r="R468" s="14">
        <f t="shared" ref="R468:R474" si="163">P468-Q468</f>
        <v>62342</v>
      </c>
    </row>
    <row r="469" spans="1:18" x14ac:dyDescent="0.2">
      <c r="A469" s="27" t="s">
        <v>248</v>
      </c>
      <c r="D469" s="17">
        <v>0</v>
      </c>
      <c r="E469" s="17">
        <v>0</v>
      </c>
      <c r="F469" s="17">
        <v>0</v>
      </c>
      <c r="G469" s="17">
        <v>0</v>
      </c>
      <c r="H469" s="17">
        <v>0</v>
      </c>
      <c r="I469" s="17">
        <v>0</v>
      </c>
      <c r="J469" s="17">
        <v>0</v>
      </c>
      <c r="K469" s="17">
        <v>0</v>
      </c>
      <c r="L469" s="17">
        <v>0</v>
      </c>
      <c r="M469" s="17">
        <v>0</v>
      </c>
      <c r="N469" s="17">
        <v>0</v>
      </c>
      <c r="O469" s="17">
        <v>0</v>
      </c>
      <c r="P469" s="14">
        <f t="shared" si="161"/>
        <v>0</v>
      </c>
      <c r="Q469" s="17">
        <f t="shared" si="162"/>
        <v>0</v>
      </c>
      <c r="R469" s="14">
        <f t="shared" si="163"/>
        <v>0</v>
      </c>
    </row>
    <row r="470" spans="1:18" x14ac:dyDescent="0.2">
      <c r="A470" s="27" t="s">
        <v>249</v>
      </c>
      <c r="D470" s="17">
        <v>0</v>
      </c>
      <c r="E470" s="17">
        <v>0</v>
      </c>
      <c r="F470" s="17">
        <v>0</v>
      </c>
      <c r="G470" s="17">
        <v>0</v>
      </c>
      <c r="H470" s="17">
        <v>0</v>
      </c>
      <c r="I470" s="17">
        <v>0</v>
      </c>
      <c r="J470" s="17">
        <v>0</v>
      </c>
      <c r="K470" s="17">
        <v>0</v>
      </c>
      <c r="L470" s="17">
        <v>0</v>
      </c>
      <c r="M470" s="17">
        <v>0</v>
      </c>
      <c r="N470" s="17">
        <v>0</v>
      </c>
      <c r="O470" s="17">
        <v>0</v>
      </c>
      <c r="P470" s="14">
        <f t="shared" si="161"/>
        <v>0</v>
      </c>
      <c r="Q470" s="17">
        <f t="shared" si="162"/>
        <v>0</v>
      </c>
      <c r="R470" s="14">
        <f t="shared" si="163"/>
        <v>0</v>
      </c>
    </row>
    <row r="471" spans="1:18" x14ac:dyDescent="0.2">
      <c r="A471" s="27" t="s">
        <v>235</v>
      </c>
      <c r="D471" s="17">
        <v>0</v>
      </c>
      <c r="E471" s="17">
        <v>0</v>
      </c>
      <c r="F471" s="17">
        <v>0</v>
      </c>
      <c r="G471" s="17">
        <v>0</v>
      </c>
      <c r="H471" s="17">
        <v>0</v>
      </c>
      <c r="I471" s="17">
        <v>0</v>
      </c>
      <c r="J471" s="17">
        <v>0</v>
      </c>
      <c r="K471" s="17">
        <v>0</v>
      </c>
      <c r="L471" s="17">
        <v>0</v>
      </c>
      <c r="M471" s="17">
        <v>0</v>
      </c>
      <c r="N471" s="17">
        <v>0</v>
      </c>
      <c r="O471" s="17">
        <v>0</v>
      </c>
      <c r="P471" s="14">
        <f t="shared" si="161"/>
        <v>0</v>
      </c>
      <c r="Q471" s="17">
        <f t="shared" si="162"/>
        <v>0</v>
      </c>
      <c r="R471" s="14">
        <f t="shared" si="163"/>
        <v>0</v>
      </c>
    </row>
    <row r="472" spans="1:18" x14ac:dyDescent="0.2">
      <c r="A472" s="15" t="s">
        <v>250</v>
      </c>
      <c r="C472" s="17">
        <v>19452</v>
      </c>
      <c r="D472" s="213">
        <f>D44+D179-D311-D436</f>
        <v>0</v>
      </c>
      <c r="E472" s="213">
        <f t="shared" ref="E472:O472" si="164">E44+E179-E311-E436</f>
        <v>0</v>
      </c>
      <c r="F472" s="213">
        <f t="shared" si="164"/>
        <v>0</v>
      </c>
      <c r="G472" s="213">
        <f t="shared" si="164"/>
        <v>0</v>
      </c>
      <c r="H472" s="213">
        <f t="shared" si="164"/>
        <v>0</v>
      </c>
      <c r="I472" s="213">
        <f t="shared" si="164"/>
        <v>0</v>
      </c>
      <c r="J472" s="213">
        <f t="shared" si="164"/>
        <v>0</v>
      </c>
      <c r="K472" s="213">
        <f t="shared" si="164"/>
        <v>0</v>
      </c>
      <c r="L472" s="213">
        <f t="shared" si="164"/>
        <v>0</v>
      </c>
      <c r="M472" s="213">
        <f t="shared" si="164"/>
        <v>0</v>
      </c>
      <c r="N472" s="213">
        <f t="shared" si="164"/>
        <v>0</v>
      </c>
      <c r="O472" s="213">
        <f t="shared" si="164"/>
        <v>0</v>
      </c>
      <c r="P472" s="14">
        <f>SUM(D472:O472)</f>
        <v>0</v>
      </c>
      <c r="Q472" s="17">
        <f t="shared" si="162"/>
        <v>0</v>
      </c>
      <c r="R472" s="14">
        <f t="shared" si="163"/>
        <v>0</v>
      </c>
    </row>
    <row r="473" spans="1:18" x14ac:dyDescent="0.2">
      <c r="A473" s="27" t="s">
        <v>251</v>
      </c>
      <c r="C473" s="17"/>
      <c r="D473" s="212">
        <f>-D359</f>
        <v>0</v>
      </c>
      <c r="E473" s="212">
        <f>-E359</f>
        <v>0</v>
      </c>
      <c r="F473" s="212">
        <f>-F359</f>
        <v>0</v>
      </c>
      <c r="G473" s="212">
        <f>-G359</f>
        <v>0</v>
      </c>
      <c r="H473" s="212">
        <f t="shared" ref="H473:O473" si="165">-H359</f>
        <v>0</v>
      </c>
      <c r="I473" s="212">
        <f t="shared" si="165"/>
        <v>0</v>
      </c>
      <c r="J473" s="212">
        <f t="shared" si="165"/>
        <v>0</v>
      </c>
      <c r="K473" s="212">
        <f t="shared" si="165"/>
        <v>0</v>
      </c>
      <c r="L473" s="212">
        <f t="shared" si="165"/>
        <v>0</v>
      </c>
      <c r="M473" s="212">
        <f t="shared" si="165"/>
        <v>0</v>
      </c>
      <c r="N473" s="212">
        <f t="shared" si="165"/>
        <v>0</v>
      </c>
      <c r="O473" s="212">
        <f t="shared" si="165"/>
        <v>0</v>
      </c>
      <c r="P473" s="14">
        <f>SUM(D473:O473)</f>
        <v>0</v>
      </c>
      <c r="Q473" s="17">
        <f t="shared" si="162"/>
        <v>0</v>
      </c>
      <c r="R473" s="14">
        <f>P473-Q473</f>
        <v>0</v>
      </c>
    </row>
    <row r="474" spans="1:18" x14ac:dyDescent="0.2">
      <c r="A474" s="27" t="s">
        <v>174</v>
      </c>
      <c r="C474" s="25">
        <v>0</v>
      </c>
      <c r="D474" s="25">
        <v>0</v>
      </c>
      <c r="E474" s="25">
        <v>0</v>
      </c>
      <c r="F474" s="25">
        <v>0</v>
      </c>
      <c r="G474" s="25">
        <v>0</v>
      </c>
      <c r="H474" s="25">
        <v>0</v>
      </c>
      <c r="I474" s="25">
        <v>0</v>
      </c>
      <c r="J474" s="25">
        <v>0</v>
      </c>
      <c r="K474" s="25">
        <v>0</v>
      </c>
      <c r="L474" s="25">
        <v>0</v>
      </c>
      <c r="M474" s="25">
        <v>0</v>
      </c>
      <c r="N474" s="25">
        <v>0</v>
      </c>
      <c r="O474" s="25">
        <v>0</v>
      </c>
      <c r="P474" s="16">
        <f t="shared" si="161"/>
        <v>0</v>
      </c>
      <c r="Q474" s="25">
        <f t="shared" si="162"/>
        <v>0</v>
      </c>
      <c r="R474" s="16">
        <f t="shared" si="163"/>
        <v>0</v>
      </c>
    </row>
    <row r="475" spans="1:18" ht="3.95" customHeight="1" x14ac:dyDescent="0.2"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1:18" x14ac:dyDescent="0.2">
      <c r="A476" s="26" t="s">
        <v>252</v>
      </c>
      <c r="C476" s="17">
        <v>1040232</v>
      </c>
      <c r="D476" s="14">
        <f t="shared" ref="D476:O476" si="166">SUM(D467:D475)</f>
        <v>1046121</v>
      </c>
      <c r="E476" s="14">
        <f t="shared" si="166"/>
        <v>1050909</v>
      </c>
      <c r="F476" s="14">
        <f t="shared" si="166"/>
        <v>1056553</v>
      </c>
      <c r="G476" s="14">
        <f t="shared" si="166"/>
        <v>1061982</v>
      </c>
      <c r="H476" s="14">
        <f t="shared" si="166"/>
        <v>1067802</v>
      </c>
      <c r="I476" s="14">
        <f t="shared" si="166"/>
        <v>1073969</v>
      </c>
      <c r="J476" s="14">
        <f t="shared" si="166"/>
        <v>1080627</v>
      </c>
      <c r="K476" s="14">
        <f t="shared" si="166"/>
        <v>1087227</v>
      </c>
      <c r="L476" s="14">
        <f t="shared" si="166"/>
        <v>1093441</v>
      </c>
      <c r="M476" s="14">
        <f t="shared" si="166"/>
        <v>1100014</v>
      </c>
      <c r="N476" s="14">
        <f t="shared" si="166"/>
        <v>1106572</v>
      </c>
      <c r="O476" s="14">
        <f t="shared" si="166"/>
        <v>1113251</v>
      </c>
      <c r="P476" s="14"/>
      <c r="Q476" s="14"/>
      <c r="R476" s="14"/>
    </row>
    <row r="477" spans="1:18" ht="3.95" customHeight="1" x14ac:dyDescent="0.2"/>
    <row r="478" spans="1:18" x14ac:dyDescent="0.2">
      <c r="A478" s="27" t="s">
        <v>28</v>
      </c>
      <c r="D478" s="14">
        <f t="shared" ref="D478:O478" si="167">D476-C476</f>
        <v>5889</v>
      </c>
      <c r="E478" s="14">
        <f t="shared" si="167"/>
        <v>4788</v>
      </c>
      <c r="F478" s="14">
        <f t="shared" si="167"/>
        <v>5644</v>
      </c>
      <c r="G478" s="14">
        <f t="shared" si="167"/>
        <v>5429</v>
      </c>
      <c r="H478" s="14">
        <f t="shared" si="167"/>
        <v>5820</v>
      </c>
      <c r="I478" s="14">
        <f t="shared" si="167"/>
        <v>6167</v>
      </c>
      <c r="J478" s="14">
        <f t="shared" si="167"/>
        <v>6658</v>
      </c>
      <c r="K478" s="14">
        <f t="shared" si="167"/>
        <v>6600</v>
      </c>
      <c r="L478" s="14">
        <f t="shared" si="167"/>
        <v>6214</v>
      </c>
      <c r="M478" s="14">
        <f t="shared" si="167"/>
        <v>6573</v>
      </c>
      <c r="N478" s="14">
        <f t="shared" si="167"/>
        <v>6558</v>
      </c>
      <c r="O478" s="14">
        <f t="shared" si="167"/>
        <v>6679</v>
      </c>
      <c r="P478" s="14">
        <f>SUM(D478:O478)</f>
        <v>73019</v>
      </c>
      <c r="Q478" s="14">
        <f>SUM(Q468:Q475)</f>
        <v>10677</v>
      </c>
      <c r="R478" s="14">
        <f>P478-Q478</f>
        <v>62342</v>
      </c>
    </row>
    <row r="481" spans="1:18" x14ac:dyDescent="0.2">
      <c r="A481" s="7" t="s">
        <v>253</v>
      </c>
      <c r="C481" s="20">
        <f>C275+C293+C309+C317+C342+C352+C362+C372+C393+C411+C402+C424+C434+C462+C476</f>
        <v>1338216</v>
      </c>
      <c r="D481" s="20">
        <f>D275+D293+D309+D317+D342+D352+D362+D372+D393+D411+D402+D424+D434+D462+D476</f>
        <v>1344797</v>
      </c>
      <c r="E481" s="20">
        <f>E275+E293+E309+E317+E342+E352+E362+E372+E393+E411+E402+E424+E434+E462+E476</f>
        <v>1349629</v>
      </c>
      <c r="F481" s="20">
        <f>F275+F293+F309+F317+F342+F352+F362+F372+F393+F411+F402+F424+F434+F462+F476</f>
        <v>1356658</v>
      </c>
      <c r="G481" s="20">
        <f>G275+G293+G309+G317+G342+G352+G362+G372+G393+G411+G402+G424+G434+G462+G476</f>
        <v>1360214</v>
      </c>
      <c r="H481" s="20">
        <f t="shared" ref="H481:O481" si="168">H275+H293+H309+H317+H342+H352+H362+H372+H393+H411+H402+H424+H434+H462+H476</f>
        <v>1365958</v>
      </c>
      <c r="I481" s="20">
        <f t="shared" si="168"/>
        <v>1373349</v>
      </c>
      <c r="J481" s="20">
        <f t="shared" si="168"/>
        <v>1381862</v>
      </c>
      <c r="K481" s="20">
        <f t="shared" si="168"/>
        <v>1389636</v>
      </c>
      <c r="L481" s="20">
        <f t="shared" si="168"/>
        <v>1398095</v>
      </c>
      <c r="M481" s="20">
        <f t="shared" si="168"/>
        <v>1402651</v>
      </c>
      <c r="N481" s="20">
        <f t="shared" si="168"/>
        <v>1405015</v>
      </c>
      <c r="O481" s="20">
        <f t="shared" si="168"/>
        <v>1412614</v>
      </c>
    </row>
    <row r="483" spans="1:18" x14ac:dyDescent="0.2">
      <c r="A483" s="27" t="s">
        <v>154</v>
      </c>
      <c r="C483" s="14"/>
      <c r="D483" s="14">
        <f t="shared" ref="D483:O483" si="169">D481-C481</f>
        <v>6581</v>
      </c>
      <c r="E483" s="14">
        <f t="shared" si="169"/>
        <v>4832</v>
      </c>
      <c r="F483" s="14">
        <f t="shared" si="169"/>
        <v>7029</v>
      </c>
      <c r="G483" s="14">
        <f t="shared" si="169"/>
        <v>3556</v>
      </c>
      <c r="H483" s="14">
        <f t="shared" si="169"/>
        <v>5744</v>
      </c>
      <c r="I483" s="14">
        <f t="shared" si="169"/>
        <v>7391</v>
      </c>
      <c r="J483" s="14">
        <f t="shared" si="169"/>
        <v>8513</v>
      </c>
      <c r="K483" s="14">
        <f t="shared" si="169"/>
        <v>7774</v>
      </c>
      <c r="L483" s="14">
        <f t="shared" si="169"/>
        <v>8459</v>
      </c>
      <c r="M483" s="14">
        <f t="shared" si="169"/>
        <v>4556</v>
      </c>
      <c r="N483" s="14">
        <f t="shared" si="169"/>
        <v>2364</v>
      </c>
      <c r="O483" s="14">
        <f t="shared" si="169"/>
        <v>7599</v>
      </c>
      <c r="P483" s="14">
        <f>SUM(D483:O483)</f>
        <v>74398</v>
      </c>
      <c r="Q483" s="17">
        <f>SUM(D483:E483)</f>
        <v>11413</v>
      </c>
      <c r="R483" s="14">
        <f>P483-Q483</f>
        <v>62985</v>
      </c>
    </row>
    <row r="486" spans="1:18" x14ac:dyDescent="0.2">
      <c r="A486" s="27" t="s">
        <v>254</v>
      </c>
      <c r="C486" s="14">
        <f t="shared" ref="C486:O486" si="170">C249-C481</f>
        <v>0</v>
      </c>
      <c r="D486" s="14">
        <f t="shared" si="170"/>
        <v>0</v>
      </c>
      <c r="E486" s="14">
        <f t="shared" si="170"/>
        <v>0</v>
      </c>
      <c r="F486" s="14">
        <f t="shared" si="170"/>
        <v>0</v>
      </c>
      <c r="G486" s="14">
        <f t="shared" si="170"/>
        <v>0</v>
      </c>
      <c r="H486" s="14">
        <f t="shared" si="170"/>
        <v>0</v>
      </c>
      <c r="I486" s="14">
        <f t="shared" si="170"/>
        <v>0</v>
      </c>
      <c r="J486" s="14">
        <f t="shared" si="170"/>
        <v>0</v>
      </c>
      <c r="K486" s="14">
        <f t="shared" si="170"/>
        <v>0</v>
      </c>
      <c r="L486" s="14">
        <f t="shared" si="170"/>
        <v>0</v>
      </c>
      <c r="M486" s="14">
        <f t="shared" si="170"/>
        <v>0</v>
      </c>
      <c r="N486" s="14">
        <f t="shared" si="170"/>
        <v>0</v>
      </c>
      <c r="O486" s="14">
        <f t="shared" si="170"/>
        <v>0</v>
      </c>
      <c r="P486" s="14"/>
      <c r="Q486" s="14"/>
      <c r="R486" s="14"/>
    </row>
    <row r="487" spans="1:18" x14ac:dyDescent="0.2">
      <c r="A487" s="27" t="s">
        <v>255</v>
      </c>
      <c r="D487" s="14">
        <f t="shared" ref="D487:O487" si="171">D486-C486</f>
        <v>0</v>
      </c>
      <c r="E487" s="14">
        <f t="shared" si="171"/>
        <v>0</v>
      </c>
      <c r="F487" s="14">
        <f t="shared" si="171"/>
        <v>0</v>
      </c>
      <c r="G487" s="14">
        <f t="shared" si="171"/>
        <v>0</v>
      </c>
      <c r="H487" s="14">
        <f t="shared" si="171"/>
        <v>0</v>
      </c>
      <c r="I487" s="14">
        <f t="shared" si="171"/>
        <v>0</v>
      </c>
      <c r="J487" s="14">
        <f t="shared" si="171"/>
        <v>0</v>
      </c>
      <c r="K487" s="14">
        <f t="shared" si="171"/>
        <v>0</v>
      </c>
      <c r="L487" s="14">
        <f t="shared" si="171"/>
        <v>0</v>
      </c>
      <c r="M487" s="14">
        <f t="shared" si="171"/>
        <v>0</v>
      </c>
      <c r="N487" s="14">
        <f t="shared" si="171"/>
        <v>0</v>
      </c>
      <c r="O487" s="14">
        <f t="shared" si="171"/>
        <v>0</v>
      </c>
      <c r="P487" s="14">
        <f>SUM(D487:O487)</f>
        <v>0</v>
      </c>
    </row>
    <row r="488" spans="1:18" ht="8.1" customHeight="1" x14ac:dyDescent="0.2"/>
    <row r="492" spans="1:18" x14ac:dyDescent="0.2">
      <c r="C492" s="15" t="s">
        <v>256</v>
      </c>
      <c r="D492" s="15" t="s">
        <v>257</v>
      </c>
    </row>
    <row r="493" spans="1:18" x14ac:dyDescent="0.2">
      <c r="D493" s="15" t="s">
        <v>258</v>
      </c>
    </row>
    <row r="494" spans="1:18" x14ac:dyDescent="0.2">
      <c r="D494" s="15" t="s">
        <v>259</v>
      </c>
    </row>
    <row r="495" spans="1:18" x14ac:dyDescent="0.2">
      <c r="D495" s="15" t="s">
        <v>260</v>
      </c>
    </row>
    <row r="496" spans="1:18" x14ac:dyDescent="0.2">
      <c r="D496" s="15" t="s">
        <v>261</v>
      </c>
    </row>
    <row r="497" spans="4:4" x14ac:dyDescent="0.2">
      <c r="D497" s="15" t="s">
        <v>262</v>
      </c>
    </row>
    <row r="498" spans="4:4" x14ac:dyDescent="0.2">
      <c r="D498" s="15" t="s">
        <v>263</v>
      </c>
    </row>
    <row r="499" spans="4:4" x14ac:dyDescent="0.2">
      <c r="D499" s="15" t="s">
        <v>264</v>
      </c>
    </row>
    <row r="500" spans="4:4" x14ac:dyDescent="0.2">
      <c r="D500" s="15" t="s">
        <v>265</v>
      </c>
    </row>
    <row r="522" spans="4:4" x14ac:dyDescent="0.2">
      <c r="D522" s="14"/>
    </row>
    <row r="530" spans="3:4" x14ac:dyDescent="0.2">
      <c r="C530" s="14"/>
      <c r="D530" s="14"/>
    </row>
  </sheetData>
  <printOptions gridLinesSet="0"/>
  <pageMargins left="0.25" right="0.25" top="0.25" bottom="0.25" header="0.5" footer="0.5"/>
  <pageSetup paperSize="5" scale="71" orientation="landscape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PrintAllPages">
                <anchor moveWithCells="1" sizeWithCells="1">
                  <from>
                    <xdr:col>0</xdr:col>
                    <xdr:colOff>590550</xdr:colOff>
                    <xdr:row>4</xdr:row>
                    <xdr:rowOff>0</xdr:rowOff>
                  </from>
                  <to>
                    <xdr:col>0</xdr:col>
                    <xdr:colOff>1666875</xdr:colOff>
                    <xdr:row>7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/>
  <dimension ref="A1:BO236"/>
  <sheetViews>
    <sheetView showGridLines="0" workbookViewId="0">
      <selection activeCell="C1" sqref="C1"/>
    </sheetView>
  </sheetViews>
  <sheetFormatPr defaultColWidth="10.7109375" defaultRowHeight="12.75" x14ac:dyDescent="0.2"/>
  <cols>
    <col min="1" max="1" width="4.7109375" style="1" customWidth="1"/>
    <col min="2" max="2" width="43.7109375" style="1" customWidth="1"/>
    <col min="3" max="16" width="9.7109375" style="1" customWidth="1"/>
    <col min="17" max="26" width="1.7109375" style="1" customWidth="1"/>
    <col min="27" max="27" width="4.7109375" style="1" customWidth="1"/>
    <col min="28" max="28" width="43.7109375" style="1" customWidth="1"/>
    <col min="29" max="42" width="9.7109375" style="1" customWidth="1"/>
    <col min="43" max="52" width="1.7109375" style="1" customWidth="1"/>
    <col min="53" max="53" width="4.7109375" style="1" customWidth="1"/>
    <col min="54" max="54" width="43.7109375" style="1" customWidth="1"/>
    <col min="55" max="69" width="9.7109375" style="1" customWidth="1"/>
    <col min="70" max="16384" width="10.7109375" style="1"/>
  </cols>
  <sheetData>
    <row r="1" spans="1:67" ht="12" customHeight="1" x14ac:dyDescent="0.2">
      <c r="A1" s="168" t="str">
        <f ca="1">BACKUP!A1</f>
        <v>C:\Users\Felienne\Enron\EnronSpreadsheets\[tracy_geaccone__40369__CFTW02PL.xls]CASHFLOW</v>
      </c>
      <c r="B1" s="30"/>
      <c r="C1" s="30"/>
      <c r="D1" s="30"/>
      <c r="E1" s="30"/>
      <c r="F1" s="169" t="str">
        <f>BACKUP!G1</f>
        <v>TRANSWESTERN PIPELINE GROUP (Including Co. 92)</v>
      </c>
      <c r="G1" s="170"/>
      <c r="H1" s="170"/>
      <c r="I1" s="170"/>
      <c r="J1" s="30"/>
      <c r="K1" s="30"/>
      <c r="L1" s="30"/>
      <c r="M1" s="30"/>
      <c r="N1" s="30"/>
      <c r="O1" s="32">
        <f ca="1">NOW()</f>
        <v>41887.551149189814</v>
      </c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4" t="str">
        <f ca="1">A1</f>
        <v>C:\Users\Felienne\Enron\EnronSpreadsheets\[tracy_geaccone__40369__CFTW02PL.xls]CASHFLOW</v>
      </c>
      <c r="AB1" s="30"/>
      <c r="AC1" s="30"/>
      <c r="AD1" s="30"/>
      <c r="AE1" s="30"/>
      <c r="AF1" s="202" t="s">
        <v>266</v>
      </c>
      <c r="AG1" s="170"/>
      <c r="AH1" s="170"/>
      <c r="AI1" s="170"/>
      <c r="AJ1" s="30"/>
      <c r="AK1" s="30"/>
      <c r="AL1" s="30"/>
      <c r="AM1" s="30"/>
      <c r="AN1" s="30"/>
      <c r="AO1" s="32">
        <f ca="1">NOW()</f>
        <v>41887.551149189814</v>
      </c>
      <c r="AP1" s="33"/>
      <c r="AQ1" s="35"/>
      <c r="AR1" s="33"/>
      <c r="BA1" s="34" t="str">
        <f ca="1">A1</f>
        <v>C:\Users\Felienne\Enron\EnronSpreadsheets\[tracy_geaccone__40369__CFTW02PL.xls]CASHFLOW</v>
      </c>
      <c r="BB1" s="30"/>
      <c r="BC1" s="30"/>
      <c r="BD1" s="30"/>
      <c r="BE1" s="30"/>
      <c r="BF1" s="202" t="s">
        <v>267</v>
      </c>
      <c r="BG1" s="170"/>
      <c r="BH1" s="170"/>
      <c r="BI1" s="170"/>
      <c r="BJ1" s="30"/>
      <c r="BK1" s="30"/>
      <c r="BL1" s="30"/>
      <c r="BM1" s="30"/>
      <c r="BN1" s="30"/>
      <c r="BO1" s="32">
        <f ca="1">NOW()</f>
        <v>41887.551149189814</v>
      </c>
    </row>
    <row r="2" spans="1:67" ht="12" customHeight="1" x14ac:dyDescent="0.2">
      <c r="A2" s="36"/>
      <c r="B2" s="30"/>
      <c r="C2" s="30"/>
      <c r="D2" s="30"/>
      <c r="E2" s="30"/>
      <c r="F2" s="171" t="s">
        <v>268</v>
      </c>
      <c r="G2" s="170"/>
      <c r="H2" s="170"/>
      <c r="I2" s="170"/>
      <c r="J2" s="30"/>
      <c r="K2" s="30"/>
      <c r="L2" s="30"/>
      <c r="M2" s="30"/>
      <c r="N2" s="30"/>
      <c r="O2" s="37">
        <f ca="1">NOW()</f>
        <v>41887.551149189814</v>
      </c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204" t="s">
        <v>269</v>
      </c>
      <c r="AB2" s="30"/>
      <c r="AC2" s="30"/>
      <c r="AD2" s="30"/>
      <c r="AE2" s="30"/>
      <c r="AF2" s="170" t="str">
        <f>F2</f>
        <v>BALANCE SHEET</v>
      </c>
      <c r="AG2" s="170"/>
      <c r="AH2" s="170"/>
      <c r="AI2" s="170"/>
      <c r="AJ2" s="30"/>
      <c r="AK2" s="30"/>
      <c r="AL2" s="30"/>
      <c r="AM2" s="30"/>
      <c r="AN2" s="30"/>
      <c r="AO2" s="37">
        <f ca="1">NOW()</f>
        <v>41887.551149189814</v>
      </c>
      <c r="AP2" s="33"/>
      <c r="AQ2" s="38"/>
      <c r="AR2" s="33"/>
      <c r="BA2" s="204" t="s">
        <v>269</v>
      </c>
      <c r="BB2" s="30"/>
      <c r="BC2" s="30"/>
      <c r="BD2" s="30"/>
      <c r="BE2" s="30"/>
      <c r="BF2" s="170" t="str">
        <f>F2</f>
        <v>BALANCE SHEET</v>
      </c>
      <c r="BG2" s="170"/>
      <c r="BH2" s="170"/>
      <c r="BI2" s="170"/>
      <c r="BJ2" s="30"/>
      <c r="BK2" s="30"/>
      <c r="BL2" s="30"/>
      <c r="BM2" s="30"/>
      <c r="BN2" s="30"/>
      <c r="BO2" s="37">
        <f ca="1">NOW()</f>
        <v>41887.551149189814</v>
      </c>
    </row>
    <row r="3" spans="1:67" ht="12" customHeight="1" x14ac:dyDescent="0.2">
      <c r="A3" s="39"/>
      <c r="B3" s="30"/>
      <c r="C3" s="30"/>
      <c r="D3" s="30"/>
      <c r="E3" s="30"/>
      <c r="F3" s="169" t="str">
        <f>BACKUP!G3</f>
        <v>2002 OPERATING PLAN</v>
      </c>
      <c r="G3" s="170"/>
      <c r="H3" s="170"/>
      <c r="I3" s="170"/>
      <c r="J3" s="30"/>
      <c r="K3" s="30"/>
      <c r="L3" s="30"/>
      <c r="M3" s="30"/>
      <c r="N3" s="30"/>
      <c r="O3" s="30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9"/>
      <c r="AB3" s="30"/>
      <c r="AC3" s="30"/>
      <c r="AD3" s="30"/>
      <c r="AE3" s="30"/>
      <c r="AF3" s="170" t="str">
        <f>F3</f>
        <v>2002 OPERATING PLAN</v>
      </c>
      <c r="AG3" s="170"/>
      <c r="AH3" s="170"/>
      <c r="AI3" s="170"/>
      <c r="AJ3" s="30"/>
      <c r="AK3" s="30"/>
      <c r="AL3" s="30"/>
      <c r="AM3" s="30"/>
      <c r="AN3" s="30"/>
      <c r="AO3" s="30"/>
      <c r="AP3" s="33"/>
      <c r="AQ3" s="33"/>
      <c r="AR3" s="33"/>
      <c r="BA3" s="39"/>
      <c r="BB3" s="30"/>
      <c r="BC3" s="30"/>
      <c r="BD3" s="30"/>
      <c r="BE3" s="30"/>
      <c r="BF3" s="170" t="str">
        <f>F3</f>
        <v>2002 OPERATING PLAN</v>
      </c>
      <c r="BG3" s="170"/>
      <c r="BH3" s="170"/>
      <c r="BI3" s="170"/>
      <c r="BJ3" s="30"/>
      <c r="BK3" s="30"/>
      <c r="BL3" s="30"/>
      <c r="BM3" s="30"/>
      <c r="BN3" s="30"/>
      <c r="BO3" s="30"/>
    </row>
    <row r="4" spans="1:67" ht="12" customHeight="1" x14ac:dyDescent="0.2">
      <c r="A4" s="30"/>
      <c r="B4" s="30"/>
      <c r="C4" s="30"/>
      <c r="D4" s="30"/>
      <c r="E4" s="30"/>
      <c r="F4" s="169" t="str">
        <f>BACKUP!G4</f>
        <v>(Thousands of Dollars)</v>
      </c>
      <c r="G4" s="170"/>
      <c r="H4" s="170"/>
      <c r="I4" s="170"/>
      <c r="J4" s="30"/>
      <c r="K4" s="30"/>
      <c r="L4" s="30"/>
      <c r="M4" s="30"/>
      <c r="N4" s="30"/>
      <c r="O4" s="30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0"/>
      <c r="AB4" s="30"/>
      <c r="AC4" s="30"/>
      <c r="AD4" s="30"/>
      <c r="AE4" s="30"/>
      <c r="AF4" s="170" t="str">
        <f>F4</f>
        <v>(Thousands of Dollars)</v>
      </c>
      <c r="AG4" s="170"/>
      <c r="AH4" s="170"/>
      <c r="AI4" s="170"/>
      <c r="AJ4" s="30"/>
      <c r="AK4" s="30"/>
      <c r="AL4" s="30"/>
      <c r="AM4" s="30"/>
      <c r="AN4" s="30"/>
      <c r="AO4" s="30"/>
      <c r="AP4" s="33"/>
      <c r="AQ4" s="33"/>
      <c r="AR4" s="33"/>
      <c r="BA4" s="30"/>
      <c r="BB4" s="30"/>
      <c r="BC4" s="30"/>
      <c r="BD4" s="30"/>
      <c r="BE4" s="30"/>
      <c r="BF4" s="170" t="str">
        <f>F4</f>
        <v>(Thousands of Dollars)</v>
      </c>
      <c r="BG4" s="170"/>
      <c r="BH4" s="170"/>
      <c r="BI4" s="170"/>
      <c r="BJ4" s="30"/>
      <c r="BK4" s="30"/>
      <c r="BL4" s="30"/>
      <c r="BM4" s="30"/>
      <c r="BN4" s="30"/>
      <c r="BO4" s="30"/>
    </row>
    <row r="5" spans="1:67" ht="12" customHeight="1" x14ac:dyDescent="0.2">
      <c r="A5" s="30"/>
      <c r="B5" s="30"/>
      <c r="C5" s="41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0"/>
      <c r="AB5" s="30"/>
      <c r="AC5" s="41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3"/>
      <c r="AQ5" s="33"/>
      <c r="AR5" s="33"/>
      <c r="BA5" s="30"/>
      <c r="BB5" s="30"/>
      <c r="BC5" s="41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</row>
    <row r="6" spans="1:67" ht="12" customHeight="1" x14ac:dyDescent="0.2">
      <c r="A6" s="30"/>
      <c r="B6" s="30"/>
      <c r="C6" s="172">
        <f>BACKUP!C5</f>
        <v>0</v>
      </c>
      <c r="D6" s="172"/>
      <c r="E6"/>
      <c r="F6"/>
      <c r="G6"/>
      <c r="H6"/>
      <c r="I6" s="193"/>
      <c r="J6" s="41"/>
      <c r="K6" s="30"/>
      <c r="L6" s="30"/>
      <c r="M6" s="30"/>
      <c r="N6" s="30"/>
      <c r="O6" s="30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0"/>
      <c r="AB6" s="30"/>
      <c r="AC6" s="42">
        <f>C6</f>
        <v>0</v>
      </c>
      <c r="AD6" s="30"/>
      <c r="AE6" s="30"/>
      <c r="AF6" s="41"/>
      <c r="AG6" s="41"/>
      <c r="AH6" s="30"/>
      <c r="AI6" s="30"/>
      <c r="AJ6" s="30"/>
      <c r="AK6" s="30"/>
      <c r="AL6" s="30"/>
      <c r="AM6" s="30"/>
      <c r="AN6" s="30"/>
      <c r="AO6" s="30"/>
      <c r="AP6" s="33"/>
      <c r="AQ6" s="33"/>
      <c r="AR6" s="33"/>
      <c r="BA6" s="30"/>
      <c r="BB6" s="30"/>
      <c r="BC6" s="41"/>
      <c r="BD6" s="30"/>
      <c r="BE6" s="30"/>
      <c r="BF6" s="41"/>
      <c r="BG6" s="41"/>
      <c r="BH6" s="30"/>
      <c r="BI6" s="30"/>
      <c r="BJ6" s="30"/>
      <c r="BK6" s="30"/>
      <c r="BL6" s="30"/>
      <c r="BM6" s="30"/>
      <c r="BN6" s="30"/>
      <c r="BO6" s="30"/>
    </row>
    <row r="7" spans="1:67" ht="12" customHeight="1" x14ac:dyDescent="0.2">
      <c r="A7" s="30"/>
      <c r="B7" s="30"/>
      <c r="C7" s="172" t="str">
        <f>BACKUP!C6</f>
        <v>3rd C.E.</v>
      </c>
      <c r="D7" s="172" t="str">
        <f>BACKUP!D7</f>
        <v>PLAN</v>
      </c>
      <c r="E7" s="172" t="str">
        <f>BACKUP!E7</f>
        <v>PLAN</v>
      </c>
      <c r="F7" s="172" t="str">
        <f>BACKUP!F7</f>
        <v>PLAN</v>
      </c>
      <c r="G7" s="172" t="str">
        <f>BACKUP!G7</f>
        <v>PLAN</v>
      </c>
      <c r="H7" s="172" t="str">
        <f>BACKUP!H7</f>
        <v>PLAN</v>
      </c>
      <c r="I7" s="172" t="str">
        <f>BACKUP!I7</f>
        <v>PLAN</v>
      </c>
      <c r="J7" s="172" t="str">
        <f>BACKUP!J7</f>
        <v>PLAN</v>
      </c>
      <c r="K7" s="172" t="str">
        <f>BACKUP!K7</f>
        <v>PLAN</v>
      </c>
      <c r="L7" s="172" t="str">
        <f>BACKUP!L7</f>
        <v>PLAN</v>
      </c>
      <c r="M7" s="172" t="str">
        <f>BACKUP!M7</f>
        <v>PLAN</v>
      </c>
      <c r="N7" s="172" t="str">
        <f>BACKUP!N7</f>
        <v>PLAN</v>
      </c>
      <c r="O7" s="172" t="str">
        <f>BACKUP!O7</f>
        <v>PLAN</v>
      </c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0"/>
      <c r="AB7" s="30"/>
      <c r="AC7" s="42" t="str">
        <f>C7</f>
        <v>3rd C.E.</v>
      </c>
      <c r="AD7" s="42" t="str">
        <f t="shared" ref="AD7:AO9" si="0">D7</f>
        <v>PLAN</v>
      </c>
      <c r="AE7" s="42" t="str">
        <f t="shared" si="0"/>
        <v>PLAN</v>
      </c>
      <c r="AF7" s="42" t="str">
        <f t="shared" si="0"/>
        <v>PLAN</v>
      </c>
      <c r="AG7" s="42" t="str">
        <f t="shared" si="0"/>
        <v>PLAN</v>
      </c>
      <c r="AH7" s="42" t="str">
        <f t="shared" si="0"/>
        <v>PLAN</v>
      </c>
      <c r="AI7" s="42" t="str">
        <f t="shared" si="0"/>
        <v>PLAN</v>
      </c>
      <c r="AJ7" s="42" t="str">
        <f t="shared" si="0"/>
        <v>PLAN</v>
      </c>
      <c r="AK7" s="42" t="str">
        <f t="shared" si="0"/>
        <v>PLAN</v>
      </c>
      <c r="AL7" s="42" t="str">
        <f t="shared" si="0"/>
        <v>PLAN</v>
      </c>
      <c r="AM7" s="42" t="str">
        <f t="shared" si="0"/>
        <v>PLAN</v>
      </c>
      <c r="AN7" s="42" t="str">
        <f t="shared" si="0"/>
        <v>PLAN</v>
      </c>
      <c r="AO7" s="42" t="str">
        <f t="shared" si="0"/>
        <v>PLAN</v>
      </c>
      <c r="AP7" s="33"/>
      <c r="AQ7" s="33"/>
      <c r="AR7" s="33"/>
      <c r="BA7" s="30"/>
      <c r="BB7" s="30"/>
      <c r="BC7" s="42" t="str">
        <f>C7</f>
        <v>3rd C.E.</v>
      </c>
      <c r="BD7" s="42" t="str">
        <f t="shared" ref="BD7:BO9" si="1">D7</f>
        <v>PLAN</v>
      </c>
      <c r="BE7" s="42" t="str">
        <f t="shared" si="1"/>
        <v>PLAN</v>
      </c>
      <c r="BF7" s="42" t="str">
        <f t="shared" si="1"/>
        <v>PLAN</v>
      </c>
      <c r="BG7" s="42" t="str">
        <f t="shared" si="1"/>
        <v>PLAN</v>
      </c>
      <c r="BH7" s="42" t="str">
        <f t="shared" si="1"/>
        <v>PLAN</v>
      </c>
      <c r="BI7" s="42" t="str">
        <f t="shared" si="1"/>
        <v>PLAN</v>
      </c>
      <c r="BJ7" s="42" t="str">
        <f t="shared" si="1"/>
        <v>PLAN</v>
      </c>
      <c r="BK7" s="42" t="str">
        <f t="shared" si="1"/>
        <v>PLAN</v>
      </c>
      <c r="BL7" s="42" t="str">
        <f t="shared" si="1"/>
        <v>PLAN</v>
      </c>
      <c r="BM7" s="42" t="str">
        <f t="shared" si="1"/>
        <v>PLAN</v>
      </c>
      <c r="BN7" s="42" t="str">
        <f t="shared" si="1"/>
        <v>PLAN</v>
      </c>
      <c r="BO7" s="42" t="str">
        <f t="shared" si="1"/>
        <v>PLAN</v>
      </c>
    </row>
    <row r="8" spans="1:67" ht="12" customHeight="1" x14ac:dyDescent="0.2">
      <c r="A8" s="30"/>
      <c r="B8" s="30"/>
      <c r="C8" s="172" t="str">
        <f>BACKUP!C7</f>
        <v xml:space="preserve">BALANCE </v>
      </c>
      <c r="D8" s="172" t="str">
        <f>BACKUP!D8</f>
        <v>JAN</v>
      </c>
      <c r="E8" s="172" t="str">
        <f>BACKUP!E8</f>
        <v>FEB</v>
      </c>
      <c r="F8" s="172" t="str">
        <f>BACKUP!F8</f>
        <v>MAR</v>
      </c>
      <c r="G8" s="172" t="str">
        <f>BACKUP!G8</f>
        <v>APR</v>
      </c>
      <c r="H8" s="172" t="str">
        <f>BACKUP!H8</f>
        <v>MAY</v>
      </c>
      <c r="I8" s="172" t="str">
        <f>BACKUP!I8</f>
        <v>JUN</v>
      </c>
      <c r="J8" s="172" t="str">
        <f>BACKUP!J8</f>
        <v>JUL</v>
      </c>
      <c r="K8" s="172" t="str">
        <f>BACKUP!K8</f>
        <v>AUG</v>
      </c>
      <c r="L8" s="172" t="str">
        <f>BACKUP!L8</f>
        <v>SEP</v>
      </c>
      <c r="M8" s="172" t="str">
        <f>BACKUP!M8</f>
        <v>OCT</v>
      </c>
      <c r="N8" s="172" t="str">
        <f>BACKUP!N8</f>
        <v>NOV</v>
      </c>
      <c r="O8" s="172" t="str">
        <f>BACKUP!O8</f>
        <v>DEC</v>
      </c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0"/>
      <c r="AB8" s="30"/>
      <c r="AC8" s="42" t="str">
        <f>C8</f>
        <v xml:space="preserve">BALANCE </v>
      </c>
      <c r="AD8" s="42" t="str">
        <f t="shared" si="0"/>
        <v>JAN</v>
      </c>
      <c r="AE8" s="42" t="str">
        <f t="shared" si="0"/>
        <v>FEB</v>
      </c>
      <c r="AF8" s="42" t="str">
        <f t="shared" si="0"/>
        <v>MAR</v>
      </c>
      <c r="AG8" s="42" t="str">
        <f t="shared" si="0"/>
        <v>APR</v>
      </c>
      <c r="AH8" s="42" t="str">
        <f t="shared" si="0"/>
        <v>MAY</v>
      </c>
      <c r="AI8" s="42" t="str">
        <f t="shared" si="0"/>
        <v>JUN</v>
      </c>
      <c r="AJ8" s="42" t="str">
        <f t="shared" si="0"/>
        <v>JUL</v>
      </c>
      <c r="AK8" s="42" t="str">
        <f t="shared" si="0"/>
        <v>AUG</v>
      </c>
      <c r="AL8" s="42" t="str">
        <f t="shared" si="0"/>
        <v>SEP</v>
      </c>
      <c r="AM8" s="42" t="str">
        <f t="shared" si="0"/>
        <v>OCT</v>
      </c>
      <c r="AN8" s="42" t="str">
        <f t="shared" si="0"/>
        <v>NOV</v>
      </c>
      <c r="AO8" s="42" t="str">
        <f t="shared" si="0"/>
        <v>DEC</v>
      </c>
      <c r="AP8" s="33"/>
      <c r="AQ8" s="33"/>
      <c r="AR8" s="33"/>
      <c r="BA8" s="30"/>
      <c r="BB8" s="30"/>
      <c r="BC8" s="42" t="str">
        <f>C8</f>
        <v xml:space="preserve">BALANCE </v>
      </c>
      <c r="BD8" s="42" t="str">
        <f t="shared" si="1"/>
        <v>JAN</v>
      </c>
      <c r="BE8" s="42" t="str">
        <f t="shared" si="1"/>
        <v>FEB</v>
      </c>
      <c r="BF8" s="42" t="str">
        <f t="shared" si="1"/>
        <v>MAR</v>
      </c>
      <c r="BG8" s="42" t="str">
        <f t="shared" si="1"/>
        <v>APR</v>
      </c>
      <c r="BH8" s="42" t="str">
        <f t="shared" si="1"/>
        <v>MAY</v>
      </c>
      <c r="BI8" s="42" t="str">
        <f t="shared" si="1"/>
        <v>JUN</v>
      </c>
      <c r="BJ8" s="42" t="str">
        <f t="shared" si="1"/>
        <v>JUL</v>
      </c>
      <c r="BK8" s="42" t="str">
        <f t="shared" si="1"/>
        <v>AUG</v>
      </c>
      <c r="BL8" s="42" t="str">
        <f t="shared" si="1"/>
        <v>SEP</v>
      </c>
      <c r="BM8" s="42" t="str">
        <f t="shared" si="1"/>
        <v>OCT</v>
      </c>
      <c r="BN8" s="42" t="str">
        <f t="shared" si="1"/>
        <v>NOV</v>
      </c>
      <c r="BO8" s="42" t="str">
        <f t="shared" si="1"/>
        <v>DEC</v>
      </c>
    </row>
    <row r="9" spans="1:67" ht="12" customHeight="1" x14ac:dyDescent="0.2">
      <c r="A9" s="30"/>
      <c r="B9" s="30"/>
      <c r="C9" s="173" t="str">
        <f>BACKUP!C8</f>
        <v>12/31/01</v>
      </c>
      <c r="D9" s="126">
        <v>2002</v>
      </c>
      <c r="E9" s="174">
        <f t="shared" ref="E9:O9" si="2">D9</f>
        <v>2002</v>
      </c>
      <c r="F9" s="174">
        <f t="shared" si="2"/>
        <v>2002</v>
      </c>
      <c r="G9" s="174">
        <f t="shared" si="2"/>
        <v>2002</v>
      </c>
      <c r="H9" s="174">
        <f t="shared" si="2"/>
        <v>2002</v>
      </c>
      <c r="I9" s="174">
        <f t="shared" si="2"/>
        <v>2002</v>
      </c>
      <c r="J9" s="174">
        <f t="shared" si="2"/>
        <v>2002</v>
      </c>
      <c r="K9" s="174">
        <f t="shared" si="2"/>
        <v>2002</v>
      </c>
      <c r="L9" s="174">
        <f t="shared" si="2"/>
        <v>2002</v>
      </c>
      <c r="M9" s="174">
        <f t="shared" si="2"/>
        <v>2002</v>
      </c>
      <c r="N9" s="174">
        <f t="shared" si="2"/>
        <v>2002</v>
      </c>
      <c r="O9" s="174">
        <f t="shared" si="2"/>
        <v>2002</v>
      </c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0"/>
      <c r="AB9" s="30"/>
      <c r="AC9" s="44" t="str">
        <f>C9</f>
        <v>12/31/01</v>
      </c>
      <c r="AD9" s="44">
        <f t="shared" si="0"/>
        <v>2002</v>
      </c>
      <c r="AE9" s="44">
        <f t="shared" si="0"/>
        <v>2002</v>
      </c>
      <c r="AF9" s="44">
        <f t="shared" si="0"/>
        <v>2002</v>
      </c>
      <c r="AG9" s="44">
        <f t="shared" si="0"/>
        <v>2002</v>
      </c>
      <c r="AH9" s="44">
        <f t="shared" si="0"/>
        <v>2002</v>
      </c>
      <c r="AI9" s="44">
        <f t="shared" si="0"/>
        <v>2002</v>
      </c>
      <c r="AJ9" s="44">
        <f t="shared" si="0"/>
        <v>2002</v>
      </c>
      <c r="AK9" s="44">
        <f t="shared" si="0"/>
        <v>2002</v>
      </c>
      <c r="AL9" s="44">
        <f t="shared" si="0"/>
        <v>2002</v>
      </c>
      <c r="AM9" s="44">
        <f t="shared" si="0"/>
        <v>2002</v>
      </c>
      <c r="AN9" s="44">
        <f t="shared" si="0"/>
        <v>2002</v>
      </c>
      <c r="AO9" s="44">
        <f t="shared" si="0"/>
        <v>2002</v>
      </c>
      <c r="AP9" s="33"/>
      <c r="AQ9" s="33"/>
      <c r="AR9" s="33"/>
      <c r="BA9" s="30"/>
      <c r="BB9" s="30"/>
      <c r="BC9" s="44" t="str">
        <f>C9</f>
        <v>12/31/01</v>
      </c>
      <c r="BD9" s="44">
        <f t="shared" si="1"/>
        <v>2002</v>
      </c>
      <c r="BE9" s="44">
        <f t="shared" si="1"/>
        <v>2002</v>
      </c>
      <c r="BF9" s="44">
        <f t="shared" si="1"/>
        <v>2002</v>
      </c>
      <c r="BG9" s="44">
        <f t="shared" si="1"/>
        <v>2002</v>
      </c>
      <c r="BH9" s="44">
        <f t="shared" si="1"/>
        <v>2002</v>
      </c>
      <c r="BI9" s="44">
        <f t="shared" si="1"/>
        <v>2002</v>
      </c>
      <c r="BJ9" s="44">
        <f t="shared" si="1"/>
        <v>2002</v>
      </c>
      <c r="BK9" s="44">
        <f t="shared" si="1"/>
        <v>2002</v>
      </c>
      <c r="BL9" s="44">
        <f t="shared" si="1"/>
        <v>2002</v>
      </c>
      <c r="BM9" s="44">
        <f t="shared" si="1"/>
        <v>2002</v>
      </c>
      <c r="BN9" s="44">
        <f t="shared" si="1"/>
        <v>2002</v>
      </c>
      <c r="BO9" s="44">
        <f t="shared" si="1"/>
        <v>2002</v>
      </c>
    </row>
    <row r="10" spans="1:67" ht="6" customHeight="1" x14ac:dyDescent="0.2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</row>
    <row r="11" spans="1:67" ht="12" customHeight="1" x14ac:dyDescent="0.2">
      <c r="A11" s="30"/>
      <c r="B11" s="31" t="s">
        <v>270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0"/>
      <c r="AB11" s="31" t="str">
        <f>B11</f>
        <v>CURRENT ASSETS</v>
      </c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33"/>
      <c r="AQ11" s="33"/>
      <c r="AR11" s="33"/>
      <c r="BA11" s="30"/>
      <c r="BB11" s="31" t="str">
        <f>B11</f>
        <v>CURRENT ASSETS</v>
      </c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</row>
    <row r="12" spans="1:67" ht="12" customHeight="1" x14ac:dyDescent="0.2">
      <c r="A12" s="47" t="s">
        <v>271</v>
      </c>
      <c r="B12" s="58" t="s">
        <v>272</v>
      </c>
      <c r="C12" s="46">
        <f>BACKUP!C13</f>
        <v>3</v>
      </c>
      <c r="D12" s="46">
        <f>BACKUP!D13</f>
        <v>3</v>
      </c>
      <c r="E12" s="46">
        <f>BACKUP!E13</f>
        <v>3</v>
      </c>
      <c r="F12" s="46">
        <f>BACKUP!F13</f>
        <v>3</v>
      </c>
      <c r="G12" s="46">
        <f>BACKUP!G13</f>
        <v>3</v>
      </c>
      <c r="H12" s="46">
        <f>BACKUP!H13</f>
        <v>3</v>
      </c>
      <c r="I12" s="46">
        <f>BACKUP!I13</f>
        <v>3</v>
      </c>
      <c r="J12" s="46">
        <f>BACKUP!J13</f>
        <v>3</v>
      </c>
      <c r="K12" s="46">
        <f>BACKUP!K13</f>
        <v>3</v>
      </c>
      <c r="L12" s="46">
        <f>BACKUP!L13</f>
        <v>3</v>
      </c>
      <c r="M12" s="46">
        <f>BACKUP!M13</f>
        <v>3</v>
      </c>
      <c r="N12" s="46">
        <f>BACKUP!N13</f>
        <v>3</v>
      </c>
      <c r="O12" s="46">
        <f>BACKUP!O13</f>
        <v>3</v>
      </c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47" t="str">
        <f>A12</f>
        <v>1</v>
      </c>
      <c r="AB12" s="48" t="str">
        <f>B12</f>
        <v xml:space="preserve">   Cash &amp; Temporary Cash Investments</v>
      </c>
      <c r="AC12" s="49">
        <v>0</v>
      </c>
      <c r="AD12" s="49">
        <v>0</v>
      </c>
      <c r="AE12" s="49">
        <v>0</v>
      </c>
      <c r="AF12" s="49">
        <v>0</v>
      </c>
      <c r="AG12" s="49">
        <v>0</v>
      </c>
      <c r="AH12" s="49">
        <v>0</v>
      </c>
      <c r="AI12" s="49">
        <v>0</v>
      </c>
      <c r="AJ12" s="49">
        <v>0</v>
      </c>
      <c r="AK12" s="49">
        <v>0</v>
      </c>
      <c r="AL12" s="49">
        <v>0</v>
      </c>
      <c r="AM12" s="49">
        <v>0</v>
      </c>
      <c r="AN12" s="49">
        <v>0</v>
      </c>
      <c r="AO12" s="49">
        <v>0</v>
      </c>
      <c r="AP12" s="33"/>
      <c r="AQ12" s="46"/>
      <c r="AR12" s="33"/>
      <c r="BA12" s="47" t="str">
        <f>A12</f>
        <v>1</v>
      </c>
      <c r="BB12" s="48" t="str">
        <f>B12</f>
        <v xml:space="preserve">   Cash &amp; Temporary Cash Investments</v>
      </c>
      <c r="BC12" s="206">
        <f>C12-AC12</f>
        <v>3</v>
      </c>
      <c r="BD12" s="206">
        <f t="shared" ref="BD12:BO22" si="3">D12-AD12</f>
        <v>3</v>
      </c>
      <c r="BE12" s="206">
        <f t="shared" si="3"/>
        <v>3</v>
      </c>
      <c r="BF12" s="206">
        <f t="shared" si="3"/>
        <v>3</v>
      </c>
      <c r="BG12" s="206">
        <f t="shared" si="3"/>
        <v>3</v>
      </c>
      <c r="BH12" s="206">
        <f t="shared" si="3"/>
        <v>3</v>
      </c>
      <c r="BI12" s="206">
        <f t="shared" si="3"/>
        <v>3</v>
      </c>
      <c r="BJ12" s="206">
        <f t="shared" si="3"/>
        <v>3</v>
      </c>
      <c r="BK12" s="206">
        <f t="shared" si="3"/>
        <v>3</v>
      </c>
      <c r="BL12" s="206">
        <f t="shared" si="3"/>
        <v>3</v>
      </c>
      <c r="BM12" s="206">
        <f t="shared" si="3"/>
        <v>3</v>
      </c>
      <c r="BN12" s="206">
        <f t="shared" si="3"/>
        <v>3</v>
      </c>
      <c r="BO12" s="206">
        <f t="shared" si="3"/>
        <v>3</v>
      </c>
    </row>
    <row r="13" spans="1:67" ht="12" customHeight="1" x14ac:dyDescent="0.2">
      <c r="A13" s="47" t="s">
        <v>273</v>
      </c>
      <c r="B13" s="48" t="s">
        <v>274</v>
      </c>
      <c r="C13" s="46">
        <f>BACKUP!C34</f>
        <v>22942</v>
      </c>
      <c r="D13" s="46">
        <f>BACKUP!D34</f>
        <v>23577</v>
      </c>
      <c r="E13" s="46">
        <f>BACKUP!E34</f>
        <v>21787</v>
      </c>
      <c r="F13" s="46">
        <f>BACKUP!F34</f>
        <v>23105</v>
      </c>
      <c r="G13" s="46">
        <f>BACKUP!G34</f>
        <v>22603</v>
      </c>
      <c r="H13" s="46">
        <f>BACKUP!H34</f>
        <v>23135</v>
      </c>
      <c r="I13" s="46">
        <f>BACKUP!I34</f>
        <v>23689</v>
      </c>
      <c r="J13" s="46">
        <f>BACKUP!J34</f>
        <v>25060</v>
      </c>
      <c r="K13" s="46">
        <f>BACKUP!K34</f>
        <v>24897</v>
      </c>
      <c r="L13" s="46">
        <f>BACKUP!L34</f>
        <v>24443</v>
      </c>
      <c r="M13" s="46">
        <f>BACKUP!M34</f>
        <v>24907</v>
      </c>
      <c r="N13" s="46">
        <f>BACKUP!N34</f>
        <v>24760</v>
      </c>
      <c r="O13" s="46">
        <f>BACKUP!O34</f>
        <v>25227</v>
      </c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47" t="str">
        <f t="shared" ref="AA13:AB22" si="4">A13</f>
        <v>2</v>
      </c>
      <c r="AB13" s="48" t="str">
        <f t="shared" si="4"/>
        <v xml:space="preserve">   Accounts Receivable</v>
      </c>
      <c r="AC13" s="49">
        <v>0</v>
      </c>
      <c r="AD13" s="49">
        <v>0</v>
      </c>
      <c r="AE13" s="49">
        <v>0</v>
      </c>
      <c r="AF13" s="49">
        <v>0</v>
      </c>
      <c r="AG13" s="49">
        <v>0</v>
      </c>
      <c r="AH13" s="49">
        <v>0</v>
      </c>
      <c r="AI13" s="49">
        <v>0</v>
      </c>
      <c r="AJ13" s="49">
        <v>0</v>
      </c>
      <c r="AK13" s="49">
        <v>0</v>
      </c>
      <c r="AL13" s="49">
        <v>0</v>
      </c>
      <c r="AM13" s="49">
        <v>0</v>
      </c>
      <c r="AN13" s="49">
        <v>0</v>
      </c>
      <c r="AO13" s="49">
        <v>0</v>
      </c>
      <c r="AP13" s="33"/>
      <c r="AQ13" s="46"/>
      <c r="AR13" s="33"/>
      <c r="BA13" s="47" t="str">
        <f t="shared" ref="BA13:BB22" si="5">A13</f>
        <v>2</v>
      </c>
      <c r="BB13" s="48" t="str">
        <f t="shared" si="5"/>
        <v xml:space="preserve">   Accounts Receivable</v>
      </c>
      <c r="BC13" s="206">
        <f t="shared" ref="BC13:BC22" si="6">C13-AC13</f>
        <v>22942</v>
      </c>
      <c r="BD13" s="206">
        <f t="shared" si="3"/>
        <v>23577</v>
      </c>
      <c r="BE13" s="206">
        <f t="shared" si="3"/>
        <v>21787</v>
      </c>
      <c r="BF13" s="206">
        <f t="shared" si="3"/>
        <v>23105</v>
      </c>
      <c r="BG13" s="206">
        <f t="shared" si="3"/>
        <v>22603</v>
      </c>
      <c r="BH13" s="206">
        <f t="shared" si="3"/>
        <v>23135</v>
      </c>
      <c r="BI13" s="206">
        <f t="shared" si="3"/>
        <v>23689</v>
      </c>
      <c r="BJ13" s="206">
        <f t="shared" si="3"/>
        <v>25060</v>
      </c>
      <c r="BK13" s="206">
        <f t="shared" si="3"/>
        <v>24897</v>
      </c>
      <c r="BL13" s="206">
        <f t="shared" si="3"/>
        <v>24443</v>
      </c>
      <c r="BM13" s="206">
        <f t="shared" si="3"/>
        <v>24907</v>
      </c>
      <c r="BN13" s="206">
        <f t="shared" si="3"/>
        <v>24760</v>
      </c>
      <c r="BO13" s="206">
        <f t="shared" si="3"/>
        <v>25227</v>
      </c>
    </row>
    <row r="14" spans="1:67" ht="12" customHeight="1" x14ac:dyDescent="0.2">
      <c r="A14" s="47" t="s">
        <v>275</v>
      </c>
      <c r="B14" s="58" t="s">
        <v>276</v>
      </c>
      <c r="C14" s="46">
        <f>-BACKUP!C449</f>
        <v>484071</v>
      </c>
      <c r="D14" s="46">
        <f>-BACKUP!D449</f>
        <v>487871</v>
      </c>
      <c r="E14" s="46">
        <f>-BACKUP!E449</f>
        <v>495471</v>
      </c>
      <c r="F14" s="46">
        <f>-BACKUP!F449</f>
        <v>501771</v>
      </c>
      <c r="G14" s="46">
        <f>-BACKUP!G449</f>
        <v>503971</v>
      </c>
      <c r="H14" s="46">
        <f>-BACKUP!H449</f>
        <v>509671</v>
      </c>
      <c r="I14" s="46">
        <f>-BACKUP!I449</f>
        <v>517071</v>
      </c>
      <c r="J14" s="46">
        <f>-BACKUP!J449</f>
        <v>527371</v>
      </c>
      <c r="K14" s="46">
        <f>-BACKUP!K449</f>
        <v>539371</v>
      </c>
      <c r="L14" s="46">
        <f>-BACKUP!L449</f>
        <v>550971</v>
      </c>
      <c r="M14" s="46">
        <f>-BACKUP!M449</f>
        <v>556571</v>
      </c>
      <c r="N14" s="46">
        <f>-BACKUP!N449</f>
        <v>566071</v>
      </c>
      <c r="O14" s="46">
        <f>-BACKUP!O449</f>
        <v>578871</v>
      </c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47" t="str">
        <f t="shared" si="4"/>
        <v>I</v>
      </c>
      <c r="AB14" s="48" t="str">
        <f t="shared" si="4"/>
        <v xml:space="preserve">   Enron Corporate - Receivable (Acct. 1466)</v>
      </c>
      <c r="AC14" s="49">
        <v>-5</v>
      </c>
      <c r="AD14" s="49">
        <v>-5</v>
      </c>
      <c r="AE14" s="49">
        <v>-5</v>
      </c>
      <c r="AF14" s="49">
        <v>-5</v>
      </c>
      <c r="AG14" s="49">
        <v>-5</v>
      </c>
      <c r="AH14" s="49">
        <v>-5</v>
      </c>
      <c r="AI14" s="49">
        <v>-5</v>
      </c>
      <c r="AJ14" s="49">
        <v>-5</v>
      </c>
      <c r="AK14" s="49">
        <v>-5</v>
      </c>
      <c r="AL14" s="49">
        <v>-5</v>
      </c>
      <c r="AM14" s="49">
        <v>-5</v>
      </c>
      <c r="AN14" s="49">
        <v>-5</v>
      </c>
      <c r="AO14" s="49">
        <v>-5</v>
      </c>
      <c r="AP14" s="33"/>
      <c r="AQ14" s="46"/>
      <c r="AR14" s="33"/>
      <c r="BA14" s="47" t="str">
        <f t="shared" si="5"/>
        <v>I</v>
      </c>
      <c r="BB14" s="48" t="str">
        <f t="shared" si="5"/>
        <v xml:space="preserve">   Enron Corporate - Receivable (Acct. 1466)</v>
      </c>
      <c r="BC14" s="206">
        <f t="shared" si="6"/>
        <v>484076</v>
      </c>
      <c r="BD14" s="206">
        <f t="shared" si="3"/>
        <v>487876</v>
      </c>
      <c r="BE14" s="206">
        <f t="shared" si="3"/>
        <v>495476</v>
      </c>
      <c r="BF14" s="206">
        <f t="shared" si="3"/>
        <v>501776</v>
      </c>
      <c r="BG14" s="206">
        <f t="shared" si="3"/>
        <v>503976</v>
      </c>
      <c r="BH14" s="206">
        <f t="shared" si="3"/>
        <v>509676</v>
      </c>
      <c r="BI14" s="206">
        <f t="shared" si="3"/>
        <v>517076</v>
      </c>
      <c r="BJ14" s="206">
        <f t="shared" si="3"/>
        <v>527376</v>
      </c>
      <c r="BK14" s="206">
        <f t="shared" si="3"/>
        <v>539376</v>
      </c>
      <c r="BL14" s="206">
        <f t="shared" si="3"/>
        <v>550976</v>
      </c>
      <c r="BM14" s="206">
        <f t="shared" si="3"/>
        <v>556576</v>
      </c>
      <c r="BN14" s="206">
        <f t="shared" si="3"/>
        <v>566076</v>
      </c>
      <c r="BO14" s="206">
        <f t="shared" si="3"/>
        <v>578876</v>
      </c>
    </row>
    <row r="15" spans="1:67" ht="12" customHeight="1" x14ac:dyDescent="0.2">
      <c r="A15" s="47"/>
      <c r="B15" s="58" t="s">
        <v>277</v>
      </c>
      <c r="C15" s="46">
        <f>-BACKUP!C284</f>
        <v>-222890</v>
      </c>
      <c r="D15" s="46">
        <f>-BACKUP!D284</f>
        <v>-227890</v>
      </c>
      <c r="E15" s="46">
        <f>-BACKUP!E284</f>
        <v>-233390</v>
      </c>
      <c r="F15" s="46">
        <f>-BACKUP!F284</f>
        <v>-238190</v>
      </c>
      <c r="G15" s="46">
        <f>-BACKUP!G284</f>
        <v>-242890</v>
      </c>
      <c r="H15" s="46">
        <f>-BACKUP!H284</f>
        <v>-247790</v>
      </c>
      <c r="I15" s="46">
        <f>-BACKUP!I284</f>
        <v>-252890</v>
      </c>
      <c r="J15" s="46">
        <f>-BACKUP!J284</f>
        <v>-258190</v>
      </c>
      <c r="K15" s="46">
        <f>-BACKUP!K284</f>
        <v>-263490</v>
      </c>
      <c r="L15" s="46">
        <f>-BACKUP!L284</f>
        <v>-267990</v>
      </c>
      <c r="M15" s="46">
        <f>-BACKUP!M284</f>
        <v>-273290</v>
      </c>
      <c r="N15" s="46">
        <f>-BACKUP!N284</f>
        <v>-279090</v>
      </c>
      <c r="O15" s="46">
        <f>-BACKUP!O284</f>
        <v>-284390</v>
      </c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47"/>
      <c r="AB15" s="48" t="str">
        <f t="shared" si="4"/>
        <v xml:space="preserve">                           - Payable (Acct. 1460)</v>
      </c>
      <c r="AC15" s="49">
        <v>0</v>
      </c>
      <c r="AD15" s="49">
        <v>0</v>
      </c>
      <c r="AE15" s="49">
        <v>0</v>
      </c>
      <c r="AF15" s="49">
        <v>0</v>
      </c>
      <c r="AG15" s="49">
        <v>0</v>
      </c>
      <c r="AH15" s="49">
        <v>0</v>
      </c>
      <c r="AI15" s="49">
        <v>0</v>
      </c>
      <c r="AJ15" s="49">
        <v>0</v>
      </c>
      <c r="AK15" s="49">
        <v>0</v>
      </c>
      <c r="AL15" s="49">
        <v>0</v>
      </c>
      <c r="AM15" s="49">
        <v>0</v>
      </c>
      <c r="AN15" s="49">
        <v>0</v>
      </c>
      <c r="AO15" s="49">
        <v>0</v>
      </c>
      <c r="AP15" s="33"/>
      <c r="AQ15" s="46"/>
      <c r="AR15" s="33"/>
      <c r="BA15" s="47">
        <f t="shared" si="5"/>
        <v>0</v>
      </c>
      <c r="BB15" s="48" t="str">
        <f t="shared" si="5"/>
        <v xml:space="preserve">                           - Payable (Acct. 1460)</v>
      </c>
      <c r="BC15" s="206">
        <f t="shared" si="6"/>
        <v>-222890</v>
      </c>
      <c r="BD15" s="206">
        <f t="shared" si="3"/>
        <v>-227890</v>
      </c>
      <c r="BE15" s="206">
        <f t="shared" si="3"/>
        <v>-233390</v>
      </c>
      <c r="BF15" s="206">
        <f t="shared" si="3"/>
        <v>-238190</v>
      </c>
      <c r="BG15" s="206">
        <f t="shared" si="3"/>
        <v>-242890</v>
      </c>
      <c r="BH15" s="206">
        <f t="shared" si="3"/>
        <v>-247790</v>
      </c>
      <c r="BI15" s="206">
        <f t="shared" si="3"/>
        <v>-252890</v>
      </c>
      <c r="BJ15" s="206">
        <f t="shared" si="3"/>
        <v>-258190</v>
      </c>
      <c r="BK15" s="206">
        <f t="shared" si="3"/>
        <v>-263490</v>
      </c>
      <c r="BL15" s="206">
        <f t="shared" si="3"/>
        <v>-267990</v>
      </c>
      <c r="BM15" s="206">
        <f t="shared" si="3"/>
        <v>-273290</v>
      </c>
      <c r="BN15" s="206">
        <f t="shared" si="3"/>
        <v>-279090</v>
      </c>
      <c r="BO15" s="206">
        <f t="shared" si="3"/>
        <v>-284390</v>
      </c>
    </row>
    <row r="16" spans="1:67" ht="12" customHeight="1" x14ac:dyDescent="0.2">
      <c r="A16" s="47" t="s">
        <v>278</v>
      </c>
      <c r="B16" s="58" t="s">
        <v>279</v>
      </c>
      <c r="C16" s="46">
        <f>BACKUP!C42</f>
        <v>5383</v>
      </c>
      <c r="D16" s="46">
        <f>BACKUP!D42</f>
        <v>5383</v>
      </c>
      <c r="E16" s="46">
        <f>BACKUP!E42</f>
        <v>5383</v>
      </c>
      <c r="F16" s="46">
        <f>BACKUP!F42</f>
        <v>5383</v>
      </c>
      <c r="G16" s="46">
        <f>BACKUP!G42</f>
        <v>5383</v>
      </c>
      <c r="H16" s="46">
        <f>BACKUP!H42</f>
        <v>5383</v>
      </c>
      <c r="I16" s="46">
        <f>BACKUP!I42</f>
        <v>5383</v>
      </c>
      <c r="J16" s="46">
        <f>BACKUP!J42</f>
        <v>5383</v>
      </c>
      <c r="K16" s="46">
        <f>BACKUP!K42</f>
        <v>5383</v>
      </c>
      <c r="L16" s="46">
        <f>BACKUP!L42</f>
        <v>5383</v>
      </c>
      <c r="M16" s="46">
        <f>BACKUP!M42</f>
        <v>5383</v>
      </c>
      <c r="N16" s="46">
        <f>BACKUP!N42</f>
        <v>5383</v>
      </c>
      <c r="O16" s="46">
        <f>BACKUP!O42</f>
        <v>5383</v>
      </c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47" t="str">
        <f t="shared" si="4"/>
        <v>3</v>
      </c>
      <c r="AB16" s="48" t="str">
        <f t="shared" si="4"/>
        <v xml:space="preserve">   Asset Price Risk Management</v>
      </c>
      <c r="AC16" s="49">
        <v>0</v>
      </c>
      <c r="AD16" s="49">
        <v>0</v>
      </c>
      <c r="AE16" s="49">
        <v>0</v>
      </c>
      <c r="AF16" s="49">
        <v>0</v>
      </c>
      <c r="AG16" s="49">
        <v>0</v>
      </c>
      <c r="AH16" s="49">
        <v>0</v>
      </c>
      <c r="AI16" s="49">
        <v>0</v>
      </c>
      <c r="AJ16" s="49">
        <v>0</v>
      </c>
      <c r="AK16" s="49">
        <v>0</v>
      </c>
      <c r="AL16" s="49">
        <v>0</v>
      </c>
      <c r="AM16" s="49">
        <v>0</v>
      </c>
      <c r="AN16" s="49">
        <v>0</v>
      </c>
      <c r="AO16" s="49">
        <v>0</v>
      </c>
      <c r="AP16" s="33"/>
      <c r="AQ16" s="46"/>
      <c r="AR16" s="33"/>
      <c r="BA16" s="47" t="str">
        <f t="shared" si="5"/>
        <v>3</v>
      </c>
      <c r="BB16" s="48" t="str">
        <f t="shared" si="5"/>
        <v xml:space="preserve">   Asset Price Risk Management</v>
      </c>
      <c r="BC16" s="206">
        <f t="shared" si="6"/>
        <v>5383</v>
      </c>
      <c r="BD16" s="206">
        <f t="shared" si="3"/>
        <v>5383</v>
      </c>
      <c r="BE16" s="206">
        <f t="shared" si="3"/>
        <v>5383</v>
      </c>
      <c r="BF16" s="206">
        <f t="shared" si="3"/>
        <v>5383</v>
      </c>
      <c r="BG16" s="206">
        <f t="shared" si="3"/>
        <v>5383</v>
      </c>
      <c r="BH16" s="206">
        <f t="shared" si="3"/>
        <v>5383</v>
      </c>
      <c r="BI16" s="206">
        <f t="shared" si="3"/>
        <v>5383</v>
      </c>
      <c r="BJ16" s="206">
        <f t="shared" si="3"/>
        <v>5383</v>
      </c>
      <c r="BK16" s="206">
        <f t="shared" si="3"/>
        <v>5383</v>
      </c>
      <c r="BL16" s="206">
        <f t="shared" si="3"/>
        <v>5383</v>
      </c>
      <c r="BM16" s="206">
        <f t="shared" si="3"/>
        <v>5383</v>
      </c>
      <c r="BN16" s="206">
        <f t="shared" si="3"/>
        <v>5383</v>
      </c>
      <c r="BO16" s="206">
        <f t="shared" si="3"/>
        <v>5383</v>
      </c>
    </row>
    <row r="17" spans="1:67" ht="12" customHeight="1" x14ac:dyDescent="0.2">
      <c r="A17" s="47" t="s">
        <v>278</v>
      </c>
      <c r="B17" s="48" t="s">
        <v>280</v>
      </c>
      <c r="C17" s="46">
        <f>BACKUP!C60</f>
        <v>4033</v>
      </c>
      <c r="D17" s="46">
        <f>BACKUP!D60</f>
        <v>4033</v>
      </c>
      <c r="E17" s="46">
        <f>BACKUP!E60</f>
        <v>4033</v>
      </c>
      <c r="F17" s="46">
        <f>BACKUP!F60</f>
        <v>4033</v>
      </c>
      <c r="G17" s="46">
        <f>BACKUP!G60</f>
        <v>4033</v>
      </c>
      <c r="H17" s="46">
        <f>BACKUP!H60</f>
        <v>4033</v>
      </c>
      <c r="I17" s="46">
        <f>BACKUP!I60</f>
        <v>4033</v>
      </c>
      <c r="J17" s="46">
        <f>BACKUP!J60</f>
        <v>4033</v>
      </c>
      <c r="K17" s="46">
        <f>BACKUP!K60</f>
        <v>4033</v>
      </c>
      <c r="L17" s="46">
        <f>BACKUP!L60</f>
        <v>4033</v>
      </c>
      <c r="M17" s="46">
        <f>BACKUP!M60</f>
        <v>4033</v>
      </c>
      <c r="N17" s="46">
        <f>BACKUP!N60</f>
        <v>4033</v>
      </c>
      <c r="O17" s="46">
        <f>BACKUP!O60</f>
        <v>4033</v>
      </c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47" t="str">
        <f t="shared" si="4"/>
        <v>3</v>
      </c>
      <c r="AB17" s="48" t="str">
        <f t="shared" si="4"/>
        <v xml:space="preserve">   Materials and Supplies</v>
      </c>
      <c r="AC17" s="49">
        <v>0</v>
      </c>
      <c r="AD17" s="49">
        <v>0</v>
      </c>
      <c r="AE17" s="49">
        <v>0</v>
      </c>
      <c r="AF17" s="49">
        <v>0</v>
      </c>
      <c r="AG17" s="49">
        <v>0</v>
      </c>
      <c r="AH17" s="49">
        <v>0</v>
      </c>
      <c r="AI17" s="49">
        <v>0</v>
      </c>
      <c r="AJ17" s="49">
        <v>0</v>
      </c>
      <c r="AK17" s="49">
        <v>0</v>
      </c>
      <c r="AL17" s="49">
        <v>0</v>
      </c>
      <c r="AM17" s="49">
        <v>0</v>
      </c>
      <c r="AN17" s="49">
        <v>0</v>
      </c>
      <c r="AO17" s="49">
        <v>0</v>
      </c>
      <c r="AP17" s="33"/>
      <c r="AQ17" s="46"/>
      <c r="AR17" s="33"/>
      <c r="BA17" s="47" t="str">
        <f t="shared" si="5"/>
        <v>3</v>
      </c>
      <c r="BB17" s="48" t="str">
        <f t="shared" si="5"/>
        <v xml:space="preserve">   Materials and Supplies</v>
      </c>
      <c r="BC17" s="206">
        <f t="shared" si="6"/>
        <v>4033</v>
      </c>
      <c r="BD17" s="206">
        <f t="shared" si="3"/>
        <v>4033</v>
      </c>
      <c r="BE17" s="206">
        <f t="shared" si="3"/>
        <v>4033</v>
      </c>
      <c r="BF17" s="206">
        <f t="shared" si="3"/>
        <v>4033</v>
      </c>
      <c r="BG17" s="206">
        <f t="shared" si="3"/>
        <v>4033</v>
      </c>
      <c r="BH17" s="206">
        <f t="shared" si="3"/>
        <v>4033</v>
      </c>
      <c r="BI17" s="206">
        <f t="shared" si="3"/>
        <v>4033</v>
      </c>
      <c r="BJ17" s="206">
        <f t="shared" si="3"/>
        <v>4033</v>
      </c>
      <c r="BK17" s="206">
        <f t="shared" si="3"/>
        <v>4033</v>
      </c>
      <c r="BL17" s="206">
        <f t="shared" si="3"/>
        <v>4033</v>
      </c>
      <c r="BM17" s="206">
        <f t="shared" si="3"/>
        <v>4033</v>
      </c>
      <c r="BN17" s="206">
        <f t="shared" si="3"/>
        <v>4033</v>
      </c>
      <c r="BO17" s="206">
        <f t="shared" si="3"/>
        <v>4033</v>
      </c>
    </row>
    <row r="18" spans="1:67" ht="12" customHeight="1" x14ac:dyDescent="0.2">
      <c r="A18" s="47" t="s">
        <v>281</v>
      </c>
      <c r="B18" s="48" t="s">
        <v>282</v>
      </c>
      <c r="C18" s="46">
        <f>BACKUP!C67</f>
        <v>14543</v>
      </c>
      <c r="D18" s="46">
        <f>BACKUP!D67</f>
        <v>14543</v>
      </c>
      <c r="E18" s="46">
        <f>BACKUP!E67</f>
        <v>14543</v>
      </c>
      <c r="F18" s="46">
        <f>BACKUP!F67</f>
        <v>14543</v>
      </c>
      <c r="G18" s="46">
        <f>BACKUP!G67</f>
        <v>14543</v>
      </c>
      <c r="H18" s="46">
        <f>BACKUP!H67</f>
        <v>14543</v>
      </c>
      <c r="I18" s="46">
        <f>BACKUP!I67</f>
        <v>14543</v>
      </c>
      <c r="J18" s="46">
        <f>BACKUP!J67</f>
        <v>14543</v>
      </c>
      <c r="K18" s="46">
        <f>BACKUP!K67</f>
        <v>14543</v>
      </c>
      <c r="L18" s="46">
        <f>BACKUP!L67</f>
        <v>14543</v>
      </c>
      <c r="M18" s="46">
        <f>BACKUP!M67</f>
        <v>14543</v>
      </c>
      <c r="N18" s="46">
        <f>BACKUP!N67</f>
        <v>14543</v>
      </c>
      <c r="O18" s="46">
        <f>BACKUP!O67</f>
        <v>14543</v>
      </c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47" t="str">
        <f t="shared" si="4"/>
        <v>4</v>
      </c>
      <c r="AB18" s="48" t="str">
        <f t="shared" si="4"/>
        <v xml:space="preserve">   Exchange Gas Receivable</v>
      </c>
      <c r="AC18" s="49">
        <v>0</v>
      </c>
      <c r="AD18" s="49">
        <v>0</v>
      </c>
      <c r="AE18" s="49">
        <v>0</v>
      </c>
      <c r="AF18" s="49">
        <v>0</v>
      </c>
      <c r="AG18" s="49">
        <v>0</v>
      </c>
      <c r="AH18" s="49">
        <v>0</v>
      </c>
      <c r="AI18" s="49">
        <v>0</v>
      </c>
      <c r="AJ18" s="49">
        <v>0</v>
      </c>
      <c r="AK18" s="49">
        <v>0</v>
      </c>
      <c r="AL18" s="49">
        <v>0</v>
      </c>
      <c r="AM18" s="49">
        <v>0</v>
      </c>
      <c r="AN18" s="49">
        <v>0</v>
      </c>
      <c r="AO18" s="49">
        <v>0</v>
      </c>
      <c r="AP18" s="33"/>
      <c r="AQ18" s="46"/>
      <c r="AR18" s="33"/>
      <c r="BA18" s="47" t="str">
        <f t="shared" si="5"/>
        <v>4</v>
      </c>
      <c r="BB18" s="48" t="str">
        <f t="shared" si="5"/>
        <v xml:space="preserve">   Exchange Gas Receivable</v>
      </c>
      <c r="BC18" s="206">
        <f t="shared" si="6"/>
        <v>14543</v>
      </c>
      <c r="BD18" s="206">
        <f t="shared" si="3"/>
        <v>14543</v>
      </c>
      <c r="BE18" s="206">
        <f t="shared" si="3"/>
        <v>14543</v>
      </c>
      <c r="BF18" s="206">
        <f t="shared" si="3"/>
        <v>14543</v>
      </c>
      <c r="BG18" s="206">
        <f t="shared" si="3"/>
        <v>14543</v>
      </c>
      <c r="BH18" s="206">
        <f t="shared" si="3"/>
        <v>14543</v>
      </c>
      <c r="BI18" s="206">
        <f t="shared" si="3"/>
        <v>14543</v>
      </c>
      <c r="BJ18" s="206">
        <f t="shared" si="3"/>
        <v>14543</v>
      </c>
      <c r="BK18" s="206">
        <f t="shared" si="3"/>
        <v>14543</v>
      </c>
      <c r="BL18" s="206">
        <f t="shared" si="3"/>
        <v>14543</v>
      </c>
      <c r="BM18" s="206">
        <f t="shared" si="3"/>
        <v>14543</v>
      </c>
      <c r="BN18" s="206">
        <f t="shared" si="3"/>
        <v>14543</v>
      </c>
      <c r="BO18" s="206">
        <f t="shared" si="3"/>
        <v>14543</v>
      </c>
    </row>
    <row r="19" spans="1:67" ht="12" customHeight="1" x14ac:dyDescent="0.2">
      <c r="A19" s="47" t="s">
        <v>281</v>
      </c>
      <c r="B19" s="48" t="s">
        <v>283</v>
      </c>
      <c r="C19" s="218">
        <v>0</v>
      </c>
      <c r="D19" s="218">
        <v>0</v>
      </c>
      <c r="E19" s="218">
        <v>0</v>
      </c>
      <c r="F19" s="218">
        <v>0</v>
      </c>
      <c r="G19" s="218">
        <v>0</v>
      </c>
      <c r="H19" s="218">
        <v>0</v>
      </c>
      <c r="I19" s="218">
        <v>0</v>
      </c>
      <c r="J19" s="218">
        <v>0</v>
      </c>
      <c r="K19" s="218">
        <v>0</v>
      </c>
      <c r="L19" s="218">
        <v>0</v>
      </c>
      <c r="M19" s="218">
        <v>0</v>
      </c>
      <c r="N19" s="218">
        <v>0</v>
      </c>
      <c r="O19" s="218">
        <v>0</v>
      </c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47" t="str">
        <f t="shared" si="4"/>
        <v>4</v>
      </c>
      <c r="AB19" s="48" t="str">
        <f t="shared" si="4"/>
        <v xml:space="preserve">   (Over) / Under Recovered Gas Cost</v>
      </c>
      <c r="AC19" s="49">
        <v>0</v>
      </c>
      <c r="AD19" s="49">
        <v>0</v>
      </c>
      <c r="AE19" s="49">
        <v>0</v>
      </c>
      <c r="AF19" s="49">
        <v>0</v>
      </c>
      <c r="AG19" s="49">
        <v>0</v>
      </c>
      <c r="AH19" s="49">
        <v>0</v>
      </c>
      <c r="AI19" s="49">
        <v>0</v>
      </c>
      <c r="AJ19" s="49">
        <v>0</v>
      </c>
      <c r="AK19" s="49">
        <v>0</v>
      </c>
      <c r="AL19" s="49">
        <v>0</v>
      </c>
      <c r="AM19" s="49">
        <v>0</v>
      </c>
      <c r="AN19" s="49">
        <v>0</v>
      </c>
      <c r="AO19" s="49">
        <v>0</v>
      </c>
      <c r="AP19" s="33"/>
      <c r="AQ19" s="46"/>
      <c r="AR19" s="33"/>
      <c r="BA19" s="47" t="str">
        <f t="shared" si="5"/>
        <v>4</v>
      </c>
      <c r="BB19" s="48" t="str">
        <f t="shared" si="5"/>
        <v xml:space="preserve">   (Over) / Under Recovered Gas Cost</v>
      </c>
      <c r="BC19" s="206">
        <f t="shared" si="6"/>
        <v>0</v>
      </c>
      <c r="BD19" s="206">
        <f t="shared" si="3"/>
        <v>0</v>
      </c>
      <c r="BE19" s="206">
        <f t="shared" si="3"/>
        <v>0</v>
      </c>
      <c r="BF19" s="206">
        <f t="shared" si="3"/>
        <v>0</v>
      </c>
      <c r="BG19" s="206">
        <f t="shared" si="3"/>
        <v>0</v>
      </c>
      <c r="BH19" s="206">
        <f t="shared" si="3"/>
        <v>0</v>
      </c>
      <c r="BI19" s="206">
        <f t="shared" si="3"/>
        <v>0</v>
      </c>
      <c r="BJ19" s="206">
        <f t="shared" si="3"/>
        <v>0</v>
      </c>
      <c r="BK19" s="206">
        <f t="shared" si="3"/>
        <v>0</v>
      </c>
      <c r="BL19" s="206">
        <f t="shared" si="3"/>
        <v>0</v>
      </c>
      <c r="BM19" s="206">
        <f t="shared" si="3"/>
        <v>0</v>
      </c>
      <c r="BN19" s="206">
        <f t="shared" si="3"/>
        <v>0</v>
      </c>
      <c r="BO19" s="206">
        <f t="shared" si="3"/>
        <v>0</v>
      </c>
    </row>
    <row r="20" spans="1:67" ht="12" customHeight="1" x14ac:dyDescent="0.2">
      <c r="A20" s="47" t="s">
        <v>281</v>
      </c>
      <c r="B20" s="48" t="s">
        <v>284</v>
      </c>
      <c r="C20" s="46">
        <f>BACKUP!C53</f>
        <v>156</v>
      </c>
      <c r="D20" s="46">
        <f>BACKUP!D53</f>
        <v>143</v>
      </c>
      <c r="E20" s="46">
        <f>BACKUP!E53</f>
        <v>130</v>
      </c>
      <c r="F20" s="46">
        <f>BACKUP!F53</f>
        <v>117</v>
      </c>
      <c r="G20" s="46">
        <f>BACKUP!G53</f>
        <v>104</v>
      </c>
      <c r="H20" s="46">
        <f>BACKUP!H53</f>
        <v>91</v>
      </c>
      <c r="I20" s="46">
        <f>BACKUP!I53</f>
        <v>78</v>
      </c>
      <c r="J20" s="46">
        <f>BACKUP!J53</f>
        <v>65</v>
      </c>
      <c r="K20" s="46">
        <f>BACKUP!K53</f>
        <v>52</v>
      </c>
      <c r="L20" s="46">
        <f>BACKUP!L53</f>
        <v>39</v>
      </c>
      <c r="M20" s="46">
        <f>BACKUP!M53</f>
        <v>26</v>
      </c>
      <c r="N20" s="46">
        <f>BACKUP!N53</f>
        <v>13</v>
      </c>
      <c r="O20" s="46">
        <f>BACKUP!O53</f>
        <v>175</v>
      </c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47" t="str">
        <f t="shared" si="4"/>
        <v>4</v>
      </c>
      <c r="AB20" s="48" t="str">
        <f t="shared" si="4"/>
        <v xml:space="preserve">   Prepayments</v>
      </c>
      <c r="AC20" s="49">
        <v>0</v>
      </c>
      <c r="AD20" s="49">
        <v>0</v>
      </c>
      <c r="AE20" s="49">
        <v>0</v>
      </c>
      <c r="AF20" s="49">
        <v>0</v>
      </c>
      <c r="AG20" s="49">
        <v>0</v>
      </c>
      <c r="AH20" s="49">
        <v>0</v>
      </c>
      <c r="AI20" s="49">
        <v>0</v>
      </c>
      <c r="AJ20" s="49">
        <v>0</v>
      </c>
      <c r="AK20" s="49">
        <v>0</v>
      </c>
      <c r="AL20" s="49">
        <v>0</v>
      </c>
      <c r="AM20" s="49">
        <v>0</v>
      </c>
      <c r="AN20" s="49">
        <v>0</v>
      </c>
      <c r="AO20" s="49">
        <v>0</v>
      </c>
      <c r="AP20" s="33"/>
      <c r="AQ20" s="46"/>
      <c r="AR20" s="33"/>
      <c r="BA20" s="47" t="str">
        <f t="shared" si="5"/>
        <v>4</v>
      </c>
      <c r="BB20" s="48" t="str">
        <f t="shared" si="5"/>
        <v xml:space="preserve">   Prepayments</v>
      </c>
      <c r="BC20" s="206">
        <f t="shared" si="6"/>
        <v>156</v>
      </c>
      <c r="BD20" s="206">
        <f t="shared" si="3"/>
        <v>143</v>
      </c>
      <c r="BE20" s="206">
        <f t="shared" si="3"/>
        <v>130</v>
      </c>
      <c r="BF20" s="206">
        <f t="shared" si="3"/>
        <v>117</v>
      </c>
      <c r="BG20" s="206">
        <f t="shared" si="3"/>
        <v>104</v>
      </c>
      <c r="BH20" s="206">
        <f t="shared" si="3"/>
        <v>91</v>
      </c>
      <c r="BI20" s="206">
        <f t="shared" si="3"/>
        <v>78</v>
      </c>
      <c r="BJ20" s="206">
        <f t="shared" si="3"/>
        <v>65</v>
      </c>
      <c r="BK20" s="206">
        <f t="shared" si="3"/>
        <v>52</v>
      </c>
      <c r="BL20" s="206">
        <f t="shared" si="3"/>
        <v>39</v>
      </c>
      <c r="BM20" s="206">
        <f t="shared" si="3"/>
        <v>26</v>
      </c>
      <c r="BN20" s="206">
        <f t="shared" si="3"/>
        <v>13</v>
      </c>
      <c r="BO20" s="206">
        <f t="shared" si="3"/>
        <v>175</v>
      </c>
    </row>
    <row r="21" spans="1:67" ht="12" customHeight="1" x14ac:dyDescent="0.2">
      <c r="A21" s="47" t="s">
        <v>285</v>
      </c>
      <c r="B21" s="58" t="s">
        <v>286</v>
      </c>
      <c r="C21" s="46">
        <f>BACKUP!C98</f>
        <v>6641</v>
      </c>
      <c r="D21" s="46">
        <f>BACKUP!D98</f>
        <v>6532</v>
      </c>
      <c r="E21" s="46">
        <f>BACKUP!E98</f>
        <v>6423</v>
      </c>
      <c r="F21" s="46">
        <f>BACKUP!F98</f>
        <v>6314</v>
      </c>
      <c r="G21" s="46">
        <f>BACKUP!G98</f>
        <v>6205</v>
      </c>
      <c r="H21" s="46">
        <f>BACKUP!H98</f>
        <v>6096</v>
      </c>
      <c r="I21" s="46">
        <f>BACKUP!I98</f>
        <v>5987</v>
      </c>
      <c r="J21" s="46">
        <f>BACKUP!J98</f>
        <v>5878</v>
      </c>
      <c r="K21" s="46">
        <f>BACKUP!K98</f>
        <v>5769</v>
      </c>
      <c r="L21" s="46">
        <f>BACKUP!L98</f>
        <v>7060</v>
      </c>
      <c r="M21" s="46">
        <f>BACKUP!M98</f>
        <v>6944</v>
      </c>
      <c r="N21" s="46">
        <f>BACKUP!N98</f>
        <v>6827</v>
      </c>
      <c r="O21" s="46">
        <f>BACKUP!O98</f>
        <v>6710</v>
      </c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47" t="str">
        <f t="shared" si="4"/>
        <v>8</v>
      </c>
      <c r="AB21" s="48" t="str">
        <f t="shared" si="4"/>
        <v xml:space="preserve">   Regulatory Assets</v>
      </c>
      <c r="AC21" s="49">
        <v>0</v>
      </c>
      <c r="AD21" s="49">
        <v>0</v>
      </c>
      <c r="AE21" s="49">
        <v>0</v>
      </c>
      <c r="AF21" s="49">
        <v>0</v>
      </c>
      <c r="AG21" s="49">
        <v>0</v>
      </c>
      <c r="AH21" s="49">
        <v>0</v>
      </c>
      <c r="AI21" s="49">
        <v>0</v>
      </c>
      <c r="AJ21" s="49">
        <v>0</v>
      </c>
      <c r="AK21" s="49">
        <v>0</v>
      </c>
      <c r="AL21" s="49">
        <v>0</v>
      </c>
      <c r="AM21" s="49">
        <v>0</v>
      </c>
      <c r="AN21" s="49">
        <v>0</v>
      </c>
      <c r="AO21" s="49">
        <v>0</v>
      </c>
      <c r="AP21" s="33"/>
      <c r="AQ21" s="46"/>
      <c r="AR21" s="33"/>
      <c r="BA21" s="47" t="str">
        <f t="shared" si="5"/>
        <v>8</v>
      </c>
      <c r="BB21" s="48" t="str">
        <f t="shared" si="5"/>
        <v xml:space="preserve">   Regulatory Assets</v>
      </c>
      <c r="BC21" s="206">
        <f t="shared" si="6"/>
        <v>6641</v>
      </c>
      <c r="BD21" s="206">
        <f t="shared" si="3"/>
        <v>6532</v>
      </c>
      <c r="BE21" s="206">
        <f t="shared" si="3"/>
        <v>6423</v>
      </c>
      <c r="BF21" s="206">
        <f t="shared" si="3"/>
        <v>6314</v>
      </c>
      <c r="BG21" s="206">
        <f t="shared" si="3"/>
        <v>6205</v>
      </c>
      <c r="BH21" s="206">
        <f t="shared" si="3"/>
        <v>6096</v>
      </c>
      <c r="BI21" s="206">
        <f t="shared" si="3"/>
        <v>5987</v>
      </c>
      <c r="BJ21" s="206">
        <f t="shared" si="3"/>
        <v>5878</v>
      </c>
      <c r="BK21" s="206">
        <f t="shared" si="3"/>
        <v>5769</v>
      </c>
      <c r="BL21" s="206">
        <f t="shared" si="3"/>
        <v>7060</v>
      </c>
      <c r="BM21" s="206">
        <f t="shared" si="3"/>
        <v>6944</v>
      </c>
      <c r="BN21" s="206">
        <f t="shared" si="3"/>
        <v>6827</v>
      </c>
      <c r="BO21" s="206">
        <f t="shared" si="3"/>
        <v>6710</v>
      </c>
    </row>
    <row r="22" spans="1:67" ht="12" customHeight="1" x14ac:dyDescent="0.2">
      <c r="A22" s="47" t="s">
        <v>281</v>
      </c>
      <c r="B22" s="48" t="s">
        <v>38</v>
      </c>
      <c r="C22" s="50">
        <f>BACKUP!C107</f>
        <v>1</v>
      </c>
      <c r="D22" s="50">
        <f>BACKUP!D107</f>
        <v>1</v>
      </c>
      <c r="E22" s="50">
        <f>BACKUP!E107</f>
        <v>1</v>
      </c>
      <c r="F22" s="50">
        <f>BACKUP!F107</f>
        <v>1</v>
      </c>
      <c r="G22" s="50">
        <f>BACKUP!G107</f>
        <v>1</v>
      </c>
      <c r="H22" s="50">
        <f>BACKUP!H107</f>
        <v>1</v>
      </c>
      <c r="I22" s="50">
        <f>BACKUP!I107</f>
        <v>1</v>
      </c>
      <c r="J22" s="50">
        <f>BACKUP!J107</f>
        <v>1</v>
      </c>
      <c r="K22" s="50">
        <f>BACKUP!K107</f>
        <v>1</v>
      </c>
      <c r="L22" s="50">
        <f>BACKUP!L107</f>
        <v>1</v>
      </c>
      <c r="M22" s="50">
        <f>BACKUP!M107</f>
        <v>1</v>
      </c>
      <c r="N22" s="50">
        <f>BACKUP!N107</f>
        <v>1</v>
      </c>
      <c r="O22" s="50">
        <f>BACKUP!O107</f>
        <v>1</v>
      </c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47" t="str">
        <f t="shared" si="4"/>
        <v>4</v>
      </c>
      <c r="AB22" s="48" t="str">
        <f t="shared" si="4"/>
        <v xml:space="preserve">   Other</v>
      </c>
      <c r="AC22" s="176">
        <v>0</v>
      </c>
      <c r="AD22" s="176">
        <v>0</v>
      </c>
      <c r="AE22" s="176">
        <v>0</v>
      </c>
      <c r="AF22" s="176">
        <v>0</v>
      </c>
      <c r="AG22" s="176">
        <v>0</v>
      </c>
      <c r="AH22" s="176">
        <v>0</v>
      </c>
      <c r="AI22" s="176">
        <v>0</v>
      </c>
      <c r="AJ22" s="176">
        <v>0</v>
      </c>
      <c r="AK22" s="176">
        <v>0</v>
      </c>
      <c r="AL22" s="176">
        <v>0</v>
      </c>
      <c r="AM22" s="176">
        <v>0</v>
      </c>
      <c r="AN22" s="176">
        <v>0</v>
      </c>
      <c r="AO22" s="176">
        <v>0</v>
      </c>
      <c r="AP22" s="33"/>
      <c r="AQ22" s="46"/>
      <c r="AR22" s="33"/>
      <c r="BA22" s="47" t="str">
        <f t="shared" si="5"/>
        <v>4</v>
      </c>
      <c r="BB22" s="48" t="str">
        <f t="shared" si="5"/>
        <v xml:space="preserve">   Other</v>
      </c>
      <c r="BC22" s="51">
        <f t="shared" si="6"/>
        <v>1</v>
      </c>
      <c r="BD22" s="51">
        <f t="shared" si="3"/>
        <v>1</v>
      </c>
      <c r="BE22" s="51">
        <f t="shared" si="3"/>
        <v>1</v>
      </c>
      <c r="BF22" s="51">
        <f t="shared" si="3"/>
        <v>1</v>
      </c>
      <c r="BG22" s="51">
        <f t="shared" si="3"/>
        <v>1</v>
      </c>
      <c r="BH22" s="51">
        <f t="shared" si="3"/>
        <v>1</v>
      </c>
      <c r="BI22" s="51">
        <f t="shared" si="3"/>
        <v>1</v>
      </c>
      <c r="BJ22" s="51">
        <f t="shared" si="3"/>
        <v>1</v>
      </c>
      <c r="BK22" s="51">
        <f t="shared" si="3"/>
        <v>1</v>
      </c>
      <c r="BL22" s="51">
        <f t="shared" si="3"/>
        <v>1</v>
      </c>
      <c r="BM22" s="51">
        <f t="shared" si="3"/>
        <v>1</v>
      </c>
      <c r="BN22" s="51">
        <f t="shared" si="3"/>
        <v>1</v>
      </c>
      <c r="BO22" s="51">
        <f t="shared" si="3"/>
        <v>1</v>
      </c>
    </row>
    <row r="23" spans="1:67" ht="3.95" customHeight="1" x14ac:dyDescent="0.2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</row>
    <row r="24" spans="1:67" x14ac:dyDescent="0.2">
      <c r="A24" s="30"/>
      <c r="B24" s="31" t="s">
        <v>287</v>
      </c>
      <c r="C24" s="50">
        <f t="shared" ref="C24:O24" si="7">SUM(C12:C23)</f>
        <v>314883</v>
      </c>
      <c r="D24" s="50">
        <f t="shared" si="7"/>
        <v>314196</v>
      </c>
      <c r="E24" s="50">
        <f t="shared" si="7"/>
        <v>314384</v>
      </c>
      <c r="F24" s="50">
        <f t="shared" si="7"/>
        <v>317080</v>
      </c>
      <c r="G24" s="50">
        <f t="shared" si="7"/>
        <v>313956</v>
      </c>
      <c r="H24" s="50">
        <f t="shared" si="7"/>
        <v>315166</v>
      </c>
      <c r="I24" s="50">
        <f t="shared" si="7"/>
        <v>317898</v>
      </c>
      <c r="J24" s="50">
        <f t="shared" si="7"/>
        <v>324147</v>
      </c>
      <c r="K24" s="50">
        <f t="shared" si="7"/>
        <v>330562</v>
      </c>
      <c r="L24" s="50">
        <f t="shared" si="7"/>
        <v>338486</v>
      </c>
      <c r="M24" s="50">
        <f t="shared" si="7"/>
        <v>339121</v>
      </c>
      <c r="N24" s="50">
        <f t="shared" si="7"/>
        <v>342544</v>
      </c>
      <c r="O24" s="50">
        <f t="shared" si="7"/>
        <v>350556</v>
      </c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0"/>
      <c r="AB24" s="31" t="str">
        <f>B24</f>
        <v xml:space="preserve">      Total Current Assets</v>
      </c>
      <c r="AC24" s="50">
        <f t="shared" ref="AC24:AO24" si="8">SUM(AC12:AC23)</f>
        <v>-5</v>
      </c>
      <c r="AD24" s="50">
        <f t="shared" si="8"/>
        <v>-5</v>
      </c>
      <c r="AE24" s="50">
        <f t="shared" si="8"/>
        <v>-5</v>
      </c>
      <c r="AF24" s="50">
        <f t="shared" si="8"/>
        <v>-5</v>
      </c>
      <c r="AG24" s="50">
        <f t="shared" si="8"/>
        <v>-5</v>
      </c>
      <c r="AH24" s="50">
        <f t="shared" si="8"/>
        <v>-5</v>
      </c>
      <c r="AI24" s="50">
        <f t="shared" si="8"/>
        <v>-5</v>
      </c>
      <c r="AJ24" s="50">
        <f t="shared" si="8"/>
        <v>-5</v>
      </c>
      <c r="AK24" s="50">
        <f t="shared" si="8"/>
        <v>-5</v>
      </c>
      <c r="AL24" s="50">
        <f t="shared" si="8"/>
        <v>-5</v>
      </c>
      <c r="AM24" s="50">
        <f t="shared" si="8"/>
        <v>-5</v>
      </c>
      <c r="AN24" s="50">
        <f t="shared" si="8"/>
        <v>-5</v>
      </c>
      <c r="AO24" s="50">
        <f t="shared" si="8"/>
        <v>-5</v>
      </c>
      <c r="AP24" s="33"/>
      <c r="AQ24" s="46"/>
      <c r="AR24" s="33"/>
      <c r="BA24" s="30"/>
      <c r="BB24" s="31" t="str">
        <f>B24</f>
        <v xml:space="preserve">      Total Current Assets</v>
      </c>
      <c r="BC24" s="50">
        <f t="shared" ref="BC24:BO24" si="9">SUM(BC12:BC23)</f>
        <v>314888</v>
      </c>
      <c r="BD24" s="50">
        <f t="shared" si="9"/>
        <v>314201</v>
      </c>
      <c r="BE24" s="50">
        <f t="shared" si="9"/>
        <v>314389</v>
      </c>
      <c r="BF24" s="50">
        <f t="shared" si="9"/>
        <v>317085</v>
      </c>
      <c r="BG24" s="50">
        <f t="shared" si="9"/>
        <v>313961</v>
      </c>
      <c r="BH24" s="50">
        <f t="shared" si="9"/>
        <v>315171</v>
      </c>
      <c r="BI24" s="50">
        <f t="shared" si="9"/>
        <v>317903</v>
      </c>
      <c r="BJ24" s="50">
        <f t="shared" si="9"/>
        <v>324152</v>
      </c>
      <c r="BK24" s="50">
        <f t="shared" si="9"/>
        <v>330567</v>
      </c>
      <c r="BL24" s="50">
        <f t="shared" si="9"/>
        <v>338491</v>
      </c>
      <c r="BM24" s="50">
        <f t="shared" si="9"/>
        <v>339126</v>
      </c>
      <c r="BN24" s="50">
        <f t="shared" si="9"/>
        <v>342549</v>
      </c>
      <c r="BO24" s="50">
        <f t="shared" si="9"/>
        <v>350561</v>
      </c>
    </row>
    <row r="25" spans="1:67" x14ac:dyDescent="0.2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</row>
    <row r="26" spans="1:67" x14ac:dyDescent="0.2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46"/>
      <c r="AR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</row>
    <row r="27" spans="1:67" x14ac:dyDescent="0.2">
      <c r="A27" s="30"/>
      <c r="B27" s="31" t="s">
        <v>288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0"/>
      <c r="AB27" s="31" t="str">
        <f>B27</f>
        <v>INVESTMENTS AND OTHER ASSETS</v>
      </c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46"/>
      <c r="AR27" s="33"/>
      <c r="BA27" s="30"/>
      <c r="BB27" s="31" t="str">
        <f>B27</f>
        <v>INVESTMENTS AND OTHER ASSETS</v>
      </c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</row>
    <row r="28" spans="1:67" x14ac:dyDescent="0.2">
      <c r="A28" s="47" t="s">
        <v>289</v>
      </c>
      <c r="B28" s="48" t="s">
        <v>290</v>
      </c>
      <c r="C28" s="46">
        <f>BACKUP!C116</f>
        <v>0</v>
      </c>
      <c r="D28" s="46">
        <f>BACKUP!D116</f>
        <v>0</v>
      </c>
      <c r="E28" s="46">
        <f>BACKUP!E116</f>
        <v>0</v>
      </c>
      <c r="F28" s="46">
        <f>BACKUP!F116</f>
        <v>0</v>
      </c>
      <c r="G28" s="46">
        <f>BACKUP!G116</f>
        <v>0</v>
      </c>
      <c r="H28" s="46">
        <f>BACKUP!H116</f>
        <v>0</v>
      </c>
      <c r="I28" s="46">
        <f>BACKUP!I116</f>
        <v>0</v>
      </c>
      <c r="J28" s="46">
        <f>BACKUP!J116</f>
        <v>0</v>
      </c>
      <c r="K28" s="46">
        <f>BACKUP!K116</f>
        <v>0</v>
      </c>
      <c r="L28" s="46">
        <f>BACKUP!L116</f>
        <v>0</v>
      </c>
      <c r="M28" s="46">
        <f>BACKUP!M116</f>
        <v>0</v>
      </c>
      <c r="N28" s="46">
        <f>BACKUP!N116</f>
        <v>0</v>
      </c>
      <c r="O28" s="46">
        <f>BACKUP!O116</f>
        <v>0</v>
      </c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47" t="str">
        <f>A28</f>
        <v>5</v>
      </c>
      <c r="AB28" s="48" t="str">
        <f>B28</f>
        <v xml:space="preserve">   Pipeline Partnerships</v>
      </c>
      <c r="AC28" s="206">
        <f>C28</f>
        <v>0</v>
      </c>
      <c r="AD28" s="206">
        <f>D28</f>
        <v>0</v>
      </c>
      <c r="AE28" s="206">
        <f>E28</f>
        <v>0</v>
      </c>
      <c r="AF28" s="206">
        <f>F28</f>
        <v>0</v>
      </c>
      <c r="AG28" s="206">
        <f>G28</f>
        <v>0</v>
      </c>
      <c r="AH28" s="206">
        <f t="shared" ref="AH28:AO28" si="10">H28</f>
        <v>0</v>
      </c>
      <c r="AI28" s="206">
        <f t="shared" si="10"/>
        <v>0</v>
      </c>
      <c r="AJ28" s="206">
        <f t="shared" si="10"/>
        <v>0</v>
      </c>
      <c r="AK28" s="206">
        <f t="shared" si="10"/>
        <v>0</v>
      </c>
      <c r="AL28" s="206">
        <f t="shared" si="10"/>
        <v>0</v>
      </c>
      <c r="AM28" s="206">
        <f t="shared" si="10"/>
        <v>0</v>
      </c>
      <c r="AN28" s="206">
        <f t="shared" si="10"/>
        <v>0</v>
      </c>
      <c r="AO28" s="206">
        <f t="shared" si="10"/>
        <v>0</v>
      </c>
      <c r="AP28" s="33"/>
      <c r="AQ28" s="46"/>
      <c r="AR28" s="33"/>
      <c r="BA28" s="47" t="str">
        <f>A28</f>
        <v>5</v>
      </c>
      <c r="BB28" s="48" t="str">
        <f>B28</f>
        <v xml:space="preserve">   Pipeline Partnerships</v>
      </c>
      <c r="BC28" s="206">
        <f t="shared" ref="BC28:BO30" si="11">C28-AC28</f>
        <v>0</v>
      </c>
      <c r="BD28" s="206">
        <f t="shared" si="11"/>
        <v>0</v>
      </c>
      <c r="BE28" s="206">
        <f t="shared" si="11"/>
        <v>0</v>
      </c>
      <c r="BF28" s="206">
        <f t="shared" si="11"/>
        <v>0</v>
      </c>
      <c r="BG28" s="206">
        <f t="shared" si="11"/>
        <v>0</v>
      </c>
      <c r="BH28" s="206">
        <f t="shared" si="11"/>
        <v>0</v>
      </c>
      <c r="BI28" s="206">
        <f t="shared" si="11"/>
        <v>0</v>
      </c>
      <c r="BJ28" s="206">
        <f t="shared" si="11"/>
        <v>0</v>
      </c>
      <c r="BK28" s="206">
        <f t="shared" si="11"/>
        <v>0</v>
      </c>
      <c r="BL28" s="206">
        <f t="shared" si="11"/>
        <v>0</v>
      </c>
      <c r="BM28" s="206">
        <f t="shared" si="11"/>
        <v>0</v>
      </c>
      <c r="BN28" s="206">
        <f t="shared" si="11"/>
        <v>0</v>
      </c>
      <c r="BO28" s="206">
        <f t="shared" si="11"/>
        <v>0</v>
      </c>
    </row>
    <row r="29" spans="1:67" x14ac:dyDescent="0.2">
      <c r="A29" s="47" t="s">
        <v>291</v>
      </c>
      <c r="B29" s="58" t="s">
        <v>279</v>
      </c>
      <c r="C29" s="46">
        <f>BACKUP!C177</f>
        <v>14193</v>
      </c>
      <c r="D29" s="46">
        <f>BACKUP!D177</f>
        <v>14193</v>
      </c>
      <c r="E29" s="46">
        <f>BACKUP!E177</f>
        <v>14193</v>
      </c>
      <c r="F29" s="46">
        <f>BACKUP!F177</f>
        <v>14193</v>
      </c>
      <c r="G29" s="46">
        <f>BACKUP!G177</f>
        <v>14193</v>
      </c>
      <c r="H29" s="46">
        <f>BACKUP!H177</f>
        <v>14193</v>
      </c>
      <c r="I29" s="46">
        <f>BACKUP!I177</f>
        <v>14193</v>
      </c>
      <c r="J29" s="46">
        <f>BACKUP!J177</f>
        <v>14193</v>
      </c>
      <c r="K29" s="46">
        <f>BACKUP!K177</f>
        <v>14193</v>
      </c>
      <c r="L29" s="46">
        <f>BACKUP!L177</f>
        <v>14193</v>
      </c>
      <c r="M29" s="46">
        <f>BACKUP!M177</f>
        <v>14193</v>
      </c>
      <c r="N29" s="46">
        <f>BACKUP!N177</f>
        <v>14193</v>
      </c>
      <c r="O29" s="46">
        <f>BACKUP!O177</f>
        <v>14193</v>
      </c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47" t="str">
        <f>A29</f>
        <v>9</v>
      </c>
      <c r="AB29" s="48" t="str">
        <f>B29</f>
        <v xml:space="preserve">   Asset Price Risk Management</v>
      </c>
      <c r="AC29" s="49">
        <v>0</v>
      </c>
      <c r="AD29" s="49">
        <v>0</v>
      </c>
      <c r="AE29" s="49">
        <v>0</v>
      </c>
      <c r="AF29" s="49">
        <v>0</v>
      </c>
      <c r="AG29" s="49">
        <v>0</v>
      </c>
      <c r="AH29" s="49">
        <v>0</v>
      </c>
      <c r="AI29" s="49">
        <v>0</v>
      </c>
      <c r="AJ29" s="49">
        <v>0</v>
      </c>
      <c r="AK29" s="49">
        <v>0</v>
      </c>
      <c r="AL29" s="49">
        <v>0</v>
      </c>
      <c r="AM29" s="49">
        <v>0</v>
      </c>
      <c r="AN29" s="49">
        <v>0</v>
      </c>
      <c r="AO29" s="49">
        <v>0</v>
      </c>
      <c r="AP29" s="33"/>
      <c r="AQ29" s="46"/>
      <c r="AR29" s="33"/>
      <c r="BA29" s="47" t="str">
        <f>A29</f>
        <v>9</v>
      </c>
      <c r="BB29" s="48" t="str">
        <f>B29</f>
        <v xml:space="preserve">   Asset Price Risk Management</v>
      </c>
      <c r="BC29" s="206">
        <f t="shared" ref="BC29:BO29" si="12">C29-AC29</f>
        <v>14193</v>
      </c>
      <c r="BD29" s="206">
        <f t="shared" si="12"/>
        <v>14193</v>
      </c>
      <c r="BE29" s="206">
        <f t="shared" si="12"/>
        <v>14193</v>
      </c>
      <c r="BF29" s="206">
        <f t="shared" si="12"/>
        <v>14193</v>
      </c>
      <c r="BG29" s="206">
        <f t="shared" si="12"/>
        <v>14193</v>
      </c>
      <c r="BH29" s="206">
        <f t="shared" si="12"/>
        <v>14193</v>
      </c>
      <c r="BI29" s="206">
        <f t="shared" si="12"/>
        <v>14193</v>
      </c>
      <c r="BJ29" s="206">
        <f t="shared" si="12"/>
        <v>14193</v>
      </c>
      <c r="BK29" s="206">
        <f t="shared" si="12"/>
        <v>14193</v>
      </c>
      <c r="BL29" s="206">
        <f t="shared" si="12"/>
        <v>14193</v>
      </c>
      <c r="BM29" s="206">
        <f t="shared" si="12"/>
        <v>14193</v>
      </c>
      <c r="BN29" s="206">
        <f t="shared" si="12"/>
        <v>14193</v>
      </c>
      <c r="BO29" s="206">
        <f t="shared" si="12"/>
        <v>14193</v>
      </c>
    </row>
    <row r="30" spans="1:67" x14ac:dyDescent="0.2">
      <c r="A30" s="47" t="s">
        <v>289</v>
      </c>
      <c r="B30" s="48" t="s">
        <v>38</v>
      </c>
      <c r="C30" s="50">
        <f>BACKUP!C124</f>
        <v>0</v>
      </c>
      <c r="D30" s="50">
        <f>BACKUP!D124</f>
        <v>0</v>
      </c>
      <c r="E30" s="50">
        <f>BACKUP!E124</f>
        <v>0</v>
      </c>
      <c r="F30" s="50">
        <f>BACKUP!F124</f>
        <v>0</v>
      </c>
      <c r="G30" s="50">
        <f>BACKUP!G124</f>
        <v>0</v>
      </c>
      <c r="H30" s="50">
        <f>BACKUP!H124</f>
        <v>0</v>
      </c>
      <c r="I30" s="50">
        <f>BACKUP!I124</f>
        <v>0</v>
      </c>
      <c r="J30" s="50">
        <f>BACKUP!J124</f>
        <v>0</v>
      </c>
      <c r="K30" s="50">
        <f>BACKUP!K124</f>
        <v>0</v>
      </c>
      <c r="L30" s="50">
        <f>BACKUP!L124</f>
        <v>0</v>
      </c>
      <c r="M30" s="50">
        <f>BACKUP!M124</f>
        <v>0</v>
      </c>
      <c r="N30" s="50">
        <f>BACKUP!N124</f>
        <v>0</v>
      </c>
      <c r="O30" s="50">
        <f>BACKUP!O124</f>
        <v>0</v>
      </c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47" t="str">
        <f>A30</f>
        <v>5</v>
      </c>
      <c r="AB30" s="48" t="str">
        <f>B30</f>
        <v xml:space="preserve">   Other</v>
      </c>
      <c r="AC30" s="176">
        <v>0</v>
      </c>
      <c r="AD30" s="176">
        <v>0</v>
      </c>
      <c r="AE30" s="176">
        <v>0</v>
      </c>
      <c r="AF30" s="176">
        <v>0</v>
      </c>
      <c r="AG30" s="176">
        <v>0</v>
      </c>
      <c r="AH30" s="176">
        <v>0</v>
      </c>
      <c r="AI30" s="176">
        <v>0</v>
      </c>
      <c r="AJ30" s="176">
        <v>0</v>
      </c>
      <c r="AK30" s="176">
        <v>0</v>
      </c>
      <c r="AL30" s="176">
        <v>0</v>
      </c>
      <c r="AM30" s="176">
        <v>0</v>
      </c>
      <c r="AN30" s="176">
        <v>0</v>
      </c>
      <c r="AO30" s="176">
        <v>0</v>
      </c>
      <c r="AP30" s="33"/>
      <c r="AQ30" s="46"/>
      <c r="AR30" s="33"/>
      <c r="BA30" s="47" t="str">
        <f>A30</f>
        <v>5</v>
      </c>
      <c r="BB30" s="48" t="str">
        <f>B30</f>
        <v xml:space="preserve">   Other</v>
      </c>
      <c r="BC30" s="51">
        <f t="shared" si="11"/>
        <v>0</v>
      </c>
      <c r="BD30" s="51">
        <f t="shared" si="11"/>
        <v>0</v>
      </c>
      <c r="BE30" s="51">
        <f t="shared" si="11"/>
        <v>0</v>
      </c>
      <c r="BF30" s="51">
        <f t="shared" si="11"/>
        <v>0</v>
      </c>
      <c r="BG30" s="51">
        <f t="shared" si="11"/>
        <v>0</v>
      </c>
      <c r="BH30" s="51">
        <f t="shared" si="11"/>
        <v>0</v>
      </c>
      <c r="BI30" s="51">
        <f t="shared" si="11"/>
        <v>0</v>
      </c>
      <c r="BJ30" s="51">
        <f t="shared" si="11"/>
        <v>0</v>
      </c>
      <c r="BK30" s="51">
        <f t="shared" si="11"/>
        <v>0</v>
      </c>
      <c r="BL30" s="51">
        <f t="shared" si="11"/>
        <v>0</v>
      </c>
      <c r="BM30" s="51">
        <f t="shared" si="11"/>
        <v>0</v>
      </c>
      <c r="BN30" s="51">
        <f t="shared" si="11"/>
        <v>0</v>
      </c>
      <c r="BO30" s="51">
        <f t="shared" si="11"/>
        <v>0</v>
      </c>
    </row>
    <row r="31" spans="1:67" ht="3.95" customHeight="1" x14ac:dyDescent="0.2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</row>
    <row r="32" spans="1:67" x14ac:dyDescent="0.2">
      <c r="A32" s="30"/>
      <c r="B32" s="31" t="s">
        <v>292</v>
      </c>
      <c r="C32" s="50">
        <f t="shared" ref="C32:O32" si="13">SUM(C28:C31)</f>
        <v>14193</v>
      </c>
      <c r="D32" s="50">
        <f t="shared" si="13"/>
        <v>14193</v>
      </c>
      <c r="E32" s="50">
        <f t="shared" si="13"/>
        <v>14193</v>
      </c>
      <c r="F32" s="50">
        <f t="shared" si="13"/>
        <v>14193</v>
      </c>
      <c r="G32" s="50">
        <f t="shared" si="13"/>
        <v>14193</v>
      </c>
      <c r="H32" s="50">
        <f t="shared" si="13"/>
        <v>14193</v>
      </c>
      <c r="I32" s="50">
        <f t="shared" si="13"/>
        <v>14193</v>
      </c>
      <c r="J32" s="50">
        <f t="shared" si="13"/>
        <v>14193</v>
      </c>
      <c r="K32" s="50">
        <f t="shared" si="13"/>
        <v>14193</v>
      </c>
      <c r="L32" s="50">
        <f t="shared" si="13"/>
        <v>14193</v>
      </c>
      <c r="M32" s="50">
        <f t="shared" si="13"/>
        <v>14193</v>
      </c>
      <c r="N32" s="50">
        <f t="shared" si="13"/>
        <v>14193</v>
      </c>
      <c r="O32" s="50">
        <f t="shared" si="13"/>
        <v>14193</v>
      </c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0"/>
      <c r="AB32" s="31" t="str">
        <f>B32</f>
        <v xml:space="preserve">      Total Investments &amp; Other Assets</v>
      </c>
      <c r="AC32" s="50">
        <f t="shared" ref="AC32:AO32" si="14">SUM(AC28:AC31)</f>
        <v>0</v>
      </c>
      <c r="AD32" s="50">
        <f t="shared" si="14"/>
        <v>0</v>
      </c>
      <c r="AE32" s="50">
        <f t="shared" si="14"/>
        <v>0</v>
      </c>
      <c r="AF32" s="50">
        <f t="shared" si="14"/>
        <v>0</v>
      </c>
      <c r="AG32" s="50">
        <f t="shared" si="14"/>
        <v>0</v>
      </c>
      <c r="AH32" s="50">
        <f t="shared" si="14"/>
        <v>0</v>
      </c>
      <c r="AI32" s="50">
        <f t="shared" si="14"/>
        <v>0</v>
      </c>
      <c r="AJ32" s="50">
        <f t="shared" si="14"/>
        <v>0</v>
      </c>
      <c r="AK32" s="50">
        <f t="shared" si="14"/>
        <v>0</v>
      </c>
      <c r="AL32" s="50">
        <f t="shared" si="14"/>
        <v>0</v>
      </c>
      <c r="AM32" s="50">
        <f t="shared" si="14"/>
        <v>0</v>
      </c>
      <c r="AN32" s="50">
        <f t="shared" si="14"/>
        <v>0</v>
      </c>
      <c r="AO32" s="50">
        <f t="shared" si="14"/>
        <v>0</v>
      </c>
      <c r="AP32" s="33"/>
      <c r="AQ32" s="46"/>
      <c r="AR32" s="33"/>
      <c r="BA32" s="30"/>
      <c r="BB32" s="31" t="str">
        <f>B32</f>
        <v xml:space="preserve">      Total Investments &amp; Other Assets</v>
      </c>
      <c r="BC32" s="50">
        <f t="shared" ref="BC32:BO32" si="15">SUM(BC28:BC31)</f>
        <v>14193</v>
      </c>
      <c r="BD32" s="50">
        <f t="shared" si="15"/>
        <v>14193</v>
      </c>
      <c r="BE32" s="50">
        <f t="shared" si="15"/>
        <v>14193</v>
      </c>
      <c r="BF32" s="50">
        <f t="shared" si="15"/>
        <v>14193</v>
      </c>
      <c r="BG32" s="50">
        <f t="shared" si="15"/>
        <v>14193</v>
      </c>
      <c r="BH32" s="50">
        <f t="shared" si="15"/>
        <v>14193</v>
      </c>
      <c r="BI32" s="50">
        <f t="shared" si="15"/>
        <v>14193</v>
      </c>
      <c r="BJ32" s="50">
        <f t="shared" si="15"/>
        <v>14193</v>
      </c>
      <c r="BK32" s="50">
        <f t="shared" si="15"/>
        <v>14193</v>
      </c>
      <c r="BL32" s="50">
        <f t="shared" si="15"/>
        <v>14193</v>
      </c>
      <c r="BM32" s="50">
        <f t="shared" si="15"/>
        <v>14193</v>
      </c>
      <c r="BN32" s="50">
        <f t="shared" si="15"/>
        <v>14193</v>
      </c>
      <c r="BO32" s="50">
        <f t="shared" si="15"/>
        <v>14193</v>
      </c>
    </row>
    <row r="33" spans="1:67" x14ac:dyDescent="0.2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</row>
    <row r="34" spans="1:67" x14ac:dyDescent="0.2">
      <c r="A34" s="33"/>
      <c r="B34" s="33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33"/>
      <c r="AQ34" s="46"/>
      <c r="AR34" s="33"/>
      <c r="BA34" s="33"/>
      <c r="BB34" s="33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</row>
    <row r="35" spans="1:67" x14ac:dyDescent="0.2">
      <c r="A35" s="30"/>
      <c r="B35" s="31" t="s">
        <v>293</v>
      </c>
      <c r="C35" s="46">
        <f>BACKUP!C142</f>
        <v>1055244</v>
      </c>
      <c r="D35" s="46">
        <f>BACKUP!D142</f>
        <v>1064491</v>
      </c>
      <c r="E35" s="46">
        <f>BACKUP!E142</f>
        <v>1071091</v>
      </c>
      <c r="F35" s="46">
        <f>BACKUP!F142</f>
        <v>1077391</v>
      </c>
      <c r="G35" s="46">
        <f>BACKUP!G142</f>
        <v>1085991</v>
      </c>
      <c r="H35" s="46">
        <f>BACKUP!H142</f>
        <v>1092391</v>
      </c>
      <c r="I35" s="46">
        <f>BACKUP!I142</f>
        <v>1098891</v>
      </c>
      <c r="J35" s="46">
        <f>BACKUP!J142</f>
        <v>1102991</v>
      </c>
      <c r="K35" s="46">
        <f>BACKUP!K142</f>
        <v>1106191</v>
      </c>
      <c r="L35" s="46">
        <f>BACKUP!L142</f>
        <v>1108591</v>
      </c>
      <c r="M35" s="46">
        <f>BACKUP!M142</f>
        <v>1114391</v>
      </c>
      <c r="N35" s="46">
        <f>BACKUP!N142</f>
        <v>1115191</v>
      </c>
      <c r="O35" s="46">
        <f>BACKUP!O142</f>
        <v>1116644</v>
      </c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0"/>
      <c r="AB35" s="31" t="str">
        <f>B35</f>
        <v>PLANT</v>
      </c>
      <c r="AC35" s="49">
        <v>76024</v>
      </c>
      <c r="AD35" s="49">
        <v>76024</v>
      </c>
      <c r="AE35" s="49">
        <v>76024</v>
      </c>
      <c r="AF35" s="49">
        <v>76024</v>
      </c>
      <c r="AG35" s="49">
        <v>76024</v>
      </c>
      <c r="AH35" s="49">
        <v>76024</v>
      </c>
      <c r="AI35" s="49">
        <v>76024</v>
      </c>
      <c r="AJ35" s="49">
        <v>76024</v>
      </c>
      <c r="AK35" s="49">
        <v>76024</v>
      </c>
      <c r="AL35" s="49">
        <v>76024</v>
      </c>
      <c r="AM35" s="49">
        <v>76024</v>
      </c>
      <c r="AN35" s="49">
        <v>76024</v>
      </c>
      <c r="AO35" s="49">
        <v>76024</v>
      </c>
      <c r="AP35" s="33"/>
      <c r="AQ35" s="46"/>
      <c r="AR35" s="33"/>
      <c r="BA35" s="30"/>
      <c r="BB35" s="31" t="str">
        <f>B35</f>
        <v>PLANT</v>
      </c>
      <c r="BC35" s="206">
        <f t="shared" ref="BC35:BO36" si="16">C35-AC35</f>
        <v>979220</v>
      </c>
      <c r="BD35" s="206">
        <f t="shared" si="16"/>
        <v>988467</v>
      </c>
      <c r="BE35" s="206">
        <f t="shared" si="16"/>
        <v>995067</v>
      </c>
      <c r="BF35" s="206">
        <f t="shared" si="16"/>
        <v>1001367</v>
      </c>
      <c r="BG35" s="206">
        <f t="shared" si="16"/>
        <v>1009967</v>
      </c>
      <c r="BH35" s="206">
        <f t="shared" si="16"/>
        <v>1016367</v>
      </c>
      <c r="BI35" s="206">
        <f t="shared" si="16"/>
        <v>1022867</v>
      </c>
      <c r="BJ35" s="206">
        <f t="shared" si="16"/>
        <v>1026967</v>
      </c>
      <c r="BK35" s="206">
        <f t="shared" si="16"/>
        <v>1030167</v>
      </c>
      <c r="BL35" s="206">
        <f t="shared" si="16"/>
        <v>1032567</v>
      </c>
      <c r="BM35" s="206">
        <f t="shared" si="16"/>
        <v>1038367</v>
      </c>
      <c r="BN35" s="206">
        <f t="shared" si="16"/>
        <v>1039167</v>
      </c>
      <c r="BO35" s="206">
        <f t="shared" si="16"/>
        <v>1040620</v>
      </c>
    </row>
    <row r="36" spans="1:67" x14ac:dyDescent="0.2">
      <c r="A36" s="33"/>
      <c r="B36" s="48" t="s">
        <v>294</v>
      </c>
      <c r="C36" s="50">
        <f>BACKUP!C157</f>
        <v>124120</v>
      </c>
      <c r="D36" s="50">
        <f>BACKUP!D157</f>
        <v>125856</v>
      </c>
      <c r="E36" s="50">
        <f>BACKUP!E157</f>
        <v>127595</v>
      </c>
      <c r="F36" s="50">
        <f>BACKUP!F157</f>
        <v>129334</v>
      </c>
      <c r="G36" s="50">
        <f>BACKUP!G157</f>
        <v>131073</v>
      </c>
      <c r="H36" s="50">
        <f>BACKUP!H157</f>
        <v>132812</v>
      </c>
      <c r="I36" s="50">
        <f>BACKUP!I157</f>
        <v>134553</v>
      </c>
      <c r="J36" s="50">
        <f>BACKUP!J157</f>
        <v>136298</v>
      </c>
      <c r="K36" s="50">
        <f>BACKUP!K157</f>
        <v>138043</v>
      </c>
      <c r="L36" s="50">
        <f>BACKUP!L157</f>
        <v>139807</v>
      </c>
      <c r="M36" s="50">
        <f>BACKUP!M157</f>
        <v>141571</v>
      </c>
      <c r="N36" s="50">
        <f>BACKUP!N157</f>
        <v>143338</v>
      </c>
      <c r="O36" s="50">
        <f>BACKUP!O157</f>
        <v>145109</v>
      </c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48" t="str">
        <f>B36</f>
        <v xml:space="preserve">   Accumulated Depreciation</v>
      </c>
      <c r="AC36" s="176">
        <v>-218145</v>
      </c>
      <c r="AD36" s="209">
        <f>AC36+500</f>
        <v>-217645</v>
      </c>
      <c r="AE36" s="209">
        <f>AD36+500</f>
        <v>-217145</v>
      </c>
      <c r="AF36" s="209">
        <f t="shared" ref="AF36:AO36" si="17">AE36+500</f>
        <v>-216645</v>
      </c>
      <c r="AG36" s="209">
        <f t="shared" si="17"/>
        <v>-216145</v>
      </c>
      <c r="AH36" s="209">
        <f t="shared" si="17"/>
        <v>-215645</v>
      </c>
      <c r="AI36" s="209">
        <f t="shared" si="17"/>
        <v>-215145</v>
      </c>
      <c r="AJ36" s="209">
        <f t="shared" si="17"/>
        <v>-214645</v>
      </c>
      <c r="AK36" s="209">
        <f t="shared" si="17"/>
        <v>-214145</v>
      </c>
      <c r="AL36" s="209">
        <f t="shared" si="17"/>
        <v>-213645</v>
      </c>
      <c r="AM36" s="209">
        <f t="shared" si="17"/>
        <v>-213145</v>
      </c>
      <c r="AN36" s="209">
        <f t="shared" si="17"/>
        <v>-212645</v>
      </c>
      <c r="AO36" s="209">
        <f t="shared" si="17"/>
        <v>-212145</v>
      </c>
      <c r="AP36" s="33"/>
      <c r="AQ36" s="46"/>
      <c r="AR36" s="33"/>
      <c r="BA36" s="33"/>
      <c r="BB36" s="48" t="str">
        <f>B36</f>
        <v xml:space="preserve">   Accumulated Depreciation</v>
      </c>
      <c r="BC36" s="51">
        <f t="shared" si="16"/>
        <v>342265</v>
      </c>
      <c r="BD36" s="51">
        <f t="shared" si="16"/>
        <v>343501</v>
      </c>
      <c r="BE36" s="51">
        <f t="shared" si="16"/>
        <v>344740</v>
      </c>
      <c r="BF36" s="51">
        <f t="shared" si="16"/>
        <v>345979</v>
      </c>
      <c r="BG36" s="51">
        <f t="shared" si="16"/>
        <v>347218</v>
      </c>
      <c r="BH36" s="51">
        <f t="shared" si="16"/>
        <v>348457</v>
      </c>
      <c r="BI36" s="51">
        <f t="shared" si="16"/>
        <v>349698</v>
      </c>
      <c r="BJ36" s="51">
        <f t="shared" si="16"/>
        <v>350943</v>
      </c>
      <c r="BK36" s="51">
        <f t="shared" si="16"/>
        <v>352188</v>
      </c>
      <c r="BL36" s="51">
        <f t="shared" si="16"/>
        <v>353452</v>
      </c>
      <c r="BM36" s="51">
        <f t="shared" si="16"/>
        <v>354716</v>
      </c>
      <c r="BN36" s="51">
        <f t="shared" si="16"/>
        <v>355983</v>
      </c>
      <c r="BO36" s="51">
        <f t="shared" si="16"/>
        <v>357254</v>
      </c>
    </row>
    <row r="37" spans="1:67" ht="3.95" customHeight="1" x14ac:dyDescent="0.2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</row>
    <row r="38" spans="1:67" x14ac:dyDescent="0.2">
      <c r="A38" s="47" t="s">
        <v>295</v>
      </c>
      <c r="B38" s="31" t="s">
        <v>296</v>
      </c>
      <c r="C38" s="50">
        <f t="shared" ref="C38:O38" si="18">C35-C36</f>
        <v>931124</v>
      </c>
      <c r="D38" s="50">
        <f t="shared" si="18"/>
        <v>938635</v>
      </c>
      <c r="E38" s="50">
        <f t="shared" si="18"/>
        <v>943496</v>
      </c>
      <c r="F38" s="50">
        <f t="shared" si="18"/>
        <v>948057</v>
      </c>
      <c r="G38" s="50">
        <f t="shared" si="18"/>
        <v>954918</v>
      </c>
      <c r="H38" s="50">
        <f t="shared" si="18"/>
        <v>959579</v>
      </c>
      <c r="I38" s="50">
        <f t="shared" si="18"/>
        <v>964338</v>
      </c>
      <c r="J38" s="50">
        <f t="shared" si="18"/>
        <v>966693</v>
      </c>
      <c r="K38" s="50">
        <f t="shared" si="18"/>
        <v>968148</v>
      </c>
      <c r="L38" s="50">
        <f t="shared" si="18"/>
        <v>968784</v>
      </c>
      <c r="M38" s="50">
        <f t="shared" si="18"/>
        <v>972820</v>
      </c>
      <c r="N38" s="50">
        <f t="shared" si="18"/>
        <v>971853</v>
      </c>
      <c r="O38" s="50">
        <f t="shared" si="18"/>
        <v>971535</v>
      </c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47" t="str">
        <f>A38</f>
        <v>6</v>
      </c>
      <c r="AB38" s="31" t="str">
        <f>B38</f>
        <v xml:space="preserve">      Net Plant</v>
      </c>
      <c r="AC38" s="50">
        <f t="shared" ref="AC38:AO38" si="19">AC35-AC36</f>
        <v>294169</v>
      </c>
      <c r="AD38" s="50">
        <f t="shared" si="19"/>
        <v>293669</v>
      </c>
      <c r="AE38" s="50">
        <f t="shared" si="19"/>
        <v>293169</v>
      </c>
      <c r="AF38" s="50">
        <f t="shared" si="19"/>
        <v>292669</v>
      </c>
      <c r="AG38" s="50">
        <f t="shared" si="19"/>
        <v>292169</v>
      </c>
      <c r="AH38" s="50">
        <f t="shared" si="19"/>
        <v>291669</v>
      </c>
      <c r="AI38" s="50">
        <f t="shared" si="19"/>
        <v>291169</v>
      </c>
      <c r="AJ38" s="50">
        <f t="shared" si="19"/>
        <v>290669</v>
      </c>
      <c r="AK38" s="50">
        <f t="shared" si="19"/>
        <v>290169</v>
      </c>
      <c r="AL38" s="50">
        <f t="shared" si="19"/>
        <v>289669</v>
      </c>
      <c r="AM38" s="50">
        <f t="shared" si="19"/>
        <v>289169</v>
      </c>
      <c r="AN38" s="50">
        <f t="shared" si="19"/>
        <v>288669</v>
      </c>
      <c r="AO38" s="50">
        <f t="shared" si="19"/>
        <v>288169</v>
      </c>
      <c r="AP38" s="33"/>
      <c r="AQ38" s="46"/>
      <c r="AR38" s="33"/>
      <c r="BA38" s="47" t="str">
        <f>A38</f>
        <v>6</v>
      </c>
      <c r="BB38" s="31" t="str">
        <f>B38</f>
        <v xml:space="preserve">      Net Plant</v>
      </c>
      <c r="BC38" s="50">
        <f t="shared" ref="BC38:BO38" si="20">BC35-BC36</f>
        <v>636955</v>
      </c>
      <c r="BD38" s="50">
        <f t="shared" si="20"/>
        <v>644966</v>
      </c>
      <c r="BE38" s="50">
        <f t="shared" si="20"/>
        <v>650327</v>
      </c>
      <c r="BF38" s="50">
        <f t="shared" si="20"/>
        <v>655388</v>
      </c>
      <c r="BG38" s="50">
        <f t="shared" si="20"/>
        <v>662749</v>
      </c>
      <c r="BH38" s="50">
        <f t="shared" si="20"/>
        <v>667910</v>
      </c>
      <c r="BI38" s="50">
        <f t="shared" si="20"/>
        <v>673169</v>
      </c>
      <c r="BJ38" s="50">
        <f t="shared" si="20"/>
        <v>676024</v>
      </c>
      <c r="BK38" s="50">
        <f t="shared" si="20"/>
        <v>677979</v>
      </c>
      <c r="BL38" s="50">
        <f t="shared" si="20"/>
        <v>679115</v>
      </c>
      <c r="BM38" s="50">
        <f t="shared" si="20"/>
        <v>683651</v>
      </c>
      <c r="BN38" s="50">
        <f t="shared" si="20"/>
        <v>683184</v>
      </c>
      <c r="BO38" s="50">
        <f t="shared" si="20"/>
        <v>683366</v>
      </c>
    </row>
    <row r="39" spans="1:67" x14ac:dyDescent="0.2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</row>
    <row r="40" spans="1:67" x14ac:dyDescent="0.2">
      <c r="A40" s="33"/>
      <c r="B40" s="33"/>
      <c r="C40" s="33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33"/>
      <c r="AQ40" s="46"/>
      <c r="AR40" s="33"/>
      <c r="BA40" s="33"/>
      <c r="BB40" s="33"/>
      <c r="BC40" s="33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</row>
    <row r="41" spans="1:67" x14ac:dyDescent="0.2">
      <c r="A41" s="30"/>
      <c r="B41" s="31" t="s">
        <v>297</v>
      </c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0"/>
      <c r="AB41" s="31" t="str">
        <f>B41</f>
        <v>DEFERRED CHARGES</v>
      </c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33"/>
      <c r="AQ41" s="46"/>
      <c r="AR41" s="33"/>
      <c r="BA41" s="30"/>
      <c r="BB41" s="31" t="str">
        <f>B41</f>
        <v>DEFERRED CHARGES</v>
      </c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</row>
    <row r="42" spans="1:67" x14ac:dyDescent="0.2">
      <c r="A42" s="47" t="s">
        <v>285</v>
      </c>
      <c r="B42" s="58" t="s">
        <v>298</v>
      </c>
      <c r="C42" s="156">
        <f>BACKUP!C167</f>
        <v>0</v>
      </c>
      <c r="D42" s="156">
        <f>BACKUP!D167</f>
        <v>0</v>
      </c>
      <c r="E42" s="156">
        <f>BACKUP!E167</f>
        <v>0</v>
      </c>
      <c r="F42" s="156">
        <f>BACKUP!F167</f>
        <v>0</v>
      </c>
      <c r="G42" s="156">
        <f>BACKUP!G167</f>
        <v>0</v>
      </c>
      <c r="H42" s="156">
        <f>BACKUP!H167</f>
        <v>0</v>
      </c>
      <c r="I42" s="156">
        <f>BACKUP!I167</f>
        <v>0</v>
      </c>
      <c r="J42" s="156">
        <f>BACKUP!J167</f>
        <v>0</v>
      </c>
      <c r="K42" s="156">
        <f>BACKUP!K167</f>
        <v>0</v>
      </c>
      <c r="L42" s="156">
        <f>BACKUP!L167</f>
        <v>0</v>
      </c>
      <c r="M42" s="156">
        <f>BACKUP!M167</f>
        <v>0</v>
      </c>
      <c r="N42" s="156">
        <f>BACKUP!N167</f>
        <v>0</v>
      </c>
      <c r="O42" s="156">
        <f>BACKUP!O167</f>
        <v>0</v>
      </c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47" t="str">
        <f t="shared" ref="AA42:AB44" si="21">A42</f>
        <v>8</v>
      </c>
      <c r="AB42" s="48" t="str">
        <f t="shared" si="21"/>
        <v xml:space="preserve">   Deferred Contract Reformation Costs </v>
      </c>
      <c r="AC42" s="49">
        <v>0</v>
      </c>
      <c r="AD42" s="49">
        <v>0</v>
      </c>
      <c r="AE42" s="49">
        <v>0</v>
      </c>
      <c r="AF42" s="49">
        <v>0</v>
      </c>
      <c r="AG42" s="49">
        <v>0</v>
      </c>
      <c r="AH42" s="49">
        <v>0</v>
      </c>
      <c r="AI42" s="49">
        <v>0</v>
      </c>
      <c r="AJ42" s="49">
        <v>0</v>
      </c>
      <c r="AK42" s="49">
        <v>0</v>
      </c>
      <c r="AL42" s="49">
        <v>0</v>
      </c>
      <c r="AM42" s="49">
        <v>0</v>
      </c>
      <c r="AN42" s="49">
        <v>0</v>
      </c>
      <c r="AO42" s="49">
        <v>0</v>
      </c>
      <c r="AP42" s="33"/>
      <c r="AQ42" s="46"/>
      <c r="AR42" s="33"/>
      <c r="BA42" s="47" t="str">
        <f>A42</f>
        <v>8</v>
      </c>
      <c r="BB42" s="48" t="str">
        <f>B42</f>
        <v xml:space="preserve">   Deferred Contract Reformation Costs </v>
      </c>
      <c r="BC42" s="206">
        <f t="shared" ref="BC42:BO44" si="22">C42-AC42</f>
        <v>0</v>
      </c>
      <c r="BD42" s="206">
        <f t="shared" si="22"/>
        <v>0</v>
      </c>
      <c r="BE42" s="206">
        <f t="shared" si="22"/>
        <v>0</v>
      </c>
      <c r="BF42" s="206">
        <f t="shared" si="22"/>
        <v>0</v>
      </c>
      <c r="BG42" s="206">
        <f t="shared" si="22"/>
        <v>0</v>
      </c>
      <c r="BH42" s="206">
        <f t="shared" si="22"/>
        <v>0</v>
      </c>
      <c r="BI42" s="206">
        <f t="shared" si="22"/>
        <v>0</v>
      </c>
      <c r="BJ42" s="206">
        <f t="shared" si="22"/>
        <v>0</v>
      </c>
      <c r="BK42" s="206">
        <f t="shared" si="22"/>
        <v>0</v>
      </c>
      <c r="BL42" s="206">
        <f t="shared" si="22"/>
        <v>0</v>
      </c>
      <c r="BM42" s="206">
        <f t="shared" si="22"/>
        <v>0</v>
      </c>
      <c r="BN42" s="206">
        <f t="shared" si="22"/>
        <v>0</v>
      </c>
      <c r="BO42" s="206">
        <f t="shared" si="22"/>
        <v>0</v>
      </c>
    </row>
    <row r="43" spans="1:67" x14ac:dyDescent="0.2">
      <c r="A43" s="47" t="s">
        <v>299</v>
      </c>
      <c r="B43" s="48" t="s">
        <v>300</v>
      </c>
      <c r="C43" s="46">
        <f>BACKUP!C226</f>
        <v>74053</v>
      </c>
      <c r="D43" s="46">
        <f>BACKUP!D226</f>
        <v>73623</v>
      </c>
      <c r="E43" s="46">
        <f>BACKUP!E226</f>
        <v>73219</v>
      </c>
      <c r="F43" s="46">
        <f>BACKUP!F226</f>
        <v>72804</v>
      </c>
      <c r="G43" s="46">
        <f>BACKUP!G226</f>
        <v>72436</v>
      </c>
      <c r="H43" s="46">
        <f>BACKUP!H226</f>
        <v>72122</v>
      </c>
      <c r="I43" s="46">
        <f>BACKUP!I226</f>
        <v>71835</v>
      </c>
      <c r="J43" s="46">
        <f>BACKUP!J226</f>
        <v>71556</v>
      </c>
      <c r="K43" s="46">
        <f>BACKUP!K226</f>
        <v>71273</v>
      </c>
      <c r="L43" s="46">
        <f>BACKUP!L226</f>
        <v>70984</v>
      </c>
      <c r="M43" s="46">
        <f>BACKUP!M226</f>
        <v>70682</v>
      </c>
      <c r="N43" s="46">
        <f>BACKUP!N226</f>
        <v>70402</v>
      </c>
      <c r="O43" s="46">
        <f>BACKUP!O226</f>
        <v>70120</v>
      </c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47" t="str">
        <f t="shared" si="21"/>
        <v>7</v>
      </c>
      <c r="AB43" s="48" t="str">
        <f t="shared" si="21"/>
        <v xml:space="preserve">   Other Regulatory Assets</v>
      </c>
      <c r="AC43" s="49">
        <v>0</v>
      </c>
      <c r="AD43" s="49">
        <v>0</v>
      </c>
      <c r="AE43" s="49">
        <v>0</v>
      </c>
      <c r="AF43" s="49">
        <v>0</v>
      </c>
      <c r="AG43" s="49">
        <v>0</v>
      </c>
      <c r="AH43" s="49">
        <v>0</v>
      </c>
      <c r="AI43" s="49">
        <v>0</v>
      </c>
      <c r="AJ43" s="49">
        <v>0</v>
      </c>
      <c r="AK43" s="49">
        <v>0</v>
      </c>
      <c r="AL43" s="49">
        <v>0</v>
      </c>
      <c r="AM43" s="49">
        <v>0</v>
      </c>
      <c r="AN43" s="49">
        <v>0</v>
      </c>
      <c r="AO43" s="49">
        <v>0</v>
      </c>
      <c r="AP43" s="33"/>
      <c r="AQ43" s="33"/>
      <c r="AR43" s="33"/>
      <c r="BA43" s="47" t="str">
        <f>A43</f>
        <v>7</v>
      </c>
      <c r="BB43" s="48" t="str">
        <f>B43</f>
        <v xml:space="preserve">   Other Regulatory Assets</v>
      </c>
      <c r="BC43" s="206">
        <f t="shared" si="22"/>
        <v>74053</v>
      </c>
      <c r="BD43" s="206">
        <f t="shared" si="22"/>
        <v>73623</v>
      </c>
      <c r="BE43" s="206">
        <f t="shared" si="22"/>
        <v>73219</v>
      </c>
      <c r="BF43" s="206">
        <f t="shared" si="22"/>
        <v>72804</v>
      </c>
      <c r="BG43" s="206">
        <f t="shared" si="22"/>
        <v>72436</v>
      </c>
      <c r="BH43" s="206">
        <f t="shared" si="22"/>
        <v>72122</v>
      </c>
      <c r="BI43" s="206">
        <f t="shared" si="22"/>
        <v>71835</v>
      </c>
      <c r="BJ43" s="206">
        <f t="shared" si="22"/>
        <v>71556</v>
      </c>
      <c r="BK43" s="206">
        <f t="shared" si="22"/>
        <v>71273</v>
      </c>
      <c r="BL43" s="206">
        <f t="shared" si="22"/>
        <v>70984</v>
      </c>
      <c r="BM43" s="206">
        <f t="shared" si="22"/>
        <v>70682</v>
      </c>
      <c r="BN43" s="206">
        <f t="shared" si="22"/>
        <v>70402</v>
      </c>
      <c r="BO43" s="206">
        <f t="shared" si="22"/>
        <v>70120</v>
      </c>
    </row>
    <row r="44" spans="1:67" x14ac:dyDescent="0.2">
      <c r="A44" s="47" t="s">
        <v>291</v>
      </c>
      <c r="B44" s="48" t="s">
        <v>38</v>
      </c>
      <c r="C44" s="50">
        <f>BACKUP!C245</f>
        <v>3963</v>
      </c>
      <c r="D44" s="50">
        <f>BACKUP!D245</f>
        <v>4150</v>
      </c>
      <c r="E44" s="50">
        <f>BACKUP!E245</f>
        <v>4337</v>
      </c>
      <c r="F44" s="50">
        <f>BACKUP!F245</f>
        <v>4524</v>
      </c>
      <c r="G44" s="50">
        <f>BACKUP!G245</f>
        <v>4711</v>
      </c>
      <c r="H44" s="50">
        <f>BACKUP!H245</f>
        <v>4898</v>
      </c>
      <c r="I44" s="50">
        <f>BACKUP!I245</f>
        <v>5085</v>
      </c>
      <c r="J44" s="50">
        <f>BACKUP!J245</f>
        <v>5273</v>
      </c>
      <c r="K44" s="50">
        <f>BACKUP!K245</f>
        <v>5460</v>
      </c>
      <c r="L44" s="50">
        <f>BACKUP!L245</f>
        <v>5648</v>
      </c>
      <c r="M44" s="50">
        <f>BACKUP!M245</f>
        <v>5835</v>
      </c>
      <c r="N44" s="50">
        <f>BACKUP!N245</f>
        <v>6023</v>
      </c>
      <c r="O44" s="50">
        <f>BACKUP!O245</f>
        <v>6210</v>
      </c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47" t="str">
        <f t="shared" si="21"/>
        <v>9</v>
      </c>
      <c r="AB44" s="48" t="str">
        <f t="shared" si="21"/>
        <v xml:space="preserve">   Other</v>
      </c>
      <c r="AC44" s="176">
        <v>0</v>
      </c>
      <c r="AD44" s="176">
        <v>0</v>
      </c>
      <c r="AE44" s="176">
        <v>0</v>
      </c>
      <c r="AF44" s="176">
        <v>0</v>
      </c>
      <c r="AG44" s="176">
        <v>0</v>
      </c>
      <c r="AH44" s="176">
        <v>0</v>
      </c>
      <c r="AI44" s="176">
        <v>0</v>
      </c>
      <c r="AJ44" s="176">
        <v>0</v>
      </c>
      <c r="AK44" s="176">
        <v>0</v>
      </c>
      <c r="AL44" s="176">
        <v>0</v>
      </c>
      <c r="AM44" s="176">
        <v>0</v>
      </c>
      <c r="AN44" s="176">
        <v>0</v>
      </c>
      <c r="AO44" s="176">
        <v>0</v>
      </c>
      <c r="AP44" s="33"/>
      <c r="AQ44" s="46"/>
      <c r="AR44" s="33"/>
      <c r="BA44" s="47" t="str">
        <f>A44</f>
        <v>9</v>
      </c>
      <c r="BB44" s="48" t="str">
        <f>B44</f>
        <v xml:space="preserve">   Other</v>
      </c>
      <c r="BC44" s="51">
        <f t="shared" si="22"/>
        <v>3963</v>
      </c>
      <c r="BD44" s="51">
        <f t="shared" si="22"/>
        <v>4150</v>
      </c>
      <c r="BE44" s="51">
        <f t="shared" si="22"/>
        <v>4337</v>
      </c>
      <c r="BF44" s="51">
        <f t="shared" si="22"/>
        <v>4524</v>
      </c>
      <c r="BG44" s="51">
        <f t="shared" si="22"/>
        <v>4711</v>
      </c>
      <c r="BH44" s="51">
        <f t="shared" si="22"/>
        <v>4898</v>
      </c>
      <c r="BI44" s="51">
        <f t="shared" si="22"/>
        <v>5085</v>
      </c>
      <c r="BJ44" s="51">
        <f t="shared" si="22"/>
        <v>5273</v>
      </c>
      <c r="BK44" s="51">
        <f t="shared" si="22"/>
        <v>5460</v>
      </c>
      <c r="BL44" s="51">
        <f t="shared" si="22"/>
        <v>5648</v>
      </c>
      <c r="BM44" s="51">
        <f t="shared" si="22"/>
        <v>5835</v>
      </c>
      <c r="BN44" s="51">
        <f t="shared" si="22"/>
        <v>6023</v>
      </c>
      <c r="BO44" s="51">
        <f t="shared" si="22"/>
        <v>6210</v>
      </c>
    </row>
    <row r="45" spans="1:67" ht="3.95" customHeight="1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</row>
    <row r="46" spans="1:67" x14ac:dyDescent="0.2">
      <c r="A46" s="30"/>
      <c r="B46" s="31" t="s">
        <v>301</v>
      </c>
      <c r="C46" s="50">
        <f t="shared" ref="C46:O46" si="23">SUM(C42:C45)</f>
        <v>78016</v>
      </c>
      <c r="D46" s="50">
        <f t="shared" si="23"/>
        <v>77773</v>
      </c>
      <c r="E46" s="50">
        <f t="shared" si="23"/>
        <v>77556</v>
      </c>
      <c r="F46" s="50">
        <f t="shared" si="23"/>
        <v>77328</v>
      </c>
      <c r="G46" s="50">
        <f t="shared" si="23"/>
        <v>77147</v>
      </c>
      <c r="H46" s="50">
        <f t="shared" si="23"/>
        <v>77020</v>
      </c>
      <c r="I46" s="50">
        <f t="shared" si="23"/>
        <v>76920</v>
      </c>
      <c r="J46" s="50">
        <f t="shared" si="23"/>
        <v>76829</v>
      </c>
      <c r="K46" s="50">
        <f t="shared" si="23"/>
        <v>76733</v>
      </c>
      <c r="L46" s="50">
        <f t="shared" si="23"/>
        <v>76632</v>
      </c>
      <c r="M46" s="50">
        <f t="shared" si="23"/>
        <v>76517</v>
      </c>
      <c r="N46" s="50">
        <f t="shared" si="23"/>
        <v>76425</v>
      </c>
      <c r="O46" s="50">
        <f t="shared" si="23"/>
        <v>76330</v>
      </c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0"/>
      <c r="AB46" s="31" t="str">
        <f>B46</f>
        <v xml:space="preserve">      Total Deferred Charges</v>
      </c>
      <c r="AC46" s="50">
        <f t="shared" ref="AC46:AO46" si="24">SUM(AC42:AC45)</f>
        <v>0</v>
      </c>
      <c r="AD46" s="50">
        <f t="shared" si="24"/>
        <v>0</v>
      </c>
      <c r="AE46" s="50">
        <f t="shared" si="24"/>
        <v>0</v>
      </c>
      <c r="AF46" s="50">
        <f t="shared" si="24"/>
        <v>0</v>
      </c>
      <c r="AG46" s="50">
        <f t="shared" si="24"/>
        <v>0</v>
      </c>
      <c r="AH46" s="50">
        <f t="shared" si="24"/>
        <v>0</v>
      </c>
      <c r="AI46" s="50">
        <f t="shared" si="24"/>
        <v>0</v>
      </c>
      <c r="AJ46" s="50">
        <f t="shared" si="24"/>
        <v>0</v>
      </c>
      <c r="AK46" s="50">
        <f t="shared" si="24"/>
        <v>0</v>
      </c>
      <c r="AL46" s="50">
        <f t="shared" si="24"/>
        <v>0</v>
      </c>
      <c r="AM46" s="50">
        <f t="shared" si="24"/>
        <v>0</v>
      </c>
      <c r="AN46" s="50">
        <f t="shared" si="24"/>
        <v>0</v>
      </c>
      <c r="AO46" s="50">
        <f t="shared" si="24"/>
        <v>0</v>
      </c>
      <c r="AP46" s="33"/>
      <c r="AQ46" s="46"/>
      <c r="AR46" s="33"/>
      <c r="BA46" s="30"/>
      <c r="BB46" s="31" t="str">
        <f>B46</f>
        <v xml:space="preserve">      Total Deferred Charges</v>
      </c>
      <c r="BC46" s="50">
        <f t="shared" ref="BC46:BO46" si="25">SUM(BC42:BC45)</f>
        <v>78016</v>
      </c>
      <c r="BD46" s="50">
        <f t="shared" si="25"/>
        <v>77773</v>
      </c>
      <c r="BE46" s="50">
        <f t="shared" si="25"/>
        <v>77556</v>
      </c>
      <c r="BF46" s="50">
        <f t="shared" si="25"/>
        <v>77328</v>
      </c>
      <c r="BG46" s="50">
        <f t="shared" si="25"/>
        <v>77147</v>
      </c>
      <c r="BH46" s="50">
        <f t="shared" si="25"/>
        <v>77020</v>
      </c>
      <c r="BI46" s="50">
        <f t="shared" si="25"/>
        <v>76920</v>
      </c>
      <c r="BJ46" s="50">
        <f t="shared" si="25"/>
        <v>76829</v>
      </c>
      <c r="BK46" s="50">
        <f t="shared" si="25"/>
        <v>76733</v>
      </c>
      <c r="BL46" s="50">
        <f t="shared" si="25"/>
        <v>76632</v>
      </c>
      <c r="BM46" s="50">
        <f t="shared" si="25"/>
        <v>76517</v>
      </c>
      <c r="BN46" s="50">
        <f t="shared" si="25"/>
        <v>76425</v>
      </c>
      <c r="BO46" s="50">
        <f t="shared" si="25"/>
        <v>76330</v>
      </c>
    </row>
    <row r="47" spans="1:67" x14ac:dyDescent="0.2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</row>
    <row r="48" spans="1:67" x14ac:dyDescent="0.2">
      <c r="A48" s="33"/>
      <c r="B48" s="33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33"/>
      <c r="AQ48" s="46"/>
      <c r="AR48" s="33"/>
      <c r="BA48" s="33"/>
      <c r="BB48" s="33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</row>
    <row r="49" spans="1:67" x14ac:dyDescent="0.2">
      <c r="A49" s="30"/>
      <c r="B49" s="31" t="s">
        <v>302</v>
      </c>
      <c r="C49" s="52">
        <f t="shared" ref="C49:O49" si="26">C24+C32+C38+C46</f>
        <v>1338216</v>
      </c>
      <c r="D49" s="52">
        <f t="shared" si="26"/>
        <v>1344797</v>
      </c>
      <c r="E49" s="52">
        <f t="shared" si="26"/>
        <v>1349629</v>
      </c>
      <c r="F49" s="52">
        <f t="shared" si="26"/>
        <v>1356658</v>
      </c>
      <c r="G49" s="52">
        <f t="shared" si="26"/>
        <v>1360214</v>
      </c>
      <c r="H49" s="52">
        <f t="shared" si="26"/>
        <v>1365958</v>
      </c>
      <c r="I49" s="52">
        <f t="shared" si="26"/>
        <v>1373349</v>
      </c>
      <c r="J49" s="52">
        <f t="shared" si="26"/>
        <v>1381862</v>
      </c>
      <c r="K49" s="52">
        <f t="shared" si="26"/>
        <v>1389636</v>
      </c>
      <c r="L49" s="52">
        <f t="shared" si="26"/>
        <v>1398095</v>
      </c>
      <c r="M49" s="52">
        <f t="shared" si="26"/>
        <v>1402651</v>
      </c>
      <c r="N49" s="52">
        <f t="shared" si="26"/>
        <v>1405015</v>
      </c>
      <c r="O49" s="52">
        <f t="shared" si="26"/>
        <v>1412614</v>
      </c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0"/>
      <c r="AB49" s="31" t="str">
        <f>B49</f>
        <v xml:space="preserve">            TOTAL ASSETS</v>
      </c>
      <c r="AC49" s="52">
        <f t="shared" ref="AC49:AO49" si="27">AC24+AC32+AC38+AC46</f>
        <v>294164</v>
      </c>
      <c r="AD49" s="52">
        <f t="shared" si="27"/>
        <v>293664</v>
      </c>
      <c r="AE49" s="52">
        <f t="shared" si="27"/>
        <v>293164</v>
      </c>
      <c r="AF49" s="52">
        <f t="shared" si="27"/>
        <v>292664</v>
      </c>
      <c r="AG49" s="52">
        <f t="shared" si="27"/>
        <v>292164</v>
      </c>
      <c r="AH49" s="52">
        <f t="shared" si="27"/>
        <v>291664</v>
      </c>
      <c r="AI49" s="52">
        <f t="shared" si="27"/>
        <v>291164</v>
      </c>
      <c r="AJ49" s="52">
        <f t="shared" si="27"/>
        <v>290664</v>
      </c>
      <c r="AK49" s="52">
        <f t="shared" si="27"/>
        <v>290164</v>
      </c>
      <c r="AL49" s="52">
        <f t="shared" si="27"/>
        <v>289664</v>
      </c>
      <c r="AM49" s="52">
        <f t="shared" si="27"/>
        <v>289164</v>
      </c>
      <c r="AN49" s="52">
        <f t="shared" si="27"/>
        <v>288664</v>
      </c>
      <c r="AO49" s="52">
        <f t="shared" si="27"/>
        <v>288164</v>
      </c>
      <c r="AP49" s="33"/>
      <c r="AQ49" s="46"/>
      <c r="AR49" s="33"/>
      <c r="BA49" s="30"/>
      <c r="BB49" s="31" t="str">
        <f>B49</f>
        <v xml:space="preserve">            TOTAL ASSETS</v>
      </c>
      <c r="BC49" s="52">
        <f t="shared" ref="BC49:BO49" si="28">BC24+BC32+BC38+BC46</f>
        <v>1044052</v>
      </c>
      <c r="BD49" s="52">
        <f t="shared" si="28"/>
        <v>1051133</v>
      </c>
      <c r="BE49" s="52">
        <f t="shared" si="28"/>
        <v>1056465</v>
      </c>
      <c r="BF49" s="52">
        <f t="shared" si="28"/>
        <v>1063994</v>
      </c>
      <c r="BG49" s="52">
        <f t="shared" si="28"/>
        <v>1068050</v>
      </c>
      <c r="BH49" s="52">
        <f t="shared" si="28"/>
        <v>1074294</v>
      </c>
      <c r="BI49" s="52">
        <f t="shared" si="28"/>
        <v>1082185</v>
      </c>
      <c r="BJ49" s="52">
        <f t="shared" si="28"/>
        <v>1091198</v>
      </c>
      <c r="BK49" s="52">
        <f t="shared" si="28"/>
        <v>1099472</v>
      </c>
      <c r="BL49" s="52">
        <f t="shared" si="28"/>
        <v>1108431</v>
      </c>
      <c r="BM49" s="52">
        <f t="shared" si="28"/>
        <v>1113487</v>
      </c>
      <c r="BN49" s="52">
        <f t="shared" si="28"/>
        <v>1116351</v>
      </c>
      <c r="BO49" s="52">
        <f t="shared" si="28"/>
        <v>1124450</v>
      </c>
    </row>
    <row r="50" spans="1:67" x14ac:dyDescent="0.2">
      <c r="A50" s="33"/>
      <c r="B50" s="33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33"/>
      <c r="AQ50" s="46"/>
      <c r="AR50" s="33"/>
      <c r="BA50" s="33"/>
      <c r="BB50" s="33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</row>
    <row r="51" spans="1:67" x14ac:dyDescent="0.2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</row>
    <row r="52" spans="1:67" x14ac:dyDescent="0.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170"/>
      <c r="AG52" s="207"/>
      <c r="AH52" s="207"/>
      <c r="AI52" s="207"/>
      <c r="AJ52" s="33"/>
      <c r="AK52" s="33"/>
      <c r="AL52" s="33"/>
      <c r="AM52" s="33"/>
      <c r="AN52" s="33"/>
      <c r="AO52" s="33"/>
      <c r="AP52" s="33"/>
      <c r="AQ52" s="33"/>
      <c r="AR52" s="33"/>
      <c r="BA52" s="33"/>
      <c r="BB52" s="33"/>
    </row>
    <row r="53" spans="1:67" ht="8.1" customHeight="1" x14ac:dyDescent="0.2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BA53" s="33"/>
      <c r="BB53" s="33"/>
    </row>
    <row r="54" spans="1:67" x14ac:dyDescent="0.2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45"/>
      <c r="AD54" s="208"/>
      <c r="AE54" s="208"/>
      <c r="AF54" s="208"/>
      <c r="AG54" s="208"/>
      <c r="AH54" s="208"/>
      <c r="AI54" s="208"/>
      <c r="AJ54" s="208"/>
      <c r="AK54" s="208"/>
      <c r="AL54" s="208"/>
      <c r="AM54" s="208"/>
      <c r="AN54" s="208"/>
      <c r="AO54" s="208"/>
      <c r="AP54" s="33"/>
      <c r="AQ54" s="46"/>
      <c r="AR54" s="33"/>
      <c r="BA54" s="33"/>
      <c r="BB54" s="33"/>
    </row>
    <row r="55" spans="1:67" x14ac:dyDescent="0.2">
      <c r="A55" s="30"/>
      <c r="B55" s="31" t="s">
        <v>303</v>
      </c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0"/>
      <c r="AB55" s="31" t="str">
        <f>B55</f>
        <v>CURRENT LIABILITIES</v>
      </c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33"/>
      <c r="AQ55" s="46"/>
      <c r="AR55" s="33"/>
      <c r="BA55" s="30"/>
      <c r="BB55" s="31" t="str">
        <f>B55</f>
        <v>CURRENT LIABILITIES</v>
      </c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</row>
    <row r="56" spans="1:67" x14ac:dyDescent="0.2">
      <c r="A56" s="47" t="s">
        <v>304</v>
      </c>
      <c r="B56" s="58" t="s">
        <v>305</v>
      </c>
      <c r="C56" s="46">
        <f>BACKUP!C275</f>
        <v>7327</v>
      </c>
      <c r="D56" s="46">
        <f>BACKUP!D275</f>
        <v>7327</v>
      </c>
      <c r="E56" s="46">
        <f>BACKUP!E275</f>
        <v>7327</v>
      </c>
      <c r="F56" s="46">
        <f>BACKUP!F275</f>
        <v>7327</v>
      </c>
      <c r="G56" s="46">
        <f>BACKUP!G275</f>
        <v>7327</v>
      </c>
      <c r="H56" s="46">
        <f>BACKUP!H275</f>
        <v>7327</v>
      </c>
      <c r="I56" s="46">
        <f>BACKUP!I275</f>
        <v>7327</v>
      </c>
      <c r="J56" s="46">
        <f>BACKUP!J275</f>
        <v>7327</v>
      </c>
      <c r="K56" s="46">
        <f>BACKUP!K275</f>
        <v>7327</v>
      </c>
      <c r="L56" s="46">
        <f>BACKUP!L275</f>
        <v>7327</v>
      </c>
      <c r="M56" s="46">
        <f>BACKUP!M275</f>
        <v>7327</v>
      </c>
      <c r="N56" s="46">
        <f>BACKUP!N275</f>
        <v>7327</v>
      </c>
      <c r="O56" s="46">
        <f>BACKUP!O275</f>
        <v>7327</v>
      </c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47" t="str">
        <f t="shared" ref="AA56:AB64" si="29">A56</f>
        <v>A</v>
      </c>
      <c r="AB56" s="48" t="str">
        <f t="shared" si="29"/>
        <v xml:space="preserve">   Accounts Payable - Assoc. Companies / Trade</v>
      </c>
      <c r="AC56" s="49">
        <v>0</v>
      </c>
      <c r="AD56" s="49">
        <v>0</v>
      </c>
      <c r="AE56" s="49">
        <v>0</v>
      </c>
      <c r="AF56" s="49">
        <v>0</v>
      </c>
      <c r="AG56" s="49">
        <v>0</v>
      </c>
      <c r="AH56" s="49">
        <v>0</v>
      </c>
      <c r="AI56" s="49">
        <v>0</v>
      </c>
      <c r="AJ56" s="49">
        <v>0</v>
      </c>
      <c r="AK56" s="49">
        <v>0</v>
      </c>
      <c r="AL56" s="49">
        <v>0</v>
      </c>
      <c r="AM56" s="49">
        <v>0</v>
      </c>
      <c r="AN56" s="49">
        <v>0</v>
      </c>
      <c r="AO56" s="49">
        <v>0</v>
      </c>
      <c r="AP56" s="33"/>
      <c r="AQ56" s="46"/>
      <c r="AR56" s="33"/>
      <c r="BA56" s="47" t="str">
        <f t="shared" ref="BA56:BB64" si="30">A56</f>
        <v>A</v>
      </c>
      <c r="BB56" s="48" t="str">
        <f t="shared" si="30"/>
        <v xml:space="preserve">   Accounts Payable - Assoc. Companies / Trade</v>
      </c>
      <c r="BC56" s="206">
        <f t="shared" ref="BC56:BO64" si="31">C56-AC56</f>
        <v>7327</v>
      </c>
      <c r="BD56" s="206">
        <f t="shared" si="31"/>
        <v>7327</v>
      </c>
      <c r="BE56" s="206">
        <f t="shared" si="31"/>
        <v>7327</v>
      </c>
      <c r="BF56" s="206">
        <f t="shared" si="31"/>
        <v>7327</v>
      </c>
      <c r="BG56" s="206">
        <f t="shared" si="31"/>
        <v>7327</v>
      </c>
      <c r="BH56" s="206">
        <f t="shared" si="31"/>
        <v>7327</v>
      </c>
      <c r="BI56" s="206">
        <f t="shared" si="31"/>
        <v>7327</v>
      </c>
      <c r="BJ56" s="206">
        <f t="shared" si="31"/>
        <v>7327</v>
      </c>
      <c r="BK56" s="206">
        <f t="shared" si="31"/>
        <v>7327</v>
      </c>
      <c r="BL56" s="206">
        <f t="shared" si="31"/>
        <v>7327</v>
      </c>
      <c r="BM56" s="206">
        <f t="shared" si="31"/>
        <v>7327</v>
      </c>
      <c r="BN56" s="206">
        <f t="shared" si="31"/>
        <v>7327</v>
      </c>
      <c r="BO56" s="206">
        <f t="shared" si="31"/>
        <v>7327</v>
      </c>
    </row>
    <row r="57" spans="1:67" x14ac:dyDescent="0.2">
      <c r="A57" s="47" t="s">
        <v>304</v>
      </c>
      <c r="B57" s="58" t="s">
        <v>306</v>
      </c>
      <c r="C57" s="46">
        <f>BACKUP!C293</f>
        <v>7734</v>
      </c>
      <c r="D57" s="46">
        <f>BACKUP!D293</f>
        <v>7735</v>
      </c>
      <c r="E57" s="46">
        <f>BACKUP!E293</f>
        <v>6831</v>
      </c>
      <c r="F57" s="46">
        <f>BACKUP!F293</f>
        <v>7069</v>
      </c>
      <c r="G57" s="46">
        <f>BACKUP!G293</f>
        <v>6978</v>
      </c>
      <c r="H57" s="46">
        <f>BACKUP!H293</f>
        <v>7057</v>
      </c>
      <c r="I57" s="46">
        <f>BACKUP!I293</f>
        <v>7050</v>
      </c>
      <c r="J57" s="46">
        <f>BACKUP!J293</f>
        <v>7562</v>
      </c>
      <c r="K57" s="46">
        <f>BACKUP!K293</f>
        <v>7593</v>
      </c>
      <c r="L57" s="46">
        <f>BACKUP!L293</f>
        <v>7968</v>
      </c>
      <c r="M57" s="46">
        <f>BACKUP!M293</f>
        <v>8097</v>
      </c>
      <c r="N57" s="46">
        <f>BACKUP!N293</f>
        <v>7768</v>
      </c>
      <c r="O57" s="46">
        <f>BACKUP!O293</f>
        <v>8502</v>
      </c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47" t="str">
        <f t="shared" si="29"/>
        <v>A</v>
      </c>
      <c r="AB57" s="48" t="str">
        <f t="shared" si="29"/>
        <v xml:space="preserve">                               - Other</v>
      </c>
      <c r="AC57" s="49">
        <v>0</v>
      </c>
      <c r="AD57" s="49">
        <v>0</v>
      </c>
      <c r="AE57" s="49">
        <v>0</v>
      </c>
      <c r="AF57" s="49">
        <v>0</v>
      </c>
      <c r="AG57" s="49">
        <v>0</v>
      </c>
      <c r="AH57" s="49">
        <v>0</v>
      </c>
      <c r="AI57" s="49">
        <v>0</v>
      </c>
      <c r="AJ57" s="49">
        <v>0</v>
      </c>
      <c r="AK57" s="49">
        <v>0</v>
      </c>
      <c r="AL57" s="49">
        <v>0</v>
      </c>
      <c r="AM57" s="49">
        <v>0</v>
      </c>
      <c r="AN57" s="49">
        <v>0</v>
      </c>
      <c r="AO57" s="49">
        <v>0</v>
      </c>
      <c r="AP57" s="33"/>
      <c r="AQ57" s="33"/>
      <c r="AR57" s="33"/>
      <c r="BA57" s="47" t="str">
        <f t="shared" si="30"/>
        <v>A</v>
      </c>
      <c r="BB57" s="48" t="str">
        <f t="shared" si="30"/>
        <v xml:space="preserve">                               - Other</v>
      </c>
      <c r="BC57" s="206">
        <f t="shared" si="31"/>
        <v>7734</v>
      </c>
      <c r="BD57" s="206">
        <f t="shared" si="31"/>
        <v>7735</v>
      </c>
      <c r="BE57" s="206">
        <f t="shared" si="31"/>
        <v>6831</v>
      </c>
      <c r="BF57" s="206">
        <f t="shared" si="31"/>
        <v>7069</v>
      </c>
      <c r="BG57" s="206">
        <f t="shared" si="31"/>
        <v>6978</v>
      </c>
      <c r="BH57" s="206">
        <f t="shared" si="31"/>
        <v>7057</v>
      </c>
      <c r="BI57" s="206">
        <f t="shared" si="31"/>
        <v>7050</v>
      </c>
      <c r="BJ57" s="206">
        <f t="shared" si="31"/>
        <v>7562</v>
      </c>
      <c r="BK57" s="206">
        <f t="shared" si="31"/>
        <v>7593</v>
      </c>
      <c r="BL57" s="206">
        <f t="shared" si="31"/>
        <v>7968</v>
      </c>
      <c r="BM57" s="206">
        <f t="shared" si="31"/>
        <v>8097</v>
      </c>
      <c r="BN57" s="206">
        <f t="shared" si="31"/>
        <v>7768</v>
      </c>
      <c r="BO57" s="206">
        <f t="shared" si="31"/>
        <v>8502</v>
      </c>
    </row>
    <row r="58" spans="1:67" x14ac:dyDescent="0.2">
      <c r="A58" s="47" t="s">
        <v>307</v>
      </c>
      <c r="B58" s="58" t="s">
        <v>308</v>
      </c>
      <c r="C58" s="157">
        <f>BACKUP!C309</f>
        <v>-10</v>
      </c>
      <c r="D58" s="157">
        <f>BACKUP!D309</f>
        <v>-10</v>
      </c>
      <c r="E58" s="157">
        <f>BACKUP!E309</f>
        <v>-10</v>
      </c>
      <c r="F58" s="157">
        <f>BACKUP!F309</f>
        <v>-10</v>
      </c>
      <c r="G58" s="157">
        <f>BACKUP!G309</f>
        <v>-10</v>
      </c>
      <c r="H58" s="157">
        <f>BACKUP!H309</f>
        <v>-10</v>
      </c>
      <c r="I58" s="157">
        <f>BACKUP!I309</f>
        <v>-10</v>
      </c>
      <c r="J58" s="157">
        <f>BACKUP!J309</f>
        <v>-10</v>
      </c>
      <c r="K58" s="157">
        <f>BACKUP!K309</f>
        <v>-10</v>
      </c>
      <c r="L58" s="157">
        <f>BACKUP!L309</f>
        <v>-10</v>
      </c>
      <c r="M58" s="157">
        <f>BACKUP!M309</f>
        <v>-10</v>
      </c>
      <c r="N58" s="157">
        <f>BACKUP!N309</f>
        <v>-10</v>
      </c>
      <c r="O58" s="157">
        <f>BACKUP!O309</f>
        <v>-10</v>
      </c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47" t="str">
        <f t="shared" si="29"/>
        <v>B</v>
      </c>
      <c r="AB58" s="48" t="str">
        <f t="shared" si="29"/>
        <v xml:space="preserve">   Liability Price Risk Management</v>
      </c>
      <c r="AC58" s="49">
        <v>0</v>
      </c>
      <c r="AD58" s="49">
        <v>0</v>
      </c>
      <c r="AE58" s="49">
        <v>0</v>
      </c>
      <c r="AF58" s="49">
        <v>0</v>
      </c>
      <c r="AG58" s="49">
        <v>0</v>
      </c>
      <c r="AH58" s="49">
        <v>0</v>
      </c>
      <c r="AI58" s="49">
        <v>0</v>
      </c>
      <c r="AJ58" s="49">
        <v>0</v>
      </c>
      <c r="AK58" s="49">
        <v>0</v>
      </c>
      <c r="AL58" s="49">
        <v>0</v>
      </c>
      <c r="AM58" s="49">
        <v>0</v>
      </c>
      <c r="AN58" s="49">
        <v>0</v>
      </c>
      <c r="AO58" s="49">
        <v>0</v>
      </c>
      <c r="AP58" s="33"/>
      <c r="AQ58" s="46"/>
      <c r="AR58" s="33"/>
      <c r="BA58" s="47" t="str">
        <f t="shared" si="30"/>
        <v>B</v>
      </c>
      <c r="BB58" s="48" t="str">
        <f t="shared" si="30"/>
        <v xml:space="preserve">   Liability Price Risk Management</v>
      </c>
      <c r="BC58" s="206">
        <f t="shared" si="31"/>
        <v>-10</v>
      </c>
      <c r="BD58" s="206">
        <f t="shared" si="31"/>
        <v>-10</v>
      </c>
      <c r="BE58" s="206">
        <f t="shared" si="31"/>
        <v>-10</v>
      </c>
      <c r="BF58" s="206">
        <f t="shared" si="31"/>
        <v>-10</v>
      </c>
      <c r="BG58" s="206">
        <f t="shared" si="31"/>
        <v>-10</v>
      </c>
      <c r="BH58" s="206">
        <f t="shared" si="31"/>
        <v>-10</v>
      </c>
      <c r="BI58" s="206">
        <f t="shared" si="31"/>
        <v>-10</v>
      </c>
      <c r="BJ58" s="206">
        <f t="shared" si="31"/>
        <v>-10</v>
      </c>
      <c r="BK58" s="206">
        <f t="shared" si="31"/>
        <v>-10</v>
      </c>
      <c r="BL58" s="206">
        <f t="shared" si="31"/>
        <v>-10</v>
      </c>
      <c r="BM58" s="206">
        <f t="shared" si="31"/>
        <v>-10</v>
      </c>
      <c r="BN58" s="206">
        <f t="shared" si="31"/>
        <v>-10</v>
      </c>
      <c r="BO58" s="206">
        <f t="shared" si="31"/>
        <v>-10</v>
      </c>
    </row>
    <row r="59" spans="1:67" x14ac:dyDescent="0.2">
      <c r="A59" s="47" t="s">
        <v>307</v>
      </c>
      <c r="B59" s="48" t="s">
        <v>309</v>
      </c>
      <c r="C59" s="46">
        <f>BACKUP!C317</f>
        <v>13191</v>
      </c>
      <c r="D59" s="46">
        <f>BACKUP!D317</f>
        <v>13191</v>
      </c>
      <c r="E59" s="46">
        <f>BACKUP!E317</f>
        <v>13191</v>
      </c>
      <c r="F59" s="46">
        <f>BACKUP!F317</f>
        <v>13191</v>
      </c>
      <c r="G59" s="46">
        <f>BACKUP!G317</f>
        <v>13191</v>
      </c>
      <c r="H59" s="46">
        <f>BACKUP!H317</f>
        <v>13191</v>
      </c>
      <c r="I59" s="46">
        <f>BACKUP!I317</f>
        <v>13191</v>
      </c>
      <c r="J59" s="46">
        <f>BACKUP!J317</f>
        <v>13191</v>
      </c>
      <c r="K59" s="46">
        <f>BACKUP!K317</f>
        <v>13191</v>
      </c>
      <c r="L59" s="46">
        <f>BACKUP!L317</f>
        <v>13191</v>
      </c>
      <c r="M59" s="46">
        <f>BACKUP!M317</f>
        <v>13191</v>
      </c>
      <c r="N59" s="46">
        <f>BACKUP!N317</f>
        <v>13191</v>
      </c>
      <c r="O59" s="46">
        <f>BACKUP!O317</f>
        <v>13191</v>
      </c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47" t="str">
        <f t="shared" si="29"/>
        <v>B</v>
      </c>
      <c r="AB59" s="48" t="str">
        <f t="shared" si="29"/>
        <v xml:space="preserve">   Exchange Gas Payable</v>
      </c>
      <c r="AC59" s="49">
        <v>0</v>
      </c>
      <c r="AD59" s="49">
        <v>0</v>
      </c>
      <c r="AE59" s="49">
        <v>0</v>
      </c>
      <c r="AF59" s="49">
        <v>0</v>
      </c>
      <c r="AG59" s="49">
        <v>0</v>
      </c>
      <c r="AH59" s="49">
        <v>0</v>
      </c>
      <c r="AI59" s="49">
        <v>0</v>
      </c>
      <c r="AJ59" s="49">
        <v>0</v>
      </c>
      <c r="AK59" s="49">
        <v>0</v>
      </c>
      <c r="AL59" s="49">
        <v>0</v>
      </c>
      <c r="AM59" s="49">
        <v>0</v>
      </c>
      <c r="AN59" s="49">
        <v>0</v>
      </c>
      <c r="AO59" s="49">
        <v>0</v>
      </c>
      <c r="AP59" s="33"/>
      <c r="AQ59" s="46"/>
      <c r="AR59" s="33"/>
      <c r="BA59" s="47" t="str">
        <f t="shared" si="30"/>
        <v>B</v>
      </c>
      <c r="BB59" s="48" t="str">
        <f t="shared" si="30"/>
        <v xml:space="preserve">   Exchange Gas Payable</v>
      </c>
      <c r="BC59" s="206">
        <f t="shared" si="31"/>
        <v>13191</v>
      </c>
      <c r="BD59" s="206">
        <f t="shared" si="31"/>
        <v>13191</v>
      </c>
      <c r="BE59" s="206">
        <f t="shared" si="31"/>
        <v>13191</v>
      </c>
      <c r="BF59" s="206">
        <f t="shared" si="31"/>
        <v>13191</v>
      </c>
      <c r="BG59" s="206">
        <f t="shared" si="31"/>
        <v>13191</v>
      </c>
      <c r="BH59" s="206">
        <f t="shared" si="31"/>
        <v>13191</v>
      </c>
      <c r="BI59" s="206">
        <f t="shared" si="31"/>
        <v>13191</v>
      </c>
      <c r="BJ59" s="206">
        <f t="shared" si="31"/>
        <v>13191</v>
      </c>
      <c r="BK59" s="206">
        <f t="shared" si="31"/>
        <v>13191</v>
      </c>
      <c r="BL59" s="206">
        <f t="shared" si="31"/>
        <v>13191</v>
      </c>
      <c r="BM59" s="206">
        <f t="shared" si="31"/>
        <v>13191</v>
      </c>
      <c r="BN59" s="206">
        <f t="shared" si="31"/>
        <v>13191</v>
      </c>
      <c r="BO59" s="206">
        <f t="shared" si="31"/>
        <v>13191</v>
      </c>
    </row>
    <row r="60" spans="1:67" x14ac:dyDescent="0.2">
      <c r="A60" s="47" t="s">
        <v>307</v>
      </c>
      <c r="B60" s="48" t="s">
        <v>310</v>
      </c>
      <c r="C60" s="46">
        <f>BACKUP!C342</f>
        <v>5607</v>
      </c>
      <c r="D60" s="46">
        <f>BACKUP!D342</f>
        <v>5929</v>
      </c>
      <c r="E60" s="46">
        <f>BACKUP!E342</f>
        <v>6483</v>
      </c>
      <c r="F60" s="46">
        <f>BACKUP!F342</f>
        <v>7247</v>
      </c>
      <c r="G60" s="46">
        <f>BACKUP!G342</f>
        <v>5034</v>
      </c>
      <c r="H60" s="46">
        <f>BACKUP!H342</f>
        <v>4927</v>
      </c>
      <c r="I60" s="46">
        <f>BACKUP!I342</f>
        <v>5645</v>
      </c>
      <c r="J60" s="46">
        <f>BACKUP!J342</f>
        <v>6470</v>
      </c>
      <c r="K60" s="46">
        <f>BACKUP!K342</f>
        <v>7095</v>
      </c>
      <c r="L60" s="46">
        <f>BACKUP!L342</f>
        <v>7920</v>
      </c>
      <c r="M60" s="46">
        <f>BACKUP!M342</f>
        <v>5287</v>
      </c>
      <c r="N60" s="46">
        <f>BACKUP!N342</f>
        <v>5912</v>
      </c>
      <c r="O60" s="46">
        <f>BACKUP!O342</f>
        <v>5623</v>
      </c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47" t="str">
        <f t="shared" si="29"/>
        <v>B</v>
      </c>
      <c r="AB60" s="48" t="str">
        <f t="shared" si="29"/>
        <v xml:space="preserve">   Accrued Taxes</v>
      </c>
      <c r="AC60" s="49">
        <v>0</v>
      </c>
      <c r="AD60" s="49">
        <v>0</v>
      </c>
      <c r="AE60" s="49">
        <v>0</v>
      </c>
      <c r="AF60" s="49">
        <v>0</v>
      </c>
      <c r="AG60" s="49">
        <v>0</v>
      </c>
      <c r="AH60" s="49">
        <v>0</v>
      </c>
      <c r="AI60" s="49">
        <v>0</v>
      </c>
      <c r="AJ60" s="49">
        <v>0</v>
      </c>
      <c r="AK60" s="49">
        <v>0</v>
      </c>
      <c r="AL60" s="49">
        <v>0</v>
      </c>
      <c r="AM60" s="49">
        <v>0</v>
      </c>
      <c r="AN60" s="49">
        <v>0</v>
      </c>
      <c r="AO60" s="49">
        <v>0</v>
      </c>
      <c r="AP60" s="33"/>
      <c r="AQ60" s="46"/>
      <c r="AR60" s="33"/>
      <c r="BA60" s="47" t="str">
        <f t="shared" si="30"/>
        <v>B</v>
      </c>
      <c r="BB60" s="48" t="str">
        <f t="shared" si="30"/>
        <v xml:space="preserve">   Accrued Taxes</v>
      </c>
      <c r="BC60" s="206">
        <f t="shared" si="31"/>
        <v>5607</v>
      </c>
      <c r="BD60" s="206">
        <f t="shared" si="31"/>
        <v>5929</v>
      </c>
      <c r="BE60" s="206">
        <f t="shared" si="31"/>
        <v>6483</v>
      </c>
      <c r="BF60" s="206">
        <f t="shared" si="31"/>
        <v>7247</v>
      </c>
      <c r="BG60" s="206">
        <f t="shared" si="31"/>
        <v>5034</v>
      </c>
      <c r="BH60" s="206">
        <f t="shared" si="31"/>
        <v>4927</v>
      </c>
      <c r="BI60" s="206">
        <f t="shared" si="31"/>
        <v>5645</v>
      </c>
      <c r="BJ60" s="206">
        <f t="shared" si="31"/>
        <v>6470</v>
      </c>
      <c r="BK60" s="206">
        <f t="shared" si="31"/>
        <v>7095</v>
      </c>
      <c r="BL60" s="206">
        <f t="shared" si="31"/>
        <v>7920</v>
      </c>
      <c r="BM60" s="206">
        <f t="shared" si="31"/>
        <v>5287</v>
      </c>
      <c r="BN60" s="206">
        <f t="shared" si="31"/>
        <v>5912</v>
      </c>
      <c r="BO60" s="206">
        <f t="shared" si="31"/>
        <v>5623</v>
      </c>
    </row>
    <row r="61" spans="1:67" x14ac:dyDescent="0.2">
      <c r="A61" s="47" t="s">
        <v>311</v>
      </c>
      <c r="B61" s="48" t="s">
        <v>312</v>
      </c>
      <c r="C61" s="46">
        <f>BACKUP!C352</f>
        <v>2119</v>
      </c>
      <c r="D61" s="46">
        <f>BACKUP!D352</f>
        <v>2119</v>
      </c>
      <c r="E61" s="46">
        <f>BACKUP!E352</f>
        <v>2119</v>
      </c>
      <c r="F61" s="46">
        <f>BACKUP!F352</f>
        <v>2119</v>
      </c>
      <c r="G61" s="46">
        <f>BACKUP!G352</f>
        <v>2119</v>
      </c>
      <c r="H61" s="46">
        <f>BACKUP!H352</f>
        <v>2119</v>
      </c>
      <c r="I61" s="46">
        <f>BACKUP!I352</f>
        <v>2119</v>
      </c>
      <c r="J61" s="46">
        <f>BACKUP!J352</f>
        <v>2119</v>
      </c>
      <c r="K61" s="46">
        <f>BACKUP!K352</f>
        <v>2119</v>
      </c>
      <c r="L61" s="46">
        <f>BACKUP!L352</f>
        <v>2119</v>
      </c>
      <c r="M61" s="46">
        <f>BACKUP!M352</f>
        <v>2119</v>
      </c>
      <c r="N61" s="46">
        <f>BACKUP!N352</f>
        <v>2119</v>
      </c>
      <c r="O61" s="46">
        <f>BACKUP!O352</f>
        <v>2119</v>
      </c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47" t="str">
        <f t="shared" si="29"/>
        <v>C</v>
      </c>
      <c r="AB61" s="48" t="str">
        <f t="shared" si="29"/>
        <v xml:space="preserve">   Deferred Income Taxes - Current</v>
      </c>
      <c r="AC61" s="49">
        <v>0</v>
      </c>
      <c r="AD61" s="49">
        <v>0</v>
      </c>
      <c r="AE61" s="49">
        <v>0</v>
      </c>
      <c r="AF61" s="49">
        <v>0</v>
      </c>
      <c r="AG61" s="49">
        <v>0</v>
      </c>
      <c r="AH61" s="49">
        <v>0</v>
      </c>
      <c r="AI61" s="49">
        <v>0</v>
      </c>
      <c r="AJ61" s="49">
        <v>0</v>
      </c>
      <c r="AK61" s="49">
        <v>0</v>
      </c>
      <c r="AL61" s="49">
        <v>0</v>
      </c>
      <c r="AM61" s="49">
        <v>0</v>
      </c>
      <c r="AN61" s="49">
        <v>0</v>
      </c>
      <c r="AO61" s="49">
        <v>0</v>
      </c>
      <c r="AP61" s="33"/>
      <c r="AQ61" s="46"/>
      <c r="AR61" s="33"/>
      <c r="BA61" s="47" t="str">
        <f t="shared" si="30"/>
        <v>C</v>
      </c>
      <c r="BB61" s="48" t="str">
        <f t="shared" si="30"/>
        <v xml:space="preserve">   Deferred Income Taxes - Current</v>
      </c>
      <c r="BC61" s="206">
        <f t="shared" si="31"/>
        <v>2119</v>
      </c>
      <c r="BD61" s="206">
        <f t="shared" si="31"/>
        <v>2119</v>
      </c>
      <c r="BE61" s="206">
        <f t="shared" si="31"/>
        <v>2119</v>
      </c>
      <c r="BF61" s="206">
        <f t="shared" si="31"/>
        <v>2119</v>
      </c>
      <c r="BG61" s="206">
        <f t="shared" si="31"/>
        <v>2119</v>
      </c>
      <c r="BH61" s="206">
        <f t="shared" si="31"/>
        <v>2119</v>
      </c>
      <c r="BI61" s="206">
        <f t="shared" si="31"/>
        <v>2119</v>
      </c>
      <c r="BJ61" s="206">
        <f t="shared" si="31"/>
        <v>2119</v>
      </c>
      <c r="BK61" s="206">
        <f t="shared" si="31"/>
        <v>2119</v>
      </c>
      <c r="BL61" s="206">
        <f t="shared" si="31"/>
        <v>2119</v>
      </c>
      <c r="BM61" s="206">
        <f t="shared" si="31"/>
        <v>2119</v>
      </c>
      <c r="BN61" s="206">
        <f t="shared" si="31"/>
        <v>2119</v>
      </c>
      <c r="BO61" s="206">
        <f t="shared" si="31"/>
        <v>2119</v>
      </c>
    </row>
    <row r="62" spans="1:67" x14ac:dyDescent="0.2">
      <c r="A62" s="47" t="s">
        <v>307</v>
      </c>
      <c r="B62" s="48" t="s">
        <v>313</v>
      </c>
      <c r="C62" s="46">
        <f>BACKUP!C372</f>
        <v>208</v>
      </c>
      <c r="D62" s="46">
        <f>BACKUP!D372</f>
        <v>297</v>
      </c>
      <c r="E62" s="46">
        <f>BACKUP!E372</f>
        <v>386</v>
      </c>
      <c r="F62" s="46">
        <f>BACKUP!F372</f>
        <v>475</v>
      </c>
      <c r="G62" s="46">
        <f>BACKUP!G372</f>
        <v>563</v>
      </c>
      <c r="H62" s="46">
        <f>BACKUP!H372</f>
        <v>119</v>
      </c>
      <c r="I62" s="46">
        <f>BACKUP!I372</f>
        <v>208</v>
      </c>
      <c r="J62" s="46">
        <f>BACKUP!J372</f>
        <v>297</v>
      </c>
      <c r="K62" s="46">
        <f>BACKUP!K372</f>
        <v>386</v>
      </c>
      <c r="L62" s="46">
        <f>BACKUP!L372</f>
        <v>475</v>
      </c>
      <c r="M62" s="46">
        <f>BACKUP!M372</f>
        <v>563</v>
      </c>
      <c r="N62" s="46">
        <f>BACKUP!N372</f>
        <v>89</v>
      </c>
      <c r="O62" s="46">
        <f>BACKUP!O372</f>
        <v>148</v>
      </c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47" t="str">
        <f t="shared" si="29"/>
        <v>B</v>
      </c>
      <c r="AB62" s="48" t="str">
        <f t="shared" si="29"/>
        <v xml:space="preserve">   Accrued Interest</v>
      </c>
      <c r="AC62" s="49">
        <v>0</v>
      </c>
      <c r="AD62" s="49">
        <v>0</v>
      </c>
      <c r="AE62" s="49">
        <v>0</v>
      </c>
      <c r="AF62" s="49">
        <v>0</v>
      </c>
      <c r="AG62" s="49">
        <v>0</v>
      </c>
      <c r="AH62" s="49">
        <v>0</v>
      </c>
      <c r="AI62" s="49">
        <v>0</v>
      </c>
      <c r="AJ62" s="49">
        <v>0</v>
      </c>
      <c r="AK62" s="49">
        <v>0</v>
      </c>
      <c r="AL62" s="49">
        <v>0</v>
      </c>
      <c r="AM62" s="49">
        <v>0</v>
      </c>
      <c r="AN62" s="49">
        <v>0</v>
      </c>
      <c r="AO62" s="49">
        <v>0</v>
      </c>
      <c r="AP62" s="33"/>
      <c r="AQ62" s="46"/>
      <c r="AR62" s="33"/>
      <c r="BA62" s="47" t="str">
        <f t="shared" si="30"/>
        <v>B</v>
      </c>
      <c r="BB62" s="48" t="str">
        <f t="shared" si="30"/>
        <v xml:space="preserve">   Accrued Interest</v>
      </c>
      <c r="BC62" s="206">
        <f t="shared" si="31"/>
        <v>208</v>
      </c>
      <c r="BD62" s="206">
        <f t="shared" si="31"/>
        <v>297</v>
      </c>
      <c r="BE62" s="206">
        <f t="shared" si="31"/>
        <v>386</v>
      </c>
      <c r="BF62" s="206">
        <f t="shared" si="31"/>
        <v>475</v>
      </c>
      <c r="BG62" s="206">
        <f t="shared" si="31"/>
        <v>563</v>
      </c>
      <c r="BH62" s="206">
        <f t="shared" si="31"/>
        <v>119</v>
      </c>
      <c r="BI62" s="206">
        <f t="shared" si="31"/>
        <v>208</v>
      </c>
      <c r="BJ62" s="206">
        <f t="shared" si="31"/>
        <v>297</v>
      </c>
      <c r="BK62" s="206">
        <f t="shared" si="31"/>
        <v>386</v>
      </c>
      <c r="BL62" s="206">
        <f t="shared" si="31"/>
        <v>475</v>
      </c>
      <c r="BM62" s="206">
        <f t="shared" si="31"/>
        <v>563</v>
      </c>
      <c r="BN62" s="206">
        <f t="shared" si="31"/>
        <v>89</v>
      </c>
      <c r="BO62" s="206">
        <f t="shared" si="31"/>
        <v>148</v>
      </c>
    </row>
    <row r="63" spans="1:67" x14ac:dyDescent="0.2">
      <c r="A63" s="47" t="s">
        <v>314</v>
      </c>
      <c r="B63" s="58" t="s">
        <v>315</v>
      </c>
      <c r="C63" s="46">
        <f>BACKUP!C402</f>
        <v>0</v>
      </c>
      <c r="D63" s="46">
        <f>BACKUP!D402</f>
        <v>0</v>
      </c>
      <c r="E63" s="46">
        <f>BACKUP!E402</f>
        <v>0</v>
      </c>
      <c r="F63" s="46">
        <f>BACKUP!F402</f>
        <v>0</v>
      </c>
      <c r="G63" s="46">
        <f>BACKUP!G402</f>
        <v>0</v>
      </c>
      <c r="H63" s="46">
        <f>BACKUP!H402</f>
        <v>0</v>
      </c>
      <c r="I63" s="46">
        <f>BACKUP!I402</f>
        <v>0</v>
      </c>
      <c r="J63" s="46">
        <f>BACKUP!J402</f>
        <v>0</v>
      </c>
      <c r="K63" s="46">
        <f>BACKUP!K402</f>
        <v>0</v>
      </c>
      <c r="L63" s="46">
        <f>BACKUP!L402</f>
        <v>0</v>
      </c>
      <c r="M63" s="46">
        <f>BACKUP!M402</f>
        <v>0</v>
      </c>
      <c r="N63" s="46">
        <f>BACKUP!N402</f>
        <v>0</v>
      </c>
      <c r="O63" s="46">
        <f>BACKUP!O402</f>
        <v>0</v>
      </c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47" t="str">
        <f t="shared" si="29"/>
        <v>F</v>
      </c>
      <c r="AB63" s="48" t="str">
        <f t="shared" si="29"/>
        <v xml:space="preserve">   Regulatory Liabilities</v>
      </c>
      <c r="AC63" s="49">
        <v>0</v>
      </c>
      <c r="AD63" s="49">
        <v>0</v>
      </c>
      <c r="AE63" s="49">
        <v>0</v>
      </c>
      <c r="AF63" s="49">
        <v>0</v>
      </c>
      <c r="AG63" s="49">
        <v>0</v>
      </c>
      <c r="AH63" s="49">
        <v>0</v>
      </c>
      <c r="AI63" s="49">
        <v>0</v>
      </c>
      <c r="AJ63" s="49">
        <v>0</v>
      </c>
      <c r="AK63" s="49">
        <v>0</v>
      </c>
      <c r="AL63" s="49">
        <v>0</v>
      </c>
      <c r="AM63" s="49">
        <v>0</v>
      </c>
      <c r="AN63" s="49">
        <v>0</v>
      </c>
      <c r="AO63" s="49">
        <v>0</v>
      </c>
      <c r="AP63" s="33"/>
      <c r="AQ63" s="33"/>
      <c r="AR63" s="33"/>
      <c r="BA63" s="47" t="str">
        <f t="shared" si="30"/>
        <v>F</v>
      </c>
      <c r="BB63" s="48" t="str">
        <f t="shared" si="30"/>
        <v xml:space="preserve">   Regulatory Liabilities</v>
      </c>
      <c r="BC63" s="206">
        <f t="shared" si="31"/>
        <v>0</v>
      </c>
      <c r="BD63" s="206">
        <f t="shared" si="31"/>
        <v>0</v>
      </c>
      <c r="BE63" s="206">
        <f t="shared" si="31"/>
        <v>0</v>
      </c>
      <c r="BF63" s="206">
        <f t="shared" si="31"/>
        <v>0</v>
      </c>
      <c r="BG63" s="206">
        <f t="shared" si="31"/>
        <v>0</v>
      </c>
      <c r="BH63" s="206">
        <f t="shared" si="31"/>
        <v>0</v>
      </c>
      <c r="BI63" s="206">
        <f t="shared" si="31"/>
        <v>0</v>
      </c>
      <c r="BJ63" s="206">
        <f t="shared" si="31"/>
        <v>0</v>
      </c>
      <c r="BK63" s="206">
        <f t="shared" si="31"/>
        <v>0</v>
      </c>
      <c r="BL63" s="206">
        <f t="shared" si="31"/>
        <v>0</v>
      </c>
      <c r="BM63" s="206">
        <f t="shared" si="31"/>
        <v>0</v>
      </c>
      <c r="BN63" s="206">
        <f t="shared" si="31"/>
        <v>0</v>
      </c>
      <c r="BO63" s="206">
        <f t="shared" si="31"/>
        <v>0</v>
      </c>
    </row>
    <row r="64" spans="1:67" x14ac:dyDescent="0.2">
      <c r="A64" s="47" t="s">
        <v>316</v>
      </c>
      <c r="B64" s="48" t="s">
        <v>38</v>
      </c>
      <c r="C64" s="50">
        <f>BACKUP!C393</f>
        <v>12806</v>
      </c>
      <c r="D64" s="50">
        <f>BACKUP!D393</f>
        <v>12806</v>
      </c>
      <c r="E64" s="50">
        <f>BACKUP!E393</f>
        <v>12806</v>
      </c>
      <c r="F64" s="50">
        <f>BACKUP!F393</f>
        <v>12806</v>
      </c>
      <c r="G64" s="50">
        <f>BACKUP!G393</f>
        <v>12806</v>
      </c>
      <c r="H64" s="50">
        <f>BACKUP!H393</f>
        <v>12806</v>
      </c>
      <c r="I64" s="50">
        <f>BACKUP!I393</f>
        <v>12806</v>
      </c>
      <c r="J64" s="50">
        <f>BACKUP!J393</f>
        <v>12806</v>
      </c>
      <c r="K64" s="50">
        <f>BACKUP!K393</f>
        <v>12806</v>
      </c>
      <c r="L64" s="50">
        <f>BACKUP!L393</f>
        <v>12806</v>
      </c>
      <c r="M64" s="50">
        <f>BACKUP!M393</f>
        <v>12806</v>
      </c>
      <c r="N64" s="50">
        <f>BACKUP!N393</f>
        <v>12806</v>
      </c>
      <c r="O64" s="50">
        <f>BACKUP!O393</f>
        <v>12806</v>
      </c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47" t="str">
        <f t="shared" si="29"/>
        <v>H</v>
      </c>
      <c r="AB64" s="48" t="str">
        <f t="shared" si="29"/>
        <v xml:space="preserve">   Other</v>
      </c>
      <c r="AC64" s="176">
        <v>0</v>
      </c>
      <c r="AD64" s="176">
        <v>0</v>
      </c>
      <c r="AE64" s="176">
        <v>0</v>
      </c>
      <c r="AF64" s="176">
        <v>0</v>
      </c>
      <c r="AG64" s="176">
        <v>0</v>
      </c>
      <c r="AH64" s="176">
        <v>0</v>
      </c>
      <c r="AI64" s="176">
        <v>0</v>
      </c>
      <c r="AJ64" s="176">
        <v>0</v>
      </c>
      <c r="AK64" s="176">
        <v>0</v>
      </c>
      <c r="AL64" s="176">
        <v>0</v>
      </c>
      <c r="AM64" s="176">
        <v>0</v>
      </c>
      <c r="AN64" s="176">
        <v>0</v>
      </c>
      <c r="AO64" s="176">
        <v>0</v>
      </c>
      <c r="AP64" s="33"/>
      <c r="AQ64" s="46"/>
      <c r="AR64" s="33"/>
      <c r="BA64" s="47" t="str">
        <f t="shared" si="30"/>
        <v>H</v>
      </c>
      <c r="BB64" s="48" t="str">
        <f t="shared" si="30"/>
        <v xml:space="preserve">   Other</v>
      </c>
      <c r="BC64" s="51">
        <f t="shared" si="31"/>
        <v>12806</v>
      </c>
      <c r="BD64" s="51">
        <f t="shared" si="31"/>
        <v>12806</v>
      </c>
      <c r="BE64" s="51">
        <f t="shared" si="31"/>
        <v>12806</v>
      </c>
      <c r="BF64" s="51">
        <f t="shared" si="31"/>
        <v>12806</v>
      </c>
      <c r="BG64" s="51">
        <f t="shared" si="31"/>
        <v>12806</v>
      </c>
      <c r="BH64" s="51">
        <f t="shared" si="31"/>
        <v>12806</v>
      </c>
      <c r="BI64" s="51">
        <f t="shared" si="31"/>
        <v>12806</v>
      </c>
      <c r="BJ64" s="51">
        <f t="shared" si="31"/>
        <v>12806</v>
      </c>
      <c r="BK64" s="51">
        <f t="shared" si="31"/>
        <v>12806</v>
      </c>
      <c r="BL64" s="51">
        <f t="shared" si="31"/>
        <v>12806</v>
      </c>
      <c r="BM64" s="51">
        <f t="shared" si="31"/>
        <v>12806</v>
      </c>
      <c r="BN64" s="51">
        <f t="shared" si="31"/>
        <v>12806</v>
      </c>
      <c r="BO64" s="51">
        <f t="shared" si="31"/>
        <v>12806</v>
      </c>
    </row>
    <row r="65" spans="1:67" ht="3.95" customHeight="1" x14ac:dyDescent="0.2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</row>
    <row r="66" spans="1:67" x14ac:dyDescent="0.2">
      <c r="A66" s="30"/>
      <c r="B66" s="31" t="s">
        <v>317</v>
      </c>
      <c r="C66" s="50">
        <f t="shared" ref="C66:O66" si="32">SUM(C56:C65)</f>
        <v>48982</v>
      </c>
      <c r="D66" s="50">
        <f t="shared" si="32"/>
        <v>49394</v>
      </c>
      <c r="E66" s="50">
        <f t="shared" si="32"/>
        <v>49133</v>
      </c>
      <c r="F66" s="50">
        <f t="shared" si="32"/>
        <v>50224</v>
      </c>
      <c r="G66" s="50">
        <f t="shared" si="32"/>
        <v>48008</v>
      </c>
      <c r="H66" s="50">
        <f t="shared" si="32"/>
        <v>47536</v>
      </c>
      <c r="I66" s="50">
        <f t="shared" si="32"/>
        <v>48336</v>
      </c>
      <c r="J66" s="50">
        <f t="shared" si="32"/>
        <v>49762</v>
      </c>
      <c r="K66" s="50">
        <f t="shared" si="32"/>
        <v>50507</v>
      </c>
      <c r="L66" s="50">
        <f t="shared" si="32"/>
        <v>51796</v>
      </c>
      <c r="M66" s="50">
        <f t="shared" si="32"/>
        <v>49380</v>
      </c>
      <c r="N66" s="50">
        <f t="shared" si="32"/>
        <v>49202</v>
      </c>
      <c r="O66" s="50">
        <f t="shared" si="32"/>
        <v>49706</v>
      </c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0"/>
      <c r="AB66" s="31" t="str">
        <f>B66</f>
        <v xml:space="preserve">      Total Current Liabilities</v>
      </c>
      <c r="AC66" s="50">
        <f t="shared" ref="AC66:AO66" si="33">SUM(AC56:AC65)</f>
        <v>0</v>
      </c>
      <c r="AD66" s="50">
        <f t="shared" si="33"/>
        <v>0</v>
      </c>
      <c r="AE66" s="50">
        <f t="shared" si="33"/>
        <v>0</v>
      </c>
      <c r="AF66" s="50">
        <f t="shared" si="33"/>
        <v>0</v>
      </c>
      <c r="AG66" s="50">
        <f t="shared" si="33"/>
        <v>0</v>
      </c>
      <c r="AH66" s="50">
        <f t="shared" si="33"/>
        <v>0</v>
      </c>
      <c r="AI66" s="50">
        <f t="shared" si="33"/>
        <v>0</v>
      </c>
      <c r="AJ66" s="50">
        <f t="shared" si="33"/>
        <v>0</v>
      </c>
      <c r="AK66" s="50">
        <f t="shared" si="33"/>
        <v>0</v>
      </c>
      <c r="AL66" s="50">
        <f t="shared" si="33"/>
        <v>0</v>
      </c>
      <c r="AM66" s="50">
        <f t="shared" si="33"/>
        <v>0</v>
      </c>
      <c r="AN66" s="50">
        <f t="shared" si="33"/>
        <v>0</v>
      </c>
      <c r="AO66" s="50">
        <f t="shared" si="33"/>
        <v>0</v>
      </c>
      <c r="AP66" s="33"/>
      <c r="AQ66" s="46"/>
      <c r="AR66" s="33"/>
      <c r="BA66" s="30"/>
      <c r="BB66" s="31" t="str">
        <f>B66</f>
        <v xml:space="preserve">      Total Current Liabilities</v>
      </c>
      <c r="BC66" s="50">
        <f t="shared" ref="BC66:BO66" si="34">SUM(BC56:BC65)</f>
        <v>48982</v>
      </c>
      <c r="BD66" s="50">
        <f t="shared" si="34"/>
        <v>49394</v>
      </c>
      <c r="BE66" s="50">
        <f t="shared" si="34"/>
        <v>49133</v>
      </c>
      <c r="BF66" s="50">
        <f t="shared" si="34"/>
        <v>50224</v>
      </c>
      <c r="BG66" s="50">
        <f t="shared" si="34"/>
        <v>48008</v>
      </c>
      <c r="BH66" s="50">
        <f t="shared" si="34"/>
        <v>47536</v>
      </c>
      <c r="BI66" s="50">
        <f t="shared" si="34"/>
        <v>48336</v>
      </c>
      <c r="BJ66" s="50">
        <f t="shared" si="34"/>
        <v>49762</v>
      </c>
      <c r="BK66" s="50">
        <f t="shared" si="34"/>
        <v>50507</v>
      </c>
      <c r="BL66" s="50">
        <f t="shared" si="34"/>
        <v>51796</v>
      </c>
      <c r="BM66" s="50">
        <f t="shared" si="34"/>
        <v>49380</v>
      </c>
      <c r="BN66" s="50">
        <f t="shared" si="34"/>
        <v>49202</v>
      </c>
      <c r="BO66" s="50">
        <f t="shared" si="34"/>
        <v>49706</v>
      </c>
    </row>
    <row r="67" spans="1:67" x14ac:dyDescent="0.2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</row>
    <row r="68" spans="1:67" x14ac:dyDescent="0.2">
      <c r="A68" s="30"/>
      <c r="B68" s="31" t="s">
        <v>318</v>
      </c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0"/>
      <c r="AB68" s="31" t="str">
        <f>B68</f>
        <v>DEFERRED CREDITS AND OTHER LIABILITIES</v>
      </c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46"/>
      <c r="AR68" s="33"/>
      <c r="BA68" s="30"/>
      <c r="BB68" s="31" t="str">
        <f>B68</f>
        <v>DEFERRED CREDITS AND OTHER LIABILITIES</v>
      </c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</row>
    <row r="69" spans="1:67" x14ac:dyDescent="0.2">
      <c r="A69" s="47" t="s">
        <v>319</v>
      </c>
      <c r="B69" s="48" t="s">
        <v>320</v>
      </c>
      <c r="C69" s="46">
        <f>BACKUP!C362</f>
        <v>238875</v>
      </c>
      <c r="D69" s="46">
        <f>BACKUP!D362</f>
        <v>239179</v>
      </c>
      <c r="E69" s="46">
        <f>BACKUP!E362</f>
        <v>239508</v>
      </c>
      <c r="F69" s="46">
        <f>BACKUP!F362</f>
        <v>239826</v>
      </c>
      <c r="G69" s="46">
        <f>BACKUP!G362</f>
        <v>240192</v>
      </c>
      <c r="H69" s="46">
        <f>BACKUP!H362</f>
        <v>240612</v>
      </c>
      <c r="I69" s="46">
        <f>BACKUP!I362</f>
        <v>241060</v>
      </c>
      <c r="J69" s="46">
        <f>BACKUP!J362</f>
        <v>241513</v>
      </c>
      <c r="K69" s="46">
        <f>BACKUP!K362</f>
        <v>241965</v>
      </c>
      <c r="L69" s="46">
        <f>BACKUP!L362</f>
        <v>242945</v>
      </c>
      <c r="M69" s="46">
        <f>BACKUP!M362</f>
        <v>243368</v>
      </c>
      <c r="N69" s="46">
        <f>BACKUP!N362</f>
        <v>243226</v>
      </c>
      <c r="O69" s="46">
        <f>BACKUP!O362</f>
        <v>243665</v>
      </c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47" t="str">
        <f t="shared" ref="AA69:AB72" si="35">A69</f>
        <v>D</v>
      </c>
      <c r="AB69" s="48" t="str">
        <f t="shared" si="35"/>
        <v xml:space="preserve">   Deferred Income Taxes</v>
      </c>
      <c r="AC69" s="49">
        <v>102954</v>
      </c>
      <c r="AD69" s="205">
        <f>AC69-175</f>
        <v>102779</v>
      </c>
      <c r="AE69" s="205">
        <f t="shared" ref="AE69:AO69" si="36">AD69-175</f>
        <v>102604</v>
      </c>
      <c r="AF69" s="205">
        <f t="shared" si="36"/>
        <v>102429</v>
      </c>
      <c r="AG69" s="205">
        <f t="shared" si="36"/>
        <v>102254</v>
      </c>
      <c r="AH69" s="205">
        <f t="shared" si="36"/>
        <v>102079</v>
      </c>
      <c r="AI69" s="205">
        <f t="shared" si="36"/>
        <v>101904</v>
      </c>
      <c r="AJ69" s="205">
        <f t="shared" si="36"/>
        <v>101729</v>
      </c>
      <c r="AK69" s="205">
        <f t="shared" si="36"/>
        <v>101554</v>
      </c>
      <c r="AL69" s="205">
        <f t="shared" si="36"/>
        <v>101379</v>
      </c>
      <c r="AM69" s="205">
        <f t="shared" si="36"/>
        <v>101204</v>
      </c>
      <c r="AN69" s="205">
        <f t="shared" si="36"/>
        <v>101029</v>
      </c>
      <c r="AO69" s="205">
        <f t="shared" si="36"/>
        <v>100854</v>
      </c>
      <c r="AP69" s="33"/>
      <c r="AQ69" s="46"/>
      <c r="AR69" s="33"/>
      <c r="BA69" s="47" t="str">
        <f>A69</f>
        <v>D</v>
      </c>
      <c r="BB69" s="48" t="str">
        <f>B69</f>
        <v xml:space="preserve">   Deferred Income Taxes</v>
      </c>
      <c r="BC69" s="206">
        <f t="shared" ref="BC69:BO72" si="37">C69-AC69</f>
        <v>135921</v>
      </c>
      <c r="BD69" s="206">
        <f t="shared" si="37"/>
        <v>136400</v>
      </c>
      <c r="BE69" s="206">
        <f t="shared" si="37"/>
        <v>136904</v>
      </c>
      <c r="BF69" s="206">
        <f t="shared" si="37"/>
        <v>137397</v>
      </c>
      <c r="BG69" s="206">
        <f t="shared" si="37"/>
        <v>137938</v>
      </c>
      <c r="BH69" s="206">
        <f t="shared" si="37"/>
        <v>138533</v>
      </c>
      <c r="BI69" s="206">
        <f t="shared" si="37"/>
        <v>139156</v>
      </c>
      <c r="BJ69" s="206">
        <f t="shared" si="37"/>
        <v>139784</v>
      </c>
      <c r="BK69" s="206">
        <f t="shared" si="37"/>
        <v>140411</v>
      </c>
      <c r="BL69" s="206">
        <f t="shared" si="37"/>
        <v>141566</v>
      </c>
      <c r="BM69" s="206">
        <f t="shared" si="37"/>
        <v>142164</v>
      </c>
      <c r="BN69" s="206">
        <f t="shared" si="37"/>
        <v>142197</v>
      </c>
      <c r="BO69" s="206">
        <f t="shared" si="37"/>
        <v>142811</v>
      </c>
    </row>
    <row r="70" spans="1:67" x14ac:dyDescent="0.2">
      <c r="A70" s="47" t="s">
        <v>321</v>
      </c>
      <c r="B70" s="48" t="s">
        <v>322</v>
      </c>
      <c r="C70" s="46">
        <f>BACKUP!C411</f>
        <v>0</v>
      </c>
      <c r="D70" s="46">
        <f>BACKUP!D411</f>
        <v>0</v>
      </c>
      <c r="E70" s="46">
        <f>BACKUP!E411</f>
        <v>0</v>
      </c>
      <c r="F70" s="46">
        <f>BACKUP!F411</f>
        <v>0</v>
      </c>
      <c r="G70" s="46">
        <f>BACKUP!G411</f>
        <v>0</v>
      </c>
      <c r="H70" s="46">
        <f>BACKUP!H411</f>
        <v>0</v>
      </c>
      <c r="I70" s="46">
        <f>BACKUP!I411</f>
        <v>0</v>
      </c>
      <c r="J70" s="46">
        <f>BACKUP!J411</f>
        <v>0</v>
      </c>
      <c r="K70" s="46">
        <f>BACKUP!K411</f>
        <v>0</v>
      </c>
      <c r="L70" s="46">
        <f>BACKUP!L411</f>
        <v>0</v>
      </c>
      <c r="M70" s="46">
        <f>BACKUP!M411</f>
        <v>0</v>
      </c>
      <c r="N70" s="46">
        <f>BACKUP!N411</f>
        <v>0</v>
      </c>
      <c r="O70" s="46">
        <f>BACKUP!O411</f>
        <v>0</v>
      </c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47" t="str">
        <f t="shared" si="35"/>
        <v>G</v>
      </c>
      <c r="AB70" s="48" t="str">
        <f t="shared" si="35"/>
        <v xml:space="preserve">   Other Regulatory Liabilities</v>
      </c>
      <c r="AC70" s="49">
        <v>0</v>
      </c>
      <c r="AD70" s="49">
        <v>0</v>
      </c>
      <c r="AE70" s="49">
        <v>0</v>
      </c>
      <c r="AF70" s="49">
        <v>0</v>
      </c>
      <c r="AG70" s="49">
        <v>0</v>
      </c>
      <c r="AH70" s="49">
        <v>0</v>
      </c>
      <c r="AI70" s="49">
        <v>0</v>
      </c>
      <c r="AJ70" s="49">
        <v>0</v>
      </c>
      <c r="AK70" s="49">
        <v>0</v>
      </c>
      <c r="AL70" s="49">
        <v>0</v>
      </c>
      <c r="AM70" s="49">
        <v>0</v>
      </c>
      <c r="AN70" s="49">
        <v>0</v>
      </c>
      <c r="AO70" s="49">
        <v>0</v>
      </c>
      <c r="AP70" s="33"/>
      <c r="AQ70" s="33"/>
      <c r="AR70" s="33"/>
      <c r="BA70" s="47" t="str">
        <f>A70</f>
        <v>G</v>
      </c>
      <c r="BB70" s="48" t="str">
        <f>B70</f>
        <v xml:space="preserve">   Other Regulatory Liabilities</v>
      </c>
      <c r="BC70" s="206">
        <f t="shared" si="37"/>
        <v>0</v>
      </c>
      <c r="BD70" s="206">
        <f t="shared" si="37"/>
        <v>0</v>
      </c>
      <c r="BE70" s="206">
        <f t="shared" si="37"/>
        <v>0</v>
      </c>
      <c r="BF70" s="206">
        <f t="shared" si="37"/>
        <v>0</v>
      </c>
      <c r="BG70" s="206">
        <f t="shared" si="37"/>
        <v>0</v>
      </c>
      <c r="BH70" s="206">
        <f t="shared" si="37"/>
        <v>0</v>
      </c>
      <c r="BI70" s="206">
        <f t="shared" si="37"/>
        <v>0</v>
      </c>
      <c r="BJ70" s="206">
        <f t="shared" si="37"/>
        <v>0</v>
      </c>
      <c r="BK70" s="206">
        <f t="shared" si="37"/>
        <v>0</v>
      </c>
      <c r="BL70" s="206">
        <f t="shared" si="37"/>
        <v>0</v>
      </c>
      <c r="BM70" s="206">
        <f t="shared" si="37"/>
        <v>0</v>
      </c>
      <c r="BN70" s="206">
        <f t="shared" si="37"/>
        <v>0</v>
      </c>
      <c r="BO70" s="206">
        <f t="shared" si="37"/>
        <v>0</v>
      </c>
    </row>
    <row r="71" spans="1:67" x14ac:dyDescent="0.2">
      <c r="A71" s="47" t="s">
        <v>314</v>
      </c>
      <c r="B71" s="58" t="s">
        <v>308</v>
      </c>
      <c r="C71" s="46">
        <f>BACKUP!C434</f>
        <v>0</v>
      </c>
      <c r="D71" s="46">
        <f>BACKUP!D434</f>
        <v>0</v>
      </c>
      <c r="E71" s="46">
        <f>BACKUP!E434</f>
        <v>0</v>
      </c>
      <c r="F71" s="46">
        <f>BACKUP!F434</f>
        <v>0</v>
      </c>
      <c r="G71" s="46">
        <f>BACKUP!G434</f>
        <v>0</v>
      </c>
      <c r="H71" s="46">
        <f>BACKUP!H434</f>
        <v>0</v>
      </c>
      <c r="I71" s="46">
        <f>BACKUP!I434</f>
        <v>0</v>
      </c>
      <c r="J71" s="46">
        <f>BACKUP!J434</f>
        <v>0</v>
      </c>
      <c r="K71" s="46">
        <f>BACKUP!K434</f>
        <v>0</v>
      </c>
      <c r="L71" s="46">
        <f>BACKUP!L434</f>
        <v>0</v>
      </c>
      <c r="M71" s="46">
        <f>BACKUP!M434</f>
        <v>0</v>
      </c>
      <c r="N71" s="46">
        <f>BACKUP!N434</f>
        <v>0</v>
      </c>
      <c r="O71" s="46">
        <f>BACKUP!O434</f>
        <v>0</v>
      </c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47" t="str">
        <f t="shared" si="35"/>
        <v>F</v>
      </c>
      <c r="AB71" s="48" t="str">
        <f t="shared" si="35"/>
        <v xml:space="preserve">   Liability Price Risk Management</v>
      </c>
      <c r="AC71" s="49">
        <v>0</v>
      </c>
      <c r="AD71" s="49">
        <v>0</v>
      </c>
      <c r="AE71" s="49">
        <v>0</v>
      </c>
      <c r="AF71" s="49">
        <v>0</v>
      </c>
      <c r="AG71" s="49">
        <v>0</v>
      </c>
      <c r="AH71" s="49">
        <v>0</v>
      </c>
      <c r="AI71" s="49">
        <v>0</v>
      </c>
      <c r="AJ71" s="49">
        <v>0</v>
      </c>
      <c r="AK71" s="49">
        <v>0</v>
      </c>
      <c r="AL71" s="49">
        <v>0</v>
      </c>
      <c r="AM71" s="49">
        <v>0</v>
      </c>
      <c r="AN71" s="49">
        <v>0</v>
      </c>
      <c r="AO71" s="49">
        <v>0</v>
      </c>
      <c r="AP71" s="33"/>
      <c r="AQ71" s="46"/>
      <c r="AR71" s="33"/>
      <c r="BA71" s="47" t="str">
        <f>A71</f>
        <v>F</v>
      </c>
      <c r="BB71" s="48" t="str">
        <f>B71</f>
        <v xml:space="preserve">   Liability Price Risk Management</v>
      </c>
      <c r="BC71" s="206">
        <f t="shared" si="37"/>
        <v>0</v>
      </c>
      <c r="BD71" s="206">
        <f t="shared" si="37"/>
        <v>0</v>
      </c>
      <c r="BE71" s="206">
        <f t="shared" si="37"/>
        <v>0</v>
      </c>
      <c r="BF71" s="206">
        <f t="shared" si="37"/>
        <v>0</v>
      </c>
      <c r="BG71" s="206">
        <f t="shared" si="37"/>
        <v>0</v>
      </c>
      <c r="BH71" s="206">
        <f t="shared" si="37"/>
        <v>0</v>
      </c>
      <c r="BI71" s="206">
        <f t="shared" si="37"/>
        <v>0</v>
      </c>
      <c r="BJ71" s="206">
        <f t="shared" si="37"/>
        <v>0</v>
      </c>
      <c r="BK71" s="206">
        <f t="shared" si="37"/>
        <v>0</v>
      </c>
      <c r="BL71" s="206">
        <f t="shared" si="37"/>
        <v>0</v>
      </c>
      <c r="BM71" s="206">
        <f t="shared" si="37"/>
        <v>0</v>
      </c>
      <c r="BN71" s="206">
        <f t="shared" si="37"/>
        <v>0</v>
      </c>
      <c r="BO71" s="206">
        <f t="shared" si="37"/>
        <v>0</v>
      </c>
    </row>
    <row r="72" spans="1:67" x14ac:dyDescent="0.2">
      <c r="A72" s="47" t="s">
        <v>316</v>
      </c>
      <c r="B72" s="48" t="s">
        <v>38</v>
      </c>
      <c r="C72" s="50">
        <f>BACKUP!C424</f>
        <v>2377</v>
      </c>
      <c r="D72" s="50">
        <f>BACKUP!D424</f>
        <v>2353</v>
      </c>
      <c r="E72" s="50">
        <f>BACKUP!E424</f>
        <v>2329</v>
      </c>
      <c r="F72" s="50">
        <f>BACKUP!F424</f>
        <v>2305</v>
      </c>
      <c r="G72" s="50">
        <f>BACKUP!G424</f>
        <v>2282</v>
      </c>
      <c r="H72" s="50">
        <f>BACKUP!H424</f>
        <v>2258</v>
      </c>
      <c r="I72" s="50">
        <f>BACKUP!I424</f>
        <v>2234</v>
      </c>
      <c r="J72" s="50">
        <f>BACKUP!J424</f>
        <v>2210</v>
      </c>
      <c r="K72" s="50">
        <f>BACKUP!K424</f>
        <v>2187</v>
      </c>
      <c r="L72" s="50">
        <f>BACKUP!L424</f>
        <v>2163</v>
      </c>
      <c r="M72" s="50">
        <f>BACKUP!M424</f>
        <v>2139</v>
      </c>
      <c r="N72" s="50">
        <f>BACKUP!N424</f>
        <v>2115</v>
      </c>
      <c r="O72" s="50">
        <f>BACKUP!O424</f>
        <v>2092</v>
      </c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47" t="str">
        <f t="shared" si="35"/>
        <v>H</v>
      </c>
      <c r="AB72" s="48" t="str">
        <f t="shared" si="35"/>
        <v xml:space="preserve">   Other</v>
      </c>
      <c r="AC72" s="176">
        <v>0</v>
      </c>
      <c r="AD72" s="176">
        <v>0</v>
      </c>
      <c r="AE72" s="176">
        <v>0</v>
      </c>
      <c r="AF72" s="176">
        <v>0</v>
      </c>
      <c r="AG72" s="176">
        <v>0</v>
      </c>
      <c r="AH72" s="176">
        <v>0</v>
      </c>
      <c r="AI72" s="176">
        <v>0</v>
      </c>
      <c r="AJ72" s="176">
        <v>0</v>
      </c>
      <c r="AK72" s="176">
        <v>0</v>
      </c>
      <c r="AL72" s="176">
        <v>0</v>
      </c>
      <c r="AM72" s="176">
        <v>0</v>
      </c>
      <c r="AN72" s="176">
        <v>0</v>
      </c>
      <c r="AO72" s="176">
        <v>0</v>
      </c>
      <c r="AP72" s="33"/>
      <c r="AQ72" s="46"/>
      <c r="AR72" s="33"/>
      <c r="BA72" s="47" t="str">
        <f>A72</f>
        <v>H</v>
      </c>
      <c r="BB72" s="48" t="str">
        <f>B72</f>
        <v xml:space="preserve">   Other</v>
      </c>
      <c r="BC72" s="51">
        <f t="shared" si="37"/>
        <v>2377</v>
      </c>
      <c r="BD72" s="51">
        <f t="shared" si="37"/>
        <v>2353</v>
      </c>
      <c r="BE72" s="51">
        <f t="shared" si="37"/>
        <v>2329</v>
      </c>
      <c r="BF72" s="51">
        <f t="shared" si="37"/>
        <v>2305</v>
      </c>
      <c r="BG72" s="51">
        <f t="shared" si="37"/>
        <v>2282</v>
      </c>
      <c r="BH72" s="51">
        <f t="shared" si="37"/>
        <v>2258</v>
      </c>
      <c r="BI72" s="51">
        <f t="shared" si="37"/>
        <v>2234</v>
      </c>
      <c r="BJ72" s="51">
        <f t="shared" si="37"/>
        <v>2210</v>
      </c>
      <c r="BK72" s="51">
        <f t="shared" si="37"/>
        <v>2187</v>
      </c>
      <c r="BL72" s="51">
        <f t="shared" si="37"/>
        <v>2163</v>
      </c>
      <c r="BM72" s="51">
        <f t="shared" si="37"/>
        <v>2139</v>
      </c>
      <c r="BN72" s="51">
        <f t="shared" si="37"/>
        <v>2115</v>
      </c>
      <c r="BO72" s="51">
        <f t="shared" si="37"/>
        <v>2092</v>
      </c>
    </row>
    <row r="73" spans="1:67" ht="3.95" customHeight="1" x14ac:dyDescent="0.2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</row>
    <row r="74" spans="1:67" x14ac:dyDescent="0.2">
      <c r="A74" s="30"/>
      <c r="B74" s="31" t="s">
        <v>323</v>
      </c>
      <c r="C74" s="50">
        <f t="shared" ref="C74:O74" si="38">SUM(C69:C73)</f>
        <v>241252</v>
      </c>
      <c r="D74" s="50">
        <f t="shared" si="38"/>
        <v>241532</v>
      </c>
      <c r="E74" s="50">
        <f t="shared" si="38"/>
        <v>241837</v>
      </c>
      <c r="F74" s="50">
        <f t="shared" si="38"/>
        <v>242131</v>
      </c>
      <c r="G74" s="50">
        <f t="shared" si="38"/>
        <v>242474</v>
      </c>
      <c r="H74" s="50">
        <f t="shared" si="38"/>
        <v>242870</v>
      </c>
      <c r="I74" s="50">
        <f t="shared" si="38"/>
        <v>243294</v>
      </c>
      <c r="J74" s="50">
        <f t="shared" si="38"/>
        <v>243723</v>
      </c>
      <c r="K74" s="50">
        <f t="shared" si="38"/>
        <v>244152</v>
      </c>
      <c r="L74" s="50">
        <f t="shared" si="38"/>
        <v>245108</v>
      </c>
      <c r="M74" s="50">
        <f t="shared" si="38"/>
        <v>245507</v>
      </c>
      <c r="N74" s="50">
        <f t="shared" si="38"/>
        <v>245341</v>
      </c>
      <c r="O74" s="50">
        <f t="shared" si="38"/>
        <v>245757</v>
      </c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0"/>
      <c r="AB74" s="31" t="str">
        <f>B74</f>
        <v xml:space="preserve">      Total Deferred Credits &amp; Other Liabilities</v>
      </c>
      <c r="AC74" s="50">
        <f t="shared" ref="AC74:AO74" si="39">SUM(AC69:AC73)</f>
        <v>102954</v>
      </c>
      <c r="AD74" s="50">
        <f t="shared" si="39"/>
        <v>102779</v>
      </c>
      <c r="AE74" s="50">
        <f t="shared" si="39"/>
        <v>102604</v>
      </c>
      <c r="AF74" s="50">
        <f t="shared" si="39"/>
        <v>102429</v>
      </c>
      <c r="AG74" s="50">
        <f t="shared" si="39"/>
        <v>102254</v>
      </c>
      <c r="AH74" s="50">
        <f t="shared" si="39"/>
        <v>102079</v>
      </c>
      <c r="AI74" s="50">
        <f t="shared" si="39"/>
        <v>101904</v>
      </c>
      <c r="AJ74" s="50">
        <f t="shared" si="39"/>
        <v>101729</v>
      </c>
      <c r="AK74" s="50">
        <f t="shared" si="39"/>
        <v>101554</v>
      </c>
      <c r="AL74" s="50">
        <f t="shared" si="39"/>
        <v>101379</v>
      </c>
      <c r="AM74" s="50">
        <f t="shared" si="39"/>
        <v>101204</v>
      </c>
      <c r="AN74" s="50">
        <f t="shared" si="39"/>
        <v>101029</v>
      </c>
      <c r="AO74" s="50">
        <f t="shared" si="39"/>
        <v>100854</v>
      </c>
      <c r="AP74" s="33"/>
      <c r="AQ74" s="46"/>
      <c r="AR74" s="33"/>
      <c r="BA74" s="30"/>
      <c r="BB74" s="31" t="str">
        <f>B74</f>
        <v xml:space="preserve">      Total Deferred Credits &amp; Other Liabilities</v>
      </c>
      <c r="BC74" s="50">
        <f t="shared" ref="BC74:BO74" si="40">SUM(BC69:BC73)</f>
        <v>138298</v>
      </c>
      <c r="BD74" s="50">
        <f t="shared" si="40"/>
        <v>138753</v>
      </c>
      <c r="BE74" s="50">
        <f t="shared" si="40"/>
        <v>139233</v>
      </c>
      <c r="BF74" s="50">
        <f t="shared" si="40"/>
        <v>139702</v>
      </c>
      <c r="BG74" s="50">
        <f t="shared" si="40"/>
        <v>140220</v>
      </c>
      <c r="BH74" s="50">
        <f t="shared" si="40"/>
        <v>140791</v>
      </c>
      <c r="BI74" s="50">
        <f t="shared" si="40"/>
        <v>141390</v>
      </c>
      <c r="BJ74" s="50">
        <f t="shared" si="40"/>
        <v>141994</v>
      </c>
      <c r="BK74" s="50">
        <f t="shared" si="40"/>
        <v>142598</v>
      </c>
      <c r="BL74" s="50">
        <f t="shared" si="40"/>
        <v>143729</v>
      </c>
      <c r="BM74" s="50">
        <f t="shared" si="40"/>
        <v>144303</v>
      </c>
      <c r="BN74" s="50">
        <f t="shared" si="40"/>
        <v>144312</v>
      </c>
      <c r="BO74" s="50">
        <f t="shared" si="40"/>
        <v>144903</v>
      </c>
    </row>
    <row r="75" spans="1:67" x14ac:dyDescent="0.2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</row>
    <row r="76" spans="1:67" x14ac:dyDescent="0.2">
      <c r="A76" s="30"/>
      <c r="B76" s="31" t="s">
        <v>324</v>
      </c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0"/>
      <c r="AB76" s="31" t="str">
        <f>B76</f>
        <v xml:space="preserve">DEBT </v>
      </c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33"/>
      <c r="AQ76" s="46"/>
      <c r="AR76" s="33"/>
      <c r="BA76" s="30"/>
      <c r="BB76" s="31" t="str">
        <f>B76</f>
        <v xml:space="preserve">DEBT </v>
      </c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</row>
    <row r="77" spans="1:67" x14ac:dyDescent="0.2">
      <c r="A77" s="47" t="s">
        <v>275</v>
      </c>
      <c r="B77" s="58" t="s">
        <v>325</v>
      </c>
      <c r="C77" s="49">
        <v>0</v>
      </c>
      <c r="D77" s="49">
        <v>0</v>
      </c>
      <c r="E77" s="49">
        <v>0</v>
      </c>
      <c r="F77" s="49">
        <v>0</v>
      </c>
      <c r="G77" s="49">
        <v>0</v>
      </c>
      <c r="H77" s="49">
        <v>0</v>
      </c>
      <c r="I77" s="49">
        <v>0</v>
      </c>
      <c r="J77" s="49">
        <v>0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47" t="str">
        <f t="shared" ref="AA77:AB79" si="41">A77</f>
        <v>I</v>
      </c>
      <c r="AB77" s="48" t="str">
        <f t="shared" si="41"/>
        <v xml:space="preserve">   Payable from Corporate</v>
      </c>
      <c r="AC77" s="49">
        <v>0</v>
      </c>
      <c r="AD77" s="49">
        <v>0</v>
      </c>
      <c r="AE77" s="49">
        <v>0</v>
      </c>
      <c r="AF77" s="49">
        <v>0</v>
      </c>
      <c r="AG77" s="49">
        <v>0</v>
      </c>
      <c r="AH77" s="49">
        <v>0</v>
      </c>
      <c r="AI77" s="49">
        <v>0</v>
      </c>
      <c r="AJ77" s="49">
        <v>0</v>
      </c>
      <c r="AK77" s="49">
        <v>0</v>
      </c>
      <c r="AL77" s="49">
        <v>0</v>
      </c>
      <c r="AM77" s="49">
        <v>0</v>
      </c>
      <c r="AN77" s="49">
        <v>0</v>
      </c>
      <c r="AO77" s="49">
        <v>0</v>
      </c>
      <c r="AP77" s="33"/>
      <c r="AQ77" s="46"/>
      <c r="AR77" s="33"/>
      <c r="BA77" s="47" t="str">
        <f>A77</f>
        <v>I</v>
      </c>
      <c r="BB77" s="48" t="str">
        <f>B77</f>
        <v xml:space="preserve">   Payable from Corporate</v>
      </c>
      <c r="BC77" s="206">
        <f t="shared" ref="BC77:BO79" si="42">C77-AC77</f>
        <v>0</v>
      </c>
      <c r="BD77" s="206">
        <f t="shared" si="42"/>
        <v>0</v>
      </c>
      <c r="BE77" s="206">
        <f t="shared" si="42"/>
        <v>0</v>
      </c>
      <c r="BF77" s="206">
        <f t="shared" si="42"/>
        <v>0</v>
      </c>
      <c r="BG77" s="206">
        <f t="shared" si="42"/>
        <v>0</v>
      </c>
      <c r="BH77" s="206">
        <f t="shared" si="42"/>
        <v>0</v>
      </c>
      <c r="BI77" s="206">
        <f t="shared" si="42"/>
        <v>0</v>
      </c>
      <c r="BJ77" s="206">
        <f t="shared" si="42"/>
        <v>0</v>
      </c>
      <c r="BK77" s="206">
        <f t="shared" si="42"/>
        <v>0</v>
      </c>
      <c r="BL77" s="206">
        <f t="shared" si="42"/>
        <v>0</v>
      </c>
      <c r="BM77" s="206">
        <f t="shared" si="42"/>
        <v>0</v>
      </c>
      <c r="BN77" s="206">
        <f t="shared" si="42"/>
        <v>0</v>
      </c>
      <c r="BO77" s="206">
        <f t="shared" si="42"/>
        <v>0</v>
      </c>
    </row>
    <row r="78" spans="1:67" x14ac:dyDescent="0.2">
      <c r="A78" s="47" t="s">
        <v>326</v>
      </c>
      <c r="B78" s="48" t="s">
        <v>327</v>
      </c>
      <c r="C78" s="46">
        <f>BACKUP!C462-C79</f>
        <v>7750</v>
      </c>
      <c r="D78" s="46">
        <f>BACKUP!D462-D79</f>
        <v>7750</v>
      </c>
      <c r="E78" s="46">
        <f>BACKUP!E462-E79</f>
        <v>7750</v>
      </c>
      <c r="F78" s="46">
        <f>BACKUP!F462-F79</f>
        <v>7750</v>
      </c>
      <c r="G78" s="46">
        <f>BACKUP!G462-G79</f>
        <v>7750</v>
      </c>
      <c r="H78" s="46">
        <f>BACKUP!H462-H79</f>
        <v>7750</v>
      </c>
      <c r="I78" s="46">
        <f>BACKUP!I462-I79</f>
        <v>7750</v>
      </c>
      <c r="J78" s="46">
        <f>BACKUP!J462-J79</f>
        <v>7750</v>
      </c>
      <c r="K78" s="46">
        <f>BACKUP!K462-K79</f>
        <v>7750</v>
      </c>
      <c r="L78" s="46">
        <f>BACKUP!L462-L79</f>
        <v>7750</v>
      </c>
      <c r="M78" s="46">
        <f>BACKUP!M462-M79</f>
        <v>7750</v>
      </c>
      <c r="N78" s="46">
        <f>BACKUP!N462-N79</f>
        <v>3900</v>
      </c>
      <c r="O78" s="46">
        <f>BACKUP!O462-O79</f>
        <v>3900</v>
      </c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47" t="str">
        <f t="shared" si="41"/>
        <v>J</v>
      </c>
      <c r="AB78" s="48" t="str">
        <f t="shared" si="41"/>
        <v xml:space="preserve">   Long-term Debt - External</v>
      </c>
      <c r="AC78" s="49">
        <v>0</v>
      </c>
      <c r="AD78" s="49">
        <v>0</v>
      </c>
      <c r="AE78" s="49">
        <v>0</v>
      </c>
      <c r="AF78" s="49">
        <v>0</v>
      </c>
      <c r="AG78" s="49">
        <v>0</v>
      </c>
      <c r="AH78" s="49">
        <v>0</v>
      </c>
      <c r="AI78" s="49">
        <v>0</v>
      </c>
      <c r="AJ78" s="49">
        <v>0</v>
      </c>
      <c r="AK78" s="49">
        <v>0</v>
      </c>
      <c r="AL78" s="49">
        <v>0</v>
      </c>
      <c r="AM78" s="49">
        <v>0</v>
      </c>
      <c r="AN78" s="49">
        <v>0</v>
      </c>
      <c r="AO78" s="49">
        <v>0</v>
      </c>
      <c r="AP78" s="33"/>
      <c r="AQ78" s="46"/>
      <c r="AR78" s="33"/>
      <c r="BA78" s="47" t="str">
        <f>A78</f>
        <v>J</v>
      </c>
      <c r="BB78" s="48" t="str">
        <f>B78</f>
        <v xml:space="preserve">   Long-term Debt - External</v>
      </c>
      <c r="BC78" s="206">
        <f t="shared" si="42"/>
        <v>7750</v>
      </c>
      <c r="BD78" s="206">
        <f t="shared" si="42"/>
        <v>7750</v>
      </c>
      <c r="BE78" s="206">
        <f t="shared" si="42"/>
        <v>7750</v>
      </c>
      <c r="BF78" s="206">
        <f t="shared" si="42"/>
        <v>7750</v>
      </c>
      <c r="BG78" s="206">
        <f t="shared" si="42"/>
        <v>7750</v>
      </c>
      <c r="BH78" s="206">
        <f t="shared" si="42"/>
        <v>7750</v>
      </c>
      <c r="BI78" s="206">
        <f t="shared" si="42"/>
        <v>7750</v>
      </c>
      <c r="BJ78" s="206">
        <f t="shared" si="42"/>
        <v>7750</v>
      </c>
      <c r="BK78" s="206">
        <f t="shared" si="42"/>
        <v>7750</v>
      </c>
      <c r="BL78" s="206">
        <f t="shared" si="42"/>
        <v>7750</v>
      </c>
      <c r="BM78" s="206">
        <f t="shared" si="42"/>
        <v>7750</v>
      </c>
      <c r="BN78" s="206">
        <f t="shared" si="42"/>
        <v>3900</v>
      </c>
      <c r="BO78" s="206">
        <f t="shared" si="42"/>
        <v>3900</v>
      </c>
    </row>
    <row r="79" spans="1:67" x14ac:dyDescent="0.2">
      <c r="A79" s="47" t="s">
        <v>326</v>
      </c>
      <c r="B79" s="58" t="s">
        <v>328</v>
      </c>
      <c r="C79" s="51">
        <v>0</v>
      </c>
      <c r="D79" s="51">
        <v>0</v>
      </c>
      <c r="E79" s="51">
        <v>0</v>
      </c>
      <c r="F79" s="51">
        <v>0</v>
      </c>
      <c r="G79" s="51">
        <v>0</v>
      </c>
      <c r="H79" s="51">
        <v>0</v>
      </c>
      <c r="I79" s="51">
        <v>0</v>
      </c>
      <c r="J79" s="51">
        <v>0</v>
      </c>
      <c r="K79" s="51">
        <v>0</v>
      </c>
      <c r="L79" s="51">
        <v>0</v>
      </c>
      <c r="M79" s="51">
        <v>0</v>
      </c>
      <c r="N79" s="51">
        <v>0</v>
      </c>
      <c r="O79" s="51">
        <v>0</v>
      </c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47" t="str">
        <f t="shared" si="41"/>
        <v>J</v>
      </c>
      <c r="AB79" s="48" t="str">
        <f t="shared" si="41"/>
        <v xml:space="preserve">                          - Assoc. Companies</v>
      </c>
      <c r="AC79" s="176">
        <v>0</v>
      </c>
      <c r="AD79" s="176">
        <v>0</v>
      </c>
      <c r="AE79" s="176">
        <v>0</v>
      </c>
      <c r="AF79" s="176">
        <v>0</v>
      </c>
      <c r="AG79" s="176">
        <v>0</v>
      </c>
      <c r="AH79" s="176">
        <v>0</v>
      </c>
      <c r="AI79" s="176">
        <v>0</v>
      </c>
      <c r="AJ79" s="176">
        <v>0</v>
      </c>
      <c r="AK79" s="176">
        <v>0</v>
      </c>
      <c r="AL79" s="176">
        <v>0</v>
      </c>
      <c r="AM79" s="176">
        <v>0</v>
      </c>
      <c r="AN79" s="176">
        <v>0</v>
      </c>
      <c r="AO79" s="176">
        <v>0</v>
      </c>
      <c r="AP79" s="33"/>
      <c r="AQ79" s="33"/>
      <c r="AR79" s="33"/>
      <c r="BA79" s="47" t="str">
        <f>A79</f>
        <v>J</v>
      </c>
      <c r="BB79" s="48" t="str">
        <f>B79</f>
        <v xml:space="preserve">                          - Assoc. Companies</v>
      </c>
      <c r="BC79" s="51">
        <f t="shared" si="42"/>
        <v>0</v>
      </c>
      <c r="BD79" s="51">
        <f t="shared" si="42"/>
        <v>0</v>
      </c>
      <c r="BE79" s="51">
        <f t="shared" si="42"/>
        <v>0</v>
      </c>
      <c r="BF79" s="51">
        <f t="shared" si="42"/>
        <v>0</v>
      </c>
      <c r="BG79" s="51">
        <f t="shared" si="42"/>
        <v>0</v>
      </c>
      <c r="BH79" s="51">
        <f t="shared" si="42"/>
        <v>0</v>
      </c>
      <c r="BI79" s="51">
        <f t="shared" si="42"/>
        <v>0</v>
      </c>
      <c r="BJ79" s="51">
        <f t="shared" si="42"/>
        <v>0</v>
      </c>
      <c r="BK79" s="51">
        <f t="shared" si="42"/>
        <v>0</v>
      </c>
      <c r="BL79" s="51">
        <f t="shared" si="42"/>
        <v>0</v>
      </c>
      <c r="BM79" s="51">
        <f t="shared" si="42"/>
        <v>0</v>
      </c>
      <c r="BN79" s="51">
        <f t="shared" si="42"/>
        <v>0</v>
      </c>
      <c r="BO79" s="51">
        <f t="shared" si="42"/>
        <v>0</v>
      </c>
    </row>
    <row r="80" spans="1:67" ht="3.95" customHeight="1" x14ac:dyDescent="0.2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</row>
    <row r="81" spans="1:67" x14ac:dyDescent="0.2">
      <c r="A81" s="30"/>
      <c r="B81" s="31" t="s">
        <v>329</v>
      </c>
      <c r="C81" s="50">
        <f t="shared" ref="C81:O81" si="43">SUM(C77:C80)</f>
        <v>7750</v>
      </c>
      <c r="D81" s="50">
        <f t="shared" si="43"/>
        <v>7750</v>
      </c>
      <c r="E81" s="50">
        <f t="shared" si="43"/>
        <v>7750</v>
      </c>
      <c r="F81" s="50">
        <f t="shared" si="43"/>
        <v>7750</v>
      </c>
      <c r="G81" s="50">
        <f t="shared" si="43"/>
        <v>7750</v>
      </c>
      <c r="H81" s="50">
        <f t="shared" si="43"/>
        <v>7750</v>
      </c>
      <c r="I81" s="50">
        <f t="shared" si="43"/>
        <v>7750</v>
      </c>
      <c r="J81" s="50">
        <f t="shared" si="43"/>
        <v>7750</v>
      </c>
      <c r="K81" s="50">
        <f t="shared" si="43"/>
        <v>7750</v>
      </c>
      <c r="L81" s="50">
        <f t="shared" si="43"/>
        <v>7750</v>
      </c>
      <c r="M81" s="50">
        <f t="shared" si="43"/>
        <v>7750</v>
      </c>
      <c r="N81" s="50">
        <f t="shared" si="43"/>
        <v>3900</v>
      </c>
      <c r="O81" s="50">
        <f t="shared" si="43"/>
        <v>3900</v>
      </c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0"/>
      <c r="AB81" s="31" t="str">
        <f>B81</f>
        <v xml:space="preserve">      Total Debt</v>
      </c>
      <c r="AC81" s="50">
        <f t="shared" ref="AC81:AO81" si="44">SUM(AC77:AC80)</f>
        <v>0</v>
      </c>
      <c r="AD81" s="50">
        <f t="shared" si="44"/>
        <v>0</v>
      </c>
      <c r="AE81" s="50">
        <f t="shared" si="44"/>
        <v>0</v>
      </c>
      <c r="AF81" s="50">
        <f t="shared" si="44"/>
        <v>0</v>
      </c>
      <c r="AG81" s="50">
        <f t="shared" si="44"/>
        <v>0</v>
      </c>
      <c r="AH81" s="50">
        <f t="shared" si="44"/>
        <v>0</v>
      </c>
      <c r="AI81" s="50">
        <f t="shared" si="44"/>
        <v>0</v>
      </c>
      <c r="AJ81" s="50">
        <f t="shared" si="44"/>
        <v>0</v>
      </c>
      <c r="AK81" s="50">
        <f t="shared" si="44"/>
        <v>0</v>
      </c>
      <c r="AL81" s="50">
        <f t="shared" si="44"/>
        <v>0</v>
      </c>
      <c r="AM81" s="50">
        <f t="shared" si="44"/>
        <v>0</v>
      </c>
      <c r="AN81" s="50">
        <f t="shared" si="44"/>
        <v>0</v>
      </c>
      <c r="AO81" s="50">
        <f t="shared" si="44"/>
        <v>0</v>
      </c>
      <c r="AP81" s="33"/>
      <c r="AQ81" s="33"/>
      <c r="AR81" s="33"/>
      <c r="BA81" s="30"/>
      <c r="BB81" s="31" t="str">
        <f>B81</f>
        <v xml:space="preserve">      Total Debt</v>
      </c>
      <c r="BC81" s="50">
        <f t="shared" ref="BC81:BO81" si="45">SUM(BC77:BC80)</f>
        <v>7750</v>
      </c>
      <c r="BD81" s="50">
        <f t="shared" si="45"/>
        <v>7750</v>
      </c>
      <c r="BE81" s="50">
        <f t="shared" si="45"/>
        <v>7750</v>
      </c>
      <c r="BF81" s="50">
        <f t="shared" si="45"/>
        <v>7750</v>
      </c>
      <c r="BG81" s="50">
        <f t="shared" si="45"/>
        <v>7750</v>
      </c>
      <c r="BH81" s="50">
        <f t="shared" si="45"/>
        <v>7750</v>
      </c>
      <c r="BI81" s="50">
        <f t="shared" si="45"/>
        <v>7750</v>
      </c>
      <c r="BJ81" s="50">
        <f t="shared" si="45"/>
        <v>7750</v>
      </c>
      <c r="BK81" s="50">
        <f t="shared" si="45"/>
        <v>7750</v>
      </c>
      <c r="BL81" s="50">
        <f t="shared" si="45"/>
        <v>7750</v>
      </c>
      <c r="BM81" s="50">
        <f t="shared" si="45"/>
        <v>7750</v>
      </c>
      <c r="BN81" s="50">
        <f t="shared" si="45"/>
        <v>3900</v>
      </c>
      <c r="BO81" s="50">
        <f t="shared" si="45"/>
        <v>3900</v>
      </c>
    </row>
    <row r="82" spans="1:67" x14ac:dyDescent="0.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</row>
    <row r="83" spans="1:67" x14ac:dyDescent="0.2">
      <c r="A83" s="30"/>
      <c r="B83" s="31" t="s">
        <v>330</v>
      </c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0"/>
      <c r="AB83" s="31" t="str">
        <f>B83</f>
        <v>EQUITY</v>
      </c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BA83" s="30"/>
      <c r="BB83" s="31" t="str">
        <f>B83</f>
        <v>EQUITY</v>
      </c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</row>
    <row r="84" spans="1:67" x14ac:dyDescent="0.2">
      <c r="A84" s="33"/>
      <c r="B84" s="48" t="s">
        <v>331</v>
      </c>
      <c r="C84" s="49">
        <v>1</v>
      </c>
      <c r="D84" s="157">
        <f t="shared" ref="D84:O84" si="46">C84</f>
        <v>1</v>
      </c>
      <c r="E84" s="157">
        <f t="shared" si="46"/>
        <v>1</v>
      </c>
      <c r="F84" s="157">
        <f t="shared" si="46"/>
        <v>1</v>
      </c>
      <c r="G84" s="157">
        <f t="shared" si="46"/>
        <v>1</v>
      </c>
      <c r="H84" s="157">
        <f t="shared" si="46"/>
        <v>1</v>
      </c>
      <c r="I84" s="157">
        <f t="shared" si="46"/>
        <v>1</v>
      </c>
      <c r="J84" s="157">
        <f t="shared" si="46"/>
        <v>1</v>
      </c>
      <c r="K84" s="157">
        <f t="shared" si="46"/>
        <v>1</v>
      </c>
      <c r="L84" s="157">
        <f t="shared" si="46"/>
        <v>1</v>
      </c>
      <c r="M84" s="157">
        <f t="shared" si="46"/>
        <v>1</v>
      </c>
      <c r="N84" s="157">
        <f t="shared" si="46"/>
        <v>1</v>
      </c>
      <c r="O84" s="157">
        <f t="shared" si="46"/>
        <v>1</v>
      </c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48" t="str">
        <f>B84</f>
        <v xml:space="preserve">   Common Stock</v>
      </c>
      <c r="AC84" s="49">
        <v>0</v>
      </c>
      <c r="AD84" s="206">
        <f>AC84</f>
        <v>0</v>
      </c>
      <c r="AE84" s="206">
        <f t="shared" ref="AE84:AO84" si="47">AD84</f>
        <v>0</v>
      </c>
      <c r="AF84" s="206">
        <f t="shared" si="47"/>
        <v>0</v>
      </c>
      <c r="AG84" s="206">
        <f t="shared" si="47"/>
        <v>0</v>
      </c>
      <c r="AH84" s="206">
        <f t="shared" si="47"/>
        <v>0</v>
      </c>
      <c r="AI84" s="206">
        <f t="shared" si="47"/>
        <v>0</v>
      </c>
      <c r="AJ84" s="206">
        <f t="shared" si="47"/>
        <v>0</v>
      </c>
      <c r="AK84" s="206">
        <f t="shared" si="47"/>
        <v>0</v>
      </c>
      <c r="AL84" s="206">
        <f t="shared" si="47"/>
        <v>0</v>
      </c>
      <c r="AM84" s="206">
        <f t="shared" si="47"/>
        <v>0</v>
      </c>
      <c r="AN84" s="206">
        <f t="shared" si="47"/>
        <v>0</v>
      </c>
      <c r="AO84" s="206">
        <f t="shared" si="47"/>
        <v>0</v>
      </c>
      <c r="AP84" s="33"/>
      <c r="AQ84" s="46"/>
      <c r="AR84" s="33"/>
      <c r="BA84" s="33"/>
      <c r="BB84" s="48" t="str">
        <f>B84</f>
        <v xml:space="preserve">   Common Stock</v>
      </c>
      <c r="BC84" s="206">
        <f t="shared" ref="BC84:BO87" si="48">C84-AC84</f>
        <v>1</v>
      </c>
      <c r="BD84" s="206">
        <f t="shared" si="48"/>
        <v>1</v>
      </c>
      <c r="BE84" s="206">
        <f t="shared" si="48"/>
        <v>1</v>
      </c>
      <c r="BF84" s="206">
        <f t="shared" si="48"/>
        <v>1</v>
      </c>
      <c r="BG84" s="206">
        <f t="shared" si="48"/>
        <v>1</v>
      </c>
      <c r="BH84" s="206">
        <f t="shared" si="48"/>
        <v>1</v>
      </c>
      <c r="BI84" s="206">
        <f t="shared" si="48"/>
        <v>1</v>
      </c>
      <c r="BJ84" s="206">
        <f t="shared" si="48"/>
        <v>1</v>
      </c>
      <c r="BK84" s="206">
        <f t="shared" si="48"/>
        <v>1</v>
      </c>
      <c r="BL84" s="206">
        <f t="shared" si="48"/>
        <v>1</v>
      </c>
      <c r="BM84" s="206">
        <f t="shared" si="48"/>
        <v>1</v>
      </c>
      <c r="BN84" s="206">
        <f t="shared" si="48"/>
        <v>1</v>
      </c>
      <c r="BO84" s="206">
        <f t="shared" si="48"/>
        <v>1</v>
      </c>
    </row>
    <row r="85" spans="1:67" x14ac:dyDescent="0.2">
      <c r="A85" s="33"/>
      <c r="B85" s="48" t="s">
        <v>332</v>
      </c>
      <c r="C85" s="49">
        <v>409191</v>
      </c>
      <c r="D85" s="157">
        <f t="shared" ref="D85:O85" si="49">C85</f>
        <v>409191</v>
      </c>
      <c r="E85" s="157">
        <f t="shared" si="49"/>
        <v>409191</v>
      </c>
      <c r="F85" s="157">
        <f t="shared" si="49"/>
        <v>409191</v>
      </c>
      <c r="G85" s="157">
        <f t="shared" si="49"/>
        <v>409191</v>
      </c>
      <c r="H85" s="157">
        <f t="shared" si="49"/>
        <v>409191</v>
      </c>
      <c r="I85" s="157">
        <f t="shared" si="49"/>
        <v>409191</v>
      </c>
      <c r="J85" s="157">
        <f t="shared" si="49"/>
        <v>409191</v>
      </c>
      <c r="K85" s="157">
        <f t="shared" si="49"/>
        <v>409191</v>
      </c>
      <c r="L85" s="157">
        <f t="shared" si="49"/>
        <v>409191</v>
      </c>
      <c r="M85" s="157">
        <f t="shared" si="49"/>
        <v>409191</v>
      </c>
      <c r="N85" s="157">
        <f t="shared" si="49"/>
        <v>409191</v>
      </c>
      <c r="O85" s="157">
        <f t="shared" si="49"/>
        <v>409191</v>
      </c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48" t="str">
        <f>B85</f>
        <v xml:space="preserve">   Paid-in Capital</v>
      </c>
      <c r="AC85" s="49">
        <v>207835</v>
      </c>
      <c r="AD85" s="206">
        <f>AC85</f>
        <v>207835</v>
      </c>
      <c r="AE85" s="206">
        <f t="shared" ref="AE85:AO85" si="50">AD85</f>
        <v>207835</v>
      </c>
      <c r="AF85" s="206">
        <f t="shared" si="50"/>
        <v>207835</v>
      </c>
      <c r="AG85" s="206">
        <f t="shared" si="50"/>
        <v>207835</v>
      </c>
      <c r="AH85" s="206">
        <f t="shared" si="50"/>
        <v>207835</v>
      </c>
      <c r="AI85" s="206">
        <f t="shared" si="50"/>
        <v>207835</v>
      </c>
      <c r="AJ85" s="206">
        <f t="shared" si="50"/>
        <v>207835</v>
      </c>
      <c r="AK85" s="206">
        <f t="shared" si="50"/>
        <v>207835</v>
      </c>
      <c r="AL85" s="206">
        <f t="shared" si="50"/>
        <v>207835</v>
      </c>
      <c r="AM85" s="206">
        <f t="shared" si="50"/>
        <v>207835</v>
      </c>
      <c r="AN85" s="206">
        <f t="shared" si="50"/>
        <v>207835</v>
      </c>
      <c r="AO85" s="206">
        <f t="shared" si="50"/>
        <v>207835</v>
      </c>
      <c r="AP85" s="33"/>
      <c r="AQ85" s="46"/>
      <c r="AR85" s="33"/>
      <c r="BA85" s="33"/>
      <c r="BB85" s="48" t="str">
        <f>B85</f>
        <v xml:space="preserve">   Paid-in Capital</v>
      </c>
      <c r="BC85" s="206">
        <f t="shared" si="48"/>
        <v>201356</v>
      </c>
      <c r="BD85" s="206">
        <f t="shared" si="48"/>
        <v>201356</v>
      </c>
      <c r="BE85" s="206">
        <f t="shared" si="48"/>
        <v>201356</v>
      </c>
      <c r="BF85" s="206">
        <f t="shared" si="48"/>
        <v>201356</v>
      </c>
      <c r="BG85" s="206">
        <f t="shared" si="48"/>
        <v>201356</v>
      </c>
      <c r="BH85" s="206">
        <f t="shared" si="48"/>
        <v>201356</v>
      </c>
      <c r="BI85" s="206">
        <f t="shared" si="48"/>
        <v>201356</v>
      </c>
      <c r="BJ85" s="206">
        <f t="shared" si="48"/>
        <v>201356</v>
      </c>
      <c r="BK85" s="206">
        <f t="shared" si="48"/>
        <v>201356</v>
      </c>
      <c r="BL85" s="206">
        <f t="shared" si="48"/>
        <v>201356</v>
      </c>
      <c r="BM85" s="206">
        <f t="shared" si="48"/>
        <v>201356</v>
      </c>
      <c r="BN85" s="206">
        <f t="shared" si="48"/>
        <v>201356</v>
      </c>
      <c r="BO85" s="206">
        <f t="shared" si="48"/>
        <v>201356</v>
      </c>
    </row>
    <row r="86" spans="1:67" x14ac:dyDescent="0.2">
      <c r="A86" s="33"/>
      <c r="B86" s="58" t="s">
        <v>333</v>
      </c>
      <c r="C86" s="157">
        <f>BACKUP!C472+BACKUP!C473</f>
        <v>19452</v>
      </c>
      <c r="D86" s="157">
        <f>+C86+BACKUP!D472+BACKUP!D473</f>
        <v>19452</v>
      </c>
      <c r="E86" s="157">
        <f>+D86+BACKUP!E472+BACKUP!E473</f>
        <v>19452</v>
      </c>
      <c r="F86" s="157">
        <f>+E86+BACKUP!F472+BACKUP!F473</f>
        <v>19452</v>
      </c>
      <c r="G86" s="157">
        <f>+F86+BACKUP!G472+BACKUP!G473</f>
        <v>19452</v>
      </c>
      <c r="H86" s="157">
        <f>+G86+BACKUP!H472+BACKUP!H473</f>
        <v>19452</v>
      </c>
      <c r="I86" s="157">
        <f>+H86+BACKUP!I472+BACKUP!I473</f>
        <v>19452</v>
      </c>
      <c r="J86" s="157">
        <f>+I86+BACKUP!J472+BACKUP!J473</f>
        <v>19452</v>
      </c>
      <c r="K86" s="157">
        <f>+J86+BACKUP!K472+BACKUP!K473</f>
        <v>19452</v>
      </c>
      <c r="L86" s="157">
        <f>+K86+BACKUP!L472+BACKUP!L473</f>
        <v>19452</v>
      </c>
      <c r="M86" s="157">
        <f>+L86+BACKUP!M472+BACKUP!M473</f>
        <v>19452</v>
      </c>
      <c r="N86" s="157">
        <f>+M86+BACKUP!N472+BACKUP!N473</f>
        <v>19452</v>
      </c>
      <c r="O86" s="157">
        <f>+N86+BACKUP!O472+BACKUP!O473</f>
        <v>19452</v>
      </c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48" t="str">
        <f>B86</f>
        <v xml:space="preserve">   Accum. Other Comprehensive Income / (Loss)</v>
      </c>
      <c r="AC86" s="49">
        <v>0</v>
      </c>
      <c r="AD86" s="206">
        <f>AC86</f>
        <v>0</v>
      </c>
      <c r="AE86" s="206">
        <f t="shared" ref="AE86:AO86" si="51">AD86</f>
        <v>0</v>
      </c>
      <c r="AF86" s="206">
        <f t="shared" si="51"/>
        <v>0</v>
      </c>
      <c r="AG86" s="206">
        <f t="shared" si="51"/>
        <v>0</v>
      </c>
      <c r="AH86" s="206">
        <f t="shared" si="51"/>
        <v>0</v>
      </c>
      <c r="AI86" s="206">
        <f t="shared" si="51"/>
        <v>0</v>
      </c>
      <c r="AJ86" s="206">
        <f t="shared" si="51"/>
        <v>0</v>
      </c>
      <c r="AK86" s="206">
        <f t="shared" si="51"/>
        <v>0</v>
      </c>
      <c r="AL86" s="206">
        <f t="shared" si="51"/>
        <v>0</v>
      </c>
      <c r="AM86" s="206">
        <f t="shared" si="51"/>
        <v>0</v>
      </c>
      <c r="AN86" s="206">
        <f t="shared" si="51"/>
        <v>0</v>
      </c>
      <c r="AO86" s="206">
        <f t="shared" si="51"/>
        <v>0</v>
      </c>
      <c r="AP86" s="33"/>
      <c r="AQ86" s="46"/>
      <c r="AR86" s="33"/>
      <c r="BA86" s="33"/>
      <c r="BB86" s="48" t="str">
        <f>B86</f>
        <v xml:space="preserve">   Accum. Other Comprehensive Income / (Loss)</v>
      </c>
      <c r="BC86" s="206">
        <f t="shared" ref="BC86:BO86" si="52">C86-AC86</f>
        <v>19452</v>
      </c>
      <c r="BD86" s="206">
        <f t="shared" si="52"/>
        <v>19452</v>
      </c>
      <c r="BE86" s="206">
        <f t="shared" si="52"/>
        <v>19452</v>
      </c>
      <c r="BF86" s="206">
        <f t="shared" si="52"/>
        <v>19452</v>
      </c>
      <c r="BG86" s="206">
        <f t="shared" si="52"/>
        <v>19452</v>
      </c>
      <c r="BH86" s="206">
        <f t="shared" si="52"/>
        <v>19452</v>
      </c>
      <c r="BI86" s="206">
        <f t="shared" si="52"/>
        <v>19452</v>
      </c>
      <c r="BJ86" s="206">
        <f t="shared" si="52"/>
        <v>19452</v>
      </c>
      <c r="BK86" s="206">
        <f t="shared" si="52"/>
        <v>19452</v>
      </c>
      <c r="BL86" s="206">
        <f t="shared" si="52"/>
        <v>19452</v>
      </c>
      <c r="BM86" s="206">
        <f t="shared" si="52"/>
        <v>19452</v>
      </c>
      <c r="BN86" s="206">
        <f t="shared" si="52"/>
        <v>19452</v>
      </c>
      <c r="BO86" s="206">
        <f t="shared" si="52"/>
        <v>19452</v>
      </c>
    </row>
    <row r="87" spans="1:67" x14ac:dyDescent="0.2">
      <c r="A87" s="33"/>
      <c r="B87" s="48" t="s">
        <v>334</v>
      </c>
      <c r="C87" s="50">
        <f>BACKUP!C476-C84-C85-C86</f>
        <v>611588</v>
      </c>
      <c r="D87" s="50">
        <f>BACKUP!D476-D84-D85-D86</f>
        <v>617477</v>
      </c>
      <c r="E87" s="50">
        <f>BACKUP!E476-E84-E85-E86</f>
        <v>622265</v>
      </c>
      <c r="F87" s="50">
        <f>BACKUP!F476-F84-F85-F86</f>
        <v>627909</v>
      </c>
      <c r="G87" s="50">
        <f>BACKUP!G476-G84-G85-G86</f>
        <v>633338</v>
      </c>
      <c r="H87" s="50">
        <f>BACKUP!H476-H84-H85-H86</f>
        <v>639158</v>
      </c>
      <c r="I87" s="50">
        <f>BACKUP!I476-I84-I85-I86</f>
        <v>645325</v>
      </c>
      <c r="J87" s="50">
        <f>BACKUP!J476-J84-J85-J86</f>
        <v>651983</v>
      </c>
      <c r="K87" s="50">
        <f>BACKUP!K476-K84-K85-K86</f>
        <v>658583</v>
      </c>
      <c r="L87" s="50">
        <f>BACKUP!L476-L84-L85-L86</f>
        <v>664797</v>
      </c>
      <c r="M87" s="50">
        <f>BACKUP!M476-M84-M85-M86</f>
        <v>671370</v>
      </c>
      <c r="N87" s="50">
        <f>BACKUP!N476-N84-N85-N86</f>
        <v>677928</v>
      </c>
      <c r="O87" s="50">
        <f>BACKUP!O476-O84-O85-O86</f>
        <v>684607</v>
      </c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48" t="str">
        <f>B87</f>
        <v xml:space="preserve">   Retained Earnings</v>
      </c>
      <c r="AC87" s="176">
        <v>-16625</v>
      </c>
      <c r="AD87" s="209">
        <f>AC87-325</f>
        <v>-16950</v>
      </c>
      <c r="AE87" s="209">
        <f t="shared" ref="AE87:AO87" si="53">AD87-325</f>
        <v>-17275</v>
      </c>
      <c r="AF87" s="209">
        <f t="shared" si="53"/>
        <v>-17600</v>
      </c>
      <c r="AG87" s="209">
        <f t="shared" si="53"/>
        <v>-17925</v>
      </c>
      <c r="AH87" s="209">
        <f t="shared" si="53"/>
        <v>-18250</v>
      </c>
      <c r="AI87" s="209">
        <f t="shared" si="53"/>
        <v>-18575</v>
      </c>
      <c r="AJ87" s="209">
        <f t="shared" si="53"/>
        <v>-18900</v>
      </c>
      <c r="AK87" s="209">
        <f t="shared" si="53"/>
        <v>-19225</v>
      </c>
      <c r="AL87" s="209">
        <f t="shared" si="53"/>
        <v>-19550</v>
      </c>
      <c r="AM87" s="209">
        <f t="shared" si="53"/>
        <v>-19875</v>
      </c>
      <c r="AN87" s="209">
        <f t="shared" si="53"/>
        <v>-20200</v>
      </c>
      <c r="AO87" s="209">
        <f t="shared" si="53"/>
        <v>-20525</v>
      </c>
      <c r="AP87" s="33"/>
      <c r="AQ87" s="46"/>
      <c r="AR87" s="33"/>
      <c r="BA87" s="33"/>
      <c r="BB87" s="48" t="str">
        <f>B87</f>
        <v xml:space="preserve">   Retained Earnings</v>
      </c>
      <c r="BC87" s="51">
        <f t="shared" si="48"/>
        <v>628213</v>
      </c>
      <c r="BD87" s="51">
        <f t="shared" si="48"/>
        <v>634427</v>
      </c>
      <c r="BE87" s="51">
        <f t="shared" si="48"/>
        <v>639540</v>
      </c>
      <c r="BF87" s="51">
        <f t="shared" si="48"/>
        <v>645509</v>
      </c>
      <c r="BG87" s="51">
        <f t="shared" si="48"/>
        <v>651263</v>
      </c>
      <c r="BH87" s="51">
        <f t="shared" si="48"/>
        <v>657408</v>
      </c>
      <c r="BI87" s="51">
        <f t="shared" si="48"/>
        <v>663900</v>
      </c>
      <c r="BJ87" s="51">
        <f t="shared" si="48"/>
        <v>670883</v>
      </c>
      <c r="BK87" s="51">
        <f t="shared" si="48"/>
        <v>677808</v>
      </c>
      <c r="BL87" s="51">
        <f t="shared" si="48"/>
        <v>684347</v>
      </c>
      <c r="BM87" s="51">
        <f t="shared" si="48"/>
        <v>691245</v>
      </c>
      <c r="BN87" s="51">
        <f t="shared" si="48"/>
        <v>698128</v>
      </c>
      <c r="BO87" s="51">
        <f t="shared" si="48"/>
        <v>705132</v>
      </c>
    </row>
    <row r="88" spans="1:67" ht="3.95" customHeight="1" x14ac:dyDescent="0.2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</row>
    <row r="89" spans="1:67" x14ac:dyDescent="0.2">
      <c r="A89" s="47" t="s">
        <v>335</v>
      </c>
      <c r="B89" s="31" t="s">
        <v>336</v>
      </c>
      <c r="C89" s="50">
        <f t="shared" ref="C89:O89" si="54">SUM(C84:C88)</f>
        <v>1040232</v>
      </c>
      <c r="D89" s="50">
        <f t="shared" si="54"/>
        <v>1046121</v>
      </c>
      <c r="E89" s="50">
        <f t="shared" si="54"/>
        <v>1050909</v>
      </c>
      <c r="F89" s="50">
        <f t="shared" si="54"/>
        <v>1056553</v>
      </c>
      <c r="G89" s="50">
        <f t="shared" si="54"/>
        <v>1061982</v>
      </c>
      <c r="H89" s="50">
        <f t="shared" si="54"/>
        <v>1067802</v>
      </c>
      <c r="I89" s="50">
        <f t="shared" si="54"/>
        <v>1073969</v>
      </c>
      <c r="J89" s="50">
        <f t="shared" si="54"/>
        <v>1080627</v>
      </c>
      <c r="K89" s="50">
        <f t="shared" si="54"/>
        <v>1087227</v>
      </c>
      <c r="L89" s="50">
        <f t="shared" si="54"/>
        <v>1093441</v>
      </c>
      <c r="M89" s="50">
        <f t="shared" si="54"/>
        <v>1100014</v>
      </c>
      <c r="N89" s="50">
        <f t="shared" si="54"/>
        <v>1106572</v>
      </c>
      <c r="O89" s="50">
        <f t="shared" si="54"/>
        <v>1113251</v>
      </c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47" t="str">
        <f>A89</f>
        <v>K</v>
      </c>
      <c r="AB89" s="31" t="str">
        <f>B89</f>
        <v xml:space="preserve">      Total Equity</v>
      </c>
      <c r="AC89" s="50">
        <f t="shared" ref="AC89:AO89" si="55">SUM(AC84:AC88)</f>
        <v>191210</v>
      </c>
      <c r="AD89" s="50">
        <f t="shared" si="55"/>
        <v>190885</v>
      </c>
      <c r="AE89" s="50">
        <f t="shared" si="55"/>
        <v>190560</v>
      </c>
      <c r="AF89" s="50">
        <f t="shared" si="55"/>
        <v>190235</v>
      </c>
      <c r="AG89" s="50">
        <f t="shared" si="55"/>
        <v>189910</v>
      </c>
      <c r="AH89" s="50">
        <f t="shared" si="55"/>
        <v>189585</v>
      </c>
      <c r="AI89" s="50">
        <f t="shared" si="55"/>
        <v>189260</v>
      </c>
      <c r="AJ89" s="50">
        <f t="shared" si="55"/>
        <v>188935</v>
      </c>
      <c r="AK89" s="50">
        <f t="shared" si="55"/>
        <v>188610</v>
      </c>
      <c r="AL89" s="50">
        <f t="shared" si="55"/>
        <v>188285</v>
      </c>
      <c r="AM89" s="50">
        <f t="shared" si="55"/>
        <v>187960</v>
      </c>
      <c r="AN89" s="50">
        <f t="shared" si="55"/>
        <v>187635</v>
      </c>
      <c r="AO89" s="50">
        <f t="shared" si="55"/>
        <v>187310</v>
      </c>
      <c r="AP89" s="33"/>
      <c r="AQ89" s="46"/>
      <c r="AR89" s="33"/>
      <c r="BA89" s="47" t="str">
        <f>A89</f>
        <v>K</v>
      </c>
      <c r="BB89" s="31" t="str">
        <f>B89</f>
        <v xml:space="preserve">      Total Equity</v>
      </c>
      <c r="BC89" s="50">
        <f t="shared" ref="BC89:BO89" si="56">SUM(BC84:BC88)</f>
        <v>849022</v>
      </c>
      <c r="BD89" s="50">
        <f t="shared" si="56"/>
        <v>855236</v>
      </c>
      <c r="BE89" s="50">
        <f t="shared" si="56"/>
        <v>860349</v>
      </c>
      <c r="BF89" s="50">
        <f t="shared" si="56"/>
        <v>866318</v>
      </c>
      <c r="BG89" s="50">
        <f t="shared" si="56"/>
        <v>872072</v>
      </c>
      <c r="BH89" s="50">
        <f t="shared" si="56"/>
        <v>878217</v>
      </c>
      <c r="BI89" s="50">
        <f t="shared" si="56"/>
        <v>884709</v>
      </c>
      <c r="BJ89" s="50">
        <f t="shared" si="56"/>
        <v>891692</v>
      </c>
      <c r="BK89" s="50">
        <f t="shared" si="56"/>
        <v>898617</v>
      </c>
      <c r="BL89" s="50">
        <f t="shared" si="56"/>
        <v>905156</v>
      </c>
      <c r="BM89" s="50">
        <f t="shared" si="56"/>
        <v>912054</v>
      </c>
      <c r="BN89" s="50">
        <f t="shared" si="56"/>
        <v>918937</v>
      </c>
      <c r="BO89" s="50">
        <f t="shared" si="56"/>
        <v>925941</v>
      </c>
    </row>
    <row r="90" spans="1:67" x14ac:dyDescent="0.2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</row>
    <row r="91" spans="1:67" x14ac:dyDescent="0.2">
      <c r="A91" s="33"/>
      <c r="B91" s="33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33"/>
      <c r="AQ91" s="46"/>
      <c r="AR91" s="33"/>
      <c r="BA91" s="33"/>
      <c r="BB91" s="33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</row>
    <row r="92" spans="1:67" x14ac:dyDescent="0.2">
      <c r="A92" s="30"/>
      <c r="B92" s="31" t="s">
        <v>337</v>
      </c>
      <c r="C92" s="52">
        <f t="shared" ref="C92:O92" si="57">C66+C74+C81+C89</f>
        <v>1338216</v>
      </c>
      <c r="D92" s="52">
        <f t="shared" si="57"/>
        <v>1344797</v>
      </c>
      <c r="E92" s="52">
        <f t="shared" si="57"/>
        <v>1349629</v>
      </c>
      <c r="F92" s="52">
        <f t="shared" si="57"/>
        <v>1356658</v>
      </c>
      <c r="G92" s="52">
        <f t="shared" si="57"/>
        <v>1360214</v>
      </c>
      <c r="H92" s="52">
        <f t="shared" si="57"/>
        <v>1365958</v>
      </c>
      <c r="I92" s="52">
        <f t="shared" si="57"/>
        <v>1373349</v>
      </c>
      <c r="J92" s="52">
        <f t="shared" si="57"/>
        <v>1381862</v>
      </c>
      <c r="K92" s="52">
        <f t="shared" si="57"/>
        <v>1389636</v>
      </c>
      <c r="L92" s="52">
        <f t="shared" si="57"/>
        <v>1398095</v>
      </c>
      <c r="M92" s="52">
        <f t="shared" si="57"/>
        <v>1402651</v>
      </c>
      <c r="N92" s="52">
        <f t="shared" si="57"/>
        <v>1405015</v>
      </c>
      <c r="O92" s="52">
        <f t="shared" si="57"/>
        <v>1412614</v>
      </c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0"/>
      <c r="AB92" s="31" t="str">
        <f>B92</f>
        <v xml:space="preserve">            TOTAL LIABILITIES &amp; EQUITY</v>
      </c>
      <c r="AC92" s="52">
        <f t="shared" ref="AC92:AO92" si="58">AC66+AC74+AC81+AC89</f>
        <v>294164</v>
      </c>
      <c r="AD92" s="52">
        <f t="shared" si="58"/>
        <v>293664</v>
      </c>
      <c r="AE92" s="52">
        <f t="shared" si="58"/>
        <v>293164</v>
      </c>
      <c r="AF92" s="52">
        <f t="shared" si="58"/>
        <v>292664</v>
      </c>
      <c r="AG92" s="52">
        <f t="shared" si="58"/>
        <v>292164</v>
      </c>
      <c r="AH92" s="52">
        <f t="shared" si="58"/>
        <v>291664</v>
      </c>
      <c r="AI92" s="52">
        <f t="shared" si="58"/>
        <v>291164</v>
      </c>
      <c r="AJ92" s="52">
        <f t="shared" si="58"/>
        <v>290664</v>
      </c>
      <c r="AK92" s="52">
        <f t="shared" si="58"/>
        <v>290164</v>
      </c>
      <c r="AL92" s="52">
        <f t="shared" si="58"/>
        <v>289664</v>
      </c>
      <c r="AM92" s="52">
        <f t="shared" si="58"/>
        <v>289164</v>
      </c>
      <c r="AN92" s="52">
        <f t="shared" si="58"/>
        <v>288664</v>
      </c>
      <c r="AO92" s="52">
        <f t="shared" si="58"/>
        <v>288164</v>
      </c>
      <c r="AP92" s="33"/>
      <c r="AQ92" s="46"/>
      <c r="AR92" s="33"/>
      <c r="BA92" s="30"/>
      <c r="BB92" s="31" t="str">
        <f>B92</f>
        <v xml:space="preserve">            TOTAL LIABILITIES &amp; EQUITY</v>
      </c>
      <c r="BC92" s="52">
        <f t="shared" ref="BC92:BO92" si="59">BC66+BC74+BC81+BC89</f>
        <v>1044052</v>
      </c>
      <c r="BD92" s="52">
        <f t="shared" si="59"/>
        <v>1051133</v>
      </c>
      <c r="BE92" s="52">
        <f t="shared" si="59"/>
        <v>1056465</v>
      </c>
      <c r="BF92" s="52">
        <f t="shared" si="59"/>
        <v>1063994</v>
      </c>
      <c r="BG92" s="52">
        <f t="shared" si="59"/>
        <v>1068050</v>
      </c>
      <c r="BH92" s="52">
        <f t="shared" si="59"/>
        <v>1074294</v>
      </c>
      <c r="BI92" s="52">
        <f t="shared" si="59"/>
        <v>1082185</v>
      </c>
      <c r="BJ92" s="52">
        <f t="shared" si="59"/>
        <v>1091198</v>
      </c>
      <c r="BK92" s="52">
        <f t="shared" si="59"/>
        <v>1099472</v>
      </c>
      <c r="BL92" s="52">
        <f t="shared" si="59"/>
        <v>1108431</v>
      </c>
      <c r="BM92" s="52">
        <f t="shared" si="59"/>
        <v>1113487</v>
      </c>
      <c r="BN92" s="52">
        <f t="shared" si="59"/>
        <v>1116351</v>
      </c>
      <c r="BO92" s="52">
        <f t="shared" si="59"/>
        <v>1124450</v>
      </c>
    </row>
    <row r="93" spans="1:67" x14ac:dyDescent="0.2">
      <c r="A93" s="33"/>
      <c r="B93" s="33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33"/>
      <c r="AQ93" s="33"/>
      <c r="AR93" s="33"/>
      <c r="BA93" s="33"/>
      <c r="BB93" s="33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</row>
    <row r="94" spans="1:67" x14ac:dyDescent="0.2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</row>
    <row r="95" spans="1:67" x14ac:dyDescent="0.2">
      <c r="A95" s="33"/>
      <c r="B95" s="48" t="s">
        <v>338</v>
      </c>
      <c r="C95" s="46">
        <f t="shared" ref="C95:O95" si="60">C49-C92</f>
        <v>0</v>
      </c>
      <c r="D95" s="46">
        <f t="shared" si="60"/>
        <v>0</v>
      </c>
      <c r="E95" s="46">
        <f t="shared" si="60"/>
        <v>0</v>
      </c>
      <c r="F95" s="46">
        <f t="shared" si="60"/>
        <v>0</v>
      </c>
      <c r="G95" s="46">
        <f t="shared" si="60"/>
        <v>0</v>
      </c>
      <c r="H95" s="46">
        <f t="shared" si="60"/>
        <v>0</v>
      </c>
      <c r="I95" s="46">
        <f t="shared" si="60"/>
        <v>0</v>
      </c>
      <c r="J95" s="46">
        <f t="shared" si="60"/>
        <v>0</v>
      </c>
      <c r="K95" s="46">
        <f t="shared" si="60"/>
        <v>0</v>
      </c>
      <c r="L95" s="46">
        <f t="shared" si="60"/>
        <v>0</v>
      </c>
      <c r="M95" s="46">
        <f t="shared" si="60"/>
        <v>0</v>
      </c>
      <c r="N95" s="46">
        <f t="shared" si="60"/>
        <v>0</v>
      </c>
      <c r="O95" s="46">
        <f t="shared" si="60"/>
        <v>0</v>
      </c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48" t="str">
        <f>B95</f>
        <v xml:space="preserve">      CHECK #</v>
      </c>
      <c r="AC95" s="46">
        <f t="shared" ref="AC95:AO95" si="61">AC49-AC92</f>
        <v>0</v>
      </c>
      <c r="AD95" s="46">
        <f t="shared" si="61"/>
        <v>0</v>
      </c>
      <c r="AE95" s="46">
        <f t="shared" si="61"/>
        <v>0</v>
      </c>
      <c r="AF95" s="46">
        <f t="shared" si="61"/>
        <v>0</v>
      </c>
      <c r="AG95" s="46">
        <f t="shared" si="61"/>
        <v>0</v>
      </c>
      <c r="AH95" s="46">
        <f t="shared" si="61"/>
        <v>0</v>
      </c>
      <c r="AI95" s="46">
        <f t="shared" si="61"/>
        <v>0</v>
      </c>
      <c r="AJ95" s="46">
        <f t="shared" si="61"/>
        <v>0</v>
      </c>
      <c r="AK95" s="46">
        <f t="shared" si="61"/>
        <v>0</v>
      </c>
      <c r="AL95" s="46">
        <f t="shared" si="61"/>
        <v>0</v>
      </c>
      <c r="AM95" s="46">
        <f t="shared" si="61"/>
        <v>0</v>
      </c>
      <c r="AN95" s="46">
        <f t="shared" si="61"/>
        <v>0</v>
      </c>
      <c r="AO95" s="46">
        <f t="shared" si="61"/>
        <v>0</v>
      </c>
      <c r="AP95" s="33"/>
      <c r="AQ95" s="33"/>
      <c r="AR95" s="33"/>
      <c r="BA95" s="33"/>
      <c r="BB95" s="48" t="str">
        <f>B95</f>
        <v xml:space="preserve">      CHECK #</v>
      </c>
      <c r="BC95" s="46">
        <f t="shared" ref="BC95:BO95" si="62">BC49-BC92</f>
        <v>0</v>
      </c>
      <c r="BD95" s="46">
        <f t="shared" si="62"/>
        <v>0</v>
      </c>
      <c r="BE95" s="46">
        <f t="shared" si="62"/>
        <v>0</v>
      </c>
      <c r="BF95" s="46">
        <f t="shared" si="62"/>
        <v>0</v>
      </c>
      <c r="BG95" s="46">
        <f t="shared" si="62"/>
        <v>0</v>
      </c>
      <c r="BH95" s="46">
        <f t="shared" si="62"/>
        <v>0</v>
      </c>
      <c r="BI95" s="46">
        <f t="shared" si="62"/>
        <v>0</v>
      </c>
      <c r="BJ95" s="46">
        <f t="shared" si="62"/>
        <v>0</v>
      </c>
      <c r="BK95" s="46">
        <f t="shared" si="62"/>
        <v>0</v>
      </c>
      <c r="BL95" s="46">
        <f t="shared" si="62"/>
        <v>0</v>
      </c>
      <c r="BM95" s="46">
        <f t="shared" si="62"/>
        <v>0</v>
      </c>
      <c r="BN95" s="46">
        <f t="shared" si="62"/>
        <v>0</v>
      </c>
      <c r="BO95" s="46">
        <f t="shared" si="62"/>
        <v>0</v>
      </c>
    </row>
    <row r="96" spans="1:67" ht="8.1" customHeight="1" x14ac:dyDescent="0.2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</row>
    <row r="97" spans="1:44" x14ac:dyDescent="0.2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</row>
    <row r="98" spans="1:44" x14ac:dyDescent="0.2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</row>
    <row r="99" spans="1:44" x14ac:dyDescent="0.2">
      <c r="A99" s="34" t="str">
        <f ca="1">A1</f>
        <v>C:\Users\Felienne\Enron\EnronSpreadsheets\[tracy_geaccone__40369__CFTW02PL.xls]CASHFLOW</v>
      </c>
      <c r="B99" s="30"/>
      <c r="C99" s="30"/>
      <c r="D99" s="30"/>
      <c r="E99" s="30"/>
      <c r="F99" s="170" t="str">
        <f>F1</f>
        <v>TRANSWESTERN PIPELINE GROUP (Including Co. 92)</v>
      </c>
      <c r="G99" s="170"/>
      <c r="H99" s="170"/>
      <c r="I99" s="170"/>
      <c r="J99" s="30"/>
      <c r="K99" s="30"/>
      <c r="L99" s="30"/>
      <c r="M99" s="30"/>
      <c r="N99" s="30"/>
      <c r="O99" s="30"/>
      <c r="P99" s="32">
        <f ca="1">NOW()</f>
        <v>41887.551149189814</v>
      </c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4" t="str">
        <f ca="1">A1</f>
        <v>C:\Users\Felienne\Enron\EnronSpreadsheets\[tracy_geaccone__40369__CFTW02PL.xls]CASHFLOW</v>
      </c>
      <c r="AB99" s="30"/>
      <c r="AC99" s="30"/>
      <c r="AD99" s="30"/>
      <c r="AE99" s="30"/>
      <c r="AF99" s="30" t="str">
        <f>AF1</f>
        <v>FAIR VALUE COMPANY (Co. 92)</v>
      </c>
      <c r="AG99" s="30"/>
      <c r="AH99" s="30"/>
      <c r="AI99" s="30"/>
      <c r="AJ99" s="30"/>
      <c r="AK99" s="30"/>
      <c r="AL99" s="30"/>
      <c r="AM99" s="30"/>
      <c r="AN99" s="30"/>
      <c r="AO99" s="30"/>
      <c r="AP99" s="32">
        <f ca="1">NOW()</f>
        <v>41887.551149189814</v>
      </c>
      <c r="AQ99" s="33"/>
      <c r="AR99" s="33"/>
    </row>
    <row r="100" spans="1:44" x14ac:dyDescent="0.2">
      <c r="A100" s="59" t="s">
        <v>339</v>
      </c>
      <c r="B100" s="30"/>
      <c r="C100" s="30"/>
      <c r="D100" s="30"/>
      <c r="E100" s="30"/>
      <c r="F100" s="175" t="s">
        <v>340</v>
      </c>
      <c r="G100" s="170"/>
      <c r="H100" s="170"/>
      <c r="I100" s="170"/>
      <c r="J100" s="30"/>
      <c r="K100" s="30"/>
      <c r="L100" s="30"/>
      <c r="M100" s="30"/>
      <c r="N100" s="30"/>
      <c r="O100" s="30"/>
      <c r="P100" s="37">
        <f ca="1">NOW()</f>
        <v>41887.551149189814</v>
      </c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59" t="s">
        <v>341</v>
      </c>
      <c r="AB100" s="30"/>
      <c r="AC100" s="30"/>
      <c r="AD100" s="30"/>
      <c r="AE100" s="30"/>
      <c r="AF100" s="40" t="s">
        <v>342</v>
      </c>
      <c r="AG100" s="30"/>
      <c r="AH100" s="30"/>
      <c r="AI100" s="30"/>
      <c r="AJ100" s="30"/>
      <c r="AK100" s="30"/>
      <c r="AL100" s="30"/>
      <c r="AM100" s="30"/>
      <c r="AN100" s="30"/>
      <c r="AO100" s="30"/>
      <c r="AP100" s="37">
        <f ca="1">NOW()</f>
        <v>41887.551149189814</v>
      </c>
      <c r="AQ100" s="33"/>
      <c r="AR100" s="33"/>
    </row>
    <row r="101" spans="1:44" x14ac:dyDescent="0.2">
      <c r="A101" s="39"/>
      <c r="B101" s="30"/>
      <c r="C101" s="30"/>
      <c r="D101" s="30"/>
      <c r="E101" s="30"/>
      <c r="F101" s="170" t="str">
        <f>F3</f>
        <v>2002 OPERATING PLAN</v>
      </c>
      <c r="G101" s="170"/>
      <c r="H101" s="170"/>
      <c r="I101" s="170"/>
      <c r="J101" s="30"/>
      <c r="K101" s="30"/>
      <c r="L101" s="30"/>
      <c r="M101" s="30"/>
      <c r="N101" s="30"/>
      <c r="O101" s="30"/>
      <c r="P101" s="30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9"/>
      <c r="AB101" s="30"/>
      <c r="AC101" s="30"/>
      <c r="AD101" s="30"/>
      <c r="AE101" s="30"/>
      <c r="AF101" s="30" t="str">
        <f>AF3</f>
        <v>2002 OPERATING PLAN</v>
      </c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3"/>
      <c r="AR101" s="33"/>
    </row>
    <row r="102" spans="1:44" x14ac:dyDescent="0.2">
      <c r="A102" s="30"/>
      <c r="B102" s="30"/>
      <c r="C102" s="30"/>
      <c r="D102" s="30"/>
      <c r="E102" s="30"/>
      <c r="F102" s="170" t="str">
        <f>F4</f>
        <v>(Thousands of Dollars)</v>
      </c>
      <c r="G102" s="170"/>
      <c r="H102" s="170"/>
      <c r="I102" s="170"/>
      <c r="J102" s="30"/>
      <c r="K102" s="30"/>
      <c r="L102" s="30"/>
      <c r="M102" s="30"/>
      <c r="N102" s="30"/>
      <c r="O102" s="30"/>
      <c r="P102" s="30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0"/>
      <c r="AB102" s="30"/>
      <c r="AC102" s="30"/>
      <c r="AD102" s="30"/>
      <c r="AE102" s="30"/>
      <c r="AF102" s="30" t="str">
        <f>AF4</f>
        <v>(Thousands of Dollars)</v>
      </c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3"/>
      <c r="AR102" s="33"/>
    </row>
    <row r="103" spans="1:44" x14ac:dyDescent="0.2">
      <c r="A103" s="30"/>
      <c r="B103" s="30"/>
      <c r="C103" s="41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3"/>
      <c r="AR103" s="33"/>
    </row>
    <row r="104" spans="1:44" x14ac:dyDescent="0.2">
      <c r="A104" s="30"/>
      <c r="B104" s="30"/>
      <c r="C104" s="41"/>
      <c r="D104" s="30"/>
      <c r="E104" s="30"/>
      <c r="F104" s="33"/>
      <c r="G104" s="41"/>
      <c r="H104" s="30"/>
      <c r="I104" s="30"/>
      <c r="J104" s="41"/>
      <c r="K104" s="30"/>
      <c r="L104" s="30"/>
      <c r="M104" s="30"/>
      <c r="N104" s="30"/>
      <c r="O104" s="30"/>
      <c r="P104" s="127" t="s">
        <v>343</v>
      </c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0"/>
      <c r="AB104" s="30"/>
      <c r="AC104" s="30"/>
      <c r="AD104" s="30"/>
      <c r="AE104" s="30"/>
      <c r="AF104" s="33"/>
      <c r="AG104" s="41"/>
      <c r="AH104" s="30"/>
      <c r="AI104" s="30"/>
      <c r="AJ104" s="30"/>
      <c r="AK104" s="30"/>
      <c r="AL104" s="30"/>
      <c r="AM104" s="30"/>
      <c r="AN104" s="30"/>
      <c r="AO104" s="30"/>
      <c r="AP104" s="43" t="s">
        <v>343</v>
      </c>
      <c r="AQ104" s="33"/>
      <c r="AR104" s="33"/>
    </row>
    <row r="105" spans="1:44" x14ac:dyDescent="0.2">
      <c r="A105" s="30"/>
      <c r="B105" s="30"/>
      <c r="C105" s="42" t="str">
        <f t="shared" ref="C105:O105" si="63">C7</f>
        <v>3rd C.E.</v>
      </c>
      <c r="D105" s="42" t="str">
        <f t="shared" si="63"/>
        <v>PLAN</v>
      </c>
      <c r="E105" s="42" t="str">
        <f t="shared" si="63"/>
        <v>PLAN</v>
      </c>
      <c r="F105" s="42" t="str">
        <f t="shared" si="63"/>
        <v>PLAN</v>
      </c>
      <c r="G105" s="42" t="str">
        <f t="shared" si="63"/>
        <v>PLAN</v>
      </c>
      <c r="H105" s="42" t="str">
        <f t="shared" si="63"/>
        <v>PLAN</v>
      </c>
      <c r="I105" s="42" t="str">
        <f t="shared" si="63"/>
        <v>PLAN</v>
      </c>
      <c r="J105" s="42" t="str">
        <f t="shared" si="63"/>
        <v>PLAN</v>
      </c>
      <c r="K105" s="42" t="str">
        <f t="shared" si="63"/>
        <v>PLAN</v>
      </c>
      <c r="L105" s="42" t="str">
        <f t="shared" si="63"/>
        <v>PLAN</v>
      </c>
      <c r="M105" s="42" t="str">
        <f t="shared" si="63"/>
        <v>PLAN</v>
      </c>
      <c r="N105" s="42" t="str">
        <f t="shared" si="63"/>
        <v>PLAN</v>
      </c>
      <c r="O105" s="42" t="str">
        <f t="shared" si="63"/>
        <v>PLAN</v>
      </c>
      <c r="P105" s="127" t="s">
        <v>344</v>
      </c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0"/>
      <c r="AB105" s="30"/>
      <c r="AC105" s="42" t="s">
        <v>345</v>
      </c>
      <c r="AD105" s="42" t="s">
        <v>345</v>
      </c>
      <c r="AE105" s="42" t="s">
        <v>345</v>
      </c>
      <c r="AF105" s="42" t="s">
        <v>345</v>
      </c>
      <c r="AG105" s="42" t="s">
        <v>345</v>
      </c>
      <c r="AH105" s="42" t="s">
        <v>345</v>
      </c>
      <c r="AI105" s="42" t="s">
        <v>345</v>
      </c>
      <c r="AJ105" s="42" t="s">
        <v>345</v>
      </c>
      <c r="AK105" s="42" t="s">
        <v>345</v>
      </c>
      <c r="AL105" s="42" t="s">
        <v>345</v>
      </c>
      <c r="AM105" s="42" t="s">
        <v>345</v>
      </c>
      <c r="AN105" s="42" t="s">
        <v>345</v>
      </c>
      <c r="AO105" s="42" t="s">
        <v>345</v>
      </c>
      <c r="AP105" s="43" t="s">
        <v>344</v>
      </c>
      <c r="AQ105" s="33"/>
      <c r="AR105" s="33"/>
    </row>
    <row r="106" spans="1:44" x14ac:dyDescent="0.2">
      <c r="A106" s="30"/>
      <c r="B106" s="30"/>
      <c r="C106" s="43" t="str">
        <f t="shared" ref="C106:O106" si="64">C8</f>
        <v xml:space="preserve">BALANCE </v>
      </c>
      <c r="D106" s="43" t="str">
        <f t="shared" si="64"/>
        <v>JAN</v>
      </c>
      <c r="E106" s="43" t="str">
        <f t="shared" si="64"/>
        <v>FEB</v>
      </c>
      <c r="F106" s="43" t="str">
        <f t="shared" si="64"/>
        <v>MAR</v>
      </c>
      <c r="G106" s="43" t="str">
        <f t="shared" si="64"/>
        <v>APR</v>
      </c>
      <c r="H106" s="43" t="str">
        <f t="shared" si="64"/>
        <v>MAY</v>
      </c>
      <c r="I106" s="43" t="str">
        <f t="shared" si="64"/>
        <v>JUN</v>
      </c>
      <c r="J106" s="43" t="str">
        <f t="shared" si="64"/>
        <v>JUL</v>
      </c>
      <c r="K106" s="43" t="str">
        <f t="shared" si="64"/>
        <v>AUG</v>
      </c>
      <c r="L106" s="43" t="str">
        <f t="shared" si="64"/>
        <v>SEP</v>
      </c>
      <c r="M106" s="43" t="str">
        <f t="shared" si="64"/>
        <v>OCT</v>
      </c>
      <c r="N106" s="43" t="str">
        <f t="shared" si="64"/>
        <v>NOV</v>
      </c>
      <c r="O106" s="43" t="str">
        <f t="shared" si="64"/>
        <v>DEC</v>
      </c>
      <c r="P106" s="42">
        <f>O9</f>
        <v>2002</v>
      </c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0"/>
      <c r="AB106" s="30"/>
      <c r="AC106" s="43" t="s">
        <v>22</v>
      </c>
      <c r="AD106" s="43" t="s">
        <v>11</v>
      </c>
      <c r="AE106" s="43" t="s">
        <v>12</v>
      </c>
      <c r="AF106" s="43" t="s">
        <v>13</v>
      </c>
      <c r="AG106" s="43" t="s">
        <v>14</v>
      </c>
      <c r="AH106" s="43" t="s">
        <v>15</v>
      </c>
      <c r="AI106" s="43" t="s">
        <v>346</v>
      </c>
      <c r="AJ106" s="43" t="s">
        <v>17</v>
      </c>
      <c r="AK106" s="43" t="s">
        <v>18</v>
      </c>
      <c r="AL106" s="43" t="s">
        <v>19</v>
      </c>
      <c r="AM106" s="43" t="s">
        <v>20</v>
      </c>
      <c r="AN106" s="43" t="s">
        <v>21</v>
      </c>
      <c r="AO106" s="43" t="s">
        <v>22</v>
      </c>
      <c r="AP106" s="43" t="s">
        <v>347</v>
      </c>
      <c r="AQ106" s="33"/>
      <c r="AR106" s="33"/>
    </row>
    <row r="107" spans="1:44" x14ac:dyDescent="0.2">
      <c r="A107" s="30"/>
      <c r="B107" s="30"/>
      <c r="C107" s="44" t="str">
        <f t="shared" ref="C107:O107" si="65">C9</f>
        <v>12/31/01</v>
      </c>
      <c r="D107" s="44">
        <f t="shared" si="65"/>
        <v>2002</v>
      </c>
      <c r="E107" s="44">
        <f t="shared" si="65"/>
        <v>2002</v>
      </c>
      <c r="F107" s="44">
        <f t="shared" si="65"/>
        <v>2002</v>
      </c>
      <c r="G107" s="44">
        <f t="shared" si="65"/>
        <v>2002</v>
      </c>
      <c r="H107" s="44">
        <f t="shared" si="65"/>
        <v>2002</v>
      </c>
      <c r="I107" s="44">
        <f t="shared" si="65"/>
        <v>2002</v>
      </c>
      <c r="J107" s="44">
        <f t="shared" si="65"/>
        <v>2002</v>
      </c>
      <c r="K107" s="44">
        <f t="shared" si="65"/>
        <v>2002</v>
      </c>
      <c r="L107" s="44">
        <f t="shared" si="65"/>
        <v>2002</v>
      </c>
      <c r="M107" s="44">
        <f t="shared" si="65"/>
        <v>2002</v>
      </c>
      <c r="N107" s="44">
        <f t="shared" si="65"/>
        <v>2002</v>
      </c>
      <c r="O107" s="44">
        <f t="shared" si="65"/>
        <v>2002</v>
      </c>
      <c r="P107" s="55" t="s">
        <v>348</v>
      </c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0"/>
      <c r="AB107" s="30"/>
      <c r="AC107" s="45" t="s">
        <v>349</v>
      </c>
      <c r="AD107" s="45" t="s">
        <v>347</v>
      </c>
      <c r="AE107" s="45" t="s">
        <v>347</v>
      </c>
      <c r="AF107" s="45" t="s">
        <v>347</v>
      </c>
      <c r="AG107" s="45" t="s">
        <v>347</v>
      </c>
      <c r="AH107" s="45" t="s">
        <v>347</v>
      </c>
      <c r="AI107" s="45" t="s">
        <v>347</v>
      </c>
      <c r="AJ107" s="45" t="s">
        <v>347</v>
      </c>
      <c r="AK107" s="45" t="s">
        <v>347</v>
      </c>
      <c r="AL107" s="45" t="s">
        <v>347</v>
      </c>
      <c r="AM107" s="45" t="s">
        <v>347</v>
      </c>
      <c r="AN107" s="45" t="s">
        <v>347</v>
      </c>
      <c r="AO107" s="45" t="s">
        <v>347</v>
      </c>
      <c r="AP107" s="45" t="s">
        <v>350</v>
      </c>
      <c r="AQ107" s="33"/>
      <c r="AR107" s="33"/>
    </row>
    <row r="108" spans="1:44" ht="6" customHeight="1" x14ac:dyDescent="0.2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</row>
    <row r="109" spans="1:44" x14ac:dyDescent="0.2">
      <c r="A109" s="30"/>
      <c r="B109" s="31" t="s">
        <v>351</v>
      </c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0"/>
      <c r="AB109" s="31" t="s">
        <v>351</v>
      </c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33"/>
      <c r="AQ109" s="33"/>
      <c r="AR109" s="33"/>
    </row>
    <row r="110" spans="1:44" x14ac:dyDescent="0.2">
      <c r="A110" s="30"/>
      <c r="B110" s="31" t="s">
        <v>352</v>
      </c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0"/>
      <c r="AB110" s="31" t="s">
        <v>352</v>
      </c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</row>
    <row r="111" spans="1:44" x14ac:dyDescent="0.2">
      <c r="A111" s="33"/>
      <c r="B111" s="48" t="s">
        <v>353</v>
      </c>
      <c r="C111" s="46">
        <f t="shared" ref="C111:O111" si="66">C12</f>
        <v>3</v>
      </c>
      <c r="D111" s="46">
        <f t="shared" si="66"/>
        <v>3</v>
      </c>
      <c r="E111" s="46">
        <f t="shared" si="66"/>
        <v>3</v>
      </c>
      <c r="F111" s="46">
        <f t="shared" si="66"/>
        <v>3</v>
      </c>
      <c r="G111" s="46">
        <f t="shared" si="66"/>
        <v>3</v>
      </c>
      <c r="H111" s="46">
        <f t="shared" si="66"/>
        <v>3</v>
      </c>
      <c r="I111" s="46">
        <f t="shared" si="66"/>
        <v>3</v>
      </c>
      <c r="J111" s="46">
        <f t="shared" si="66"/>
        <v>3</v>
      </c>
      <c r="K111" s="46">
        <f t="shared" si="66"/>
        <v>3</v>
      </c>
      <c r="L111" s="46">
        <f t="shared" si="66"/>
        <v>3</v>
      </c>
      <c r="M111" s="46">
        <f t="shared" si="66"/>
        <v>3</v>
      </c>
      <c r="N111" s="46">
        <f t="shared" si="66"/>
        <v>3</v>
      </c>
      <c r="O111" s="46">
        <f t="shared" si="66"/>
        <v>3</v>
      </c>
      <c r="P111" s="46">
        <f t="shared" ref="P111:P118" si="67">ROUND(SUM(C111:O111)/13,0)</f>
        <v>3</v>
      </c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48" t="s">
        <v>353</v>
      </c>
      <c r="AC111" s="46">
        <f t="shared" ref="AC111:AO111" si="68">AC12</f>
        <v>0</v>
      </c>
      <c r="AD111" s="46">
        <f t="shared" si="68"/>
        <v>0</v>
      </c>
      <c r="AE111" s="46">
        <f t="shared" si="68"/>
        <v>0</v>
      </c>
      <c r="AF111" s="46">
        <f t="shared" si="68"/>
        <v>0</v>
      </c>
      <c r="AG111" s="46">
        <f t="shared" si="68"/>
        <v>0</v>
      </c>
      <c r="AH111" s="46">
        <f t="shared" si="68"/>
        <v>0</v>
      </c>
      <c r="AI111" s="46">
        <f t="shared" si="68"/>
        <v>0</v>
      </c>
      <c r="AJ111" s="46">
        <f t="shared" si="68"/>
        <v>0</v>
      </c>
      <c r="AK111" s="46">
        <f t="shared" si="68"/>
        <v>0</v>
      </c>
      <c r="AL111" s="46">
        <f t="shared" si="68"/>
        <v>0</v>
      </c>
      <c r="AM111" s="46">
        <f t="shared" si="68"/>
        <v>0</v>
      </c>
      <c r="AN111" s="46">
        <f t="shared" si="68"/>
        <v>0</v>
      </c>
      <c r="AO111" s="46">
        <f t="shared" si="68"/>
        <v>0</v>
      </c>
      <c r="AP111" s="46">
        <f t="shared" ref="AP111:AP118" si="69">ROUND(SUM(AC111:AO111)/13,0)</f>
        <v>0</v>
      </c>
      <c r="AQ111" s="33"/>
      <c r="AR111" s="33"/>
    </row>
    <row r="112" spans="1:44" x14ac:dyDescent="0.2">
      <c r="A112" s="33"/>
      <c r="B112" s="48" t="s">
        <v>354</v>
      </c>
      <c r="C112" s="46">
        <f t="shared" ref="C112:O112" si="70">C13</f>
        <v>22942</v>
      </c>
      <c r="D112" s="46">
        <f t="shared" si="70"/>
        <v>23577</v>
      </c>
      <c r="E112" s="46">
        <f t="shared" si="70"/>
        <v>21787</v>
      </c>
      <c r="F112" s="46">
        <f t="shared" si="70"/>
        <v>23105</v>
      </c>
      <c r="G112" s="46">
        <f t="shared" si="70"/>
        <v>22603</v>
      </c>
      <c r="H112" s="46">
        <f t="shared" si="70"/>
        <v>23135</v>
      </c>
      <c r="I112" s="46">
        <f t="shared" si="70"/>
        <v>23689</v>
      </c>
      <c r="J112" s="46">
        <f t="shared" si="70"/>
        <v>25060</v>
      </c>
      <c r="K112" s="46">
        <f t="shared" si="70"/>
        <v>24897</v>
      </c>
      <c r="L112" s="46">
        <f t="shared" si="70"/>
        <v>24443</v>
      </c>
      <c r="M112" s="46">
        <f t="shared" si="70"/>
        <v>24907</v>
      </c>
      <c r="N112" s="46">
        <f t="shared" si="70"/>
        <v>24760</v>
      </c>
      <c r="O112" s="46">
        <f t="shared" si="70"/>
        <v>25227</v>
      </c>
      <c r="P112" s="46">
        <f t="shared" si="67"/>
        <v>23856</v>
      </c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48" t="s">
        <v>354</v>
      </c>
      <c r="AC112" s="46">
        <f t="shared" ref="AC112:AO112" si="71">AC13</f>
        <v>0</v>
      </c>
      <c r="AD112" s="46">
        <f t="shared" si="71"/>
        <v>0</v>
      </c>
      <c r="AE112" s="46">
        <f t="shared" si="71"/>
        <v>0</v>
      </c>
      <c r="AF112" s="46">
        <f t="shared" si="71"/>
        <v>0</v>
      </c>
      <c r="AG112" s="46">
        <f t="shared" si="71"/>
        <v>0</v>
      </c>
      <c r="AH112" s="46">
        <f t="shared" si="71"/>
        <v>0</v>
      </c>
      <c r="AI112" s="46">
        <f t="shared" si="71"/>
        <v>0</v>
      </c>
      <c r="AJ112" s="46">
        <f t="shared" si="71"/>
        <v>0</v>
      </c>
      <c r="AK112" s="46">
        <f t="shared" si="71"/>
        <v>0</v>
      </c>
      <c r="AL112" s="46">
        <f t="shared" si="71"/>
        <v>0</v>
      </c>
      <c r="AM112" s="46">
        <f t="shared" si="71"/>
        <v>0</v>
      </c>
      <c r="AN112" s="46">
        <f t="shared" si="71"/>
        <v>0</v>
      </c>
      <c r="AO112" s="46">
        <f t="shared" si="71"/>
        <v>0</v>
      </c>
      <c r="AP112" s="46">
        <f t="shared" si="69"/>
        <v>0</v>
      </c>
      <c r="AQ112" s="33"/>
      <c r="AR112" s="33"/>
    </row>
    <row r="113" spans="1:44" x14ac:dyDescent="0.2">
      <c r="A113" s="33"/>
      <c r="B113" s="58" t="s">
        <v>355</v>
      </c>
      <c r="C113" s="46">
        <f t="shared" ref="C113:O113" si="72">C14</f>
        <v>484071</v>
      </c>
      <c r="D113" s="46">
        <f t="shared" si="72"/>
        <v>487871</v>
      </c>
      <c r="E113" s="46">
        <f t="shared" si="72"/>
        <v>495471</v>
      </c>
      <c r="F113" s="46">
        <f t="shared" si="72"/>
        <v>501771</v>
      </c>
      <c r="G113" s="46">
        <f t="shared" si="72"/>
        <v>503971</v>
      </c>
      <c r="H113" s="46">
        <f t="shared" si="72"/>
        <v>509671</v>
      </c>
      <c r="I113" s="46">
        <f t="shared" si="72"/>
        <v>517071</v>
      </c>
      <c r="J113" s="46">
        <f t="shared" si="72"/>
        <v>527371</v>
      </c>
      <c r="K113" s="46">
        <f t="shared" si="72"/>
        <v>539371</v>
      </c>
      <c r="L113" s="46">
        <f t="shared" si="72"/>
        <v>550971</v>
      </c>
      <c r="M113" s="46">
        <f t="shared" si="72"/>
        <v>556571</v>
      </c>
      <c r="N113" s="46">
        <f t="shared" si="72"/>
        <v>566071</v>
      </c>
      <c r="O113" s="46">
        <f t="shared" si="72"/>
        <v>578871</v>
      </c>
      <c r="P113" s="46">
        <f t="shared" si="67"/>
        <v>524548</v>
      </c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48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33"/>
      <c r="AR113" s="33"/>
    </row>
    <row r="114" spans="1:44" x14ac:dyDescent="0.2">
      <c r="A114" s="33"/>
      <c r="B114" s="48" t="s">
        <v>356</v>
      </c>
      <c r="C114" s="46">
        <f t="shared" ref="C114:O114" si="73">C16+C17</f>
        <v>9416</v>
      </c>
      <c r="D114" s="46">
        <f t="shared" si="73"/>
        <v>9416</v>
      </c>
      <c r="E114" s="46">
        <f t="shared" si="73"/>
        <v>9416</v>
      </c>
      <c r="F114" s="46">
        <f t="shared" si="73"/>
        <v>9416</v>
      </c>
      <c r="G114" s="46">
        <f t="shared" si="73"/>
        <v>9416</v>
      </c>
      <c r="H114" s="46">
        <f t="shared" si="73"/>
        <v>9416</v>
      </c>
      <c r="I114" s="46">
        <f t="shared" si="73"/>
        <v>9416</v>
      </c>
      <c r="J114" s="46">
        <f t="shared" si="73"/>
        <v>9416</v>
      </c>
      <c r="K114" s="46">
        <f t="shared" si="73"/>
        <v>9416</v>
      </c>
      <c r="L114" s="46">
        <f t="shared" si="73"/>
        <v>9416</v>
      </c>
      <c r="M114" s="46">
        <f t="shared" si="73"/>
        <v>9416</v>
      </c>
      <c r="N114" s="46">
        <f t="shared" si="73"/>
        <v>9416</v>
      </c>
      <c r="O114" s="46">
        <f t="shared" si="73"/>
        <v>9416</v>
      </c>
      <c r="P114" s="46">
        <f t="shared" si="67"/>
        <v>9416</v>
      </c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48" t="s">
        <v>356</v>
      </c>
      <c r="AC114" s="46">
        <f t="shared" ref="AC114:AO114" si="74">AC16+AC17</f>
        <v>0</v>
      </c>
      <c r="AD114" s="46">
        <f t="shared" si="74"/>
        <v>0</v>
      </c>
      <c r="AE114" s="46">
        <f t="shared" si="74"/>
        <v>0</v>
      </c>
      <c r="AF114" s="46">
        <f t="shared" si="74"/>
        <v>0</v>
      </c>
      <c r="AG114" s="46">
        <f t="shared" si="74"/>
        <v>0</v>
      </c>
      <c r="AH114" s="46">
        <f t="shared" si="74"/>
        <v>0</v>
      </c>
      <c r="AI114" s="46">
        <f t="shared" si="74"/>
        <v>0</v>
      </c>
      <c r="AJ114" s="46">
        <f t="shared" si="74"/>
        <v>0</v>
      </c>
      <c r="AK114" s="46">
        <f t="shared" si="74"/>
        <v>0</v>
      </c>
      <c r="AL114" s="46">
        <f t="shared" si="74"/>
        <v>0</v>
      </c>
      <c r="AM114" s="46">
        <f t="shared" si="74"/>
        <v>0</v>
      </c>
      <c r="AN114" s="46">
        <f t="shared" si="74"/>
        <v>0</v>
      </c>
      <c r="AO114" s="46">
        <f t="shared" si="74"/>
        <v>0</v>
      </c>
      <c r="AP114" s="46">
        <f t="shared" si="69"/>
        <v>0</v>
      </c>
      <c r="AQ114" s="33"/>
      <c r="AR114" s="33"/>
    </row>
    <row r="115" spans="1:44" x14ac:dyDescent="0.2">
      <c r="A115" s="33"/>
      <c r="B115" s="48" t="s">
        <v>357</v>
      </c>
      <c r="C115" s="46">
        <f t="shared" ref="C115:O115" si="75">C18-C59+C19+C20+C22</f>
        <v>1509</v>
      </c>
      <c r="D115" s="46">
        <f t="shared" si="75"/>
        <v>1496</v>
      </c>
      <c r="E115" s="46">
        <f t="shared" si="75"/>
        <v>1483</v>
      </c>
      <c r="F115" s="46">
        <f t="shared" si="75"/>
        <v>1470</v>
      </c>
      <c r="G115" s="46">
        <f t="shared" si="75"/>
        <v>1457</v>
      </c>
      <c r="H115" s="46">
        <f t="shared" si="75"/>
        <v>1444</v>
      </c>
      <c r="I115" s="46">
        <f t="shared" si="75"/>
        <v>1431</v>
      </c>
      <c r="J115" s="46">
        <f t="shared" si="75"/>
        <v>1418</v>
      </c>
      <c r="K115" s="46">
        <f t="shared" si="75"/>
        <v>1405</v>
      </c>
      <c r="L115" s="46">
        <f t="shared" si="75"/>
        <v>1392</v>
      </c>
      <c r="M115" s="46">
        <f t="shared" si="75"/>
        <v>1379</v>
      </c>
      <c r="N115" s="46">
        <f t="shared" si="75"/>
        <v>1366</v>
      </c>
      <c r="O115" s="46">
        <f t="shared" si="75"/>
        <v>1528</v>
      </c>
      <c r="P115" s="46">
        <f t="shared" si="67"/>
        <v>1444</v>
      </c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48" t="s">
        <v>357</v>
      </c>
      <c r="AC115" s="46">
        <f t="shared" ref="AC115:AO115" si="76">AC18-AC59+AC19+AC20+AC22</f>
        <v>0</v>
      </c>
      <c r="AD115" s="46">
        <f t="shared" si="76"/>
        <v>0</v>
      </c>
      <c r="AE115" s="46">
        <f t="shared" si="76"/>
        <v>0</v>
      </c>
      <c r="AF115" s="46">
        <f t="shared" si="76"/>
        <v>0</v>
      </c>
      <c r="AG115" s="46">
        <f t="shared" si="76"/>
        <v>0</v>
      </c>
      <c r="AH115" s="46">
        <f t="shared" si="76"/>
        <v>0</v>
      </c>
      <c r="AI115" s="46">
        <f t="shared" si="76"/>
        <v>0</v>
      </c>
      <c r="AJ115" s="46">
        <f t="shared" si="76"/>
        <v>0</v>
      </c>
      <c r="AK115" s="46">
        <f t="shared" si="76"/>
        <v>0</v>
      </c>
      <c r="AL115" s="46">
        <f t="shared" si="76"/>
        <v>0</v>
      </c>
      <c r="AM115" s="46">
        <f t="shared" si="76"/>
        <v>0</v>
      </c>
      <c r="AN115" s="46">
        <f t="shared" si="76"/>
        <v>0</v>
      </c>
      <c r="AO115" s="46">
        <f t="shared" si="76"/>
        <v>0</v>
      </c>
      <c r="AP115" s="46">
        <f t="shared" si="69"/>
        <v>0</v>
      </c>
      <c r="AQ115" s="33"/>
      <c r="AR115" s="33"/>
    </row>
    <row r="116" spans="1:44" x14ac:dyDescent="0.2">
      <c r="A116" s="33"/>
      <c r="B116" s="48" t="s">
        <v>358</v>
      </c>
      <c r="C116" s="46">
        <f t="shared" ref="C116:O116" si="77">C38</f>
        <v>931124</v>
      </c>
      <c r="D116" s="46">
        <f t="shared" si="77"/>
        <v>938635</v>
      </c>
      <c r="E116" s="46">
        <f t="shared" si="77"/>
        <v>943496</v>
      </c>
      <c r="F116" s="46">
        <f t="shared" si="77"/>
        <v>948057</v>
      </c>
      <c r="G116" s="46">
        <f t="shared" si="77"/>
        <v>954918</v>
      </c>
      <c r="H116" s="46">
        <f t="shared" si="77"/>
        <v>959579</v>
      </c>
      <c r="I116" s="46">
        <f t="shared" si="77"/>
        <v>964338</v>
      </c>
      <c r="J116" s="46">
        <f t="shared" si="77"/>
        <v>966693</v>
      </c>
      <c r="K116" s="46">
        <f t="shared" si="77"/>
        <v>968148</v>
      </c>
      <c r="L116" s="46">
        <f t="shared" si="77"/>
        <v>968784</v>
      </c>
      <c r="M116" s="46">
        <f t="shared" si="77"/>
        <v>972820</v>
      </c>
      <c r="N116" s="46">
        <f t="shared" si="77"/>
        <v>971853</v>
      </c>
      <c r="O116" s="46">
        <f t="shared" si="77"/>
        <v>971535</v>
      </c>
      <c r="P116" s="46">
        <f t="shared" si="67"/>
        <v>958460</v>
      </c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48" t="s">
        <v>358</v>
      </c>
      <c r="AC116" s="46">
        <f t="shared" ref="AC116:AO116" si="78">AC38</f>
        <v>294169</v>
      </c>
      <c r="AD116" s="46">
        <f t="shared" si="78"/>
        <v>293669</v>
      </c>
      <c r="AE116" s="46">
        <f t="shared" si="78"/>
        <v>293169</v>
      </c>
      <c r="AF116" s="46">
        <f t="shared" si="78"/>
        <v>292669</v>
      </c>
      <c r="AG116" s="46">
        <f t="shared" si="78"/>
        <v>292169</v>
      </c>
      <c r="AH116" s="46">
        <f t="shared" si="78"/>
        <v>291669</v>
      </c>
      <c r="AI116" s="46">
        <f t="shared" si="78"/>
        <v>291169</v>
      </c>
      <c r="AJ116" s="46">
        <f t="shared" si="78"/>
        <v>290669</v>
      </c>
      <c r="AK116" s="46">
        <f t="shared" si="78"/>
        <v>290169</v>
      </c>
      <c r="AL116" s="46">
        <f t="shared" si="78"/>
        <v>289669</v>
      </c>
      <c r="AM116" s="46">
        <f t="shared" si="78"/>
        <v>289169</v>
      </c>
      <c r="AN116" s="46">
        <f t="shared" si="78"/>
        <v>288669</v>
      </c>
      <c r="AO116" s="46">
        <f t="shared" si="78"/>
        <v>288169</v>
      </c>
      <c r="AP116" s="46">
        <f t="shared" si="69"/>
        <v>291169</v>
      </c>
      <c r="AQ116" s="33"/>
      <c r="AR116" s="33"/>
    </row>
    <row r="117" spans="1:44" x14ac:dyDescent="0.2">
      <c r="A117" s="33"/>
      <c r="B117" s="48" t="s">
        <v>359</v>
      </c>
      <c r="C117" s="46">
        <f t="shared" ref="C117:O117" si="79">C32</f>
        <v>14193</v>
      </c>
      <c r="D117" s="46">
        <f t="shared" si="79"/>
        <v>14193</v>
      </c>
      <c r="E117" s="46">
        <f t="shared" si="79"/>
        <v>14193</v>
      </c>
      <c r="F117" s="46">
        <f t="shared" si="79"/>
        <v>14193</v>
      </c>
      <c r="G117" s="46">
        <f t="shared" si="79"/>
        <v>14193</v>
      </c>
      <c r="H117" s="46">
        <f t="shared" si="79"/>
        <v>14193</v>
      </c>
      <c r="I117" s="46">
        <f t="shared" si="79"/>
        <v>14193</v>
      </c>
      <c r="J117" s="46">
        <f t="shared" si="79"/>
        <v>14193</v>
      </c>
      <c r="K117" s="46">
        <f t="shared" si="79"/>
        <v>14193</v>
      </c>
      <c r="L117" s="46">
        <f t="shared" si="79"/>
        <v>14193</v>
      </c>
      <c r="M117" s="46">
        <f t="shared" si="79"/>
        <v>14193</v>
      </c>
      <c r="N117" s="46">
        <f t="shared" si="79"/>
        <v>14193</v>
      </c>
      <c r="O117" s="46">
        <f t="shared" si="79"/>
        <v>14193</v>
      </c>
      <c r="P117" s="46">
        <f t="shared" si="67"/>
        <v>14193</v>
      </c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48" t="s">
        <v>359</v>
      </c>
      <c r="AC117" s="46">
        <f t="shared" ref="AC117:AO117" si="80">AC32</f>
        <v>0</v>
      </c>
      <c r="AD117" s="46">
        <f t="shared" si="80"/>
        <v>0</v>
      </c>
      <c r="AE117" s="46">
        <f t="shared" si="80"/>
        <v>0</v>
      </c>
      <c r="AF117" s="46">
        <f t="shared" si="80"/>
        <v>0</v>
      </c>
      <c r="AG117" s="46">
        <f t="shared" si="80"/>
        <v>0</v>
      </c>
      <c r="AH117" s="46">
        <f t="shared" si="80"/>
        <v>0</v>
      </c>
      <c r="AI117" s="46">
        <f t="shared" si="80"/>
        <v>0</v>
      </c>
      <c r="AJ117" s="46">
        <f t="shared" si="80"/>
        <v>0</v>
      </c>
      <c r="AK117" s="46">
        <f t="shared" si="80"/>
        <v>0</v>
      </c>
      <c r="AL117" s="46">
        <f t="shared" si="80"/>
        <v>0</v>
      </c>
      <c r="AM117" s="46">
        <f t="shared" si="80"/>
        <v>0</v>
      </c>
      <c r="AN117" s="46">
        <f t="shared" si="80"/>
        <v>0</v>
      </c>
      <c r="AO117" s="46">
        <f t="shared" si="80"/>
        <v>0</v>
      </c>
      <c r="AP117" s="46">
        <f t="shared" si="69"/>
        <v>0</v>
      </c>
      <c r="AQ117" s="33"/>
      <c r="AR117" s="33"/>
    </row>
    <row r="118" spans="1:44" x14ac:dyDescent="0.2">
      <c r="A118" s="33"/>
      <c r="B118" s="48" t="s">
        <v>360</v>
      </c>
      <c r="C118" s="50">
        <f t="shared" ref="C118:O118" si="81">C46+C21</f>
        <v>84657</v>
      </c>
      <c r="D118" s="50">
        <f t="shared" si="81"/>
        <v>84305</v>
      </c>
      <c r="E118" s="50">
        <f t="shared" si="81"/>
        <v>83979</v>
      </c>
      <c r="F118" s="50">
        <f t="shared" si="81"/>
        <v>83642</v>
      </c>
      <c r="G118" s="50">
        <f t="shared" si="81"/>
        <v>83352</v>
      </c>
      <c r="H118" s="50">
        <f t="shared" si="81"/>
        <v>83116</v>
      </c>
      <c r="I118" s="50">
        <f t="shared" si="81"/>
        <v>82907</v>
      </c>
      <c r="J118" s="50">
        <f t="shared" si="81"/>
        <v>82707</v>
      </c>
      <c r="K118" s="50">
        <f t="shared" si="81"/>
        <v>82502</v>
      </c>
      <c r="L118" s="50">
        <f t="shared" si="81"/>
        <v>83692</v>
      </c>
      <c r="M118" s="50">
        <f t="shared" si="81"/>
        <v>83461</v>
      </c>
      <c r="N118" s="50">
        <f t="shared" si="81"/>
        <v>83252</v>
      </c>
      <c r="O118" s="50">
        <f t="shared" si="81"/>
        <v>83040</v>
      </c>
      <c r="P118" s="50">
        <f t="shared" si="67"/>
        <v>83432</v>
      </c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48" t="s">
        <v>360</v>
      </c>
      <c r="AC118" s="50">
        <f t="shared" ref="AC118:AO118" si="82">AC46+AC21</f>
        <v>0</v>
      </c>
      <c r="AD118" s="50">
        <f t="shared" si="82"/>
        <v>0</v>
      </c>
      <c r="AE118" s="50">
        <f t="shared" si="82"/>
        <v>0</v>
      </c>
      <c r="AF118" s="50">
        <f t="shared" si="82"/>
        <v>0</v>
      </c>
      <c r="AG118" s="50">
        <f t="shared" si="82"/>
        <v>0</v>
      </c>
      <c r="AH118" s="50">
        <f t="shared" si="82"/>
        <v>0</v>
      </c>
      <c r="AI118" s="50">
        <f t="shared" si="82"/>
        <v>0</v>
      </c>
      <c r="AJ118" s="50">
        <f t="shared" si="82"/>
        <v>0</v>
      </c>
      <c r="AK118" s="50">
        <f t="shared" si="82"/>
        <v>0</v>
      </c>
      <c r="AL118" s="50">
        <f t="shared" si="82"/>
        <v>0</v>
      </c>
      <c r="AM118" s="50">
        <f t="shared" si="82"/>
        <v>0</v>
      </c>
      <c r="AN118" s="50">
        <f t="shared" si="82"/>
        <v>0</v>
      </c>
      <c r="AO118" s="50">
        <f t="shared" si="82"/>
        <v>0</v>
      </c>
      <c r="AP118" s="50">
        <f t="shared" si="69"/>
        <v>0</v>
      </c>
      <c r="AQ118" s="33"/>
      <c r="AR118" s="33"/>
    </row>
    <row r="119" spans="1:44" ht="3.95" customHeight="1" x14ac:dyDescent="0.2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</row>
    <row r="120" spans="1:44" x14ac:dyDescent="0.2">
      <c r="A120" s="30"/>
      <c r="B120" s="31" t="s">
        <v>361</v>
      </c>
      <c r="C120" s="50">
        <f t="shared" ref="C120:P120" si="83">SUM(C111:C119)</f>
        <v>1547915</v>
      </c>
      <c r="D120" s="50">
        <f t="shared" si="83"/>
        <v>1559496</v>
      </c>
      <c r="E120" s="50">
        <f t="shared" si="83"/>
        <v>1569828</v>
      </c>
      <c r="F120" s="50">
        <f t="shared" si="83"/>
        <v>1581657</v>
      </c>
      <c r="G120" s="50">
        <f t="shared" si="83"/>
        <v>1589913</v>
      </c>
      <c r="H120" s="50">
        <f t="shared" si="83"/>
        <v>1600557</v>
      </c>
      <c r="I120" s="50">
        <f t="shared" si="83"/>
        <v>1613048</v>
      </c>
      <c r="J120" s="50">
        <f t="shared" si="83"/>
        <v>1626861</v>
      </c>
      <c r="K120" s="50">
        <f t="shared" si="83"/>
        <v>1639935</v>
      </c>
      <c r="L120" s="50">
        <f t="shared" si="83"/>
        <v>1652894</v>
      </c>
      <c r="M120" s="50">
        <f t="shared" si="83"/>
        <v>1662750</v>
      </c>
      <c r="N120" s="50">
        <f t="shared" si="83"/>
        <v>1670914</v>
      </c>
      <c r="O120" s="50">
        <f t="shared" si="83"/>
        <v>1683813</v>
      </c>
      <c r="P120" s="50">
        <f t="shared" si="83"/>
        <v>1615352</v>
      </c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0"/>
      <c r="AB120" s="31" t="s">
        <v>361</v>
      </c>
      <c r="AC120" s="50">
        <f t="shared" ref="AC120:AP120" si="84">SUM(AC111:AC119)</f>
        <v>294169</v>
      </c>
      <c r="AD120" s="50">
        <f t="shared" si="84"/>
        <v>293669</v>
      </c>
      <c r="AE120" s="50">
        <f t="shared" si="84"/>
        <v>293169</v>
      </c>
      <c r="AF120" s="50">
        <f t="shared" si="84"/>
        <v>292669</v>
      </c>
      <c r="AG120" s="50">
        <f t="shared" si="84"/>
        <v>292169</v>
      </c>
      <c r="AH120" s="50">
        <f t="shared" si="84"/>
        <v>291669</v>
      </c>
      <c r="AI120" s="50">
        <f t="shared" si="84"/>
        <v>291169</v>
      </c>
      <c r="AJ120" s="50">
        <f t="shared" si="84"/>
        <v>290669</v>
      </c>
      <c r="AK120" s="50">
        <f t="shared" si="84"/>
        <v>290169</v>
      </c>
      <c r="AL120" s="50">
        <f t="shared" si="84"/>
        <v>289669</v>
      </c>
      <c r="AM120" s="50">
        <f t="shared" si="84"/>
        <v>289169</v>
      </c>
      <c r="AN120" s="50">
        <f t="shared" si="84"/>
        <v>288669</v>
      </c>
      <c r="AO120" s="50">
        <f t="shared" si="84"/>
        <v>288169</v>
      </c>
      <c r="AP120" s="50">
        <f t="shared" si="84"/>
        <v>291169</v>
      </c>
      <c r="AQ120" s="33"/>
      <c r="AR120" s="33"/>
    </row>
    <row r="121" spans="1:44" x14ac:dyDescent="0.2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</row>
    <row r="122" spans="1:44" x14ac:dyDescent="0.2">
      <c r="A122" s="30"/>
      <c r="B122" s="31" t="s">
        <v>362</v>
      </c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0"/>
      <c r="AB122" s="31" t="s">
        <v>362</v>
      </c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</row>
    <row r="123" spans="1:44" x14ac:dyDescent="0.2">
      <c r="A123" s="30"/>
      <c r="B123" s="31" t="s">
        <v>363</v>
      </c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0"/>
      <c r="AB123" s="31" t="s">
        <v>363</v>
      </c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33"/>
      <c r="AQ123" s="33"/>
      <c r="AR123" s="33"/>
    </row>
    <row r="124" spans="1:44" x14ac:dyDescent="0.2">
      <c r="A124" s="33"/>
      <c r="B124" s="48" t="s">
        <v>364</v>
      </c>
      <c r="C124" s="46">
        <f t="shared" ref="C124:O124" si="85">C56+C15+C57</f>
        <v>-207829</v>
      </c>
      <c r="D124" s="46">
        <f t="shared" si="85"/>
        <v>-212828</v>
      </c>
      <c r="E124" s="46">
        <f t="shared" si="85"/>
        <v>-219232</v>
      </c>
      <c r="F124" s="46">
        <f t="shared" si="85"/>
        <v>-223794</v>
      </c>
      <c r="G124" s="46">
        <f t="shared" si="85"/>
        <v>-228585</v>
      </c>
      <c r="H124" s="46">
        <f t="shared" si="85"/>
        <v>-233406</v>
      </c>
      <c r="I124" s="46">
        <f t="shared" si="85"/>
        <v>-238513</v>
      </c>
      <c r="J124" s="46">
        <f t="shared" si="85"/>
        <v>-243301</v>
      </c>
      <c r="K124" s="46">
        <f t="shared" si="85"/>
        <v>-248570</v>
      </c>
      <c r="L124" s="46">
        <f t="shared" si="85"/>
        <v>-252695</v>
      </c>
      <c r="M124" s="46">
        <f t="shared" si="85"/>
        <v>-257866</v>
      </c>
      <c r="N124" s="46">
        <f t="shared" si="85"/>
        <v>-263995</v>
      </c>
      <c r="O124" s="46">
        <f t="shared" si="85"/>
        <v>-268561</v>
      </c>
      <c r="P124" s="46">
        <f>ROUND(SUM(C124:O124)/13,0)</f>
        <v>-238398</v>
      </c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48" t="s">
        <v>364</v>
      </c>
      <c r="AC124" s="46" t="e">
        <f t="shared" ref="AC124:AO124" si="86">AC56+#REF!+AC57</f>
        <v>#REF!</v>
      </c>
      <c r="AD124" s="46" t="e">
        <f t="shared" si="86"/>
        <v>#REF!</v>
      </c>
      <c r="AE124" s="46" t="e">
        <f t="shared" si="86"/>
        <v>#REF!</v>
      </c>
      <c r="AF124" s="46" t="e">
        <f t="shared" si="86"/>
        <v>#REF!</v>
      </c>
      <c r="AG124" s="46" t="e">
        <f t="shared" si="86"/>
        <v>#REF!</v>
      </c>
      <c r="AH124" s="46" t="e">
        <f t="shared" si="86"/>
        <v>#REF!</v>
      </c>
      <c r="AI124" s="46" t="e">
        <f t="shared" si="86"/>
        <v>#REF!</v>
      </c>
      <c r="AJ124" s="46" t="e">
        <f t="shared" si="86"/>
        <v>#REF!</v>
      </c>
      <c r="AK124" s="46" t="e">
        <f t="shared" si="86"/>
        <v>#REF!</v>
      </c>
      <c r="AL124" s="46" t="e">
        <f t="shared" si="86"/>
        <v>#REF!</v>
      </c>
      <c r="AM124" s="46" t="e">
        <f t="shared" si="86"/>
        <v>#REF!</v>
      </c>
      <c r="AN124" s="46" t="e">
        <f t="shared" si="86"/>
        <v>#REF!</v>
      </c>
      <c r="AO124" s="46" t="e">
        <f t="shared" si="86"/>
        <v>#REF!</v>
      </c>
      <c r="AP124" s="46" t="e">
        <f>ROUND(SUM(AC124:AO124)/13,0)</f>
        <v>#REF!</v>
      </c>
      <c r="AQ124" s="33"/>
      <c r="AR124" s="33"/>
    </row>
    <row r="125" spans="1:44" x14ac:dyDescent="0.2">
      <c r="A125" s="33"/>
      <c r="B125" s="48" t="s">
        <v>365</v>
      </c>
      <c r="C125" s="46">
        <f t="shared" ref="C125:O125" si="87">C60+C62</f>
        <v>5815</v>
      </c>
      <c r="D125" s="46">
        <f t="shared" si="87"/>
        <v>6226</v>
      </c>
      <c r="E125" s="46">
        <f t="shared" si="87"/>
        <v>6869</v>
      </c>
      <c r="F125" s="46">
        <f t="shared" si="87"/>
        <v>7722</v>
      </c>
      <c r="G125" s="46">
        <f t="shared" si="87"/>
        <v>5597</v>
      </c>
      <c r="H125" s="46">
        <f t="shared" si="87"/>
        <v>5046</v>
      </c>
      <c r="I125" s="46">
        <f t="shared" si="87"/>
        <v>5853</v>
      </c>
      <c r="J125" s="46">
        <f t="shared" si="87"/>
        <v>6767</v>
      </c>
      <c r="K125" s="46">
        <f t="shared" si="87"/>
        <v>7481</v>
      </c>
      <c r="L125" s="46">
        <f t="shared" si="87"/>
        <v>8395</v>
      </c>
      <c r="M125" s="46">
        <f t="shared" si="87"/>
        <v>5850</v>
      </c>
      <c r="N125" s="46">
        <f t="shared" si="87"/>
        <v>6001</v>
      </c>
      <c r="O125" s="46">
        <f t="shared" si="87"/>
        <v>5771</v>
      </c>
      <c r="P125" s="46">
        <f>ROUND(SUM(C125:O125)/13,0)</f>
        <v>6415</v>
      </c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48" t="s">
        <v>365</v>
      </c>
      <c r="AC125" s="46">
        <f t="shared" ref="AC125:AO125" si="88">AC60+AC62</f>
        <v>0</v>
      </c>
      <c r="AD125" s="46">
        <f t="shared" si="88"/>
        <v>0</v>
      </c>
      <c r="AE125" s="46">
        <f t="shared" si="88"/>
        <v>0</v>
      </c>
      <c r="AF125" s="46">
        <f t="shared" si="88"/>
        <v>0</v>
      </c>
      <c r="AG125" s="46">
        <f t="shared" si="88"/>
        <v>0</v>
      </c>
      <c r="AH125" s="46">
        <f t="shared" si="88"/>
        <v>0</v>
      </c>
      <c r="AI125" s="46">
        <f t="shared" si="88"/>
        <v>0</v>
      </c>
      <c r="AJ125" s="46">
        <f t="shared" si="88"/>
        <v>0</v>
      </c>
      <c r="AK125" s="46">
        <f t="shared" si="88"/>
        <v>0</v>
      </c>
      <c r="AL125" s="46">
        <f t="shared" si="88"/>
        <v>0</v>
      </c>
      <c r="AM125" s="46">
        <f t="shared" si="88"/>
        <v>0</v>
      </c>
      <c r="AN125" s="46">
        <f t="shared" si="88"/>
        <v>0</v>
      </c>
      <c r="AO125" s="46">
        <f t="shared" si="88"/>
        <v>0</v>
      </c>
      <c r="AP125" s="46">
        <f>ROUND(SUM(AC125:AO125)/13,0)</f>
        <v>0</v>
      </c>
      <c r="AQ125" s="33"/>
      <c r="AR125" s="33"/>
    </row>
    <row r="126" spans="1:44" x14ac:dyDescent="0.2">
      <c r="A126" s="33"/>
      <c r="B126" s="48" t="s">
        <v>366</v>
      </c>
      <c r="C126" s="46">
        <f t="shared" ref="C126:O126" si="89">C61</f>
        <v>2119</v>
      </c>
      <c r="D126" s="46">
        <f t="shared" si="89"/>
        <v>2119</v>
      </c>
      <c r="E126" s="46">
        <f t="shared" si="89"/>
        <v>2119</v>
      </c>
      <c r="F126" s="46">
        <f t="shared" si="89"/>
        <v>2119</v>
      </c>
      <c r="G126" s="46">
        <f t="shared" si="89"/>
        <v>2119</v>
      </c>
      <c r="H126" s="46">
        <f t="shared" si="89"/>
        <v>2119</v>
      </c>
      <c r="I126" s="46">
        <f t="shared" si="89"/>
        <v>2119</v>
      </c>
      <c r="J126" s="46">
        <f t="shared" si="89"/>
        <v>2119</v>
      </c>
      <c r="K126" s="46">
        <f t="shared" si="89"/>
        <v>2119</v>
      </c>
      <c r="L126" s="46">
        <f t="shared" si="89"/>
        <v>2119</v>
      </c>
      <c r="M126" s="46">
        <f t="shared" si="89"/>
        <v>2119</v>
      </c>
      <c r="N126" s="46">
        <f t="shared" si="89"/>
        <v>2119</v>
      </c>
      <c r="O126" s="46">
        <f t="shared" si="89"/>
        <v>2119</v>
      </c>
      <c r="P126" s="46">
        <f>ROUND(SUM(C126:O126)/13,0)</f>
        <v>2119</v>
      </c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48" t="s">
        <v>366</v>
      </c>
      <c r="AC126" s="46">
        <f t="shared" ref="AC126:AO126" si="90">AC61</f>
        <v>0</v>
      </c>
      <c r="AD126" s="46">
        <f t="shared" si="90"/>
        <v>0</v>
      </c>
      <c r="AE126" s="46">
        <f t="shared" si="90"/>
        <v>0</v>
      </c>
      <c r="AF126" s="46">
        <f t="shared" si="90"/>
        <v>0</v>
      </c>
      <c r="AG126" s="46">
        <f t="shared" si="90"/>
        <v>0</v>
      </c>
      <c r="AH126" s="46">
        <f t="shared" si="90"/>
        <v>0</v>
      </c>
      <c r="AI126" s="46">
        <f t="shared" si="90"/>
        <v>0</v>
      </c>
      <c r="AJ126" s="46">
        <f t="shared" si="90"/>
        <v>0</v>
      </c>
      <c r="AK126" s="46">
        <f t="shared" si="90"/>
        <v>0</v>
      </c>
      <c r="AL126" s="46">
        <f t="shared" si="90"/>
        <v>0</v>
      </c>
      <c r="AM126" s="46">
        <f t="shared" si="90"/>
        <v>0</v>
      </c>
      <c r="AN126" s="46">
        <f t="shared" si="90"/>
        <v>0</v>
      </c>
      <c r="AO126" s="46">
        <f t="shared" si="90"/>
        <v>0</v>
      </c>
      <c r="AP126" s="46">
        <f>ROUND(SUM(AC126:AO126)/13,0)</f>
        <v>0</v>
      </c>
      <c r="AQ126" s="33"/>
      <c r="AR126" s="33"/>
    </row>
    <row r="127" spans="1:44" x14ac:dyDescent="0.2">
      <c r="A127" s="33"/>
      <c r="B127" s="48" t="s">
        <v>367</v>
      </c>
      <c r="C127" s="46">
        <f t="shared" ref="C127:O127" si="91">C69</f>
        <v>238875</v>
      </c>
      <c r="D127" s="46">
        <f t="shared" si="91"/>
        <v>239179</v>
      </c>
      <c r="E127" s="46">
        <f t="shared" si="91"/>
        <v>239508</v>
      </c>
      <c r="F127" s="46">
        <f t="shared" si="91"/>
        <v>239826</v>
      </c>
      <c r="G127" s="46">
        <f t="shared" si="91"/>
        <v>240192</v>
      </c>
      <c r="H127" s="46">
        <f t="shared" si="91"/>
        <v>240612</v>
      </c>
      <c r="I127" s="46">
        <f t="shared" si="91"/>
        <v>241060</v>
      </c>
      <c r="J127" s="46">
        <f t="shared" si="91"/>
        <v>241513</v>
      </c>
      <c r="K127" s="46">
        <f t="shared" si="91"/>
        <v>241965</v>
      </c>
      <c r="L127" s="46">
        <f t="shared" si="91"/>
        <v>242945</v>
      </c>
      <c r="M127" s="46">
        <f t="shared" si="91"/>
        <v>243368</v>
      </c>
      <c r="N127" s="46">
        <f t="shared" si="91"/>
        <v>243226</v>
      </c>
      <c r="O127" s="46">
        <f t="shared" si="91"/>
        <v>243665</v>
      </c>
      <c r="P127" s="46">
        <f>ROUND(SUM(C127:O127)/13,0)</f>
        <v>241226</v>
      </c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48" t="s">
        <v>367</v>
      </c>
      <c r="AC127" s="46">
        <f t="shared" ref="AC127:AO127" si="92">AC69</f>
        <v>102954</v>
      </c>
      <c r="AD127" s="46">
        <f t="shared" si="92"/>
        <v>102779</v>
      </c>
      <c r="AE127" s="46">
        <f t="shared" si="92"/>
        <v>102604</v>
      </c>
      <c r="AF127" s="46">
        <f t="shared" si="92"/>
        <v>102429</v>
      </c>
      <c r="AG127" s="46">
        <f t="shared" si="92"/>
        <v>102254</v>
      </c>
      <c r="AH127" s="46">
        <f t="shared" si="92"/>
        <v>102079</v>
      </c>
      <c r="AI127" s="46">
        <f t="shared" si="92"/>
        <v>101904</v>
      </c>
      <c r="AJ127" s="46">
        <f t="shared" si="92"/>
        <v>101729</v>
      </c>
      <c r="AK127" s="46">
        <f t="shared" si="92"/>
        <v>101554</v>
      </c>
      <c r="AL127" s="46">
        <f t="shared" si="92"/>
        <v>101379</v>
      </c>
      <c r="AM127" s="46">
        <f t="shared" si="92"/>
        <v>101204</v>
      </c>
      <c r="AN127" s="46">
        <f t="shared" si="92"/>
        <v>101029</v>
      </c>
      <c r="AO127" s="46">
        <f t="shared" si="92"/>
        <v>100854</v>
      </c>
      <c r="AP127" s="46">
        <f>ROUND(SUM(AC127:AO127)/13,0)</f>
        <v>101904</v>
      </c>
      <c r="AQ127" s="33"/>
      <c r="AR127" s="33"/>
    </row>
    <row r="128" spans="1:44" x14ac:dyDescent="0.2">
      <c r="A128" s="33"/>
      <c r="B128" s="48" t="s">
        <v>368</v>
      </c>
      <c r="C128" s="50" t="e">
        <f>#REF!+C63+C64+#REF!+C70+C71+C72</f>
        <v>#REF!</v>
      </c>
      <c r="D128" s="50" t="e">
        <f>#REF!+D63+D64+#REF!+D70+D71+D72</f>
        <v>#REF!</v>
      </c>
      <c r="E128" s="50" t="e">
        <f>#REF!+E63+E64+#REF!+E70+E71+E72</f>
        <v>#REF!</v>
      </c>
      <c r="F128" s="50" t="e">
        <f>#REF!+F63+F64+#REF!+F70+F71+F72</f>
        <v>#REF!</v>
      </c>
      <c r="G128" s="50" t="e">
        <f>#REF!+G63+G64+#REF!+G70+G71+G72</f>
        <v>#REF!</v>
      </c>
      <c r="H128" s="50" t="e">
        <f>#REF!+H63+H64+#REF!+H70+H71+H72</f>
        <v>#REF!</v>
      </c>
      <c r="I128" s="50" t="e">
        <f>#REF!+I63+I64+#REF!+I70+I71+I72</f>
        <v>#REF!</v>
      </c>
      <c r="J128" s="50" t="e">
        <f>#REF!+J63+J64+#REF!+J70+J71+J72</f>
        <v>#REF!</v>
      </c>
      <c r="K128" s="50" t="e">
        <f>#REF!+K63+K64+#REF!+K70+K71+K72</f>
        <v>#REF!</v>
      </c>
      <c r="L128" s="50" t="e">
        <f>#REF!+L63+L64+#REF!+L70+L71+L72</f>
        <v>#REF!</v>
      </c>
      <c r="M128" s="50" t="e">
        <f>#REF!+M63+M64+#REF!+M70+M71+M72</f>
        <v>#REF!</v>
      </c>
      <c r="N128" s="50" t="e">
        <f>#REF!+N63+N64+#REF!+N70+N71+N72</f>
        <v>#REF!</v>
      </c>
      <c r="O128" s="50" t="e">
        <f>#REF!+O63+O64+#REF!+O70+O71+O72</f>
        <v>#REF!</v>
      </c>
      <c r="P128" s="50" t="e">
        <f>ROUND(SUM(C128:O128)/13,0)</f>
        <v>#REF!</v>
      </c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48" t="s">
        <v>368</v>
      </c>
      <c r="AC128" s="50" t="e">
        <f>#REF!+AC64+#REF!+AC70+AC71+AC72</f>
        <v>#REF!</v>
      </c>
      <c r="AD128" s="50" t="e">
        <f>#REF!+AD64+#REF!+AD70+AD71+AD72</f>
        <v>#REF!</v>
      </c>
      <c r="AE128" s="50" t="e">
        <f>#REF!+AE64+#REF!+AE70+AE71+AE72</f>
        <v>#REF!</v>
      </c>
      <c r="AF128" s="50" t="e">
        <f>#REF!+AF64+#REF!+AF70+AF71+AF72</f>
        <v>#REF!</v>
      </c>
      <c r="AG128" s="50" t="e">
        <f>#REF!+AG64+#REF!+AG70+AG71+AG72</f>
        <v>#REF!</v>
      </c>
      <c r="AH128" s="50" t="e">
        <f>#REF!+AH64+#REF!+AH70+AH71+AH72</f>
        <v>#REF!</v>
      </c>
      <c r="AI128" s="50" t="e">
        <f>#REF!+AI64+#REF!+AI70+AI71+AI72</f>
        <v>#REF!</v>
      </c>
      <c r="AJ128" s="50" t="e">
        <f>#REF!+AJ64+#REF!+AJ70+AJ71+AJ72</f>
        <v>#REF!</v>
      </c>
      <c r="AK128" s="50" t="e">
        <f>#REF!+AK64+#REF!+AK70+AK71+AK72</f>
        <v>#REF!</v>
      </c>
      <c r="AL128" s="50" t="e">
        <f>#REF!+AL64+#REF!+AL70+AL71+AL72</f>
        <v>#REF!</v>
      </c>
      <c r="AM128" s="50" t="e">
        <f>#REF!+AM64+#REF!+AM70+AM71+AM72</f>
        <v>#REF!</v>
      </c>
      <c r="AN128" s="50" t="e">
        <f>#REF!+AN64+#REF!+AN70+AN71+AN72</f>
        <v>#REF!</v>
      </c>
      <c r="AO128" s="50" t="e">
        <f>#REF!+AO64+#REF!+AO70+AO71+AO72</f>
        <v>#REF!</v>
      </c>
      <c r="AP128" s="50" t="e">
        <f>ROUND(SUM(AC128:AO128)/13,0)</f>
        <v>#REF!</v>
      </c>
      <c r="AQ128" s="33"/>
      <c r="AR128" s="33"/>
    </row>
    <row r="129" spans="1:44" ht="3.95" customHeight="1" x14ac:dyDescent="0.2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</row>
    <row r="130" spans="1:44" x14ac:dyDescent="0.2">
      <c r="A130" s="30"/>
      <c r="B130" s="31" t="s">
        <v>369</v>
      </c>
      <c r="C130" s="50" t="e">
        <f t="shared" ref="C130:P130" si="93">SUM(C124:C129)</f>
        <v>#REF!</v>
      </c>
      <c r="D130" s="50" t="e">
        <f t="shared" si="93"/>
        <v>#REF!</v>
      </c>
      <c r="E130" s="50" t="e">
        <f t="shared" si="93"/>
        <v>#REF!</v>
      </c>
      <c r="F130" s="50" t="e">
        <f t="shared" si="93"/>
        <v>#REF!</v>
      </c>
      <c r="G130" s="50" t="e">
        <f t="shared" si="93"/>
        <v>#REF!</v>
      </c>
      <c r="H130" s="50" t="e">
        <f t="shared" si="93"/>
        <v>#REF!</v>
      </c>
      <c r="I130" s="50" t="e">
        <f t="shared" si="93"/>
        <v>#REF!</v>
      </c>
      <c r="J130" s="50" t="e">
        <f t="shared" si="93"/>
        <v>#REF!</v>
      </c>
      <c r="K130" s="50" t="e">
        <f t="shared" si="93"/>
        <v>#REF!</v>
      </c>
      <c r="L130" s="50" t="e">
        <f t="shared" si="93"/>
        <v>#REF!</v>
      </c>
      <c r="M130" s="50" t="e">
        <f t="shared" si="93"/>
        <v>#REF!</v>
      </c>
      <c r="N130" s="50" t="e">
        <f t="shared" si="93"/>
        <v>#REF!</v>
      </c>
      <c r="O130" s="50" t="e">
        <f t="shared" si="93"/>
        <v>#REF!</v>
      </c>
      <c r="P130" s="50" t="e">
        <f t="shared" si="93"/>
        <v>#REF!</v>
      </c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0"/>
      <c r="AB130" s="31" t="s">
        <v>369</v>
      </c>
      <c r="AC130" s="50" t="e">
        <f t="shared" ref="AC130:AP130" si="94">SUM(AC124:AC129)</f>
        <v>#REF!</v>
      </c>
      <c r="AD130" s="50" t="e">
        <f t="shared" si="94"/>
        <v>#REF!</v>
      </c>
      <c r="AE130" s="50" t="e">
        <f t="shared" si="94"/>
        <v>#REF!</v>
      </c>
      <c r="AF130" s="50" t="e">
        <f t="shared" si="94"/>
        <v>#REF!</v>
      </c>
      <c r="AG130" s="50" t="e">
        <f t="shared" si="94"/>
        <v>#REF!</v>
      </c>
      <c r="AH130" s="50" t="e">
        <f t="shared" si="94"/>
        <v>#REF!</v>
      </c>
      <c r="AI130" s="50" t="e">
        <f t="shared" si="94"/>
        <v>#REF!</v>
      </c>
      <c r="AJ130" s="50" t="e">
        <f t="shared" si="94"/>
        <v>#REF!</v>
      </c>
      <c r="AK130" s="50" t="e">
        <f t="shared" si="94"/>
        <v>#REF!</v>
      </c>
      <c r="AL130" s="50" t="e">
        <f t="shared" si="94"/>
        <v>#REF!</v>
      </c>
      <c r="AM130" s="50" t="e">
        <f t="shared" si="94"/>
        <v>#REF!</v>
      </c>
      <c r="AN130" s="50" t="e">
        <f t="shared" si="94"/>
        <v>#REF!</v>
      </c>
      <c r="AO130" s="50" t="e">
        <f t="shared" si="94"/>
        <v>#REF!</v>
      </c>
      <c r="AP130" s="50" t="e">
        <f t="shared" si="94"/>
        <v>#REF!</v>
      </c>
      <c r="AQ130" s="33"/>
      <c r="AR130" s="33"/>
    </row>
    <row r="131" spans="1:44" x14ac:dyDescent="0.2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</row>
    <row r="132" spans="1:44" x14ac:dyDescent="0.2">
      <c r="A132" s="30"/>
      <c r="B132" s="31" t="s">
        <v>370</v>
      </c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0"/>
      <c r="AB132" s="31" t="s">
        <v>370</v>
      </c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</row>
    <row r="133" spans="1:44" x14ac:dyDescent="0.2">
      <c r="A133" s="33"/>
      <c r="B133" s="58" t="s">
        <v>371</v>
      </c>
      <c r="C133" s="46">
        <f t="shared" ref="C133:O133" si="95">C77</f>
        <v>0</v>
      </c>
      <c r="D133" s="46">
        <f t="shared" si="95"/>
        <v>0</v>
      </c>
      <c r="E133" s="46">
        <f t="shared" si="95"/>
        <v>0</v>
      </c>
      <c r="F133" s="46">
        <f t="shared" si="95"/>
        <v>0</v>
      </c>
      <c r="G133" s="46">
        <f t="shared" si="95"/>
        <v>0</v>
      </c>
      <c r="H133" s="46">
        <f t="shared" si="95"/>
        <v>0</v>
      </c>
      <c r="I133" s="46">
        <f t="shared" si="95"/>
        <v>0</v>
      </c>
      <c r="J133" s="46">
        <f t="shared" si="95"/>
        <v>0</v>
      </c>
      <c r="K133" s="46">
        <f t="shared" si="95"/>
        <v>0</v>
      </c>
      <c r="L133" s="46">
        <f t="shared" si="95"/>
        <v>0</v>
      </c>
      <c r="M133" s="46">
        <f t="shared" si="95"/>
        <v>0</v>
      </c>
      <c r="N133" s="46">
        <f t="shared" si="95"/>
        <v>0</v>
      </c>
      <c r="O133" s="46">
        <f t="shared" si="95"/>
        <v>0</v>
      </c>
      <c r="P133" s="46">
        <f>ROUND(SUM(C133:O133)/13,0)</f>
        <v>0</v>
      </c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48" t="s">
        <v>372</v>
      </c>
      <c r="AC133" s="46">
        <f t="shared" ref="AC133:AO133" si="96">AC77</f>
        <v>0</v>
      </c>
      <c r="AD133" s="46">
        <f t="shared" si="96"/>
        <v>0</v>
      </c>
      <c r="AE133" s="46">
        <f t="shared" si="96"/>
        <v>0</v>
      </c>
      <c r="AF133" s="46">
        <f t="shared" si="96"/>
        <v>0</v>
      </c>
      <c r="AG133" s="46">
        <f t="shared" si="96"/>
        <v>0</v>
      </c>
      <c r="AH133" s="46">
        <f t="shared" si="96"/>
        <v>0</v>
      </c>
      <c r="AI133" s="46">
        <f t="shared" si="96"/>
        <v>0</v>
      </c>
      <c r="AJ133" s="46">
        <f t="shared" si="96"/>
        <v>0</v>
      </c>
      <c r="AK133" s="46">
        <f t="shared" si="96"/>
        <v>0</v>
      </c>
      <c r="AL133" s="46">
        <f t="shared" si="96"/>
        <v>0</v>
      </c>
      <c r="AM133" s="46">
        <f t="shared" si="96"/>
        <v>0</v>
      </c>
      <c r="AN133" s="46">
        <f t="shared" si="96"/>
        <v>0</v>
      </c>
      <c r="AO133" s="46">
        <f t="shared" si="96"/>
        <v>0</v>
      </c>
      <c r="AP133" s="46">
        <f>ROUND(SUM(AC133:AO133)/13,0)</f>
        <v>0</v>
      </c>
      <c r="AQ133" s="33"/>
      <c r="AR133" s="33"/>
    </row>
    <row r="134" spans="1:44" x14ac:dyDescent="0.2">
      <c r="A134" s="33"/>
      <c r="B134" s="58" t="s">
        <v>373</v>
      </c>
      <c r="C134" s="49">
        <v>0</v>
      </c>
      <c r="D134" s="49">
        <v>0</v>
      </c>
      <c r="E134" s="49">
        <v>0</v>
      </c>
      <c r="F134" s="49">
        <v>0</v>
      </c>
      <c r="G134" s="49">
        <v>0</v>
      </c>
      <c r="H134" s="49">
        <v>0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46">
        <f>ROUND(SUM(C134:O134)/13,0)</f>
        <v>0</v>
      </c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48" t="s">
        <v>374</v>
      </c>
      <c r="AC134" s="49">
        <v>0</v>
      </c>
      <c r="AD134" s="49">
        <v>0</v>
      </c>
      <c r="AE134" s="49">
        <v>0</v>
      </c>
      <c r="AF134" s="49">
        <v>0</v>
      </c>
      <c r="AG134" s="49">
        <v>0</v>
      </c>
      <c r="AH134" s="49">
        <v>0</v>
      </c>
      <c r="AI134" s="49">
        <v>0</v>
      </c>
      <c r="AJ134" s="49">
        <v>0</v>
      </c>
      <c r="AK134" s="49">
        <v>0</v>
      </c>
      <c r="AL134" s="49">
        <v>0</v>
      </c>
      <c r="AM134" s="49">
        <v>0</v>
      </c>
      <c r="AN134" s="49">
        <v>0</v>
      </c>
      <c r="AO134" s="49">
        <v>0</v>
      </c>
      <c r="AP134" s="46">
        <f>ROUND(SUM(AC134:AO134)/13,0)</f>
        <v>0</v>
      </c>
      <c r="AQ134" s="33"/>
      <c r="AR134" s="33"/>
    </row>
    <row r="135" spans="1:44" x14ac:dyDescent="0.2">
      <c r="A135" s="33"/>
      <c r="B135" s="48" t="s">
        <v>375</v>
      </c>
      <c r="C135" s="50">
        <f t="shared" ref="C135:O135" si="97">C78-C134</f>
        <v>7750</v>
      </c>
      <c r="D135" s="50">
        <f t="shared" si="97"/>
        <v>7750</v>
      </c>
      <c r="E135" s="50">
        <f t="shared" si="97"/>
        <v>7750</v>
      </c>
      <c r="F135" s="50">
        <f t="shared" si="97"/>
        <v>7750</v>
      </c>
      <c r="G135" s="50">
        <f t="shared" si="97"/>
        <v>7750</v>
      </c>
      <c r="H135" s="50">
        <f t="shared" si="97"/>
        <v>7750</v>
      </c>
      <c r="I135" s="50">
        <f t="shared" si="97"/>
        <v>7750</v>
      </c>
      <c r="J135" s="50">
        <f t="shared" si="97"/>
        <v>7750</v>
      </c>
      <c r="K135" s="50">
        <f t="shared" si="97"/>
        <v>7750</v>
      </c>
      <c r="L135" s="50">
        <f t="shared" si="97"/>
        <v>7750</v>
      </c>
      <c r="M135" s="50">
        <f t="shared" si="97"/>
        <v>7750</v>
      </c>
      <c r="N135" s="50">
        <f t="shared" si="97"/>
        <v>3900</v>
      </c>
      <c r="O135" s="50">
        <f t="shared" si="97"/>
        <v>3900</v>
      </c>
      <c r="P135" s="50">
        <f>ROUND(SUM(C135:O135)/13,0)</f>
        <v>7158</v>
      </c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48" t="s">
        <v>375</v>
      </c>
      <c r="AC135" s="50">
        <f t="shared" ref="AC135:AO135" si="98">AC78-AC134</f>
        <v>0</v>
      </c>
      <c r="AD135" s="50">
        <f t="shared" si="98"/>
        <v>0</v>
      </c>
      <c r="AE135" s="50">
        <f t="shared" si="98"/>
        <v>0</v>
      </c>
      <c r="AF135" s="50">
        <f t="shared" si="98"/>
        <v>0</v>
      </c>
      <c r="AG135" s="50">
        <f t="shared" si="98"/>
        <v>0</v>
      </c>
      <c r="AH135" s="50">
        <f t="shared" si="98"/>
        <v>0</v>
      </c>
      <c r="AI135" s="50">
        <f t="shared" si="98"/>
        <v>0</v>
      </c>
      <c r="AJ135" s="50">
        <f t="shared" si="98"/>
        <v>0</v>
      </c>
      <c r="AK135" s="50">
        <f t="shared" si="98"/>
        <v>0</v>
      </c>
      <c r="AL135" s="50">
        <f t="shared" si="98"/>
        <v>0</v>
      </c>
      <c r="AM135" s="50">
        <f t="shared" si="98"/>
        <v>0</v>
      </c>
      <c r="AN135" s="50">
        <f t="shared" si="98"/>
        <v>0</v>
      </c>
      <c r="AO135" s="50">
        <f t="shared" si="98"/>
        <v>0</v>
      </c>
      <c r="AP135" s="50">
        <f>ROUND(SUM(AC135:AO135)/13,0)</f>
        <v>0</v>
      </c>
      <c r="AQ135" s="33"/>
      <c r="AR135" s="33"/>
    </row>
    <row r="136" spans="1:44" ht="6" customHeight="1" x14ac:dyDescent="0.2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</row>
    <row r="137" spans="1:44" x14ac:dyDescent="0.2">
      <c r="A137" s="30"/>
      <c r="B137" s="31" t="s">
        <v>376</v>
      </c>
      <c r="C137" s="46">
        <f t="shared" ref="C137:P137" si="99">SUM(C133:C136)</f>
        <v>7750</v>
      </c>
      <c r="D137" s="46">
        <f t="shared" si="99"/>
        <v>7750</v>
      </c>
      <c r="E137" s="46">
        <f t="shared" si="99"/>
        <v>7750</v>
      </c>
      <c r="F137" s="46">
        <f t="shared" si="99"/>
        <v>7750</v>
      </c>
      <c r="G137" s="46">
        <f t="shared" si="99"/>
        <v>7750</v>
      </c>
      <c r="H137" s="46">
        <f t="shared" si="99"/>
        <v>7750</v>
      </c>
      <c r="I137" s="46">
        <f t="shared" si="99"/>
        <v>7750</v>
      </c>
      <c r="J137" s="46">
        <f t="shared" si="99"/>
        <v>7750</v>
      </c>
      <c r="K137" s="46">
        <f t="shared" si="99"/>
        <v>7750</v>
      </c>
      <c r="L137" s="46">
        <f t="shared" si="99"/>
        <v>7750</v>
      </c>
      <c r="M137" s="46">
        <f t="shared" si="99"/>
        <v>7750</v>
      </c>
      <c r="N137" s="46">
        <f t="shared" si="99"/>
        <v>3900</v>
      </c>
      <c r="O137" s="46">
        <f t="shared" si="99"/>
        <v>3900</v>
      </c>
      <c r="P137" s="46">
        <f t="shared" si="99"/>
        <v>7158</v>
      </c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0"/>
      <c r="AB137" s="31" t="s">
        <v>376</v>
      </c>
      <c r="AC137" s="46">
        <f t="shared" ref="AC137:AP137" si="100">SUM(AC133:AC136)</f>
        <v>0</v>
      </c>
      <c r="AD137" s="46">
        <f t="shared" si="100"/>
        <v>0</v>
      </c>
      <c r="AE137" s="46">
        <f t="shared" si="100"/>
        <v>0</v>
      </c>
      <c r="AF137" s="46">
        <f t="shared" si="100"/>
        <v>0</v>
      </c>
      <c r="AG137" s="46">
        <f t="shared" si="100"/>
        <v>0</v>
      </c>
      <c r="AH137" s="46">
        <f t="shared" si="100"/>
        <v>0</v>
      </c>
      <c r="AI137" s="46">
        <f t="shared" si="100"/>
        <v>0</v>
      </c>
      <c r="AJ137" s="46">
        <f t="shared" si="100"/>
        <v>0</v>
      </c>
      <c r="AK137" s="46">
        <f t="shared" si="100"/>
        <v>0</v>
      </c>
      <c r="AL137" s="46">
        <f t="shared" si="100"/>
        <v>0</v>
      </c>
      <c r="AM137" s="46">
        <f t="shared" si="100"/>
        <v>0</v>
      </c>
      <c r="AN137" s="46">
        <f t="shared" si="100"/>
        <v>0</v>
      </c>
      <c r="AO137" s="46">
        <f t="shared" si="100"/>
        <v>0</v>
      </c>
      <c r="AP137" s="46">
        <f t="shared" si="100"/>
        <v>0</v>
      </c>
      <c r="AQ137" s="33"/>
      <c r="AR137" s="33"/>
    </row>
    <row r="138" spans="1:44" x14ac:dyDescent="0.2">
      <c r="A138" s="30"/>
      <c r="B138" s="31" t="s">
        <v>377</v>
      </c>
      <c r="C138" s="50">
        <f t="shared" ref="C138:O138" si="101">C84+C85+C87</f>
        <v>1020780</v>
      </c>
      <c r="D138" s="50">
        <f t="shared" si="101"/>
        <v>1026669</v>
      </c>
      <c r="E138" s="50">
        <f t="shared" si="101"/>
        <v>1031457</v>
      </c>
      <c r="F138" s="50">
        <f t="shared" si="101"/>
        <v>1037101</v>
      </c>
      <c r="G138" s="50">
        <f t="shared" si="101"/>
        <v>1042530</v>
      </c>
      <c r="H138" s="50">
        <f t="shared" si="101"/>
        <v>1048350</v>
      </c>
      <c r="I138" s="50">
        <f t="shared" si="101"/>
        <v>1054517</v>
      </c>
      <c r="J138" s="50">
        <f t="shared" si="101"/>
        <v>1061175</v>
      </c>
      <c r="K138" s="50">
        <f t="shared" si="101"/>
        <v>1067775</v>
      </c>
      <c r="L138" s="50">
        <f t="shared" si="101"/>
        <v>1073989</v>
      </c>
      <c r="M138" s="50">
        <f t="shared" si="101"/>
        <v>1080562</v>
      </c>
      <c r="N138" s="50">
        <f t="shared" si="101"/>
        <v>1087120</v>
      </c>
      <c r="O138" s="50">
        <f t="shared" si="101"/>
        <v>1093799</v>
      </c>
      <c r="P138" s="50">
        <f>ROUND(SUM(C138:O138)/13,0)</f>
        <v>1055833</v>
      </c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0"/>
      <c r="AB138" s="31" t="s">
        <v>377</v>
      </c>
      <c r="AC138" s="50">
        <f t="shared" ref="AC138:AO138" si="102">AC84+AC85+AC87</f>
        <v>191210</v>
      </c>
      <c r="AD138" s="50">
        <f t="shared" si="102"/>
        <v>190885</v>
      </c>
      <c r="AE138" s="50">
        <f t="shared" si="102"/>
        <v>190560</v>
      </c>
      <c r="AF138" s="50">
        <f t="shared" si="102"/>
        <v>190235</v>
      </c>
      <c r="AG138" s="50">
        <f t="shared" si="102"/>
        <v>189910</v>
      </c>
      <c r="AH138" s="50">
        <f t="shared" si="102"/>
        <v>189585</v>
      </c>
      <c r="AI138" s="50">
        <f t="shared" si="102"/>
        <v>189260</v>
      </c>
      <c r="AJ138" s="50">
        <f t="shared" si="102"/>
        <v>188935</v>
      </c>
      <c r="AK138" s="50">
        <f t="shared" si="102"/>
        <v>188610</v>
      </c>
      <c r="AL138" s="50">
        <f t="shared" si="102"/>
        <v>188285</v>
      </c>
      <c r="AM138" s="50">
        <f t="shared" si="102"/>
        <v>187960</v>
      </c>
      <c r="AN138" s="50">
        <f t="shared" si="102"/>
        <v>187635</v>
      </c>
      <c r="AO138" s="50">
        <f t="shared" si="102"/>
        <v>187310</v>
      </c>
      <c r="AP138" s="50">
        <f>ROUND(SUM(AC138:AO138)/13,0)</f>
        <v>189260</v>
      </c>
      <c r="AQ138" s="33"/>
      <c r="AR138" s="33"/>
    </row>
    <row r="139" spans="1:44" x14ac:dyDescent="0.2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</row>
    <row r="140" spans="1:44" x14ac:dyDescent="0.2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</row>
    <row r="141" spans="1:44" x14ac:dyDescent="0.2">
      <c r="A141" s="30"/>
      <c r="B141" s="31" t="s">
        <v>378</v>
      </c>
      <c r="C141" s="52">
        <f t="shared" ref="C141:P141" si="103">SUM(C137:C139)</f>
        <v>1028530</v>
      </c>
      <c r="D141" s="52">
        <f t="shared" si="103"/>
        <v>1034419</v>
      </c>
      <c r="E141" s="52">
        <f t="shared" si="103"/>
        <v>1039207</v>
      </c>
      <c r="F141" s="52">
        <f t="shared" si="103"/>
        <v>1044851</v>
      </c>
      <c r="G141" s="52">
        <f t="shared" si="103"/>
        <v>1050280</v>
      </c>
      <c r="H141" s="52">
        <f t="shared" si="103"/>
        <v>1056100</v>
      </c>
      <c r="I141" s="52">
        <f t="shared" si="103"/>
        <v>1062267</v>
      </c>
      <c r="J141" s="52">
        <f t="shared" si="103"/>
        <v>1068925</v>
      </c>
      <c r="K141" s="52">
        <f t="shared" si="103"/>
        <v>1075525</v>
      </c>
      <c r="L141" s="52">
        <f t="shared" si="103"/>
        <v>1081739</v>
      </c>
      <c r="M141" s="52">
        <f t="shared" si="103"/>
        <v>1088312</v>
      </c>
      <c r="N141" s="52">
        <f t="shared" si="103"/>
        <v>1091020</v>
      </c>
      <c r="O141" s="52">
        <f t="shared" si="103"/>
        <v>1097699</v>
      </c>
      <c r="P141" s="52">
        <f t="shared" si="103"/>
        <v>1062991</v>
      </c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0"/>
      <c r="AB141" s="31" t="s">
        <v>378</v>
      </c>
      <c r="AC141" s="52">
        <f t="shared" ref="AC141:AP141" si="104">SUM(AC137:AC139)</f>
        <v>191210</v>
      </c>
      <c r="AD141" s="52">
        <f t="shared" si="104"/>
        <v>190885</v>
      </c>
      <c r="AE141" s="52">
        <f t="shared" si="104"/>
        <v>190560</v>
      </c>
      <c r="AF141" s="52">
        <f t="shared" si="104"/>
        <v>190235</v>
      </c>
      <c r="AG141" s="52">
        <f t="shared" si="104"/>
        <v>189910</v>
      </c>
      <c r="AH141" s="52">
        <f t="shared" si="104"/>
        <v>189585</v>
      </c>
      <c r="AI141" s="52">
        <f t="shared" si="104"/>
        <v>189260</v>
      </c>
      <c r="AJ141" s="52">
        <f t="shared" si="104"/>
        <v>188935</v>
      </c>
      <c r="AK141" s="52">
        <f t="shared" si="104"/>
        <v>188610</v>
      </c>
      <c r="AL141" s="52">
        <f t="shared" si="104"/>
        <v>188285</v>
      </c>
      <c r="AM141" s="52">
        <f t="shared" si="104"/>
        <v>187960</v>
      </c>
      <c r="AN141" s="52">
        <f t="shared" si="104"/>
        <v>187635</v>
      </c>
      <c r="AO141" s="52">
        <f t="shared" si="104"/>
        <v>187310</v>
      </c>
      <c r="AP141" s="52">
        <f t="shared" si="104"/>
        <v>189260</v>
      </c>
      <c r="AQ141" s="33"/>
      <c r="AR141" s="33"/>
    </row>
    <row r="142" spans="1:44" x14ac:dyDescent="0.2">
      <c r="A142" s="33"/>
      <c r="B142" s="33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33"/>
      <c r="AR142" s="33"/>
    </row>
    <row r="143" spans="1:44" x14ac:dyDescent="0.2">
      <c r="A143" s="33"/>
      <c r="B143" s="33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33"/>
      <c r="AQ143" s="33"/>
      <c r="AR143" s="33"/>
    </row>
    <row r="144" spans="1:44" x14ac:dyDescent="0.2">
      <c r="A144" s="30"/>
      <c r="B144" s="31" t="s">
        <v>379</v>
      </c>
      <c r="C144" s="33"/>
      <c r="D144" s="157">
        <f>BACKUP!D468</f>
        <v>5889</v>
      </c>
      <c r="E144" s="157">
        <f>BACKUP!E468</f>
        <v>4788</v>
      </c>
      <c r="F144" s="157">
        <f>BACKUP!F468</f>
        <v>5644</v>
      </c>
      <c r="G144" s="157">
        <f>BACKUP!G468</f>
        <v>5429</v>
      </c>
      <c r="H144" s="157">
        <f>BACKUP!H468</f>
        <v>5820</v>
      </c>
      <c r="I144" s="157">
        <f>BACKUP!I468</f>
        <v>6167</v>
      </c>
      <c r="J144" s="157">
        <f>BACKUP!J468</f>
        <v>6658</v>
      </c>
      <c r="K144" s="157">
        <f>BACKUP!K468</f>
        <v>6600</v>
      </c>
      <c r="L144" s="157">
        <f>BACKUP!L468</f>
        <v>6214</v>
      </c>
      <c r="M144" s="157">
        <f>BACKUP!M468</f>
        <v>6573</v>
      </c>
      <c r="N144" s="157">
        <f>BACKUP!N468</f>
        <v>6558</v>
      </c>
      <c r="O144" s="157">
        <f>BACKUP!O468</f>
        <v>6679</v>
      </c>
      <c r="P144" s="157">
        <f>BACKUP!P468</f>
        <v>73019</v>
      </c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0"/>
      <c r="AB144" s="31" t="s">
        <v>379</v>
      </c>
      <c r="AC144" s="33"/>
      <c r="AD144" s="49">
        <v>0</v>
      </c>
      <c r="AE144" s="49">
        <v>0</v>
      </c>
      <c r="AF144" s="49">
        <v>0</v>
      </c>
      <c r="AG144" s="49">
        <v>0</v>
      </c>
      <c r="AH144" s="49">
        <v>0</v>
      </c>
      <c r="AI144" s="49">
        <v>0</v>
      </c>
      <c r="AJ144" s="49">
        <v>0</v>
      </c>
      <c r="AK144" s="49">
        <v>0</v>
      </c>
      <c r="AL144" s="49">
        <v>0</v>
      </c>
      <c r="AM144" s="49">
        <v>0</v>
      </c>
      <c r="AN144" s="49">
        <v>0</v>
      </c>
      <c r="AO144" s="49">
        <v>0</v>
      </c>
      <c r="AP144" s="49">
        <f>SUM(AC144:AO144)</f>
        <v>0</v>
      </c>
      <c r="AQ144" s="33"/>
      <c r="AR144" s="33"/>
    </row>
    <row r="145" spans="1:44" x14ac:dyDescent="0.2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</row>
    <row r="146" spans="1:44" x14ac:dyDescent="0.2">
      <c r="A146" s="30"/>
      <c r="B146" s="31" t="s">
        <v>380</v>
      </c>
      <c r="C146" s="33"/>
      <c r="D146" s="53">
        <f t="shared" ref="D146:P146" si="105">D144/D141</f>
        <v>5.693050881702676E-3</v>
      </c>
      <c r="E146" s="53">
        <f t="shared" si="105"/>
        <v>4.607359265285934E-3</v>
      </c>
      <c r="F146" s="53">
        <f t="shared" si="105"/>
        <v>5.4017271362136804E-3</v>
      </c>
      <c r="G146" s="53">
        <f t="shared" si="105"/>
        <v>5.1690977644056821E-3</v>
      </c>
      <c r="H146" s="53">
        <f t="shared" si="105"/>
        <v>5.5108417763469371E-3</v>
      </c>
      <c r="I146" s="53">
        <f t="shared" si="105"/>
        <v>5.8055084079614632E-3</v>
      </c>
      <c r="J146" s="53">
        <f t="shared" si="105"/>
        <v>6.2286877002596065E-3</v>
      </c>
      <c r="K146" s="53">
        <f t="shared" si="105"/>
        <v>6.1365379698286879E-3</v>
      </c>
      <c r="L146" s="53">
        <f t="shared" si="105"/>
        <v>5.7444540688650408E-3</v>
      </c>
      <c r="M146" s="53">
        <f t="shared" si="105"/>
        <v>6.0396283418725511E-3</v>
      </c>
      <c r="N146" s="53">
        <f t="shared" si="105"/>
        <v>6.0108888929625492E-3</v>
      </c>
      <c r="O146" s="53">
        <f t="shared" si="105"/>
        <v>6.0845459456554118E-3</v>
      </c>
      <c r="P146" s="53">
        <f t="shared" si="105"/>
        <v>6.8692020910807339E-2</v>
      </c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0"/>
      <c r="AB146" s="31" t="s">
        <v>380</v>
      </c>
      <c r="AC146" s="33"/>
      <c r="AD146" s="53">
        <f t="shared" ref="AD146:AP146" si="106">AD144/AD141</f>
        <v>0</v>
      </c>
      <c r="AE146" s="53">
        <f t="shared" si="106"/>
        <v>0</v>
      </c>
      <c r="AF146" s="53">
        <f t="shared" si="106"/>
        <v>0</v>
      </c>
      <c r="AG146" s="53">
        <f t="shared" si="106"/>
        <v>0</v>
      </c>
      <c r="AH146" s="53">
        <f t="shared" si="106"/>
        <v>0</v>
      </c>
      <c r="AI146" s="53">
        <f t="shared" si="106"/>
        <v>0</v>
      </c>
      <c r="AJ146" s="53">
        <f t="shared" si="106"/>
        <v>0</v>
      </c>
      <c r="AK146" s="53">
        <f t="shared" si="106"/>
        <v>0</v>
      </c>
      <c r="AL146" s="53">
        <f t="shared" si="106"/>
        <v>0</v>
      </c>
      <c r="AM146" s="53">
        <f t="shared" si="106"/>
        <v>0</v>
      </c>
      <c r="AN146" s="53">
        <f t="shared" si="106"/>
        <v>0</v>
      </c>
      <c r="AO146" s="53">
        <f t="shared" si="106"/>
        <v>0</v>
      </c>
      <c r="AP146" s="53">
        <f t="shared" si="106"/>
        <v>0</v>
      </c>
      <c r="AQ146" s="33"/>
      <c r="AR146" s="33"/>
    </row>
    <row r="147" spans="1:44" x14ac:dyDescent="0.2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</row>
    <row r="148" spans="1:44" x14ac:dyDescent="0.2">
      <c r="A148" s="33"/>
      <c r="B148" s="48" t="s">
        <v>338</v>
      </c>
      <c r="C148" s="46" t="e">
        <f t="shared" ref="C148:O148" si="107">C120-C130-C141</f>
        <v>#REF!</v>
      </c>
      <c r="D148" s="46" t="e">
        <f t="shared" si="107"/>
        <v>#REF!</v>
      </c>
      <c r="E148" s="46" t="e">
        <f t="shared" si="107"/>
        <v>#REF!</v>
      </c>
      <c r="F148" s="46" t="e">
        <f t="shared" si="107"/>
        <v>#REF!</v>
      </c>
      <c r="G148" s="46" t="e">
        <f t="shared" si="107"/>
        <v>#REF!</v>
      </c>
      <c r="H148" s="46" t="e">
        <f t="shared" si="107"/>
        <v>#REF!</v>
      </c>
      <c r="I148" s="46" t="e">
        <f t="shared" si="107"/>
        <v>#REF!</v>
      </c>
      <c r="J148" s="46" t="e">
        <f t="shared" si="107"/>
        <v>#REF!</v>
      </c>
      <c r="K148" s="46" t="e">
        <f t="shared" si="107"/>
        <v>#REF!</v>
      </c>
      <c r="L148" s="46" t="e">
        <f t="shared" si="107"/>
        <v>#REF!</v>
      </c>
      <c r="M148" s="46" t="e">
        <f t="shared" si="107"/>
        <v>#REF!</v>
      </c>
      <c r="N148" s="46" t="e">
        <f t="shared" si="107"/>
        <v>#REF!</v>
      </c>
      <c r="O148" s="46" t="e">
        <f t="shared" si="107"/>
        <v>#REF!</v>
      </c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48" t="s">
        <v>338</v>
      </c>
      <c r="AC148" s="46" t="e">
        <f t="shared" ref="AC148:AO148" si="108">AC120-AC130-AC141</f>
        <v>#REF!</v>
      </c>
      <c r="AD148" s="46" t="e">
        <f t="shared" si="108"/>
        <v>#REF!</v>
      </c>
      <c r="AE148" s="46" t="e">
        <f t="shared" si="108"/>
        <v>#REF!</v>
      </c>
      <c r="AF148" s="46" t="e">
        <f t="shared" si="108"/>
        <v>#REF!</v>
      </c>
      <c r="AG148" s="46" t="e">
        <f t="shared" si="108"/>
        <v>#REF!</v>
      </c>
      <c r="AH148" s="46" t="e">
        <f t="shared" si="108"/>
        <v>#REF!</v>
      </c>
      <c r="AI148" s="46" t="e">
        <f t="shared" si="108"/>
        <v>#REF!</v>
      </c>
      <c r="AJ148" s="46" t="e">
        <f t="shared" si="108"/>
        <v>#REF!</v>
      </c>
      <c r="AK148" s="46" t="e">
        <f t="shared" si="108"/>
        <v>#REF!</v>
      </c>
      <c r="AL148" s="46" t="e">
        <f t="shared" si="108"/>
        <v>#REF!</v>
      </c>
      <c r="AM148" s="46" t="e">
        <f t="shared" si="108"/>
        <v>#REF!</v>
      </c>
      <c r="AN148" s="46" t="e">
        <f t="shared" si="108"/>
        <v>#REF!</v>
      </c>
      <c r="AO148" s="46" t="e">
        <f t="shared" si="108"/>
        <v>#REF!</v>
      </c>
      <c r="AP148" s="33"/>
      <c r="AQ148" s="33"/>
      <c r="AR148" s="33"/>
    </row>
    <row r="149" spans="1:44" x14ac:dyDescent="0.2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</row>
    <row r="150" spans="1:44" x14ac:dyDescent="0.2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</row>
    <row r="151" spans="1:44" x14ac:dyDescent="0.2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</row>
    <row r="152" spans="1:44" ht="8.1" customHeight="1" x14ac:dyDescent="0.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</row>
    <row r="153" spans="1:44" x14ac:dyDescent="0.2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</row>
    <row r="154" spans="1:44" x14ac:dyDescent="0.2">
      <c r="A154" s="34" t="str">
        <f ca="1">A1</f>
        <v>C:\Users\Felienne\Enron\EnronSpreadsheets\[tracy_geaccone__40369__CFTW02PL.xls]CASHFLOW</v>
      </c>
      <c r="B154" s="30"/>
      <c r="C154" s="30"/>
      <c r="D154" s="30"/>
      <c r="E154" s="30"/>
      <c r="F154" s="170" t="str">
        <f>F1</f>
        <v>TRANSWESTERN PIPELINE GROUP (Including Co. 92)</v>
      </c>
      <c r="G154" s="170"/>
      <c r="H154" s="170"/>
      <c r="I154" s="170"/>
      <c r="J154" s="30"/>
      <c r="K154" s="30"/>
      <c r="L154" s="30"/>
      <c r="M154" s="30"/>
      <c r="N154" s="30"/>
      <c r="O154" s="30"/>
      <c r="P154" s="32">
        <f ca="1">NOW()</f>
        <v>41887.551149189814</v>
      </c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4" t="str">
        <f ca="1">A1</f>
        <v>C:\Users\Felienne\Enron\EnronSpreadsheets\[tracy_geaccone__40369__CFTW02PL.xls]CASHFLOW</v>
      </c>
      <c r="AB154" s="30"/>
      <c r="AC154" s="30"/>
      <c r="AD154" s="30"/>
      <c r="AE154" s="30"/>
      <c r="AF154" s="30" t="str">
        <f>AF1</f>
        <v>FAIR VALUE COMPANY (Co. 92)</v>
      </c>
      <c r="AG154" s="30"/>
      <c r="AH154" s="30"/>
      <c r="AI154" s="30"/>
      <c r="AJ154" s="30"/>
      <c r="AK154" s="30"/>
      <c r="AL154" s="30"/>
      <c r="AM154" s="30"/>
      <c r="AN154" s="30"/>
      <c r="AO154" s="30"/>
      <c r="AP154" s="32">
        <f ca="1">NOW()</f>
        <v>41887.551149189814</v>
      </c>
      <c r="AQ154" s="33"/>
      <c r="AR154" s="33"/>
    </row>
    <row r="155" spans="1:44" x14ac:dyDescent="0.2">
      <c r="A155" s="59" t="s">
        <v>381</v>
      </c>
      <c r="B155" s="30"/>
      <c r="C155" s="30"/>
      <c r="D155" s="30"/>
      <c r="E155" s="30"/>
      <c r="F155" s="175" t="s">
        <v>382</v>
      </c>
      <c r="G155" s="170"/>
      <c r="H155" s="170"/>
      <c r="I155" s="170"/>
      <c r="J155" s="30"/>
      <c r="K155" s="30"/>
      <c r="L155" s="30"/>
      <c r="M155" s="30"/>
      <c r="N155" s="30"/>
      <c r="O155" s="30"/>
      <c r="P155" s="37">
        <f ca="1">NOW()</f>
        <v>41887.551149189814</v>
      </c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59" t="s">
        <v>383</v>
      </c>
      <c r="AB155" s="30"/>
      <c r="AC155" s="30"/>
      <c r="AD155" s="30"/>
      <c r="AE155" s="30"/>
      <c r="AF155" s="40" t="s">
        <v>384</v>
      </c>
      <c r="AG155" s="30"/>
      <c r="AH155" s="30"/>
      <c r="AI155" s="30"/>
      <c r="AJ155" s="30"/>
      <c r="AK155" s="30"/>
      <c r="AL155" s="30"/>
      <c r="AM155" s="30"/>
      <c r="AN155" s="30"/>
      <c r="AO155" s="30"/>
      <c r="AP155" s="37">
        <f ca="1">NOW()</f>
        <v>41887.551149189814</v>
      </c>
      <c r="AQ155" s="33"/>
      <c r="AR155" s="33"/>
    </row>
    <row r="156" spans="1:44" x14ac:dyDescent="0.2">
      <c r="A156" s="39"/>
      <c r="B156" s="30"/>
      <c r="C156" s="30"/>
      <c r="D156" s="30"/>
      <c r="E156" s="30"/>
      <c r="F156" s="170" t="str">
        <f>F3</f>
        <v>2002 OPERATING PLAN</v>
      </c>
      <c r="G156" s="170"/>
      <c r="H156" s="170"/>
      <c r="I156" s="170"/>
      <c r="J156" s="30"/>
      <c r="K156" s="30"/>
      <c r="L156" s="30"/>
      <c r="M156" s="30"/>
      <c r="N156" s="30"/>
      <c r="O156" s="30"/>
      <c r="P156" s="30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9"/>
      <c r="AB156" s="30"/>
      <c r="AC156" s="30"/>
      <c r="AD156" s="30"/>
      <c r="AE156" s="30"/>
      <c r="AF156" s="30" t="str">
        <f>AF3</f>
        <v>2002 OPERATING PLAN</v>
      </c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3"/>
      <c r="AR156" s="33"/>
    </row>
    <row r="157" spans="1:44" x14ac:dyDescent="0.2">
      <c r="A157" s="30"/>
      <c r="B157" s="30"/>
      <c r="C157" s="30"/>
      <c r="D157" s="30"/>
      <c r="E157" s="30"/>
      <c r="F157" s="170" t="str">
        <f>F4</f>
        <v>(Thousands of Dollars)</v>
      </c>
      <c r="G157" s="170"/>
      <c r="H157" s="170"/>
      <c r="I157" s="170"/>
      <c r="J157" s="30"/>
      <c r="K157" s="30"/>
      <c r="L157" s="30"/>
      <c r="M157" s="30"/>
      <c r="N157" s="30"/>
      <c r="O157" s="30"/>
      <c r="P157" s="30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0"/>
      <c r="AB157" s="30"/>
      <c r="AC157" s="30"/>
      <c r="AD157" s="30"/>
      <c r="AE157" s="30"/>
      <c r="AF157" s="30" t="str">
        <f>AF4</f>
        <v>(Thousands of Dollars)</v>
      </c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3"/>
      <c r="AR157" s="33"/>
    </row>
    <row r="158" spans="1:44" x14ac:dyDescent="0.2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3"/>
      <c r="AR158" s="33"/>
    </row>
    <row r="159" spans="1:44" x14ac:dyDescent="0.2">
      <c r="A159" s="30"/>
      <c r="B159" s="30"/>
      <c r="C159" s="41"/>
      <c r="D159" s="60"/>
      <c r="E159" s="61"/>
      <c r="F159" s="60"/>
      <c r="G159" s="57"/>
      <c r="H159" s="57"/>
      <c r="I159" s="56"/>
      <c r="J159" s="57"/>
      <c r="K159" s="60"/>
      <c r="L159" s="60"/>
      <c r="M159" s="60"/>
      <c r="N159" s="60"/>
      <c r="O159" s="60"/>
      <c r="P159" s="30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0"/>
      <c r="AB159" s="30"/>
      <c r="AC159" s="30"/>
      <c r="AD159" s="30"/>
      <c r="AE159" s="33"/>
      <c r="AF159" s="30"/>
      <c r="AG159" s="41"/>
      <c r="AH159" s="41"/>
      <c r="AI159" s="30"/>
      <c r="AJ159" s="30"/>
      <c r="AK159" s="30"/>
      <c r="AL159" s="30"/>
      <c r="AM159" s="30"/>
      <c r="AN159" s="30"/>
      <c r="AO159" s="30"/>
      <c r="AP159" s="30"/>
      <c r="AQ159" s="33"/>
      <c r="AR159" s="33"/>
    </row>
    <row r="160" spans="1:44" x14ac:dyDescent="0.2">
      <c r="A160" s="30"/>
      <c r="B160" s="30"/>
      <c r="C160" s="42" t="str">
        <f t="shared" ref="C160:O160" si="109">C7</f>
        <v>3rd C.E.</v>
      </c>
      <c r="D160" s="42" t="str">
        <f t="shared" si="109"/>
        <v>PLAN</v>
      </c>
      <c r="E160" s="42" t="str">
        <f t="shared" si="109"/>
        <v>PLAN</v>
      </c>
      <c r="F160" s="42" t="str">
        <f t="shared" si="109"/>
        <v>PLAN</v>
      </c>
      <c r="G160" s="42" t="str">
        <f t="shared" si="109"/>
        <v>PLAN</v>
      </c>
      <c r="H160" s="42" t="str">
        <f t="shared" si="109"/>
        <v>PLAN</v>
      </c>
      <c r="I160" s="42" t="str">
        <f t="shared" si="109"/>
        <v>PLAN</v>
      </c>
      <c r="J160" s="42" t="str">
        <f t="shared" si="109"/>
        <v>PLAN</v>
      </c>
      <c r="K160" s="42" t="str">
        <f t="shared" si="109"/>
        <v>PLAN</v>
      </c>
      <c r="L160" s="42" t="str">
        <f t="shared" si="109"/>
        <v>PLAN</v>
      </c>
      <c r="M160" s="42" t="str">
        <f t="shared" si="109"/>
        <v>PLAN</v>
      </c>
      <c r="N160" s="42" t="str">
        <f t="shared" si="109"/>
        <v>PLAN</v>
      </c>
      <c r="O160" s="42" t="str">
        <f t="shared" si="109"/>
        <v>PLAN</v>
      </c>
      <c r="P160" s="30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0"/>
      <c r="AB160" s="30"/>
      <c r="AC160" s="42" t="s">
        <v>345</v>
      </c>
      <c r="AD160" s="42" t="s">
        <v>345</v>
      </c>
      <c r="AE160" s="42" t="s">
        <v>345</v>
      </c>
      <c r="AF160" s="42" t="s">
        <v>345</v>
      </c>
      <c r="AG160" s="42" t="s">
        <v>345</v>
      </c>
      <c r="AH160" s="42" t="s">
        <v>345</v>
      </c>
      <c r="AI160" s="42" t="s">
        <v>345</v>
      </c>
      <c r="AJ160" s="42" t="s">
        <v>345</v>
      </c>
      <c r="AK160" s="42" t="s">
        <v>345</v>
      </c>
      <c r="AL160" s="42" t="s">
        <v>345</v>
      </c>
      <c r="AM160" s="42" t="s">
        <v>345</v>
      </c>
      <c r="AN160" s="42" t="s">
        <v>345</v>
      </c>
      <c r="AO160" s="42" t="s">
        <v>345</v>
      </c>
      <c r="AP160" s="30"/>
      <c r="AQ160" s="33"/>
      <c r="AR160" s="33"/>
    </row>
    <row r="161" spans="1:44" x14ac:dyDescent="0.2">
      <c r="A161" s="30"/>
      <c r="B161" s="30"/>
      <c r="C161" s="43" t="str">
        <f t="shared" ref="C161:O161" si="110">C8</f>
        <v xml:space="preserve">BALANCE </v>
      </c>
      <c r="D161" s="43" t="str">
        <f t="shared" si="110"/>
        <v>JAN</v>
      </c>
      <c r="E161" s="43" t="str">
        <f t="shared" si="110"/>
        <v>FEB</v>
      </c>
      <c r="F161" s="43" t="str">
        <f t="shared" si="110"/>
        <v>MAR</v>
      </c>
      <c r="G161" s="43" t="str">
        <f t="shared" si="110"/>
        <v>APR</v>
      </c>
      <c r="H161" s="43" t="str">
        <f t="shared" si="110"/>
        <v>MAY</v>
      </c>
      <c r="I161" s="43" t="str">
        <f t="shared" si="110"/>
        <v>JUN</v>
      </c>
      <c r="J161" s="43" t="str">
        <f t="shared" si="110"/>
        <v>JUL</v>
      </c>
      <c r="K161" s="43" t="str">
        <f t="shared" si="110"/>
        <v>AUG</v>
      </c>
      <c r="L161" s="43" t="str">
        <f t="shared" si="110"/>
        <v>SEP</v>
      </c>
      <c r="M161" s="43" t="str">
        <f t="shared" si="110"/>
        <v>OCT</v>
      </c>
      <c r="N161" s="43" t="str">
        <f t="shared" si="110"/>
        <v>NOV</v>
      </c>
      <c r="O161" s="43" t="str">
        <f t="shared" si="110"/>
        <v>DEC</v>
      </c>
      <c r="P161" s="30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0"/>
      <c r="AB161" s="30"/>
      <c r="AC161" s="43" t="s">
        <v>22</v>
      </c>
      <c r="AD161" s="43" t="s">
        <v>11</v>
      </c>
      <c r="AE161" s="43" t="s">
        <v>12</v>
      </c>
      <c r="AF161" s="43" t="s">
        <v>13</v>
      </c>
      <c r="AG161" s="43" t="s">
        <v>14</v>
      </c>
      <c r="AH161" s="43" t="s">
        <v>15</v>
      </c>
      <c r="AI161" s="43" t="s">
        <v>346</v>
      </c>
      <c r="AJ161" s="43" t="s">
        <v>17</v>
      </c>
      <c r="AK161" s="43" t="s">
        <v>18</v>
      </c>
      <c r="AL161" s="43" t="s">
        <v>19</v>
      </c>
      <c r="AM161" s="43" t="s">
        <v>20</v>
      </c>
      <c r="AN161" s="43" t="s">
        <v>21</v>
      </c>
      <c r="AO161" s="43" t="s">
        <v>22</v>
      </c>
      <c r="AP161" s="30"/>
      <c r="AQ161" s="33"/>
      <c r="AR161" s="33"/>
    </row>
    <row r="162" spans="1:44" x14ac:dyDescent="0.2">
      <c r="A162" s="30"/>
      <c r="B162" s="30"/>
      <c r="C162" s="44" t="str">
        <f t="shared" ref="C162:O162" si="111">C9</f>
        <v>12/31/01</v>
      </c>
      <c r="D162" s="44">
        <f t="shared" si="111"/>
        <v>2002</v>
      </c>
      <c r="E162" s="44">
        <f t="shared" si="111"/>
        <v>2002</v>
      </c>
      <c r="F162" s="44">
        <f t="shared" si="111"/>
        <v>2002</v>
      </c>
      <c r="G162" s="44">
        <f t="shared" si="111"/>
        <v>2002</v>
      </c>
      <c r="H162" s="44">
        <f t="shared" si="111"/>
        <v>2002</v>
      </c>
      <c r="I162" s="44">
        <f t="shared" si="111"/>
        <v>2002</v>
      </c>
      <c r="J162" s="44">
        <f t="shared" si="111"/>
        <v>2002</v>
      </c>
      <c r="K162" s="44">
        <f t="shared" si="111"/>
        <v>2002</v>
      </c>
      <c r="L162" s="44">
        <f t="shared" si="111"/>
        <v>2002</v>
      </c>
      <c r="M162" s="44">
        <f t="shared" si="111"/>
        <v>2002</v>
      </c>
      <c r="N162" s="44">
        <f t="shared" si="111"/>
        <v>2002</v>
      </c>
      <c r="O162" s="44">
        <f t="shared" si="111"/>
        <v>2002</v>
      </c>
      <c r="P162" s="54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0"/>
      <c r="AB162" s="30"/>
      <c r="AC162" s="45" t="s">
        <v>349</v>
      </c>
      <c r="AD162" s="45" t="s">
        <v>347</v>
      </c>
      <c r="AE162" s="45" t="s">
        <v>347</v>
      </c>
      <c r="AF162" s="45" t="s">
        <v>347</v>
      </c>
      <c r="AG162" s="45" t="s">
        <v>347</v>
      </c>
      <c r="AH162" s="45" t="s">
        <v>347</v>
      </c>
      <c r="AI162" s="45" t="s">
        <v>347</v>
      </c>
      <c r="AJ162" s="45" t="s">
        <v>347</v>
      </c>
      <c r="AK162" s="45" t="s">
        <v>347</v>
      </c>
      <c r="AL162" s="45" t="s">
        <v>347</v>
      </c>
      <c r="AM162" s="45" t="s">
        <v>347</v>
      </c>
      <c r="AN162" s="45" t="s">
        <v>347</v>
      </c>
      <c r="AO162" s="45" t="s">
        <v>347</v>
      </c>
      <c r="AP162" s="54"/>
      <c r="AQ162" s="33"/>
      <c r="AR162" s="33"/>
    </row>
    <row r="163" spans="1:44" ht="6" customHeight="1" x14ac:dyDescent="0.2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</row>
    <row r="164" spans="1:44" x14ac:dyDescent="0.2">
      <c r="A164" s="30"/>
      <c r="B164" s="31" t="s">
        <v>385</v>
      </c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0"/>
      <c r="AB164" s="31" t="s">
        <v>385</v>
      </c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</row>
    <row r="165" spans="1:44" x14ac:dyDescent="0.2">
      <c r="A165" s="47" t="s">
        <v>271</v>
      </c>
      <c r="B165" s="48" t="s">
        <v>386</v>
      </c>
      <c r="C165" s="46">
        <f t="shared" ref="C165:O165" si="112">C12</f>
        <v>3</v>
      </c>
      <c r="D165" s="46">
        <f t="shared" si="112"/>
        <v>3</v>
      </c>
      <c r="E165" s="46">
        <f t="shared" si="112"/>
        <v>3</v>
      </c>
      <c r="F165" s="46">
        <f t="shared" si="112"/>
        <v>3</v>
      </c>
      <c r="G165" s="46">
        <f t="shared" si="112"/>
        <v>3</v>
      </c>
      <c r="H165" s="46">
        <f t="shared" si="112"/>
        <v>3</v>
      </c>
      <c r="I165" s="46">
        <f t="shared" si="112"/>
        <v>3</v>
      </c>
      <c r="J165" s="46">
        <f t="shared" si="112"/>
        <v>3</v>
      </c>
      <c r="K165" s="46">
        <f t="shared" si="112"/>
        <v>3</v>
      </c>
      <c r="L165" s="46">
        <f t="shared" si="112"/>
        <v>3</v>
      </c>
      <c r="M165" s="46">
        <f t="shared" si="112"/>
        <v>3</v>
      </c>
      <c r="N165" s="46">
        <f t="shared" si="112"/>
        <v>3</v>
      </c>
      <c r="O165" s="46">
        <f t="shared" si="112"/>
        <v>3</v>
      </c>
      <c r="P165" s="46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47" t="s">
        <v>271</v>
      </c>
      <c r="AB165" s="48" t="s">
        <v>386</v>
      </c>
      <c r="AC165" s="46">
        <f t="shared" ref="AC165:AO165" si="113">AC12</f>
        <v>0</v>
      </c>
      <c r="AD165" s="46">
        <f t="shared" si="113"/>
        <v>0</v>
      </c>
      <c r="AE165" s="46">
        <f t="shared" si="113"/>
        <v>0</v>
      </c>
      <c r="AF165" s="46">
        <f t="shared" si="113"/>
        <v>0</v>
      </c>
      <c r="AG165" s="46">
        <f t="shared" si="113"/>
        <v>0</v>
      </c>
      <c r="AH165" s="46">
        <f t="shared" si="113"/>
        <v>0</v>
      </c>
      <c r="AI165" s="46">
        <f t="shared" si="113"/>
        <v>0</v>
      </c>
      <c r="AJ165" s="46">
        <f t="shared" si="113"/>
        <v>0</v>
      </c>
      <c r="AK165" s="46">
        <f t="shared" si="113"/>
        <v>0</v>
      </c>
      <c r="AL165" s="46">
        <f t="shared" si="113"/>
        <v>0</v>
      </c>
      <c r="AM165" s="46">
        <f t="shared" si="113"/>
        <v>0</v>
      </c>
      <c r="AN165" s="46">
        <f t="shared" si="113"/>
        <v>0</v>
      </c>
      <c r="AO165" s="46">
        <f t="shared" si="113"/>
        <v>0</v>
      </c>
      <c r="AP165" s="46"/>
      <c r="AQ165" s="33"/>
      <c r="AR165" s="33"/>
    </row>
    <row r="166" spans="1:44" x14ac:dyDescent="0.2">
      <c r="A166" s="47" t="s">
        <v>273</v>
      </c>
      <c r="B166" s="48" t="s">
        <v>387</v>
      </c>
      <c r="C166" s="46">
        <f t="shared" ref="C166:O166" si="114">C13</f>
        <v>22942</v>
      </c>
      <c r="D166" s="46">
        <f t="shared" si="114"/>
        <v>23577</v>
      </c>
      <c r="E166" s="46">
        <f t="shared" si="114"/>
        <v>21787</v>
      </c>
      <c r="F166" s="46">
        <f t="shared" si="114"/>
        <v>23105</v>
      </c>
      <c r="G166" s="46">
        <f t="shared" si="114"/>
        <v>22603</v>
      </c>
      <c r="H166" s="46">
        <f t="shared" si="114"/>
        <v>23135</v>
      </c>
      <c r="I166" s="46">
        <f t="shared" si="114"/>
        <v>23689</v>
      </c>
      <c r="J166" s="46">
        <f t="shared" si="114"/>
        <v>25060</v>
      </c>
      <c r="K166" s="46">
        <f t="shared" si="114"/>
        <v>24897</v>
      </c>
      <c r="L166" s="46">
        <f t="shared" si="114"/>
        <v>24443</v>
      </c>
      <c r="M166" s="46">
        <f t="shared" si="114"/>
        <v>24907</v>
      </c>
      <c r="N166" s="46">
        <f t="shared" si="114"/>
        <v>24760</v>
      </c>
      <c r="O166" s="46">
        <f t="shared" si="114"/>
        <v>25227</v>
      </c>
      <c r="P166" s="46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47" t="s">
        <v>273</v>
      </c>
      <c r="AB166" s="48" t="s">
        <v>387</v>
      </c>
      <c r="AC166" s="46">
        <f t="shared" ref="AC166:AO166" si="115">AC13</f>
        <v>0</v>
      </c>
      <c r="AD166" s="46">
        <f t="shared" si="115"/>
        <v>0</v>
      </c>
      <c r="AE166" s="46">
        <f t="shared" si="115"/>
        <v>0</v>
      </c>
      <c r="AF166" s="46">
        <f t="shared" si="115"/>
        <v>0</v>
      </c>
      <c r="AG166" s="46">
        <f t="shared" si="115"/>
        <v>0</v>
      </c>
      <c r="AH166" s="46">
        <f t="shared" si="115"/>
        <v>0</v>
      </c>
      <c r="AI166" s="46">
        <f t="shared" si="115"/>
        <v>0</v>
      </c>
      <c r="AJ166" s="46">
        <f t="shared" si="115"/>
        <v>0</v>
      </c>
      <c r="AK166" s="46">
        <f t="shared" si="115"/>
        <v>0</v>
      </c>
      <c r="AL166" s="46">
        <f t="shared" si="115"/>
        <v>0</v>
      </c>
      <c r="AM166" s="46">
        <f t="shared" si="115"/>
        <v>0</v>
      </c>
      <c r="AN166" s="46">
        <f t="shared" si="115"/>
        <v>0</v>
      </c>
      <c r="AO166" s="46">
        <f t="shared" si="115"/>
        <v>0</v>
      </c>
      <c r="AP166" s="46"/>
      <c r="AQ166" s="33"/>
      <c r="AR166" s="33"/>
    </row>
    <row r="167" spans="1:44" x14ac:dyDescent="0.2">
      <c r="A167" s="47" t="s">
        <v>275</v>
      </c>
      <c r="B167" s="58" t="s">
        <v>388</v>
      </c>
      <c r="C167" s="46">
        <f t="shared" ref="C167:O167" si="116">C14</f>
        <v>484071</v>
      </c>
      <c r="D167" s="46">
        <f t="shared" si="116"/>
        <v>487871</v>
      </c>
      <c r="E167" s="46">
        <f t="shared" si="116"/>
        <v>495471</v>
      </c>
      <c r="F167" s="46">
        <f t="shared" si="116"/>
        <v>501771</v>
      </c>
      <c r="G167" s="46">
        <f t="shared" si="116"/>
        <v>503971</v>
      </c>
      <c r="H167" s="46">
        <f t="shared" si="116"/>
        <v>509671</v>
      </c>
      <c r="I167" s="46">
        <f t="shared" si="116"/>
        <v>517071</v>
      </c>
      <c r="J167" s="46">
        <f t="shared" si="116"/>
        <v>527371</v>
      </c>
      <c r="K167" s="46">
        <f t="shared" si="116"/>
        <v>539371</v>
      </c>
      <c r="L167" s="46">
        <f t="shared" si="116"/>
        <v>550971</v>
      </c>
      <c r="M167" s="46">
        <f t="shared" si="116"/>
        <v>556571</v>
      </c>
      <c r="N167" s="46">
        <f t="shared" si="116"/>
        <v>566071</v>
      </c>
      <c r="O167" s="46">
        <f t="shared" si="116"/>
        <v>578871</v>
      </c>
      <c r="P167" s="46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47"/>
      <c r="AB167" s="48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33"/>
      <c r="AR167" s="33"/>
    </row>
    <row r="168" spans="1:44" x14ac:dyDescent="0.2">
      <c r="A168" s="47" t="s">
        <v>278</v>
      </c>
      <c r="B168" s="48" t="s">
        <v>389</v>
      </c>
      <c r="C168" s="46">
        <f t="shared" ref="C168:O168" si="117">C16+C17</f>
        <v>9416</v>
      </c>
      <c r="D168" s="46">
        <f t="shared" si="117"/>
        <v>9416</v>
      </c>
      <c r="E168" s="46">
        <f t="shared" si="117"/>
        <v>9416</v>
      </c>
      <c r="F168" s="46">
        <f t="shared" si="117"/>
        <v>9416</v>
      </c>
      <c r="G168" s="46">
        <f t="shared" si="117"/>
        <v>9416</v>
      </c>
      <c r="H168" s="46">
        <f t="shared" si="117"/>
        <v>9416</v>
      </c>
      <c r="I168" s="46">
        <f t="shared" si="117"/>
        <v>9416</v>
      </c>
      <c r="J168" s="46">
        <f t="shared" si="117"/>
        <v>9416</v>
      </c>
      <c r="K168" s="46">
        <f t="shared" si="117"/>
        <v>9416</v>
      </c>
      <c r="L168" s="46">
        <f t="shared" si="117"/>
        <v>9416</v>
      </c>
      <c r="M168" s="46">
        <f t="shared" si="117"/>
        <v>9416</v>
      </c>
      <c r="N168" s="46">
        <f t="shared" si="117"/>
        <v>9416</v>
      </c>
      <c r="O168" s="46">
        <f t="shared" si="117"/>
        <v>9416</v>
      </c>
      <c r="P168" s="46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47" t="s">
        <v>278</v>
      </c>
      <c r="AB168" s="48" t="s">
        <v>389</v>
      </c>
      <c r="AC168" s="46">
        <f t="shared" ref="AC168:AO168" si="118">AC16+AC17</f>
        <v>0</v>
      </c>
      <c r="AD168" s="46">
        <f t="shared" si="118"/>
        <v>0</v>
      </c>
      <c r="AE168" s="46">
        <f t="shared" si="118"/>
        <v>0</v>
      </c>
      <c r="AF168" s="46">
        <f t="shared" si="118"/>
        <v>0</v>
      </c>
      <c r="AG168" s="46">
        <f t="shared" si="118"/>
        <v>0</v>
      </c>
      <c r="AH168" s="46">
        <f t="shared" si="118"/>
        <v>0</v>
      </c>
      <c r="AI168" s="46">
        <f t="shared" si="118"/>
        <v>0</v>
      </c>
      <c r="AJ168" s="46">
        <f t="shared" si="118"/>
        <v>0</v>
      </c>
      <c r="AK168" s="46">
        <f t="shared" si="118"/>
        <v>0</v>
      </c>
      <c r="AL168" s="46">
        <f t="shared" si="118"/>
        <v>0</v>
      </c>
      <c r="AM168" s="46">
        <f t="shared" si="118"/>
        <v>0</v>
      </c>
      <c r="AN168" s="46">
        <f t="shared" si="118"/>
        <v>0</v>
      </c>
      <c r="AO168" s="46">
        <f t="shared" si="118"/>
        <v>0</v>
      </c>
      <c r="AP168" s="46"/>
      <c r="AQ168" s="33"/>
      <c r="AR168" s="33"/>
    </row>
    <row r="169" spans="1:44" x14ac:dyDescent="0.2">
      <c r="A169" s="47" t="s">
        <v>281</v>
      </c>
      <c r="B169" s="48" t="s">
        <v>390</v>
      </c>
      <c r="C169" s="46">
        <f t="shared" ref="C169:O169" si="119">C18+C19+C20+C22</f>
        <v>14700</v>
      </c>
      <c r="D169" s="46">
        <f t="shared" si="119"/>
        <v>14687</v>
      </c>
      <c r="E169" s="46">
        <f t="shared" si="119"/>
        <v>14674</v>
      </c>
      <c r="F169" s="46">
        <f t="shared" si="119"/>
        <v>14661</v>
      </c>
      <c r="G169" s="46">
        <f t="shared" si="119"/>
        <v>14648</v>
      </c>
      <c r="H169" s="46">
        <f t="shared" si="119"/>
        <v>14635</v>
      </c>
      <c r="I169" s="46">
        <f t="shared" si="119"/>
        <v>14622</v>
      </c>
      <c r="J169" s="46">
        <f t="shared" si="119"/>
        <v>14609</v>
      </c>
      <c r="K169" s="46">
        <f t="shared" si="119"/>
        <v>14596</v>
      </c>
      <c r="L169" s="46">
        <f t="shared" si="119"/>
        <v>14583</v>
      </c>
      <c r="M169" s="46">
        <f t="shared" si="119"/>
        <v>14570</v>
      </c>
      <c r="N169" s="46">
        <f t="shared" si="119"/>
        <v>14557</v>
      </c>
      <c r="O169" s="46">
        <f t="shared" si="119"/>
        <v>14719</v>
      </c>
      <c r="P169" s="46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47" t="s">
        <v>281</v>
      </c>
      <c r="AB169" s="48" t="s">
        <v>390</v>
      </c>
      <c r="AC169" s="46">
        <f t="shared" ref="AC169:AO169" si="120">AC18+AC19+AC20+AC22</f>
        <v>0</v>
      </c>
      <c r="AD169" s="46">
        <f t="shared" si="120"/>
        <v>0</v>
      </c>
      <c r="AE169" s="46">
        <f t="shared" si="120"/>
        <v>0</v>
      </c>
      <c r="AF169" s="46">
        <f t="shared" si="120"/>
        <v>0</v>
      </c>
      <c r="AG169" s="46">
        <f t="shared" si="120"/>
        <v>0</v>
      </c>
      <c r="AH169" s="46">
        <f t="shared" si="120"/>
        <v>0</v>
      </c>
      <c r="AI169" s="46">
        <f t="shared" si="120"/>
        <v>0</v>
      </c>
      <c r="AJ169" s="46">
        <f t="shared" si="120"/>
        <v>0</v>
      </c>
      <c r="AK169" s="46">
        <f t="shared" si="120"/>
        <v>0</v>
      </c>
      <c r="AL169" s="46">
        <f t="shared" si="120"/>
        <v>0</v>
      </c>
      <c r="AM169" s="46">
        <f t="shared" si="120"/>
        <v>0</v>
      </c>
      <c r="AN169" s="46">
        <f t="shared" si="120"/>
        <v>0</v>
      </c>
      <c r="AO169" s="46">
        <f t="shared" si="120"/>
        <v>0</v>
      </c>
      <c r="AP169" s="46"/>
      <c r="AQ169" s="33"/>
      <c r="AR169" s="33"/>
    </row>
    <row r="170" spans="1:44" x14ac:dyDescent="0.2">
      <c r="A170" s="47" t="s">
        <v>289</v>
      </c>
      <c r="B170" s="48" t="s">
        <v>391</v>
      </c>
      <c r="C170" s="46">
        <f t="shared" ref="C170:O170" si="121">C32</f>
        <v>14193</v>
      </c>
      <c r="D170" s="46">
        <f t="shared" si="121"/>
        <v>14193</v>
      </c>
      <c r="E170" s="46">
        <f t="shared" si="121"/>
        <v>14193</v>
      </c>
      <c r="F170" s="46">
        <f t="shared" si="121"/>
        <v>14193</v>
      </c>
      <c r="G170" s="46">
        <f t="shared" si="121"/>
        <v>14193</v>
      </c>
      <c r="H170" s="46">
        <f t="shared" si="121"/>
        <v>14193</v>
      </c>
      <c r="I170" s="46">
        <f t="shared" si="121"/>
        <v>14193</v>
      </c>
      <c r="J170" s="46">
        <f t="shared" si="121"/>
        <v>14193</v>
      </c>
      <c r="K170" s="46">
        <f t="shared" si="121"/>
        <v>14193</v>
      </c>
      <c r="L170" s="46">
        <f t="shared" si="121"/>
        <v>14193</v>
      </c>
      <c r="M170" s="46">
        <f t="shared" si="121"/>
        <v>14193</v>
      </c>
      <c r="N170" s="46">
        <f t="shared" si="121"/>
        <v>14193</v>
      </c>
      <c r="O170" s="46">
        <f t="shared" si="121"/>
        <v>14193</v>
      </c>
      <c r="P170" s="46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47" t="s">
        <v>289</v>
      </c>
      <c r="AB170" s="48" t="s">
        <v>391</v>
      </c>
      <c r="AC170" s="46">
        <f t="shared" ref="AC170:AO170" si="122">AC32</f>
        <v>0</v>
      </c>
      <c r="AD170" s="46">
        <f t="shared" si="122"/>
        <v>0</v>
      </c>
      <c r="AE170" s="46">
        <f t="shared" si="122"/>
        <v>0</v>
      </c>
      <c r="AF170" s="46">
        <f t="shared" si="122"/>
        <v>0</v>
      </c>
      <c r="AG170" s="46">
        <f t="shared" si="122"/>
        <v>0</v>
      </c>
      <c r="AH170" s="46">
        <f t="shared" si="122"/>
        <v>0</v>
      </c>
      <c r="AI170" s="46">
        <f t="shared" si="122"/>
        <v>0</v>
      </c>
      <c r="AJ170" s="46">
        <f t="shared" si="122"/>
        <v>0</v>
      </c>
      <c r="AK170" s="46">
        <f t="shared" si="122"/>
        <v>0</v>
      </c>
      <c r="AL170" s="46">
        <f t="shared" si="122"/>
        <v>0</v>
      </c>
      <c r="AM170" s="46">
        <f t="shared" si="122"/>
        <v>0</v>
      </c>
      <c r="AN170" s="46">
        <f t="shared" si="122"/>
        <v>0</v>
      </c>
      <c r="AO170" s="46">
        <f t="shared" si="122"/>
        <v>0</v>
      </c>
      <c r="AP170" s="46"/>
      <c r="AQ170" s="33"/>
      <c r="AR170" s="33"/>
    </row>
    <row r="171" spans="1:44" x14ac:dyDescent="0.2">
      <c r="A171" s="47" t="s">
        <v>295</v>
      </c>
      <c r="B171" s="48" t="s">
        <v>392</v>
      </c>
      <c r="C171" s="46">
        <f t="shared" ref="C171:O171" si="123">C38</f>
        <v>931124</v>
      </c>
      <c r="D171" s="46">
        <f t="shared" si="123"/>
        <v>938635</v>
      </c>
      <c r="E171" s="46">
        <f t="shared" si="123"/>
        <v>943496</v>
      </c>
      <c r="F171" s="46">
        <f t="shared" si="123"/>
        <v>948057</v>
      </c>
      <c r="G171" s="46">
        <f t="shared" si="123"/>
        <v>954918</v>
      </c>
      <c r="H171" s="46">
        <f t="shared" si="123"/>
        <v>959579</v>
      </c>
      <c r="I171" s="46">
        <f t="shared" si="123"/>
        <v>964338</v>
      </c>
      <c r="J171" s="46">
        <f t="shared" si="123"/>
        <v>966693</v>
      </c>
      <c r="K171" s="46">
        <f t="shared" si="123"/>
        <v>968148</v>
      </c>
      <c r="L171" s="46">
        <f t="shared" si="123"/>
        <v>968784</v>
      </c>
      <c r="M171" s="46">
        <f t="shared" si="123"/>
        <v>972820</v>
      </c>
      <c r="N171" s="46">
        <f t="shared" si="123"/>
        <v>971853</v>
      </c>
      <c r="O171" s="46">
        <f t="shared" si="123"/>
        <v>971535</v>
      </c>
      <c r="P171" s="46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47" t="s">
        <v>295</v>
      </c>
      <c r="AB171" s="48" t="s">
        <v>392</v>
      </c>
      <c r="AC171" s="46">
        <f t="shared" ref="AC171:AO171" si="124">AC38</f>
        <v>294169</v>
      </c>
      <c r="AD171" s="46">
        <f t="shared" si="124"/>
        <v>293669</v>
      </c>
      <c r="AE171" s="46">
        <f t="shared" si="124"/>
        <v>293169</v>
      </c>
      <c r="AF171" s="46">
        <f t="shared" si="124"/>
        <v>292669</v>
      </c>
      <c r="AG171" s="46">
        <f t="shared" si="124"/>
        <v>292169</v>
      </c>
      <c r="AH171" s="46">
        <f t="shared" si="124"/>
        <v>291669</v>
      </c>
      <c r="AI171" s="46">
        <f t="shared" si="124"/>
        <v>291169</v>
      </c>
      <c r="AJ171" s="46">
        <f t="shared" si="124"/>
        <v>290669</v>
      </c>
      <c r="AK171" s="46">
        <f t="shared" si="124"/>
        <v>290169</v>
      </c>
      <c r="AL171" s="46">
        <f t="shared" si="124"/>
        <v>289669</v>
      </c>
      <c r="AM171" s="46">
        <f t="shared" si="124"/>
        <v>289169</v>
      </c>
      <c r="AN171" s="46">
        <f t="shared" si="124"/>
        <v>288669</v>
      </c>
      <c r="AO171" s="46">
        <f t="shared" si="124"/>
        <v>288169</v>
      </c>
      <c r="AP171" s="46"/>
      <c r="AQ171" s="33"/>
      <c r="AR171" s="33"/>
    </row>
    <row r="172" spans="1:44" x14ac:dyDescent="0.2">
      <c r="A172" s="33"/>
      <c r="B172" s="48" t="s">
        <v>393</v>
      </c>
      <c r="C172" s="49">
        <v>0</v>
      </c>
      <c r="D172" s="49">
        <v>0</v>
      </c>
      <c r="E172" s="49">
        <v>0</v>
      </c>
      <c r="F172" s="49">
        <v>0</v>
      </c>
      <c r="G172" s="49">
        <v>0</v>
      </c>
      <c r="H172" s="49">
        <v>0</v>
      </c>
      <c r="I172" s="49">
        <v>0</v>
      </c>
      <c r="J172" s="49">
        <v>0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46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48" t="s">
        <v>393</v>
      </c>
      <c r="AC172" s="49">
        <v>0</v>
      </c>
      <c r="AD172" s="49">
        <v>0</v>
      </c>
      <c r="AE172" s="49">
        <v>0</v>
      </c>
      <c r="AF172" s="49">
        <v>0</v>
      </c>
      <c r="AG172" s="49">
        <v>0</v>
      </c>
      <c r="AH172" s="49">
        <v>0</v>
      </c>
      <c r="AI172" s="49">
        <v>0</v>
      </c>
      <c r="AJ172" s="49">
        <v>0</v>
      </c>
      <c r="AK172" s="49">
        <v>0</v>
      </c>
      <c r="AL172" s="49">
        <v>0</v>
      </c>
      <c r="AM172" s="49">
        <v>0</v>
      </c>
      <c r="AN172" s="49">
        <v>0</v>
      </c>
      <c r="AO172" s="49">
        <v>0</v>
      </c>
      <c r="AP172" s="46"/>
      <c r="AQ172" s="33"/>
      <c r="AR172" s="33"/>
    </row>
    <row r="173" spans="1:44" x14ac:dyDescent="0.2">
      <c r="A173" s="47" t="s">
        <v>299</v>
      </c>
      <c r="B173" s="48" t="s">
        <v>394</v>
      </c>
      <c r="C173" s="46">
        <f t="shared" ref="C173:O173" si="125">C43</f>
        <v>74053</v>
      </c>
      <c r="D173" s="46">
        <f t="shared" si="125"/>
        <v>73623</v>
      </c>
      <c r="E173" s="46">
        <f t="shared" si="125"/>
        <v>73219</v>
      </c>
      <c r="F173" s="46">
        <f t="shared" si="125"/>
        <v>72804</v>
      </c>
      <c r="G173" s="46">
        <f t="shared" si="125"/>
        <v>72436</v>
      </c>
      <c r="H173" s="46">
        <f t="shared" si="125"/>
        <v>72122</v>
      </c>
      <c r="I173" s="46">
        <f t="shared" si="125"/>
        <v>71835</v>
      </c>
      <c r="J173" s="46">
        <f t="shared" si="125"/>
        <v>71556</v>
      </c>
      <c r="K173" s="46">
        <f t="shared" si="125"/>
        <v>71273</v>
      </c>
      <c r="L173" s="46">
        <f t="shared" si="125"/>
        <v>70984</v>
      </c>
      <c r="M173" s="46">
        <f t="shared" si="125"/>
        <v>70682</v>
      </c>
      <c r="N173" s="46">
        <f t="shared" si="125"/>
        <v>70402</v>
      </c>
      <c r="O173" s="46">
        <f t="shared" si="125"/>
        <v>70120</v>
      </c>
      <c r="P173" s="46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47" t="s">
        <v>299</v>
      </c>
      <c r="AB173" s="48" t="s">
        <v>394</v>
      </c>
      <c r="AC173" s="46">
        <f t="shared" ref="AC173:AO173" si="126">AC43</f>
        <v>0</v>
      </c>
      <c r="AD173" s="46">
        <f t="shared" si="126"/>
        <v>0</v>
      </c>
      <c r="AE173" s="46">
        <f t="shared" si="126"/>
        <v>0</v>
      </c>
      <c r="AF173" s="46">
        <f t="shared" si="126"/>
        <v>0</v>
      </c>
      <c r="AG173" s="46">
        <f t="shared" si="126"/>
        <v>0</v>
      </c>
      <c r="AH173" s="46">
        <f t="shared" si="126"/>
        <v>0</v>
      </c>
      <c r="AI173" s="46">
        <f t="shared" si="126"/>
        <v>0</v>
      </c>
      <c r="AJ173" s="46">
        <f t="shared" si="126"/>
        <v>0</v>
      </c>
      <c r="AK173" s="46">
        <f t="shared" si="126"/>
        <v>0</v>
      </c>
      <c r="AL173" s="46">
        <f t="shared" si="126"/>
        <v>0</v>
      </c>
      <c r="AM173" s="46">
        <f t="shared" si="126"/>
        <v>0</v>
      </c>
      <c r="AN173" s="46">
        <f t="shared" si="126"/>
        <v>0</v>
      </c>
      <c r="AO173" s="46">
        <f t="shared" si="126"/>
        <v>0</v>
      </c>
      <c r="AP173" s="46"/>
      <c r="AQ173" s="33"/>
      <c r="AR173" s="33"/>
    </row>
    <row r="174" spans="1:44" x14ac:dyDescent="0.2">
      <c r="A174" s="47" t="s">
        <v>285</v>
      </c>
      <c r="B174" s="48" t="s">
        <v>395</v>
      </c>
      <c r="C174" s="46">
        <f t="shared" ref="C174:O174" si="127">C21+C42</f>
        <v>6641</v>
      </c>
      <c r="D174" s="46">
        <f t="shared" si="127"/>
        <v>6532</v>
      </c>
      <c r="E174" s="46">
        <f t="shared" si="127"/>
        <v>6423</v>
      </c>
      <c r="F174" s="46">
        <f t="shared" si="127"/>
        <v>6314</v>
      </c>
      <c r="G174" s="46">
        <f t="shared" si="127"/>
        <v>6205</v>
      </c>
      <c r="H174" s="46">
        <f t="shared" si="127"/>
        <v>6096</v>
      </c>
      <c r="I174" s="46">
        <f t="shared" si="127"/>
        <v>5987</v>
      </c>
      <c r="J174" s="46">
        <f t="shared" si="127"/>
        <v>5878</v>
      </c>
      <c r="K174" s="46">
        <f t="shared" si="127"/>
        <v>5769</v>
      </c>
      <c r="L174" s="46">
        <f t="shared" si="127"/>
        <v>7060</v>
      </c>
      <c r="M174" s="46">
        <f t="shared" si="127"/>
        <v>6944</v>
      </c>
      <c r="N174" s="46">
        <f t="shared" si="127"/>
        <v>6827</v>
      </c>
      <c r="O174" s="46">
        <f t="shared" si="127"/>
        <v>6710</v>
      </c>
      <c r="P174" s="46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47" t="s">
        <v>285</v>
      </c>
      <c r="AB174" s="48" t="s">
        <v>395</v>
      </c>
      <c r="AC174" s="46">
        <f t="shared" ref="AC174:AO174" si="128">AC21+AC42</f>
        <v>0</v>
      </c>
      <c r="AD174" s="46">
        <f t="shared" si="128"/>
        <v>0</v>
      </c>
      <c r="AE174" s="46">
        <f t="shared" si="128"/>
        <v>0</v>
      </c>
      <c r="AF174" s="46">
        <f t="shared" si="128"/>
        <v>0</v>
      </c>
      <c r="AG174" s="46">
        <f t="shared" si="128"/>
        <v>0</v>
      </c>
      <c r="AH174" s="46">
        <f t="shared" si="128"/>
        <v>0</v>
      </c>
      <c r="AI174" s="46">
        <f t="shared" si="128"/>
        <v>0</v>
      </c>
      <c r="AJ174" s="46">
        <f t="shared" si="128"/>
        <v>0</v>
      </c>
      <c r="AK174" s="46">
        <f t="shared" si="128"/>
        <v>0</v>
      </c>
      <c r="AL174" s="46">
        <f t="shared" si="128"/>
        <v>0</v>
      </c>
      <c r="AM174" s="46">
        <f t="shared" si="128"/>
        <v>0</v>
      </c>
      <c r="AN174" s="46">
        <f t="shared" si="128"/>
        <v>0</v>
      </c>
      <c r="AO174" s="46">
        <f t="shared" si="128"/>
        <v>0</v>
      </c>
      <c r="AP174" s="46"/>
      <c r="AQ174" s="33"/>
      <c r="AR174" s="33"/>
    </row>
    <row r="175" spans="1:44" x14ac:dyDescent="0.2">
      <c r="A175" s="33"/>
      <c r="B175" s="48" t="s">
        <v>396</v>
      </c>
      <c r="C175" s="49">
        <v>0</v>
      </c>
      <c r="D175" s="49">
        <v>0</v>
      </c>
      <c r="E175" s="49">
        <v>0</v>
      </c>
      <c r="F175" s="49">
        <v>0</v>
      </c>
      <c r="G175" s="49">
        <v>0</v>
      </c>
      <c r="H175" s="49">
        <v>0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46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48" t="s">
        <v>396</v>
      </c>
      <c r="AC175" s="49">
        <v>0</v>
      </c>
      <c r="AD175" s="49">
        <v>0</v>
      </c>
      <c r="AE175" s="49">
        <v>0</v>
      </c>
      <c r="AF175" s="49">
        <v>0</v>
      </c>
      <c r="AG175" s="49">
        <v>0</v>
      </c>
      <c r="AH175" s="49">
        <v>0</v>
      </c>
      <c r="AI175" s="49">
        <v>0</v>
      </c>
      <c r="AJ175" s="49">
        <v>0</v>
      </c>
      <c r="AK175" s="49">
        <v>0</v>
      </c>
      <c r="AL175" s="49">
        <v>0</v>
      </c>
      <c r="AM175" s="49">
        <v>0</v>
      </c>
      <c r="AN175" s="49">
        <v>0</v>
      </c>
      <c r="AO175" s="49">
        <v>0</v>
      </c>
      <c r="AP175" s="46"/>
      <c r="AQ175" s="33"/>
      <c r="AR175" s="33"/>
    </row>
    <row r="176" spans="1:44" x14ac:dyDescent="0.2">
      <c r="A176" s="47" t="s">
        <v>291</v>
      </c>
      <c r="B176" s="48" t="s">
        <v>397</v>
      </c>
      <c r="C176" s="50">
        <f t="shared" ref="C176:O176" si="129">C29+C44</f>
        <v>18156</v>
      </c>
      <c r="D176" s="50">
        <f t="shared" si="129"/>
        <v>18343</v>
      </c>
      <c r="E176" s="50">
        <f t="shared" si="129"/>
        <v>18530</v>
      </c>
      <c r="F176" s="50">
        <f t="shared" si="129"/>
        <v>18717</v>
      </c>
      <c r="G176" s="50">
        <f t="shared" si="129"/>
        <v>18904</v>
      </c>
      <c r="H176" s="50">
        <f t="shared" si="129"/>
        <v>19091</v>
      </c>
      <c r="I176" s="50">
        <f t="shared" si="129"/>
        <v>19278</v>
      </c>
      <c r="J176" s="50">
        <f t="shared" si="129"/>
        <v>19466</v>
      </c>
      <c r="K176" s="50">
        <f t="shared" si="129"/>
        <v>19653</v>
      </c>
      <c r="L176" s="50">
        <f t="shared" si="129"/>
        <v>19841</v>
      </c>
      <c r="M176" s="50">
        <f t="shared" si="129"/>
        <v>20028</v>
      </c>
      <c r="N176" s="50">
        <f t="shared" si="129"/>
        <v>20216</v>
      </c>
      <c r="O176" s="50">
        <f t="shared" si="129"/>
        <v>20403</v>
      </c>
      <c r="P176" s="50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47" t="s">
        <v>291</v>
      </c>
      <c r="AB176" s="48" t="s">
        <v>397</v>
      </c>
      <c r="AC176" s="50">
        <f t="shared" ref="AC176:AO176" si="130">AC29+AC44</f>
        <v>0</v>
      </c>
      <c r="AD176" s="50">
        <f t="shared" si="130"/>
        <v>0</v>
      </c>
      <c r="AE176" s="50">
        <f t="shared" si="130"/>
        <v>0</v>
      </c>
      <c r="AF176" s="50">
        <f t="shared" si="130"/>
        <v>0</v>
      </c>
      <c r="AG176" s="50">
        <f t="shared" si="130"/>
        <v>0</v>
      </c>
      <c r="AH176" s="50">
        <f t="shared" si="130"/>
        <v>0</v>
      </c>
      <c r="AI176" s="50">
        <f t="shared" si="130"/>
        <v>0</v>
      </c>
      <c r="AJ176" s="50">
        <f t="shared" si="130"/>
        <v>0</v>
      </c>
      <c r="AK176" s="50">
        <f t="shared" si="130"/>
        <v>0</v>
      </c>
      <c r="AL176" s="50">
        <f t="shared" si="130"/>
        <v>0</v>
      </c>
      <c r="AM176" s="50">
        <f t="shared" si="130"/>
        <v>0</v>
      </c>
      <c r="AN176" s="50">
        <f t="shared" si="130"/>
        <v>0</v>
      </c>
      <c r="AO176" s="50">
        <f t="shared" si="130"/>
        <v>0</v>
      </c>
      <c r="AP176" s="50"/>
      <c r="AQ176" s="33"/>
      <c r="AR176" s="33"/>
    </row>
    <row r="177" spans="1:44" ht="3.95" customHeight="1" x14ac:dyDescent="0.2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</row>
    <row r="178" spans="1:44" x14ac:dyDescent="0.2">
      <c r="A178" s="30"/>
      <c r="B178" s="31" t="s">
        <v>398</v>
      </c>
      <c r="C178" s="52">
        <f t="shared" ref="C178:O178" si="131">SUM(C165:C177)</f>
        <v>1575299</v>
      </c>
      <c r="D178" s="52">
        <f t="shared" si="131"/>
        <v>1586880</v>
      </c>
      <c r="E178" s="52">
        <f t="shared" si="131"/>
        <v>1597212</v>
      </c>
      <c r="F178" s="52">
        <f t="shared" si="131"/>
        <v>1609041</v>
      </c>
      <c r="G178" s="52">
        <f t="shared" si="131"/>
        <v>1617297</v>
      </c>
      <c r="H178" s="52">
        <f t="shared" si="131"/>
        <v>1627941</v>
      </c>
      <c r="I178" s="52">
        <f t="shared" si="131"/>
        <v>1640432</v>
      </c>
      <c r="J178" s="52">
        <f t="shared" si="131"/>
        <v>1654245</v>
      </c>
      <c r="K178" s="52">
        <f t="shared" si="131"/>
        <v>1667319</v>
      </c>
      <c r="L178" s="52">
        <f t="shared" si="131"/>
        <v>1680278</v>
      </c>
      <c r="M178" s="52">
        <f t="shared" si="131"/>
        <v>1690134</v>
      </c>
      <c r="N178" s="52">
        <f t="shared" si="131"/>
        <v>1698298</v>
      </c>
      <c r="O178" s="52">
        <f t="shared" si="131"/>
        <v>1711197</v>
      </c>
      <c r="P178" s="50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0"/>
      <c r="AB178" s="31" t="s">
        <v>398</v>
      </c>
      <c r="AC178" s="52">
        <f t="shared" ref="AC178:AO178" si="132">SUM(AC165:AC177)</f>
        <v>294169</v>
      </c>
      <c r="AD178" s="52">
        <f t="shared" si="132"/>
        <v>293669</v>
      </c>
      <c r="AE178" s="52">
        <f t="shared" si="132"/>
        <v>293169</v>
      </c>
      <c r="AF178" s="52">
        <f t="shared" si="132"/>
        <v>292669</v>
      </c>
      <c r="AG178" s="52">
        <f t="shared" si="132"/>
        <v>292169</v>
      </c>
      <c r="AH178" s="52">
        <f t="shared" si="132"/>
        <v>291669</v>
      </c>
      <c r="AI178" s="52">
        <f t="shared" si="132"/>
        <v>291169</v>
      </c>
      <c r="AJ178" s="52">
        <f t="shared" si="132"/>
        <v>290669</v>
      </c>
      <c r="AK178" s="52">
        <f t="shared" si="132"/>
        <v>290169</v>
      </c>
      <c r="AL178" s="52">
        <f t="shared" si="132"/>
        <v>289669</v>
      </c>
      <c r="AM178" s="52">
        <f t="shared" si="132"/>
        <v>289169</v>
      </c>
      <c r="AN178" s="52">
        <f t="shared" si="132"/>
        <v>288669</v>
      </c>
      <c r="AO178" s="52">
        <f t="shared" si="132"/>
        <v>288169</v>
      </c>
      <c r="AP178" s="50"/>
      <c r="AQ178" s="33"/>
      <c r="AR178" s="33"/>
    </row>
    <row r="179" spans="1:44" x14ac:dyDescent="0.2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</row>
    <row r="180" spans="1:44" x14ac:dyDescent="0.2">
      <c r="A180" s="30"/>
      <c r="B180" s="30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0"/>
      <c r="AB180" s="30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</row>
    <row r="181" spans="1:44" x14ac:dyDescent="0.2">
      <c r="A181" s="30"/>
      <c r="B181" s="31" t="s">
        <v>399</v>
      </c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0"/>
      <c r="AB181" s="31" t="s">
        <v>399</v>
      </c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33"/>
      <c r="AQ181" s="33"/>
      <c r="AR181" s="33"/>
    </row>
    <row r="182" spans="1:44" x14ac:dyDescent="0.2">
      <c r="A182" s="47" t="s">
        <v>304</v>
      </c>
      <c r="B182" s="48" t="s">
        <v>400</v>
      </c>
      <c r="C182" s="46">
        <f t="shared" ref="C182:O182" si="133">C56+C15+C57</f>
        <v>-207829</v>
      </c>
      <c r="D182" s="46">
        <f t="shared" si="133"/>
        <v>-212828</v>
      </c>
      <c r="E182" s="46">
        <f t="shared" si="133"/>
        <v>-219232</v>
      </c>
      <c r="F182" s="46">
        <f t="shared" si="133"/>
        <v>-223794</v>
      </c>
      <c r="G182" s="46">
        <f t="shared" si="133"/>
        <v>-228585</v>
      </c>
      <c r="H182" s="46">
        <f t="shared" si="133"/>
        <v>-233406</v>
      </c>
      <c r="I182" s="46">
        <f t="shared" si="133"/>
        <v>-238513</v>
      </c>
      <c r="J182" s="46">
        <f t="shared" si="133"/>
        <v>-243301</v>
      </c>
      <c r="K182" s="46">
        <f t="shared" si="133"/>
        <v>-248570</v>
      </c>
      <c r="L182" s="46">
        <f t="shared" si="133"/>
        <v>-252695</v>
      </c>
      <c r="M182" s="46">
        <f t="shared" si="133"/>
        <v>-257866</v>
      </c>
      <c r="N182" s="46">
        <f t="shared" si="133"/>
        <v>-263995</v>
      </c>
      <c r="O182" s="46">
        <f t="shared" si="133"/>
        <v>-268561</v>
      </c>
      <c r="P182" s="46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47" t="s">
        <v>304</v>
      </c>
      <c r="AB182" s="48" t="s">
        <v>400</v>
      </c>
      <c r="AC182" s="46" t="e">
        <f t="shared" ref="AC182:AO182" si="134">AC56+#REF!+AC57</f>
        <v>#REF!</v>
      </c>
      <c r="AD182" s="46" t="e">
        <f t="shared" si="134"/>
        <v>#REF!</v>
      </c>
      <c r="AE182" s="46" t="e">
        <f t="shared" si="134"/>
        <v>#REF!</v>
      </c>
      <c r="AF182" s="46" t="e">
        <f t="shared" si="134"/>
        <v>#REF!</v>
      </c>
      <c r="AG182" s="46" t="e">
        <f t="shared" si="134"/>
        <v>#REF!</v>
      </c>
      <c r="AH182" s="46" t="e">
        <f t="shared" si="134"/>
        <v>#REF!</v>
      </c>
      <c r="AI182" s="46" t="e">
        <f t="shared" si="134"/>
        <v>#REF!</v>
      </c>
      <c r="AJ182" s="46" t="e">
        <f t="shared" si="134"/>
        <v>#REF!</v>
      </c>
      <c r="AK182" s="46" t="e">
        <f t="shared" si="134"/>
        <v>#REF!</v>
      </c>
      <c r="AL182" s="46" t="e">
        <f t="shared" si="134"/>
        <v>#REF!</v>
      </c>
      <c r="AM182" s="46" t="e">
        <f t="shared" si="134"/>
        <v>#REF!</v>
      </c>
      <c r="AN182" s="46" t="e">
        <f t="shared" si="134"/>
        <v>#REF!</v>
      </c>
      <c r="AO182" s="46" t="e">
        <f t="shared" si="134"/>
        <v>#REF!</v>
      </c>
      <c r="AP182" s="46"/>
      <c r="AQ182" s="33"/>
      <c r="AR182" s="33"/>
    </row>
    <row r="183" spans="1:44" x14ac:dyDescent="0.2">
      <c r="A183" s="47" t="s">
        <v>307</v>
      </c>
      <c r="B183" s="48" t="s">
        <v>401</v>
      </c>
      <c r="C183" s="46">
        <f t="shared" ref="C183:O183" si="135">C59+C60+C62</f>
        <v>19006</v>
      </c>
      <c r="D183" s="46">
        <f t="shared" si="135"/>
        <v>19417</v>
      </c>
      <c r="E183" s="46">
        <f t="shared" si="135"/>
        <v>20060</v>
      </c>
      <c r="F183" s="46">
        <f t="shared" si="135"/>
        <v>20913</v>
      </c>
      <c r="G183" s="46">
        <f t="shared" si="135"/>
        <v>18788</v>
      </c>
      <c r="H183" s="46">
        <f t="shared" si="135"/>
        <v>18237</v>
      </c>
      <c r="I183" s="46">
        <f t="shared" si="135"/>
        <v>19044</v>
      </c>
      <c r="J183" s="46">
        <f t="shared" si="135"/>
        <v>19958</v>
      </c>
      <c r="K183" s="46">
        <f t="shared" si="135"/>
        <v>20672</v>
      </c>
      <c r="L183" s="46">
        <f t="shared" si="135"/>
        <v>21586</v>
      </c>
      <c r="M183" s="46">
        <f t="shared" si="135"/>
        <v>19041</v>
      </c>
      <c r="N183" s="46">
        <f t="shared" si="135"/>
        <v>19192</v>
      </c>
      <c r="O183" s="46">
        <f t="shared" si="135"/>
        <v>18962</v>
      </c>
      <c r="P183" s="46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47" t="s">
        <v>307</v>
      </c>
      <c r="AB183" s="48" t="s">
        <v>401</v>
      </c>
      <c r="AC183" s="46">
        <f t="shared" ref="AC183:AO183" si="136">AC59+AC60+AC62</f>
        <v>0</v>
      </c>
      <c r="AD183" s="46">
        <f t="shared" si="136"/>
        <v>0</v>
      </c>
      <c r="AE183" s="46">
        <f t="shared" si="136"/>
        <v>0</v>
      </c>
      <c r="AF183" s="46">
        <f t="shared" si="136"/>
        <v>0</v>
      </c>
      <c r="AG183" s="46">
        <f t="shared" si="136"/>
        <v>0</v>
      </c>
      <c r="AH183" s="46">
        <f t="shared" si="136"/>
        <v>0</v>
      </c>
      <c r="AI183" s="46">
        <f t="shared" si="136"/>
        <v>0</v>
      </c>
      <c r="AJ183" s="46">
        <f t="shared" si="136"/>
        <v>0</v>
      </c>
      <c r="AK183" s="46">
        <f t="shared" si="136"/>
        <v>0</v>
      </c>
      <c r="AL183" s="46">
        <f t="shared" si="136"/>
        <v>0</v>
      </c>
      <c r="AM183" s="46">
        <f t="shared" si="136"/>
        <v>0</v>
      </c>
      <c r="AN183" s="46">
        <f t="shared" si="136"/>
        <v>0</v>
      </c>
      <c r="AO183" s="46">
        <f t="shared" si="136"/>
        <v>0</v>
      </c>
      <c r="AP183" s="46"/>
      <c r="AQ183" s="33"/>
      <c r="AR183" s="33"/>
    </row>
    <row r="184" spans="1:44" x14ac:dyDescent="0.2">
      <c r="A184" s="33"/>
      <c r="B184" s="48" t="s">
        <v>402</v>
      </c>
      <c r="C184" s="49">
        <v>0</v>
      </c>
      <c r="D184" s="49">
        <v>0</v>
      </c>
      <c r="E184" s="49">
        <v>0</v>
      </c>
      <c r="F184" s="49">
        <v>0</v>
      </c>
      <c r="G184" s="49">
        <v>0</v>
      </c>
      <c r="H184" s="49">
        <v>0</v>
      </c>
      <c r="I184" s="49">
        <v>0</v>
      </c>
      <c r="J184" s="49">
        <v>0</v>
      </c>
      <c r="K184" s="49">
        <v>0</v>
      </c>
      <c r="L184" s="49">
        <v>0</v>
      </c>
      <c r="M184" s="49">
        <v>0</v>
      </c>
      <c r="N184" s="49">
        <v>0</v>
      </c>
      <c r="O184" s="49">
        <v>0</v>
      </c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48" t="s">
        <v>402</v>
      </c>
      <c r="AC184" s="49">
        <v>0</v>
      </c>
      <c r="AD184" s="49">
        <v>0</v>
      </c>
      <c r="AE184" s="49">
        <v>0</v>
      </c>
      <c r="AF184" s="49">
        <v>0</v>
      </c>
      <c r="AG184" s="49">
        <v>0</v>
      </c>
      <c r="AH184" s="49">
        <v>0</v>
      </c>
      <c r="AI184" s="49">
        <v>0</v>
      </c>
      <c r="AJ184" s="49">
        <v>0</v>
      </c>
      <c r="AK184" s="49">
        <v>0</v>
      </c>
      <c r="AL184" s="49">
        <v>0</v>
      </c>
      <c r="AM184" s="49">
        <v>0</v>
      </c>
      <c r="AN184" s="49">
        <v>0</v>
      </c>
      <c r="AO184" s="49">
        <v>0</v>
      </c>
      <c r="AP184" s="33"/>
      <c r="AQ184" s="33"/>
      <c r="AR184" s="33"/>
    </row>
    <row r="185" spans="1:44" x14ac:dyDescent="0.2">
      <c r="A185" s="47" t="s">
        <v>311</v>
      </c>
      <c r="B185" s="48" t="s">
        <v>403</v>
      </c>
      <c r="C185" s="46">
        <f t="shared" ref="C185:O185" si="137">C61</f>
        <v>2119</v>
      </c>
      <c r="D185" s="46">
        <f t="shared" si="137"/>
        <v>2119</v>
      </c>
      <c r="E185" s="46">
        <f t="shared" si="137"/>
        <v>2119</v>
      </c>
      <c r="F185" s="46">
        <f t="shared" si="137"/>
        <v>2119</v>
      </c>
      <c r="G185" s="46">
        <f t="shared" si="137"/>
        <v>2119</v>
      </c>
      <c r="H185" s="46">
        <f t="shared" si="137"/>
        <v>2119</v>
      </c>
      <c r="I185" s="46">
        <f t="shared" si="137"/>
        <v>2119</v>
      </c>
      <c r="J185" s="46">
        <f t="shared" si="137"/>
        <v>2119</v>
      </c>
      <c r="K185" s="46">
        <f t="shared" si="137"/>
        <v>2119</v>
      </c>
      <c r="L185" s="46">
        <f t="shared" si="137"/>
        <v>2119</v>
      </c>
      <c r="M185" s="46">
        <f t="shared" si="137"/>
        <v>2119</v>
      </c>
      <c r="N185" s="46">
        <f t="shared" si="137"/>
        <v>2119</v>
      </c>
      <c r="O185" s="46">
        <f t="shared" si="137"/>
        <v>2119</v>
      </c>
      <c r="P185" s="46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47" t="s">
        <v>311</v>
      </c>
      <c r="AB185" s="48" t="s">
        <v>403</v>
      </c>
      <c r="AC185" s="46">
        <f t="shared" ref="AC185:AO185" si="138">AC61</f>
        <v>0</v>
      </c>
      <c r="AD185" s="46">
        <f t="shared" si="138"/>
        <v>0</v>
      </c>
      <c r="AE185" s="46">
        <f t="shared" si="138"/>
        <v>0</v>
      </c>
      <c r="AF185" s="46">
        <f t="shared" si="138"/>
        <v>0</v>
      </c>
      <c r="AG185" s="46">
        <f t="shared" si="138"/>
        <v>0</v>
      </c>
      <c r="AH185" s="46">
        <f t="shared" si="138"/>
        <v>0</v>
      </c>
      <c r="AI185" s="46">
        <f t="shared" si="138"/>
        <v>0</v>
      </c>
      <c r="AJ185" s="46">
        <f t="shared" si="138"/>
        <v>0</v>
      </c>
      <c r="AK185" s="46">
        <f t="shared" si="138"/>
        <v>0</v>
      </c>
      <c r="AL185" s="46">
        <f t="shared" si="138"/>
        <v>0</v>
      </c>
      <c r="AM185" s="46">
        <f t="shared" si="138"/>
        <v>0</v>
      </c>
      <c r="AN185" s="46">
        <f t="shared" si="138"/>
        <v>0</v>
      </c>
      <c r="AO185" s="46">
        <f t="shared" si="138"/>
        <v>0</v>
      </c>
      <c r="AP185" s="46"/>
      <c r="AQ185" s="33"/>
      <c r="AR185" s="33"/>
    </row>
    <row r="186" spans="1:44" x14ac:dyDescent="0.2">
      <c r="A186" s="47" t="s">
        <v>319</v>
      </c>
      <c r="B186" s="48" t="s">
        <v>404</v>
      </c>
      <c r="C186" s="46">
        <f t="shared" ref="C186:O186" si="139">C69</f>
        <v>238875</v>
      </c>
      <c r="D186" s="46">
        <f t="shared" si="139"/>
        <v>239179</v>
      </c>
      <c r="E186" s="46">
        <f t="shared" si="139"/>
        <v>239508</v>
      </c>
      <c r="F186" s="46">
        <f t="shared" si="139"/>
        <v>239826</v>
      </c>
      <c r="G186" s="46">
        <f t="shared" si="139"/>
        <v>240192</v>
      </c>
      <c r="H186" s="46">
        <f t="shared" si="139"/>
        <v>240612</v>
      </c>
      <c r="I186" s="46">
        <f t="shared" si="139"/>
        <v>241060</v>
      </c>
      <c r="J186" s="46">
        <f t="shared" si="139"/>
        <v>241513</v>
      </c>
      <c r="K186" s="46">
        <f t="shared" si="139"/>
        <v>241965</v>
      </c>
      <c r="L186" s="46">
        <f t="shared" si="139"/>
        <v>242945</v>
      </c>
      <c r="M186" s="46">
        <f t="shared" si="139"/>
        <v>243368</v>
      </c>
      <c r="N186" s="46">
        <f t="shared" si="139"/>
        <v>243226</v>
      </c>
      <c r="O186" s="46">
        <f t="shared" si="139"/>
        <v>243665</v>
      </c>
      <c r="P186" s="46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47" t="s">
        <v>319</v>
      </c>
      <c r="AB186" s="48" t="s">
        <v>404</v>
      </c>
      <c r="AC186" s="46">
        <f t="shared" ref="AC186:AO186" si="140">AC69</f>
        <v>102954</v>
      </c>
      <c r="AD186" s="46">
        <f t="shared" si="140"/>
        <v>102779</v>
      </c>
      <c r="AE186" s="46">
        <f t="shared" si="140"/>
        <v>102604</v>
      </c>
      <c r="AF186" s="46">
        <f t="shared" si="140"/>
        <v>102429</v>
      </c>
      <c r="AG186" s="46">
        <f t="shared" si="140"/>
        <v>102254</v>
      </c>
      <c r="AH186" s="46">
        <f t="shared" si="140"/>
        <v>102079</v>
      </c>
      <c r="AI186" s="46">
        <f t="shared" si="140"/>
        <v>101904</v>
      </c>
      <c r="AJ186" s="46">
        <f t="shared" si="140"/>
        <v>101729</v>
      </c>
      <c r="AK186" s="46">
        <f t="shared" si="140"/>
        <v>101554</v>
      </c>
      <c r="AL186" s="46">
        <f t="shared" si="140"/>
        <v>101379</v>
      </c>
      <c r="AM186" s="46">
        <f t="shared" si="140"/>
        <v>101204</v>
      </c>
      <c r="AN186" s="46">
        <f t="shared" si="140"/>
        <v>101029</v>
      </c>
      <c r="AO186" s="46">
        <f t="shared" si="140"/>
        <v>100854</v>
      </c>
      <c r="AP186" s="46"/>
      <c r="AQ186" s="33"/>
      <c r="AR186" s="33"/>
    </row>
    <row r="187" spans="1:44" x14ac:dyDescent="0.2">
      <c r="A187" s="33"/>
      <c r="B187" s="48" t="s">
        <v>405</v>
      </c>
      <c r="C187" s="49">
        <v>0</v>
      </c>
      <c r="D187" s="49">
        <v>0</v>
      </c>
      <c r="E187" s="49">
        <v>0</v>
      </c>
      <c r="F187" s="49">
        <v>0</v>
      </c>
      <c r="G187" s="49">
        <v>0</v>
      </c>
      <c r="H187" s="49">
        <v>0</v>
      </c>
      <c r="I187" s="49">
        <v>0</v>
      </c>
      <c r="J187" s="49">
        <v>0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48" t="s">
        <v>405</v>
      </c>
      <c r="AC187" s="49">
        <v>0</v>
      </c>
      <c r="AD187" s="49">
        <v>0</v>
      </c>
      <c r="AE187" s="49">
        <v>0</v>
      </c>
      <c r="AF187" s="49">
        <v>0</v>
      </c>
      <c r="AG187" s="49">
        <v>0</v>
      </c>
      <c r="AH187" s="49">
        <v>0</v>
      </c>
      <c r="AI187" s="49">
        <v>0</v>
      </c>
      <c r="AJ187" s="49">
        <v>0</v>
      </c>
      <c r="AK187" s="49">
        <v>0</v>
      </c>
      <c r="AL187" s="49">
        <v>0</v>
      </c>
      <c r="AM187" s="49">
        <v>0</v>
      </c>
      <c r="AN187" s="49">
        <v>0</v>
      </c>
      <c r="AO187" s="49">
        <v>0</v>
      </c>
      <c r="AP187" s="33"/>
      <c r="AQ187" s="33"/>
      <c r="AR187" s="33"/>
    </row>
    <row r="188" spans="1:44" x14ac:dyDescent="0.2">
      <c r="A188" s="47" t="s">
        <v>406</v>
      </c>
      <c r="B188" s="48" t="s">
        <v>407</v>
      </c>
      <c r="C188" s="46" t="e">
        <f>#REF!+#REF!</f>
        <v>#REF!</v>
      </c>
      <c r="D188" s="46" t="e">
        <f>#REF!+#REF!</f>
        <v>#REF!</v>
      </c>
      <c r="E188" s="46" t="e">
        <f>#REF!+#REF!</f>
        <v>#REF!</v>
      </c>
      <c r="F188" s="46" t="e">
        <f>#REF!+#REF!</f>
        <v>#REF!</v>
      </c>
      <c r="G188" s="46" t="e">
        <f>#REF!+#REF!</f>
        <v>#REF!</v>
      </c>
      <c r="H188" s="46" t="e">
        <f>#REF!+#REF!</f>
        <v>#REF!</v>
      </c>
      <c r="I188" s="46" t="e">
        <f>#REF!+#REF!</f>
        <v>#REF!</v>
      </c>
      <c r="J188" s="46" t="e">
        <f>#REF!+#REF!</f>
        <v>#REF!</v>
      </c>
      <c r="K188" s="46" t="e">
        <f>#REF!+#REF!</f>
        <v>#REF!</v>
      </c>
      <c r="L188" s="46" t="e">
        <f>#REF!+#REF!</f>
        <v>#REF!</v>
      </c>
      <c r="M188" s="46" t="e">
        <f>#REF!+#REF!</f>
        <v>#REF!</v>
      </c>
      <c r="N188" s="46" t="e">
        <f>#REF!+#REF!</f>
        <v>#REF!</v>
      </c>
      <c r="O188" s="46" t="e">
        <f>#REF!+#REF!</f>
        <v>#REF!</v>
      </c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47" t="s">
        <v>406</v>
      </c>
      <c r="AB188" s="48" t="s">
        <v>408</v>
      </c>
      <c r="AC188" s="46" t="e">
        <f>#REF!+#REF!</f>
        <v>#REF!</v>
      </c>
      <c r="AD188" s="46" t="e">
        <f>#REF!+#REF!</f>
        <v>#REF!</v>
      </c>
      <c r="AE188" s="46" t="e">
        <f>#REF!+#REF!</f>
        <v>#REF!</v>
      </c>
      <c r="AF188" s="46" t="e">
        <f>#REF!+#REF!</f>
        <v>#REF!</v>
      </c>
      <c r="AG188" s="46" t="e">
        <f>#REF!+#REF!</f>
        <v>#REF!</v>
      </c>
      <c r="AH188" s="46" t="e">
        <f>#REF!+#REF!</f>
        <v>#REF!</v>
      </c>
      <c r="AI188" s="46" t="e">
        <f>#REF!+#REF!</f>
        <v>#REF!</v>
      </c>
      <c r="AJ188" s="46" t="e">
        <f>#REF!+#REF!</f>
        <v>#REF!</v>
      </c>
      <c r="AK188" s="46" t="e">
        <f>#REF!+#REF!</f>
        <v>#REF!</v>
      </c>
      <c r="AL188" s="46" t="e">
        <f>#REF!+#REF!</f>
        <v>#REF!</v>
      </c>
      <c r="AM188" s="46" t="e">
        <f>#REF!+#REF!</f>
        <v>#REF!</v>
      </c>
      <c r="AN188" s="46" t="e">
        <f>#REF!+#REF!</f>
        <v>#REF!</v>
      </c>
      <c r="AO188" s="46" t="e">
        <f>#REF!+#REF!</f>
        <v>#REF!</v>
      </c>
      <c r="AP188" s="33"/>
      <c r="AQ188" s="33"/>
      <c r="AR188" s="33"/>
    </row>
    <row r="189" spans="1:44" x14ac:dyDescent="0.2">
      <c r="A189" s="47" t="s">
        <v>314</v>
      </c>
      <c r="B189" s="48" t="s">
        <v>409</v>
      </c>
      <c r="C189" s="46">
        <f t="shared" ref="C189:O189" si="141">C71+C63</f>
        <v>0</v>
      </c>
      <c r="D189" s="46">
        <f t="shared" si="141"/>
        <v>0</v>
      </c>
      <c r="E189" s="46">
        <f t="shared" si="141"/>
        <v>0</v>
      </c>
      <c r="F189" s="46">
        <f t="shared" si="141"/>
        <v>0</v>
      </c>
      <c r="G189" s="46">
        <f t="shared" si="141"/>
        <v>0</v>
      </c>
      <c r="H189" s="46">
        <f t="shared" si="141"/>
        <v>0</v>
      </c>
      <c r="I189" s="46">
        <f t="shared" si="141"/>
        <v>0</v>
      </c>
      <c r="J189" s="46">
        <f t="shared" si="141"/>
        <v>0</v>
      </c>
      <c r="K189" s="46">
        <f t="shared" si="141"/>
        <v>0</v>
      </c>
      <c r="L189" s="46">
        <f t="shared" si="141"/>
        <v>0</v>
      </c>
      <c r="M189" s="46">
        <f t="shared" si="141"/>
        <v>0</v>
      </c>
      <c r="N189" s="46">
        <f t="shared" si="141"/>
        <v>0</v>
      </c>
      <c r="O189" s="46">
        <f t="shared" si="141"/>
        <v>0</v>
      </c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47" t="s">
        <v>314</v>
      </c>
      <c r="AB189" s="48" t="s">
        <v>409</v>
      </c>
      <c r="AC189" s="46">
        <f t="shared" ref="AC189:AO189" si="142">AC71+AC63</f>
        <v>0</v>
      </c>
      <c r="AD189" s="46">
        <f t="shared" si="142"/>
        <v>0</v>
      </c>
      <c r="AE189" s="46">
        <f t="shared" si="142"/>
        <v>0</v>
      </c>
      <c r="AF189" s="46">
        <f t="shared" si="142"/>
        <v>0</v>
      </c>
      <c r="AG189" s="46">
        <f t="shared" si="142"/>
        <v>0</v>
      </c>
      <c r="AH189" s="46">
        <f t="shared" si="142"/>
        <v>0</v>
      </c>
      <c r="AI189" s="46">
        <f t="shared" si="142"/>
        <v>0</v>
      </c>
      <c r="AJ189" s="46">
        <f t="shared" si="142"/>
        <v>0</v>
      </c>
      <c r="AK189" s="46">
        <f t="shared" si="142"/>
        <v>0</v>
      </c>
      <c r="AL189" s="46">
        <f t="shared" si="142"/>
        <v>0</v>
      </c>
      <c r="AM189" s="46">
        <f t="shared" si="142"/>
        <v>0</v>
      </c>
      <c r="AN189" s="46">
        <f t="shared" si="142"/>
        <v>0</v>
      </c>
      <c r="AO189" s="46">
        <f t="shared" si="142"/>
        <v>0</v>
      </c>
      <c r="AP189" s="33"/>
      <c r="AQ189" s="33"/>
      <c r="AR189" s="33"/>
    </row>
    <row r="190" spans="1:44" x14ac:dyDescent="0.2">
      <c r="A190" s="47" t="s">
        <v>321</v>
      </c>
      <c r="B190" s="48" t="s">
        <v>410</v>
      </c>
      <c r="C190" s="46">
        <f t="shared" ref="C190:O190" si="143">C70</f>
        <v>0</v>
      </c>
      <c r="D190" s="46">
        <f t="shared" si="143"/>
        <v>0</v>
      </c>
      <c r="E190" s="46">
        <f t="shared" si="143"/>
        <v>0</v>
      </c>
      <c r="F190" s="46">
        <f t="shared" si="143"/>
        <v>0</v>
      </c>
      <c r="G190" s="46">
        <f t="shared" si="143"/>
        <v>0</v>
      </c>
      <c r="H190" s="46">
        <f t="shared" si="143"/>
        <v>0</v>
      </c>
      <c r="I190" s="46">
        <f t="shared" si="143"/>
        <v>0</v>
      </c>
      <c r="J190" s="46">
        <f t="shared" si="143"/>
        <v>0</v>
      </c>
      <c r="K190" s="46">
        <f t="shared" si="143"/>
        <v>0</v>
      </c>
      <c r="L190" s="46">
        <f t="shared" si="143"/>
        <v>0</v>
      </c>
      <c r="M190" s="46">
        <f t="shared" si="143"/>
        <v>0</v>
      </c>
      <c r="N190" s="46">
        <f t="shared" si="143"/>
        <v>0</v>
      </c>
      <c r="O190" s="46">
        <f t="shared" si="143"/>
        <v>0</v>
      </c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47" t="s">
        <v>321</v>
      </c>
      <c r="AB190" s="48" t="s">
        <v>410</v>
      </c>
      <c r="AC190" s="46">
        <f t="shared" ref="AC190:AO190" si="144">AC70</f>
        <v>0</v>
      </c>
      <c r="AD190" s="46">
        <f t="shared" si="144"/>
        <v>0</v>
      </c>
      <c r="AE190" s="46">
        <f t="shared" si="144"/>
        <v>0</v>
      </c>
      <c r="AF190" s="46">
        <f t="shared" si="144"/>
        <v>0</v>
      </c>
      <c r="AG190" s="46">
        <f t="shared" si="144"/>
        <v>0</v>
      </c>
      <c r="AH190" s="46">
        <f t="shared" si="144"/>
        <v>0</v>
      </c>
      <c r="AI190" s="46">
        <f t="shared" si="144"/>
        <v>0</v>
      </c>
      <c r="AJ190" s="46">
        <f t="shared" si="144"/>
        <v>0</v>
      </c>
      <c r="AK190" s="46">
        <f t="shared" si="144"/>
        <v>0</v>
      </c>
      <c r="AL190" s="46">
        <f t="shared" si="144"/>
        <v>0</v>
      </c>
      <c r="AM190" s="46">
        <f t="shared" si="144"/>
        <v>0</v>
      </c>
      <c r="AN190" s="46">
        <f t="shared" si="144"/>
        <v>0</v>
      </c>
      <c r="AO190" s="46">
        <f t="shared" si="144"/>
        <v>0</v>
      </c>
      <c r="AP190" s="33"/>
      <c r="AQ190" s="33"/>
      <c r="AR190" s="33"/>
    </row>
    <row r="191" spans="1:44" x14ac:dyDescent="0.2">
      <c r="A191" s="47" t="s">
        <v>316</v>
      </c>
      <c r="B191" s="48" t="s">
        <v>411</v>
      </c>
      <c r="C191" s="50">
        <f t="shared" ref="C191:O191" si="145">C64+C72</f>
        <v>15183</v>
      </c>
      <c r="D191" s="50">
        <f t="shared" si="145"/>
        <v>15159</v>
      </c>
      <c r="E191" s="50">
        <f t="shared" si="145"/>
        <v>15135</v>
      </c>
      <c r="F191" s="50">
        <f t="shared" si="145"/>
        <v>15111</v>
      </c>
      <c r="G191" s="50">
        <f t="shared" si="145"/>
        <v>15088</v>
      </c>
      <c r="H191" s="50">
        <f t="shared" si="145"/>
        <v>15064</v>
      </c>
      <c r="I191" s="50">
        <f t="shared" si="145"/>
        <v>15040</v>
      </c>
      <c r="J191" s="50">
        <f t="shared" si="145"/>
        <v>15016</v>
      </c>
      <c r="K191" s="50">
        <f t="shared" si="145"/>
        <v>14993</v>
      </c>
      <c r="L191" s="50">
        <f t="shared" si="145"/>
        <v>14969</v>
      </c>
      <c r="M191" s="50">
        <f t="shared" si="145"/>
        <v>14945</v>
      </c>
      <c r="N191" s="50">
        <f t="shared" si="145"/>
        <v>14921</v>
      </c>
      <c r="O191" s="50">
        <f t="shared" si="145"/>
        <v>14898</v>
      </c>
      <c r="P191" s="50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47" t="s">
        <v>316</v>
      </c>
      <c r="AB191" s="48" t="s">
        <v>411</v>
      </c>
      <c r="AC191" s="50">
        <f t="shared" ref="AC191:AO191" si="146">AC64+AC72</f>
        <v>0</v>
      </c>
      <c r="AD191" s="50">
        <f t="shared" si="146"/>
        <v>0</v>
      </c>
      <c r="AE191" s="50">
        <f t="shared" si="146"/>
        <v>0</v>
      </c>
      <c r="AF191" s="50">
        <f t="shared" si="146"/>
        <v>0</v>
      </c>
      <c r="AG191" s="50">
        <f t="shared" si="146"/>
        <v>0</v>
      </c>
      <c r="AH191" s="50">
        <f t="shared" si="146"/>
        <v>0</v>
      </c>
      <c r="AI191" s="50">
        <f t="shared" si="146"/>
        <v>0</v>
      </c>
      <c r="AJ191" s="50">
        <f t="shared" si="146"/>
        <v>0</v>
      </c>
      <c r="AK191" s="50">
        <f t="shared" si="146"/>
        <v>0</v>
      </c>
      <c r="AL191" s="50">
        <f t="shared" si="146"/>
        <v>0</v>
      </c>
      <c r="AM191" s="50">
        <f t="shared" si="146"/>
        <v>0</v>
      </c>
      <c r="AN191" s="50">
        <f t="shared" si="146"/>
        <v>0</v>
      </c>
      <c r="AO191" s="50">
        <f t="shared" si="146"/>
        <v>0</v>
      </c>
      <c r="AP191" s="50"/>
      <c r="AQ191" s="33"/>
      <c r="AR191" s="33"/>
    </row>
    <row r="192" spans="1:44" ht="3.95" customHeight="1" x14ac:dyDescent="0.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</row>
    <row r="193" spans="1:44" x14ac:dyDescent="0.2">
      <c r="A193" s="30"/>
      <c r="B193" s="31" t="s">
        <v>412</v>
      </c>
      <c r="C193" s="50" t="e">
        <f t="shared" ref="C193:O193" si="147">SUM(C182:C192)</f>
        <v>#REF!</v>
      </c>
      <c r="D193" s="50" t="e">
        <f t="shared" si="147"/>
        <v>#REF!</v>
      </c>
      <c r="E193" s="50" t="e">
        <f t="shared" si="147"/>
        <v>#REF!</v>
      </c>
      <c r="F193" s="50" t="e">
        <f t="shared" si="147"/>
        <v>#REF!</v>
      </c>
      <c r="G193" s="50" t="e">
        <f t="shared" si="147"/>
        <v>#REF!</v>
      </c>
      <c r="H193" s="50" t="e">
        <f t="shared" si="147"/>
        <v>#REF!</v>
      </c>
      <c r="I193" s="50" t="e">
        <f t="shared" si="147"/>
        <v>#REF!</v>
      </c>
      <c r="J193" s="50" t="e">
        <f t="shared" si="147"/>
        <v>#REF!</v>
      </c>
      <c r="K193" s="50" t="e">
        <f t="shared" si="147"/>
        <v>#REF!</v>
      </c>
      <c r="L193" s="50" t="e">
        <f t="shared" si="147"/>
        <v>#REF!</v>
      </c>
      <c r="M193" s="50" t="e">
        <f t="shared" si="147"/>
        <v>#REF!</v>
      </c>
      <c r="N193" s="50" t="e">
        <f t="shared" si="147"/>
        <v>#REF!</v>
      </c>
      <c r="O193" s="50" t="e">
        <f t="shared" si="147"/>
        <v>#REF!</v>
      </c>
      <c r="P193" s="50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0"/>
      <c r="AB193" s="31" t="s">
        <v>412</v>
      </c>
      <c r="AC193" s="50" t="e">
        <f t="shared" ref="AC193:AO193" si="148">SUM(AC182:AC192)</f>
        <v>#REF!</v>
      </c>
      <c r="AD193" s="50" t="e">
        <f t="shared" si="148"/>
        <v>#REF!</v>
      </c>
      <c r="AE193" s="50" t="e">
        <f t="shared" si="148"/>
        <v>#REF!</v>
      </c>
      <c r="AF193" s="50" t="e">
        <f t="shared" si="148"/>
        <v>#REF!</v>
      </c>
      <c r="AG193" s="50" t="e">
        <f t="shared" si="148"/>
        <v>#REF!</v>
      </c>
      <c r="AH193" s="50" t="e">
        <f t="shared" si="148"/>
        <v>#REF!</v>
      </c>
      <c r="AI193" s="50" t="e">
        <f t="shared" si="148"/>
        <v>#REF!</v>
      </c>
      <c r="AJ193" s="50" t="e">
        <f t="shared" si="148"/>
        <v>#REF!</v>
      </c>
      <c r="AK193" s="50" t="e">
        <f t="shared" si="148"/>
        <v>#REF!</v>
      </c>
      <c r="AL193" s="50" t="e">
        <f t="shared" si="148"/>
        <v>#REF!</v>
      </c>
      <c r="AM193" s="50" t="e">
        <f t="shared" si="148"/>
        <v>#REF!</v>
      </c>
      <c r="AN193" s="50" t="e">
        <f t="shared" si="148"/>
        <v>#REF!</v>
      </c>
      <c r="AO193" s="50" t="e">
        <f t="shared" si="148"/>
        <v>#REF!</v>
      </c>
      <c r="AP193" s="50"/>
      <c r="AQ193" s="33"/>
      <c r="AR193" s="33"/>
    </row>
    <row r="194" spans="1:44" x14ac:dyDescent="0.2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</row>
    <row r="195" spans="1:44" x14ac:dyDescent="0.2">
      <c r="A195" s="30"/>
      <c r="B195" s="31" t="s">
        <v>413</v>
      </c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0"/>
      <c r="AB195" s="31" t="s">
        <v>413</v>
      </c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33"/>
      <c r="AQ195" s="33"/>
      <c r="AR195" s="33"/>
    </row>
    <row r="196" spans="1:44" x14ac:dyDescent="0.2">
      <c r="A196" s="47" t="s">
        <v>275</v>
      </c>
      <c r="B196" s="58" t="s">
        <v>414</v>
      </c>
      <c r="C196" s="46">
        <f t="shared" ref="C196:O196" si="149">C77</f>
        <v>0</v>
      </c>
      <c r="D196" s="46">
        <f t="shared" si="149"/>
        <v>0</v>
      </c>
      <c r="E196" s="46">
        <f t="shared" si="149"/>
        <v>0</v>
      </c>
      <c r="F196" s="46">
        <f t="shared" si="149"/>
        <v>0</v>
      </c>
      <c r="G196" s="46">
        <f t="shared" si="149"/>
        <v>0</v>
      </c>
      <c r="H196" s="46">
        <f t="shared" si="149"/>
        <v>0</v>
      </c>
      <c r="I196" s="46">
        <f t="shared" si="149"/>
        <v>0</v>
      </c>
      <c r="J196" s="46">
        <f t="shared" si="149"/>
        <v>0</v>
      </c>
      <c r="K196" s="46">
        <f t="shared" si="149"/>
        <v>0</v>
      </c>
      <c r="L196" s="46">
        <f t="shared" si="149"/>
        <v>0</v>
      </c>
      <c r="M196" s="46">
        <f t="shared" si="149"/>
        <v>0</v>
      </c>
      <c r="N196" s="46">
        <f t="shared" si="149"/>
        <v>0</v>
      </c>
      <c r="O196" s="46">
        <f t="shared" si="149"/>
        <v>0</v>
      </c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47" t="s">
        <v>275</v>
      </c>
      <c r="AB196" s="48" t="s">
        <v>415</v>
      </c>
      <c r="AC196" s="46">
        <f t="shared" ref="AC196:AO196" si="150">AC77</f>
        <v>0</v>
      </c>
      <c r="AD196" s="46">
        <f t="shared" si="150"/>
        <v>0</v>
      </c>
      <c r="AE196" s="46">
        <f t="shared" si="150"/>
        <v>0</v>
      </c>
      <c r="AF196" s="46">
        <f t="shared" si="150"/>
        <v>0</v>
      </c>
      <c r="AG196" s="46">
        <f t="shared" si="150"/>
        <v>0</v>
      </c>
      <c r="AH196" s="46">
        <f t="shared" si="150"/>
        <v>0</v>
      </c>
      <c r="AI196" s="46">
        <f t="shared" si="150"/>
        <v>0</v>
      </c>
      <c r="AJ196" s="46">
        <f t="shared" si="150"/>
        <v>0</v>
      </c>
      <c r="AK196" s="46">
        <f t="shared" si="150"/>
        <v>0</v>
      </c>
      <c r="AL196" s="46">
        <f t="shared" si="150"/>
        <v>0</v>
      </c>
      <c r="AM196" s="46">
        <f t="shared" si="150"/>
        <v>0</v>
      </c>
      <c r="AN196" s="46">
        <f t="shared" si="150"/>
        <v>0</v>
      </c>
      <c r="AO196" s="46">
        <f t="shared" si="150"/>
        <v>0</v>
      </c>
      <c r="AP196" s="33"/>
      <c r="AQ196" s="33"/>
      <c r="AR196" s="33"/>
    </row>
    <row r="197" spans="1:44" x14ac:dyDescent="0.2">
      <c r="A197" s="47" t="s">
        <v>326</v>
      </c>
      <c r="B197" s="48" t="s">
        <v>416</v>
      </c>
      <c r="C197" s="46">
        <f t="shared" ref="C197:O197" si="151">C78+C79</f>
        <v>7750</v>
      </c>
      <c r="D197" s="46">
        <f t="shared" si="151"/>
        <v>7750</v>
      </c>
      <c r="E197" s="46">
        <f t="shared" si="151"/>
        <v>7750</v>
      </c>
      <c r="F197" s="46">
        <f t="shared" si="151"/>
        <v>7750</v>
      </c>
      <c r="G197" s="46">
        <f t="shared" si="151"/>
        <v>7750</v>
      </c>
      <c r="H197" s="46">
        <f t="shared" si="151"/>
        <v>7750</v>
      </c>
      <c r="I197" s="46">
        <f t="shared" si="151"/>
        <v>7750</v>
      </c>
      <c r="J197" s="46">
        <f t="shared" si="151"/>
        <v>7750</v>
      </c>
      <c r="K197" s="46">
        <f t="shared" si="151"/>
        <v>7750</v>
      </c>
      <c r="L197" s="46">
        <f t="shared" si="151"/>
        <v>7750</v>
      </c>
      <c r="M197" s="46">
        <f t="shared" si="151"/>
        <v>7750</v>
      </c>
      <c r="N197" s="46">
        <f t="shared" si="151"/>
        <v>3900</v>
      </c>
      <c r="O197" s="46">
        <f t="shared" si="151"/>
        <v>3900</v>
      </c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47" t="s">
        <v>326</v>
      </c>
      <c r="AB197" s="48" t="s">
        <v>416</v>
      </c>
      <c r="AC197" s="46">
        <f t="shared" ref="AC197:AO197" si="152">AC78+AC79</f>
        <v>0</v>
      </c>
      <c r="AD197" s="46">
        <f t="shared" si="152"/>
        <v>0</v>
      </c>
      <c r="AE197" s="46">
        <f t="shared" si="152"/>
        <v>0</v>
      </c>
      <c r="AF197" s="46">
        <f t="shared" si="152"/>
        <v>0</v>
      </c>
      <c r="AG197" s="46">
        <f t="shared" si="152"/>
        <v>0</v>
      </c>
      <c r="AH197" s="46">
        <f t="shared" si="152"/>
        <v>0</v>
      </c>
      <c r="AI197" s="46">
        <f t="shared" si="152"/>
        <v>0</v>
      </c>
      <c r="AJ197" s="46">
        <f t="shared" si="152"/>
        <v>0</v>
      </c>
      <c r="AK197" s="46">
        <f t="shared" si="152"/>
        <v>0</v>
      </c>
      <c r="AL197" s="46">
        <f t="shared" si="152"/>
        <v>0</v>
      </c>
      <c r="AM197" s="46">
        <f t="shared" si="152"/>
        <v>0</v>
      </c>
      <c r="AN197" s="46">
        <f t="shared" si="152"/>
        <v>0</v>
      </c>
      <c r="AO197" s="46">
        <f t="shared" si="152"/>
        <v>0</v>
      </c>
      <c r="AP197" s="33"/>
      <c r="AQ197" s="33"/>
      <c r="AR197" s="33"/>
    </row>
    <row r="198" spans="1:44" x14ac:dyDescent="0.2">
      <c r="A198" s="47" t="s">
        <v>335</v>
      </c>
      <c r="B198" s="48" t="s">
        <v>417</v>
      </c>
      <c r="C198" s="50">
        <f t="shared" ref="C198:O198" si="153">C89</f>
        <v>1040232</v>
      </c>
      <c r="D198" s="50">
        <f t="shared" si="153"/>
        <v>1046121</v>
      </c>
      <c r="E198" s="50">
        <f t="shared" si="153"/>
        <v>1050909</v>
      </c>
      <c r="F198" s="50">
        <f t="shared" si="153"/>
        <v>1056553</v>
      </c>
      <c r="G198" s="50">
        <f t="shared" si="153"/>
        <v>1061982</v>
      </c>
      <c r="H198" s="50">
        <f t="shared" si="153"/>
        <v>1067802</v>
      </c>
      <c r="I198" s="50">
        <f t="shared" si="153"/>
        <v>1073969</v>
      </c>
      <c r="J198" s="50">
        <f t="shared" si="153"/>
        <v>1080627</v>
      </c>
      <c r="K198" s="50">
        <f t="shared" si="153"/>
        <v>1087227</v>
      </c>
      <c r="L198" s="50">
        <f t="shared" si="153"/>
        <v>1093441</v>
      </c>
      <c r="M198" s="50">
        <f t="shared" si="153"/>
        <v>1100014</v>
      </c>
      <c r="N198" s="50">
        <f t="shared" si="153"/>
        <v>1106572</v>
      </c>
      <c r="O198" s="50">
        <f t="shared" si="153"/>
        <v>1113251</v>
      </c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47" t="s">
        <v>335</v>
      </c>
      <c r="AB198" s="48" t="s">
        <v>417</v>
      </c>
      <c r="AC198" s="50">
        <f t="shared" ref="AC198:AO198" si="154">AC89</f>
        <v>191210</v>
      </c>
      <c r="AD198" s="50">
        <f t="shared" si="154"/>
        <v>190885</v>
      </c>
      <c r="AE198" s="50">
        <f t="shared" si="154"/>
        <v>190560</v>
      </c>
      <c r="AF198" s="50">
        <f t="shared" si="154"/>
        <v>190235</v>
      </c>
      <c r="AG198" s="50">
        <f t="shared" si="154"/>
        <v>189910</v>
      </c>
      <c r="AH198" s="50">
        <f t="shared" si="154"/>
        <v>189585</v>
      </c>
      <c r="AI198" s="50">
        <f t="shared" si="154"/>
        <v>189260</v>
      </c>
      <c r="AJ198" s="50">
        <f t="shared" si="154"/>
        <v>188935</v>
      </c>
      <c r="AK198" s="50">
        <f t="shared" si="154"/>
        <v>188610</v>
      </c>
      <c r="AL198" s="50">
        <f t="shared" si="154"/>
        <v>188285</v>
      </c>
      <c r="AM198" s="50">
        <f t="shared" si="154"/>
        <v>187960</v>
      </c>
      <c r="AN198" s="50">
        <f t="shared" si="154"/>
        <v>187635</v>
      </c>
      <c r="AO198" s="50">
        <f t="shared" si="154"/>
        <v>187310</v>
      </c>
      <c r="AP198" s="33"/>
      <c r="AQ198" s="33"/>
      <c r="AR198" s="33"/>
    </row>
    <row r="199" spans="1:44" ht="3.95" customHeight="1" x14ac:dyDescent="0.2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</row>
    <row r="200" spans="1:44" x14ac:dyDescent="0.2">
      <c r="A200" s="30"/>
      <c r="B200" s="31" t="s">
        <v>418</v>
      </c>
      <c r="C200" s="50">
        <f t="shared" ref="C200:O200" si="155">SUM(C196:C199)</f>
        <v>1047982</v>
      </c>
      <c r="D200" s="50">
        <f t="shared" si="155"/>
        <v>1053871</v>
      </c>
      <c r="E200" s="50">
        <f t="shared" si="155"/>
        <v>1058659</v>
      </c>
      <c r="F200" s="50">
        <f t="shared" si="155"/>
        <v>1064303</v>
      </c>
      <c r="G200" s="50">
        <f t="shared" si="155"/>
        <v>1069732</v>
      </c>
      <c r="H200" s="50">
        <f t="shared" si="155"/>
        <v>1075552</v>
      </c>
      <c r="I200" s="50">
        <f t="shared" si="155"/>
        <v>1081719</v>
      </c>
      <c r="J200" s="50">
        <f t="shared" si="155"/>
        <v>1088377</v>
      </c>
      <c r="K200" s="50">
        <f t="shared" si="155"/>
        <v>1094977</v>
      </c>
      <c r="L200" s="50">
        <f t="shared" si="155"/>
        <v>1101191</v>
      </c>
      <c r="M200" s="50">
        <f t="shared" si="155"/>
        <v>1107764</v>
      </c>
      <c r="N200" s="50">
        <f t="shared" si="155"/>
        <v>1110472</v>
      </c>
      <c r="O200" s="50">
        <f t="shared" si="155"/>
        <v>1117151</v>
      </c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0"/>
      <c r="AB200" s="31" t="s">
        <v>418</v>
      </c>
      <c r="AC200" s="50">
        <f t="shared" ref="AC200:AO200" si="156">SUM(AC196:AC199)</f>
        <v>191210</v>
      </c>
      <c r="AD200" s="50">
        <f t="shared" si="156"/>
        <v>190885</v>
      </c>
      <c r="AE200" s="50">
        <f t="shared" si="156"/>
        <v>190560</v>
      </c>
      <c r="AF200" s="50">
        <f t="shared" si="156"/>
        <v>190235</v>
      </c>
      <c r="AG200" s="50">
        <f t="shared" si="156"/>
        <v>189910</v>
      </c>
      <c r="AH200" s="50">
        <f t="shared" si="156"/>
        <v>189585</v>
      </c>
      <c r="AI200" s="50">
        <f t="shared" si="156"/>
        <v>189260</v>
      </c>
      <c r="AJ200" s="50">
        <f t="shared" si="156"/>
        <v>188935</v>
      </c>
      <c r="AK200" s="50">
        <f t="shared" si="156"/>
        <v>188610</v>
      </c>
      <c r="AL200" s="50">
        <f t="shared" si="156"/>
        <v>188285</v>
      </c>
      <c r="AM200" s="50">
        <f t="shared" si="156"/>
        <v>187960</v>
      </c>
      <c r="AN200" s="50">
        <f t="shared" si="156"/>
        <v>187635</v>
      </c>
      <c r="AO200" s="50">
        <f t="shared" si="156"/>
        <v>187310</v>
      </c>
      <c r="AP200" s="33"/>
      <c r="AQ200" s="33"/>
      <c r="AR200" s="33"/>
    </row>
    <row r="201" spans="1:44" x14ac:dyDescent="0.2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</row>
    <row r="202" spans="1:44" x14ac:dyDescent="0.2">
      <c r="A202" s="30"/>
      <c r="B202" s="31" t="s">
        <v>419</v>
      </c>
      <c r="C202" s="52" t="e">
        <f t="shared" ref="C202:O202" si="157">C193+C200</f>
        <v>#REF!</v>
      </c>
      <c r="D202" s="52" t="e">
        <f t="shared" si="157"/>
        <v>#REF!</v>
      </c>
      <c r="E202" s="52" t="e">
        <f t="shared" si="157"/>
        <v>#REF!</v>
      </c>
      <c r="F202" s="52" t="e">
        <f t="shared" si="157"/>
        <v>#REF!</v>
      </c>
      <c r="G202" s="52" t="e">
        <f t="shared" si="157"/>
        <v>#REF!</v>
      </c>
      <c r="H202" s="52" t="e">
        <f t="shared" si="157"/>
        <v>#REF!</v>
      </c>
      <c r="I202" s="52" t="e">
        <f t="shared" si="157"/>
        <v>#REF!</v>
      </c>
      <c r="J202" s="52" t="e">
        <f t="shared" si="157"/>
        <v>#REF!</v>
      </c>
      <c r="K202" s="52" t="e">
        <f t="shared" si="157"/>
        <v>#REF!</v>
      </c>
      <c r="L202" s="52" t="e">
        <f t="shared" si="157"/>
        <v>#REF!</v>
      </c>
      <c r="M202" s="52" t="e">
        <f t="shared" si="157"/>
        <v>#REF!</v>
      </c>
      <c r="N202" s="52" t="e">
        <f t="shared" si="157"/>
        <v>#REF!</v>
      </c>
      <c r="O202" s="52" t="e">
        <f t="shared" si="157"/>
        <v>#REF!</v>
      </c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0"/>
      <c r="AB202" s="31" t="s">
        <v>419</v>
      </c>
      <c r="AC202" s="52" t="e">
        <f t="shared" ref="AC202:AO202" si="158">AC193+AC200</f>
        <v>#REF!</v>
      </c>
      <c r="AD202" s="52" t="e">
        <f t="shared" si="158"/>
        <v>#REF!</v>
      </c>
      <c r="AE202" s="52" t="e">
        <f t="shared" si="158"/>
        <v>#REF!</v>
      </c>
      <c r="AF202" s="52" t="e">
        <f t="shared" si="158"/>
        <v>#REF!</v>
      </c>
      <c r="AG202" s="52" t="e">
        <f t="shared" si="158"/>
        <v>#REF!</v>
      </c>
      <c r="AH202" s="52" t="e">
        <f t="shared" si="158"/>
        <v>#REF!</v>
      </c>
      <c r="AI202" s="52" t="e">
        <f t="shared" si="158"/>
        <v>#REF!</v>
      </c>
      <c r="AJ202" s="52" t="e">
        <f t="shared" si="158"/>
        <v>#REF!</v>
      </c>
      <c r="AK202" s="52" t="e">
        <f t="shared" si="158"/>
        <v>#REF!</v>
      </c>
      <c r="AL202" s="52" t="e">
        <f t="shared" si="158"/>
        <v>#REF!</v>
      </c>
      <c r="AM202" s="52" t="e">
        <f t="shared" si="158"/>
        <v>#REF!</v>
      </c>
      <c r="AN202" s="52" t="e">
        <f t="shared" si="158"/>
        <v>#REF!</v>
      </c>
      <c r="AO202" s="52" t="e">
        <f t="shared" si="158"/>
        <v>#REF!</v>
      </c>
      <c r="AP202" s="33"/>
      <c r="AQ202" s="33"/>
      <c r="AR202" s="33"/>
    </row>
    <row r="203" spans="1:44" x14ac:dyDescent="0.2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</row>
    <row r="204" spans="1:44" x14ac:dyDescent="0.2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</row>
    <row r="205" spans="1:44" x14ac:dyDescent="0.2">
      <c r="A205" s="33"/>
      <c r="B205" s="48" t="s">
        <v>338</v>
      </c>
      <c r="C205" s="46" t="e">
        <f t="shared" ref="C205:O205" si="159">C178-C202</f>
        <v>#REF!</v>
      </c>
      <c r="D205" s="46" t="e">
        <f t="shared" si="159"/>
        <v>#REF!</v>
      </c>
      <c r="E205" s="46" t="e">
        <f t="shared" si="159"/>
        <v>#REF!</v>
      </c>
      <c r="F205" s="46" t="e">
        <f t="shared" si="159"/>
        <v>#REF!</v>
      </c>
      <c r="G205" s="46" t="e">
        <f t="shared" si="159"/>
        <v>#REF!</v>
      </c>
      <c r="H205" s="46" t="e">
        <f t="shared" si="159"/>
        <v>#REF!</v>
      </c>
      <c r="I205" s="46" t="e">
        <f t="shared" si="159"/>
        <v>#REF!</v>
      </c>
      <c r="J205" s="46" t="e">
        <f t="shared" si="159"/>
        <v>#REF!</v>
      </c>
      <c r="K205" s="46" t="e">
        <f t="shared" si="159"/>
        <v>#REF!</v>
      </c>
      <c r="L205" s="46" t="e">
        <f t="shared" si="159"/>
        <v>#REF!</v>
      </c>
      <c r="M205" s="46" t="e">
        <f t="shared" si="159"/>
        <v>#REF!</v>
      </c>
      <c r="N205" s="46" t="e">
        <f t="shared" si="159"/>
        <v>#REF!</v>
      </c>
      <c r="O205" s="46" t="e">
        <f t="shared" si="159"/>
        <v>#REF!</v>
      </c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48" t="s">
        <v>338</v>
      </c>
      <c r="AC205" s="46" t="e">
        <f t="shared" ref="AC205:AO205" si="160">AC178-AC202</f>
        <v>#REF!</v>
      </c>
      <c r="AD205" s="46" t="e">
        <f t="shared" si="160"/>
        <v>#REF!</v>
      </c>
      <c r="AE205" s="46" t="e">
        <f t="shared" si="160"/>
        <v>#REF!</v>
      </c>
      <c r="AF205" s="46" t="e">
        <f t="shared" si="160"/>
        <v>#REF!</v>
      </c>
      <c r="AG205" s="46" t="e">
        <f t="shared" si="160"/>
        <v>#REF!</v>
      </c>
      <c r="AH205" s="46" t="e">
        <f t="shared" si="160"/>
        <v>#REF!</v>
      </c>
      <c r="AI205" s="46" t="e">
        <f t="shared" si="160"/>
        <v>#REF!</v>
      </c>
      <c r="AJ205" s="46" t="e">
        <f t="shared" si="160"/>
        <v>#REF!</v>
      </c>
      <c r="AK205" s="46" t="e">
        <f t="shared" si="160"/>
        <v>#REF!</v>
      </c>
      <c r="AL205" s="46" t="e">
        <f t="shared" si="160"/>
        <v>#REF!</v>
      </c>
      <c r="AM205" s="46" t="e">
        <f t="shared" si="160"/>
        <v>#REF!</v>
      </c>
      <c r="AN205" s="46" t="e">
        <f t="shared" si="160"/>
        <v>#REF!</v>
      </c>
      <c r="AO205" s="46" t="e">
        <f t="shared" si="160"/>
        <v>#REF!</v>
      </c>
      <c r="AP205" s="33"/>
      <c r="AQ205" s="33"/>
      <c r="AR205" s="33"/>
    </row>
    <row r="206" spans="1:44" x14ac:dyDescent="0.2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</row>
    <row r="208" spans="1:44" ht="8.1" customHeight="1" x14ac:dyDescent="0.2"/>
    <row r="229" spans="3:4" x14ac:dyDescent="0.2">
      <c r="C229" s="2" t="s">
        <v>420</v>
      </c>
      <c r="D229" s="2" t="s">
        <v>421</v>
      </c>
    </row>
    <row r="230" spans="3:4" x14ac:dyDescent="0.2">
      <c r="D230" s="2" t="s">
        <v>422</v>
      </c>
    </row>
    <row r="235" spans="3:4" x14ac:dyDescent="0.2">
      <c r="C235" s="2" t="s">
        <v>423</v>
      </c>
      <c r="D235" s="2" t="s">
        <v>424</v>
      </c>
    </row>
    <row r="236" spans="3:4" x14ac:dyDescent="0.2">
      <c r="D236" s="2" t="s">
        <v>425</v>
      </c>
    </row>
  </sheetData>
  <printOptions horizontalCentered="1" gridLinesSet="0"/>
  <pageMargins left="0.25" right="0.25" top="0.25" bottom="0.25" header="0.5" footer="0.5"/>
  <pageSetup paperSize="5" scale="85" orientation="landscape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 macro="[0]!PrintBalanceSheet">
                <anchor moveWithCells="1" sizeWithCells="1">
                  <from>
                    <xdr:col>1</xdr:col>
                    <xdr:colOff>876300</xdr:colOff>
                    <xdr:row>3</xdr:row>
                    <xdr:rowOff>9525</xdr:rowOff>
                  </from>
                  <to>
                    <xdr:col>1</xdr:col>
                    <xdr:colOff>1905000</xdr:colOff>
                    <xdr:row>6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/>
  <dimension ref="A1:AU496"/>
  <sheetViews>
    <sheetView showGridLines="0" tabSelected="1" topLeftCell="A5" workbookViewId="0">
      <pane xSplit="3" ySplit="3" topLeftCell="D8" activePane="bottomRight" state="frozen"/>
      <selection activeCell="A5" sqref="A5"/>
      <selection pane="topRight" activeCell="D5" sqref="D5"/>
      <selection pane="bottomLeft" activeCell="A8" sqref="A8"/>
      <selection pane="bottomRight" activeCell="D8" sqref="D8"/>
    </sheetView>
  </sheetViews>
  <sheetFormatPr defaultColWidth="10.7109375" defaultRowHeight="12.75" x14ac:dyDescent="0.2"/>
  <cols>
    <col min="1" max="1" width="40.7109375" style="3" customWidth="1"/>
    <col min="2" max="2" width="10.85546875" style="3" customWidth="1"/>
    <col min="3" max="3" width="8.7109375" style="3" customWidth="1"/>
    <col min="4" max="17" width="9.7109375" style="3" customWidth="1"/>
    <col min="18" max="18" width="10.7109375" style="3"/>
    <col min="19" max="19" width="3.85546875" style="3" customWidth="1"/>
    <col min="20" max="22" width="9.7109375" style="3" customWidth="1"/>
    <col min="23" max="23" width="5.7109375" style="3" customWidth="1"/>
    <col min="24" max="26" width="10.7109375" style="3"/>
    <col min="27" max="27" width="52.7109375" style="3" customWidth="1"/>
    <col min="28" max="29" width="9.7109375" style="3" customWidth="1"/>
    <col min="30" max="30" width="10.7109375" style="3"/>
    <col min="31" max="31" width="3.7109375" style="3" customWidth="1"/>
    <col min="32" max="34" width="9.7109375" style="3" customWidth="1"/>
    <col min="35" max="35" width="5.7109375" style="3" customWidth="1"/>
    <col min="36" max="37" width="9.7109375" style="3" customWidth="1"/>
    <col min="38" max="38" width="5.7109375" style="3" customWidth="1"/>
    <col min="39" max="40" width="9.7109375" style="3" customWidth="1"/>
    <col min="41" max="41" width="5.7109375" style="3" customWidth="1"/>
    <col min="42" max="43" width="9.7109375" style="3" customWidth="1"/>
    <col min="44" max="16384" width="10.7109375" style="3"/>
  </cols>
  <sheetData>
    <row r="1" spans="1:47" x14ac:dyDescent="0.2">
      <c r="A1" s="177" t="str">
        <f ca="1">BACKUP!A1</f>
        <v>C:\Users\Felienne\Enron\EnronSpreadsheets\[tracy_geaccone__40369__CFTW02PL.xls]CASHFLOW</v>
      </c>
      <c r="B1" s="63"/>
      <c r="C1" s="63"/>
      <c r="D1" s="63"/>
      <c r="E1" s="63"/>
      <c r="F1" s="63"/>
      <c r="G1" s="63"/>
      <c r="H1" s="63"/>
      <c r="I1" s="180" t="str">
        <f>BACKUP!G1</f>
        <v>TRANSWESTERN PIPELINE GROUP (Including Co. 92)</v>
      </c>
      <c r="J1" s="105"/>
      <c r="K1" s="105"/>
      <c r="L1" s="105"/>
      <c r="M1" s="63"/>
      <c r="N1" s="63"/>
      <c r="O1" s="63"/>
      <c r="P1" s="63"/>
      <c r="Q1" s="63"/>
      <c r="R1" s="63"/>
      <c r="S1" s="63"/>
      <c r="T1" s="63"/>
      <c r="U1" s="63"/>
      <c r="V1" s="65">
        <f ca="1">NOW()</f>
        <v>41887.551149189814</v>
      </c>
      <c r="W1" s="66"/>
      <c r="X1" s="66"/>
      <c r="Y1" s="66"/>
      <c r="Z1" s="66"/>
      <c r="AA1" s="67" t="str">
        <f ca="1">A1</f>
        <v>C:\Users\Felienne\Enron\EnronSpreadsheets\[tracy_geaccone__40369__CFTW02PL.xls]CASHFLOW</v>
      </c>
      <c r="AB1" s="63"/>
      <c r="AC1" s="63"/>
      <c r="AD1" s="105" t="str">
        <f>I1</f>
        <v>TRANSWESTERN PIPELINE GROUP (Including Co. 92)</v>
      </c>
      <c r="AE1" s="105"/>
      <c r="AF1" s="105"/>
      <c r="AG1" s="105"/>
      <c r="AH1" s="63"/>
      <c r="AI1" s="63"/>
      <c r="AJ1" s="63"/>
      <c r="AK1" s="68"/>
      <c r="AL1" s="63"/>
      <c r="AM1" s="63"/>
      <c r="AN1" s="66"/>
      <c r="AO1" s="66"/>
      <c r="AP1" s="66"/>
      <c r="AQ1" s="65">
        <f ca="1">NOW()</f>
        <v>41887.551149189814</v>
      </c>
      <c r="AR1" s="66"/>
      <c r="AS1" s="66"/>
      <c r="AT1" s="66"/>
      <c r="AU1" s="66"/>
    </row>
    <row r="2" spans="1:47" x14ac:dyDescent="0.2">
      <c r="A2" s="69" t="s">
        <v>426</v>
      </c>
      <c r="B2" s="63"/>
      <c r="C2" s="63"/>
      <c r="D2" s="63"/>
      <c r="E2" s="63"/>
      <c r="F2" s="63"/>
      <c r="G2" s="63"/>
      <c r="H2" s="63"/>
      <c r="I2" s="181" t="s">
        <v>427</v>
      </c>
      <c r="J2" s="105"/>
      <c r="K2" s="105"/>
      <c r="L2" s="105"/>
      <c r="M2" s="63"/>
      <c r="N2" s="63"/>
      <c r="O2" s="63"/>
      <c r="P2" s="63"/>
      <c r="Q2" s="63"/>
      <c r="R2" s="63"/>
      <c r="S2" s="63"/>
      <c r="T2" s="63"/>
      <c r="U2" s="63"/>
      <c r="V2" s="70">
        <f ca="1">NOW()</f>
        <v>41887.551149189814</v>
      </c>
      <c r="W2" s="66"/>
      <c r="X2" s="66"/>
      <c r="Y2" s="66"/>
      <c r="Z2" s="66"/>
      <c r="AA2" s="69" t="s">
        <v>428</v>
      </c>
      <c r="AB2" s="63"/>
      <c r="AC2" s="63"/>
      <c r="AD2" s="105" t="str">
        <f>I2</f>
        <v>CASH FLOW STATEMENT</v>
      </c>
      <c r="AE2" s="105"/>
      <c r="AF2" s="105"/>
      <c r="AG2" s="105"/>
      <c r="AH2" s="63"/>
      <c r="AI2" s="63"/>
      <c r="AJ2" s="63"/>
      <c r="AK2" s="71"/>
      <c r="AL2" s="63"/>
      <c r="AM2" s="63"/>
      <c r="AN2" s="66"/>
      <c r="AO2" s="66"/>
      <c r="AP2" s="66"/>
      <c r="AQ2" s="70">
        <f ca="1">NOW()</f>
        <v>41887.551149189814</v>
      </c>
      <c r="AR2" s="66"/>
      <c r="AS2" s="66"/>
      <c r="AT2" s="66"/>
      <c r="AU2" s="66"/>
    </row>
    <row r="3" spans="1:47" x14ac:dyDescent="0.2">
      <c r="A3" s="71"/>
      <c r="B3" s="63"/>
      <c r="C3" s="63"/>
      <c r="D3" s="63"/>
      <c r="E3" s="63"/>
      <c r="F3" s="63"/>
      <c r="G3" s="63"/>
      <c r="H3" s="63"/>
      <c r="I3" s="180" t="str">
        <f>BACKUP!G3</f>
        <v>2002 OPERATING PLAN</v>
      </c>
      <c r="J3" s="105"/>
      <c r="K3" s="105"/>
      <c r="L3" s="105"/>
      <c r="M3" s="63"/>
      <c r="N3" s="63"/>
      <c r="O3" s="63"/>
      <c r="P3" s="63"/>
      <c r="Q3" s="63"/>
      <c r="R3" s="63"/>
      <c r="S3" s="63"/>
      <c r="T3" s="63"/>
      <c r="U3" s="63"/>
      <c r="V3" s="63"/>
      <c r="W3" s="66"/>
      <c r="X3" s="66"/>
      <c r="Y3" s="66"/>
      <c r="Z3" s="66"/>
      <c r="AA3" s="71"/>
      <c r="AB3" s="63"/>
      <c r="AC3" s="63"/>
      <c r="AD3" s="105" t="str">
        <f>I3</f>
        <v>2002 OPERATING PLAN</v>
      </c>
      <c r="AE3" s="105"/>
      <c r="AF3" s="105"/>
      <c r="AG3" s="105"/>
      <c r="AH3" s="63"/>
      <c r="AI3" s="63"/>
      <c r="AJ3" s="63"/>
      <c r="AK3" s="63"/>
      <c r="AL3" s="63"/>
      <c r="AM3" s="63"/>
      <c r="AN3" s="63"/>
      <c r="AO3" s="66"/>
      <c r="AP3" s="66"/>
      <c r="AQ3" s="66"/>
      <c r="AR3" s="66"/>
      <c r="AS3" s="66"/>
      <c r="AT3" s="66"/>
      <c r="AU3" s="66"/>
    </row>
    <row r="4" spans="1:47" x14ac:dyDescent="0.2">
      <c r="A4" s="63"/>
      <c r="B4" s="63"/>
      <c r="C4" s="63"/>
      <c r="D4" s="63"/>
      <c r="E4" s="63"/>
      <c r="F4" s="63"/>
      <c r="G4" s="63"/>
      <c r="H4" s="63"/>
      <c r="I4" s="180" t="str">
        <f>BACKUP!G4</f>
        <v>(Thousands of Dollars)</v>
      </c>
      <c r="J4" s="105"/>
      <c r="K4" s="105"/>
      <c r="L4" s="105"/>
      <c r="M4" s="63"/>
      <c r="N4" s="63"/>
      <c r="O4" s="63"/>
      <c r="P4" s="63"/>
      <c r="Q4" s="63"/>
      <c r="R4" s="63"/>
      <c r="S4" s="63"/>
      <c r="T4" s="63"/>
      <c r="U4" s="63"/>
      <c r="V4" s="63"/>
      <c r="W4" s="66"/>
      <c r="X4" s="66"/>
      <c r="Y4" s="66"/>
      <c r="Z4" s="66"/>
      <c r="AA4" s="63"/>
      <c r="AB4" s="63"/>
      <c r="AC4" s="63"/>
      <c r="AD4" s="105" t="str">
        <f>I4</f>
        <v>(Thousands of Dollars)</v>
      </c>
      <c r="AE4" s="105"/>
      <c r="AF4" s="105"/>
      <c r="AG4" s="105"/>
      <c r="AH4" s="63"/>
      <c r="AI4" s="63"/>
      <c r="AJ4" s="63"/>
      <c r="AK4" s="63"/>
      <c r="AL4" s="63"/>
      <c r="AM4" s="63"/>
      <c r="AN4" s="63"/>
      <c r="AO4" s="66"/>
      <c r="AP4" s="66"/>
      <c r="AQ4" s="66"/>
      <c r="AR4" s="66"/>
      <c r="AS4" s="66"/>
      <c r="AT4" s="66"/>
      <c r="AU4" s="66"/>
    </row>
    <row r="5" spans="1:47" x14ac:dyDescent="0.2">
      <c r="A5" s="63"/>
      <c r="B5" s="63"/>
      <c r="C5" s="63"/>
      <c r="D5" s="178">
        <f>BACKUP!D6</f>
        <v>0</v>
      </c>
      <c r="E5" s="178">
        <f>BACKUP!E6</f>
        <v>0</v>
      </c>
      <c r="F5" s="178">
        <f>BACKUP!F6</f>
        <v>0</v>
      </c>
      <c r="G5" s="178">
        <f>BACKUP!G6</f>
        <v>0</v>
      </c>
      <c r="H5" s="178">
        <f>BACKUP!H6</f>
        <v>0</v>
      </c>
      <c r="I5" s="178">
        <f>BACKUP!I6</f>
        <v>0</v>
      </c>
      <c r="J5" s="178">
        <f>BACKUP!J6</f>
        <v>0</v>
      </c>
      <c r="K5" s="178">
        <f>BACKUP!K6</f>
        <v>0</v>
      </c>
      <c r="L5" s="178">
        <f>BACKUP!L6</f>
        <v>0</v>
      </c>
      <c r="M5" s="178">
        <f>BACKUP!M6</f>
        <v>0</v>
      </c>
      <c r="N5" s="178">
        <f>BACKUP!N6</f>
        <v>0</v>
      </c>
      <c r="O5" s="178">
        <f>BACKUP!O6</f>
        <v>0</v>
      </c>
      <c r="P5" s="72"/>
      <c r="Q5" s="63"/>
      <c r="R5" s="72"/>
      <c r="S5" s="63"/>
      <c r="T5" s="210"/>
      <c r="U5" s="63"/>
      <c r="V5" s="73">
        <f>T5</f>
        <v>0</v>
      </c>
      <c r="W5" s="66"/>
      <c r="X5" s="66"/>
      <c r="Y5" s="66"/>
      <c r="Z5" s="66"/>
      <c r="AA5" s="63"/>
      <c r="AB5" s="63"/>
      <c r="AC5" s="63"/>
      <c r="AD5" s="63"/>
      <c r="AE5" s="63"/>
      <c r="AF5" s="73">
        <f>T5</f>
        <v>0</v>
      </c>
      <c r="AG5" s="63"/>
      <c r="AH5" s="73">
        <f>V5</f>
        <v>0</v>
      </c>
      <c r="AI5" s="63"/>
      <c r="AJ5" s="97"/>
      <c r="AK5" s="73">
        <f>T5</f>
        <v>0</v>
      </c>
      <c r="AL5" s="63"/>
      <c r="AM5" s="97"/>
      <c r="AN5" s="96"/>
      <c r="AO5" s="66"/>
      <c r="AP5" s="188"/>
      <c r="AQ5" s="189"/>
      <c r="AR5" s="66"/>
      <c r="AS5" s="66"/>
      <c r="AT5" s="66"/>
      <c r="AU5" s="66"/>
    </row>
    <row r="6" spans="1:47" x14ac:dyDescent="0.2">
      <c r="A6" s="63"/>
      <c r="B6" s="63"/>
      <c r="C6" s="63"/>
      <c r="D6" s="178" t="str">
        <f>BACKUP!D7</f>
        <v>PLAN</v>
      </c>
      <c r="E6" s="178" t="str">
        <f>BACKUP!E7</f>
        <v>PLAN</v>
      </c>
      <c r="F6" s="178" t="str">
        <f>BACKUP!F7</f>
        <v>PLAN</v>
      </c>
      <c r="G6" s="178" t="str">
        <f>BACKUP!G7</f>
        <v>PLAN</v>
      </c>
      <c r="H6" s="178" t="str">
        <f>BACKUP!H7</f>
        <v>PLAN</v>
      </c>
      <c r="I6" s="178" t="str">
        <f>BACKUP!I7</f>
        <v>PLAN</v>
      </c>
      <c r="J6" s="178" t="str">
        <f>BACKUP!J7</f>
        <v>PLAN</v>
      </c>
      <c r="K6" s="178" t="str">
        <f>BACKUP!K7</f>
        <v>PLAN</v>
      </c>
      <c r="L6" s="178" t="str">
        <f>BACKUP!L7</f>
        <v>PLAN</v>
      </c>
      <c r="M6" s="178" t="str">
        <f>BACKUP!M7</f>
        <v>PLAN</v>
      </c>
      <c r="N6" s="178" t="str">
        <f>BACKUP!N7</f>
        <v>PLAN</v>
      </c>
      <c r="O6" s="178" t="str">
        <f>BACKUP!O7</f>
        <v>PLAN</v>
      </c>
      <c r="P6" s="178" t="str">
        <f>BACKUP!P7</f>
        <v>TOTAL</v>
      </c>
      <c r="Q6" s="98" t="s">
        <v>8</v>
      </c>
      <c r="R6" s="178" t="str">
        <f>BACKUP!R7</f>
        <v>ESTIMATED</v>
      </c>
      <c r="S6" s="96"/>
      <c r="T6" s="98" t="s">
        <v>6</v>
      </c>
      <c r="U6" s="98" t="s">
        <v>429</v>
      </c>
      <c r="V6" s="73" t="str">
        <f>T6</f>
        <v>PLAN</v>
      </c>
      <c r="W6" s="66"/>
      <c r="X6" s="66"/>
      <c r="Y6" s="66"/>
      <c r="Z6" s="66"/>
      <c r="AA6" s="63"/>
      <c r="AB6" s="73" t="str">
        <f>P6</f>
        <v>TOTAL</v>
      </c>
      <c r="AC6" s="98" t="s">
        <v>429</v>
      </c>
      <c r="AD6" s="129" t="str">
        <f>R6</f>
        <v>ESTIMATED</v>
      </c>
      <c r="AE6" s="63"/>
      <c r="AF6" s="73" t="str">
        <f>T6</f>
        <v>PLAN</v>
      </c>
      <c r="AG6" s="129" t="str">
        <f>AC6</f>
        <v>MARCH</v>
      </c>
      <c r="AH6" s="73" t="str">
        <f>V6</f>
        <v>PLAN</v>
      </c>
      <c r="AI6" s="63"/>
      <c r="AJ6" s="100" t="s">
        <v>430</v>
      </c>
      <c r="AK6" s="100"/>
      <c r="AL6" s="63"/>
      <c r="AM6" s="154" t="s">
        <v>431</v>
      </c>
      <c r="AN6" s="148"/>
      <c r="AO6" s="66"/>
      <c r="AP6" s="154" t="s">
        <v>432</v>
      </c>
      <c r="AQ6" s="100"/>
      <c r="AR6" s="66"/>
      <c r="AS6" s="66"/>
      <c r="AT6" s="66"/>
      <c r="AU6" s="66"/>
    </row>
    <row r="7" spans="1:47" ht="12.95" customHeight="1" x14ac:dyDescent="0.2">
      <c r="A7" s="63"/>
      <c r="B7" s="63"/>
      <c r="C7" s="63"/>
      <c r="D7" s="179" t="str">
        <f>BACKUP!D8</f>
        <v>JAN</v>
      </c>
      <c r="E7" s="179" t="str">
        <f>BACKUP!E8</f>
        <v>FEB</v>
      </c>
      <c r="F7" s="179" t="str">
        <f>BACKUP!F8</f>
        <v>MAR</v>
      </c>
      <c r="G7" s="179" t="str">
        <f>BACKUP!G8</f>
        <v>APR</v>
      </c>
      <c r="H7" s="179" t="str">
        <f>BACKUP!H8</f>
        <v>MAY</v>
      </c>
      <c r="I7" s="179" t="str">
        <f>BACKUP!I8</f>
        <v>JUN</v>
      </c>
      <c r="J7" s="179" t="str">
        <f>BACKUP!J8</f>
        <v>JUL</v>
      </c>
      <c r="K7" s="179" t="str">
        <f>BACKUP!K8</f>
        <v>AUG</v>
      </c>
      <c r="L7" s="179" t="str">
        <f>BACKUP!L8</f>
        <v>SEP</v>
      </c>
      <c r="M7" s="179" t="str">
        <f>BACKUP!M8</f>
        <v>OCT</v>
      </c>
      <c r="N7" s="179" t="str">
        <f>BACKUP!N8</f>
        <v>NOV</v>
      </c>
      <c r="O7" s="179" t="str">
        <f>BACKUP!O8</f>
        <v>DEC</v>
      </c>
      <c r="P7" s="179">
        <f>BACKUP!P8</f>
        <v>2002</v>
      </c>
      <c r="Q7" s="179" t="str">
        <f>BACKUP!Q8</f>
        <v>Y-T-D</v>
      </c>
      <c r="R7" s="179" t="str">
        <f>BACKUP!R8</f>
        <v>R.M.</v>
      </c>
      <c r="S7" s="96"/>
      <c r="T7" s="77">
        <f>P7</f>
        <v>2002</v>
      </c>
      <c r="U7" s="77" t="str">
        <f>Q7</f>
        <v>Y-T-D</v>
      </c>
      <c r="V7" s="77" t="str">
        <f>R7</f>
        <v>R.M.</v>
      </c>
      <c r="W7" s="66"/>
      <c r="X7" s="66"/>
      <c r="Y7" s="66"/>
      <c r="Z7" s="66"/>
      <c r="AA7" s="63"/>
      <c r="AB7" s="77">
        <f>P7</f>
        <v>2002</v>
      </c>
      <c r="AC7" s="128" t="str">
        <f>Q7</f>
        <v>Y-T-D</v>
      </c>
      <c r="AD7" s="128" t="str">
        <f>R7</f>
        <v>R.M.</v>
      </c>
      <c r="AE7" s="63"/>
      <c r="AF7" s="77">
        <f>T7</f>
        <v>2002</v>
      </c>
      <c r="AG7" s="128" t="str">
        <f>AC7</f>
        <v>Y-T-D</v>
      </c>
      <c r="AH7" s="77" t="str">
        <f>V7</f>
        <v>R.M.</v>
      </c>
      <c r="AI7" s="63"/>
      <c r="AJ7" s="128" t="str">
        <f>AC7</f>
        <v>Y-T-D</v>
      </c>
      <c r="AK7" s="124" t="s">
        <v>433</v>
      </c>
      <c r="AL7" s="96"/>
      <c r="AM7" s="77" t="str">
        <f>AK7</f>
        <v>ANNUAL</v>
      </c>
      <c r="AN7" s="113" t="s">
        <v>434</v>
      </c>
      <c r="AO7" s="66"/>
      <c r="AP7" s="192" t="s">
        <v>435</v>
      </c>
      <c r="AQ7" s="76" t="str">
        <f>AN7</f>
        <v>Variance</v>
      </c>
      <c r="AR7" s="66"/>
      <c r="AS7" s="66"/>
      <c r="AT7" s="66"/>
      <c r="AU7" s="66"/>
    </row>
    <row r="8" spans="1:47" ht="12.75" customHeight="1" x14ac:dyDescent="0.2">
      <c r="A8" s="109" t="s">
        <v>436</v>
      </c>
      <c r="B8" s="66"/>
      <c r="C8" s="66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3" t="str">
        <f t="shared" ref="AA8:AA13" si="0">A8</f>
        <v>CASH FLOW FROM OPERATING ACTIVITIES</v>
      </c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79"/>
      <c r="AN8" s="66"/>
      <c r="AO8" s="66"/>
      <c r="AP8" s="79"/>
      <c r="AQ8" s="66"/>
      <c r="AR8" s="66"/>
      <c r="AS8" s="66"/>
      <c r="AT8" s="66"/>
      <c r="AU8" s="66"/>
    </row>
    <row r="9" spans="1:47" x14ac:dyDescent="0.2">
      <c r="A9" s="112" t="s">
        <v>437</v>
      </c>
      <c r="B9" s="66"/>
      <c r="C9" s="66"/>
      <c r="D9" s="149">
        <f>BACKUP!D468+BACKUP!D469+BACKUP!D470</f>
        <v>5889</v>
      </c>
      <c r="E9" s="149">
        <f>BACKUP!E468+BACKUP!E469+BACKUP!E470</f>
        <v>4788</v>
      </c>
      <c r="F9" s="149">
        <f>BACKUP!F468+BACKUP!F469+BACKUP!F470</f>
        <v>5644</v>
      </c>
      <c r="G9" s="149">
        <f>BACKUP!G468+BACKUP!G469+BACKUP!G470</f>
        <v>5429</v>
      </c>
      <c r="H9" s="149">
        <f>BACKUP!H468+BACKUP!H469+BACKUP!H470</f>
        <v>5820</v>
      </c>
      <c r="I9" s="149">
        <f>BACKUP!I468+BACKUP!I469+BACKUP!I470</f>
        <v>6167</v>
      </c>
      <c r="J9" s="149">
        <f>BACKUP!J468+BACKUP!J469+BACKUP!J470</f>
        <v>6658</v>
      </c>
      <c r="K9" s="149">
        <f>BACKUP!K468+BACKUP!K469+BACKUP!K470</f>
        <v>6600</v>
      </c>
      <c r="L9" s="78">
        <f>BACKUP!L468+BACKUP!L469+BACKUP!L470</f>
        <v>6214</v>
      </c>
      <c r="M9" s="78">
        <f>BACKUP!M468+BACKUP!M469+BACKUP!M470</f>
        <v>6573</v>
      </c>
      <c r="N9" s="78">
        <f>BACKUP!N468+BACKUP!N469+BACKUP!N470</f>
        <v>6558</v>
      </c>
      <c r="O9" s="78">
        <f>BACKUP!O468+BACKUP!O469+BACKUP!O470</f>
        <v>6679</v>
      </c>
      <c r="P9" s="78">
        <f>SUM(D9:O9)</f>
        <v>73019</v>
      </c>
      <c r="Q9" s="79">
        <f>SUM(D9:E9)</f>
        <v>10677</v>
      </c>
      <c r="R9" s="78">
        <f>P9-Q9</f>
        <v>62342</v>
      </c>
      <c r="S9" s="66"/>
      <c r="T9" s="79">
        <v>0</v>
      </c>
      <c r="U9" s="79">
        <v>0</v>
      </c>
      <c r="V9" s="78">
        <f>T9-U9</f>
        <v>0</v>
      </c>
      <c r="W9" s="66"/>
      <c r="X9" s="78"/>
      <c r="Y9" s="78"/>
      <c r="Z9" s="66"/>
      <c r="AA9" s="66" t="str">
        <f t="shared" si="0"/>
        <v xml:space="preserve">   Net Income </v>
      </c>
      <c r="AB9" s="78">
        <f>P9</f>
        <v>73019</v>
      </c>
      <c r="AC9" s="79">
        <f>SUM(D9:F9)</f>
        <v>16321</v>
      </c>
      <c r="AD9" s="78">
        <f>AB9-AC9</f>
        <v>56698</v>
      </c>
      <c r="AE9" s="66"/>
      <c r="AF9" s="78">
        <f>T9</f>
        <v>0</v>
      </c>
      <c r="AG9" s="78">
        <f>U9</f>
        <v>0</v>
      </c>
      <c r="AH9" s="78">
        <f>AF9-AG9</f>
        <v>0</v>
      </c>
      <c r="AI9" s="66"/>
      <c r="AJ9" s="78">
        <f>AC9-AG9</f>
        <v>16321</v>
      </c>
      <c r="AK9" s="78">
        <f>AB9-AF9</f>
        <v>73019</v>
      </c>
      <c r="AL9" s="66"/>
      <c r="AM9" s="79">
        <v>77953</v>
      </c>
      <c r="AN9" s="78">
        <f>AB9-AM9</f>
        <v>-4934</v>
      </c>
      <c r="AO9" s="66"/>
      <c r="AP9" s="79">
        <v>0</v>
      </c>
      <c r="AQ9" s="78">
        <f>AC9-AP9</f>
        <v>16321</v>
      </c>
      <c r="AR9" s="66"/>
      <c r="AS9" s="66"/>
      <c r="AT9" s="66"/>
      <c r="AU9" s="66"/>
    </row>
    <row r="10" spans="1:47" x14ac:dyDescent="0.2">
      <c r="A10" s="103" t="s">
        <v>438</v>
      </c>
      <c r="B10" s="66"/>
      <c r="C10" s="66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66"/>
      <c r="Q10" s="81"/>
      <c r="R10" s="66"/>
      <c r="S10" s="66"/>
      <c r="T10" s="79"/>
      <c r="U10" s="79"/>
      <c r="V10" s="66"/>
      <c r="W10" s="66"/>
      <c r="X10" s="66"/>
      <c r="Y10" s="66"/>
      <c r="Z10" s="66"/>
      <c r="AA10" s="66" t="str">
        <f t="shared" si="0"/>
        <v xml:space="preserve">   Items not affecting Working Capital:</v>
      </c>
      <c r="AB10" s="66"/>
      <c r="AC10" s="66"/>
      <c r="AD10" s="66"/>
      <c r="AE10" s="66"/>
      <c r="AF10" s="66"/>
      <c r="AG10" s="79"/>
      <c r="AH10" s="66"/>
      <c r="AI10" s="66"/>
      <c r="AJ10" s="66"/>
      <c r="AK10" s="66"/>
      <c r="AL10" s="66"/>
      <c r="AM10" s="79"/>
      <c r="AN10" s="66"/>
      <c r="AO10" s="66"/>
      <c r="AP10" s="79"/>
      <c r="AQ10" s="66"/>
      <c r="AR10" s="66"/>
      <c r="AS10" s="66"/>
      <c r="AT10" s="66"/>
      <c r="AU10" s="66"/>
    </row>
    <row r="11" spans="1:47" x14ac:dyDescent="0.2">
      <c r="A11" s="112" t="s">
        <v>439</v>
      </c>
      <c r="B11" s="66"/>
      <c r="C11" s="66"/>
      <c r="D11" s="78">
        <f t="shared" ref="D11:O11" si="1">D280+D279+D283</f>
        <v>1800</v>
      </c>
      <c r="E11" s="78">
        <f t="shared" si="1"/>
        <v>1803</v>
      </c>
      <c r="F11" s="78">
        <f t="shared" si="1"/>
        <v>1803</v>
      </c>
      <c r="G11" s="78">
        <f t="shared" si="1"/>
        <v>1803</v>
      </c>
      <c r="H11" s="78">
        <f t="shared" si="1"/>
        <v>1803</v>
      </c>
      <c r="I11" s="78">
        <f t="shared" si="1"/>
        <v>1805</v>
      </c>
      <c r="J11" s="78">
        <f t="shared" si="1"/>
        <v>1809</v>
      </c>
      <c r="K11" s="78">
        <f t="shared" si="1"/>
        <v>1809</v>
      </c>
      <c r="L11" s="78">
        <f t="shared" si="1"/>
        <v>1828</v>
      </c>
      <c r="M11" s="78">
        <f t="shared" si="1"/>
        <v>1828</v>
      </c>
      <c r="N11" s="78">
        <f t="shared" si="1"/>
        <v>1831</v>
      </c>
      <c r="O11" s="78">
        <f t="shared" si="1"/>
        <v>1835</v>
      </c>
      <c r="P11" s="78">
        <f>SUM(D11:O11)</f>
        <v>21757</v>
      </c>
      <c r="Q11" s="79">
        <f>SUM(D11:E11)</f>
        <v>3603</v>
      </c>
      <c r="R11" s="78">
        <f>P11-Q11</f>
        <v>18154</v>
      </c>
      <c r="S11" s="66"/>
      <c r="T11" s="79">
        <v>0</v>
      </c>
      <c r="U11" s="79">
        <v>0</v>
      </c>
      <c r="V11" s="78">
        <f>T11-U11</f>
        <v>0</v>
      </c>
      <c r="W11" s="66"/>
      <c r="X11" s="78"/>
      <c r="Y11" s="78"/>
      <c r="Z11" s="66"/>
      <c r="AA11" s="66" t="str">
        <f t="shared" si="0"/>
        <v xml:space="preserve">      Depreciation and Amortization</v>
      </c>
      <c r="AB11" s="78">
        <f>P11</f>
        <v>21757</v>
      </c>
      <c r="AC11" s="79">
        <f>SUM(D11:F11)</f>
        <v>5406</v>
      </c>
      <c r="AD11" s="78">
        <f>AB11-AC11</f>
        <v>16351</v>
      </c>
      <c r="AE11" s="66"/>
      <c r="AF11" s="78">
        <f t="shared" ref="AF11:AG13" si="2">T11</f>
        <v>0</v>
      </c>
      <c r="AG11" s="78">
        <f t="shared" si="2"/>
        <v>0</v>
      </c>
      <c r="AH11" s="78">
        <f>AF11-AG11</f>
        <v>0</v>
      </c>
      <c r="AI11" s="66"/>
      <c r="AJ11" s="78">
        <f>AC11-AG11</f>
        <v>5406</v>
      </c>
      <c r="AK11" s="78">
        <f>AB11-AF11</f>
        <v>21757</v>
      </c>
      <c r="AL11" s="66"/>
      <c r="AM11" s="79">
        <v>20440</v>
      </c>
      <c r="AN11" s="78">
        <f>AB11-AM11</f>
        <v>1317</v>
      </c>
      <c r="AO11" s="66"/>
      <c r="AP11" s="79">
        <v>0</v>
      </c>
      <c r="AQ11" s="78">
        <f>AC11-AP11</f>
        <v>5406</v>
      </c>
      <c r="AR11" s="66"/>
      <c r="AS11" s="66"/>
      <c r="AT11" s="66"/>
      <c r="AU11" s="66"/>
    </row>
    <row r="12" spans="1:47" x14ac:dyDescent="0.2">
      <c r="A12" s="112" t="s">
        <v>440</v>
      </c>
      <c r="B12" s="66"/>
      <c r="C12" s="66"/>
      <c r="D12" s="78">
        <f>-D292</f>
        <v>0</v>
      </c>
      <c r="E12" s="78">
        <f t="shared" ref="E12:O12" si="3">-E292</f>
        <v>0</v>
      </c>
      <c r="F12" s="78">
        <f t="shared" si="3"/>
        <v>0</v>
      </c>
      <c r="G12" s="78">
        <f t="shared" si="3"/>
        <v>0</v>
      </c>
      <c r="H12" s="78">
        <f t="shared" si="3"/>
        <v>0</v>
      </c>
      <c r="I12" s="78">
        <f t="shared" si="3"/>
        <v>0</v>
      </c>
      <c r="J12" s="78">
        <f t="shared" si="3"/>
        <v>0</v>
      </c>
      <c r="K12" s="78">
        <f t="shared" si="3"/>
        <v>0</v>
      </c>
      <c r="L12" s="78">
        <f t="shared" si="3"/>
        <v>0</v>
      </c>
      <c r="M12" s="78">
        <f t="shared" si="3"/>
        <v>0</v>
      </c>
      <c r="N12" s="78">
        <f t="shared" si="3"/>
        <v>0</v>
      </c>
      <c r="O12" s="78">
        <f t="shared" si="3"/>
        <v>0</v>
      </c>
      <c r="P12" s="78">
        <f>SUM(D12:O12)</f>
        <v>0</v>
      </c>
      <c r="Q12" s="79">
        <f>SUM(D12:E12)</f>
        <v>0</v>
      </c>
      <c r="R12" s="78">
        <f>P12-Q12</f>
        <v>0</v>
      </c>
      <c r="S12" s="66"/>
      <c r="T12" s="79">
        <v>0</v>
      </c>
      <c r="U12" s="79">
        <v>0</v>
      </c>
      <c r="V12" s="78">
        <f>T12-U12</f>
        <v>0</v>
      </c>
      <c r="W12" s="66"/>
      <c r="X12" s="78"/>
      <c r="Y12" s="78"/>
      <c r="Z12" s="66"/>
      <c r="AA12" s="66" t="str">
        <f t="shared" si="0"/>
        <v xml:space="preserve">      Regulatory Amortization - TCR</v>
      </c>
      <c r="AB12" s="78">
        <f>P12</f>
        <v>0</v>
      </c>
      <c r="AC12" s="79">
        <f>SUM(D12:F12)</f>
        <v>0</v>
      </c>
      <c r="AD12" s="78">
        <f>AB12-AC12</f>
        <v>0</v>
      </c>
      <c r="AE12" s="66"/>
      <c r="AF12" s="78">
        <f t="shared" si="2"/>
        <v>0</v>
      </c>
      <c r="AG12" s="78">
        <f t="shared" si="2"/>
        <v>0</v>
      </c>
      <c r="AH12" s="78">
        <f>AF12-AG12</f>
        <v>0</v>
      </c>
      <c r="AI12" s="66"/>
      <c r="AJ12" s="78">
        <f>AC12-AG12</f>
        <v>0</v>
      </c>
      <c r="AK12" s="78">
        <f>AB12-AF12</f>
        <v>0</v>
      </c>
      <c r="AL12" s="66"/>
      <c r="AM12" s="79">
        <v>0</v>
      </c>
      <c r="AN12" s="78">
        <f>AB12-AM12</f>
        <v>0</v>
      </c>
      <c r="AO12" s="66"/>
      <c r="AP12" s="79">
        <v>0</v>
      </c>
      <c r="AQ12" s="78">
        <f>AC12-AP12</f>
        <v>0</v>
      </c>
      <c r="AR12" s="66"/>
      <c r="AS12" s="66"/>
      <c r="AT12" s="66"/>
      <c r="AU12" s="66"/>
    </row>
    <row r="13" spans="1:47" x14ac:dyDescent="0.2">
      <c r="A13" s="112" t="s">
        <v>441</v>
      </c>
      <c r="B13" s="66"/>
      <c r="C13" s="66"/>
      <c r="D13" s="219">
        <f>+BACKUP!D354+BACKUP!D364-BACKUP!D359</f>
        <v>304</v>
      </c>
      <c r="E13" s="219">
        <f>+BACKUP!E354+BACKUP!E364-BACKUP!E359</f>
        <v>329</v>
      </c>
      <c r="F13" s="219">
        <f>+BACKUP!F354+BACKUP!F364-BACKUP!F359</f>
        <v>318</v>
      </c>
      <c r="G13" s="219">
        <f>+BACKUP!G354+BACKUP!G364-BACKUP!G359</f>
        <v>366</v>
      </c>
      <c r="H13" s="219">
        <f>+BACKUP!H354+BACKUP!H364-BACKUP!H359</f>
        <v>420</v>
      </c>
      <c r="I13" s="219">
        <f>+BACKUP!I354+BACKUP!I364-BACKUP!I359</f>
        <v>448</v>
      </c>
      <c r="J13" s="219">
        <f>+BACKUP!J354+BACKUP!J364-BACKUP!J359</f>
        <v>453</v>
      </c>
      <c r="K13" s="219">
        <f>+BACKUP!K354+BACKUP!K364-BACKUP!K359</f>
        <v>452</v>
      </c>
      <c r="L13" s="219">
        <f>+BACKUP!L354+BACKUP!L364-BACKUP!L359</f>
        <v>980</v>
      </c>
      <c r="M13" s="219">
        <f>+BACKUP!M354+BACKUP!M364-BACKUP!M359</f>
        <v>423</v>
      </c>
      <c r="N13" s="219">
        <f>+BACKUP!N354+BACKUP!N364-BACKUP!N359</f>
        <v>-142</v>
      </c>
      <c r="O13" s="219">
        <f>+BACKUP!O354+BACKUP!O364-BACKUP!O359</f>
        <v>439</v>
      </c>
      <c r="P13" s="78">
        <f>SUM(D13:O13)</f>
        <v>4790</v>
      </c>
      <c r="Q13" s="79">
        <f>SUM(D13:E13)</f>
        <v>633</v>
      </c>
      <c r="R13" s="78">
        <f>P13-Q13</f>
        <v>4157</v>
      </c>
      <c r="S13" s="66"/>
      <c r="T13" s="79">
        <v>0</v>
      </c>
      <c r="U13" s="79">
        <v>0</v>
      </c>
      <c r="V13" s="78">
        <f>T13-U13</f>
        <v>0</v>
      </c>
      <c r="W13" s="66"/>
      <c r="X13" s="78"/>
      <c r="Y13" s="78"/>
      <c r="Z13" s="66"/>
      <c r="AA13" s="66" t="str">
        <f t="shared" si="0"/>
        <v xml:space="preserve">      Deferred Income Taxes - Both Current and Noncurrent</v>
      </c>
      <c r="AB13" s="78">
        <f>P13</f>
        <v>4790</v>
      </c>
      <c r="AC13" s="79">
        <f>SUM(D13:F13)</f>
        <v>951</v>
      </c>
      <c r="AD13" s="78">
        <f>AB13-AC13</f>
        <v>3839</v>
      </c>
      <c r="AE13" s="66"/>
      <c r="AF13" s="78">
        <f t="shared" si="2"/>
        <v>0</v>
      </c>
      <c r="AG13" s="78">
        <f t="shared" si="2"/>
        <v>0</v>
      </c>
      <c r="AH13" s="78">
        <f>AF13-AG13</f>
        <v>0</v>
      </c>
      <c r="AI13" s="66"/>
      <c r="AJ13" s="78">
        <f>AC13-AG13</f>
        <v>951</v>
      </c>
      <c r="AK13" s="78">
        <f>AB13-AF13</f>
        <v>4790</v>
      </c>
      <c r="AL13" s="66"/>
      <c r="AM13" s="79">
        <v>163</v>
      </c>
      <c r="AN13" s="78">
        <f>AB13-AM13</f>
        <v>4627</v>
      </c>
      <c r="AO13" s="66"/>
      <c r="AP13" s="79">
        <v>0</v>
      </c>
      <c r="AQ13" s="78">
        <f>AC13-AP13</f>
        <v>951</v>
      </c>
      <c r="AR13" s="66"/>
      <c r="AS13" s="66"/>
      <c r="AT13" s="66"/>
      <c r="AU13" s="66"/>
    </row>
    <row r="14" spans="1:47" ht="3.95" customHeight="1" x14ac:dyDescent="0.2">
      <c r="A14" s="97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</row>
    <row r="15" spans="1:47" x14ac:dyDescent="0.2">
      <c r="A15" s="103" t="s">
        <v>442</v>
      </c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79"/>
      <c r="R15" s="66"/>
      <c r="S15" s="66"/>
      <c r="T15" s="79"/>
      <c r="U15" s="79"/>
      <c r="V15" s="66"/>
      <c r="W15" s="66"/>
      <c r="X15" s="66"/>
      <c r="Y15" s="66"/>
      <c r="Z15" s="66"/>
      <c r="AA15" s="66" t="str">
        <f t="shared" ref="AA15:AA26" si="4">A15</f>
        <v xml:space="preserve">   Working Capital Changes:</v>
      </c>
      <c r="AB15" s="66"/>
      <c r="AC15" s="66"/>
      <c r="AD15" s="66"/>
      <c r="AE15" s="66"/>
      <c r="AF15" s="66"/>
      <c r="AG15" s="79"/>
      <c r="AH15" s="66"/>
      <c r="AI15" s="66"/>
      <c r="AJ15" s="66"/>
      <c r="AK15" s="66"/>
      <c r="AL15" s="66"/>
      <c r="AM15" s="79"/>
      <c r="AN15" s="66"/>
      <c r="AO15" s="66"/>
      <c r="AP15" s="79"/>
      <c r="AQ15" s="66"/>
      <c r="AR15" s="66"/>
      <c r="AS15" s="66"/>
      <c r="AT15" s="66"/>
      <c r="AU15" s="66"/>
    </row>
    <row r="16" spans="1:47" x14ac:dyDescent="0.2">
      <c r="A16" s="103" t="s">
        <v>443</v>
      </c>
      <c r="B16" s="66"/>
      <c r="C16" s="66"/>
      <c r="D16" s="220">
        <f>-BACKUP!D36</f>
        <v>-635</v>
      </c>
      <c r="E16" s="220">
        <f>-BACKUP!E36</f>
        <v>1790</v>
      </c>
      <c r="F16" s="220">
        <f>-BACKUP!F36</f>
        <v>-1318</v>
      </c>
      <c r="G16" s="220">
        <f>-BACKUP!G36</f>
        <v>502</v>
      </c>
      <c r="H16" s="220">
        <f>-BACKUP!H36</f>
        <v>-532</v>
      </c>
      <c r="I16" s="220">
        <f>-BACKUP!I36</f>
        <v>-554</v>
      </c>
      <c r="J16" s="220">
        <f>-BACKUP!J36</f>
        <v>-1371</v>
      </c>
      <c r="K16" s="220">
        <f>-BACKUP!K36</f>
        <v>163</v>
      </c>
      <c r="L16" s="220">
        <f>-BACKUP!L36</f>
        <v>454</v>
      </c>
      <c r="M16" s="220">
        <f>-BACKUP!M36</f>
        <v>-464</v>
      </c>
      <c r="N16" s="220">
        <f>-BACKUP!N36</f>
        <v>147</v>
      </c>
      <c r="O16" s="220">
        <f>-BACKUP!O36</f>
        <v>-467</v>
      </c>
      <c r="P16" s="78">
        <f t="shared" ref="P16:P26" si="5">SUM(D16:O16)</f>
        <v>-2285</v>
      </c>
      <c r="Q16" s="79">
        <f t="shared" ref="Q16:Q33" si="6">SUM(D16:E16)</f>
        <v>1155</v>
      </c>
      <c r="R16" s="78">
        <f t="shared" ref="R16:R26" si="7">P16-Q16</f>
        <v>-3440</v>
      </c>
      <c r="S16" s="66"/>
      <c r="T16" s="79">
        <v>0</v>
      </c>
      <c r="U16" s="79">
        <v>0</v>
      </c>
      <c r="V16" s="78">
        <f t="shared" ref="V16:V26" si="8">T16-U16</f>
        <v>0</v>
      </c>
      <c r="W16" s="66"/>
      <c r="X16" s="78"/>
      <c r="Y16" s="78"/>
      <c r="Z16" s="66"/>
      <c r="AA16" s="66" t="str">
        <f t="shared" si="4"/>
        <v xml:space="preserve">      Accounts and Notes Receivable</v>
      </c>
      <c r="AB16" s="78">
        <f t="shared" ref="AB16:AB26" si="9">P16</f>
        <v>-2285</v>
      </c>
      <c r="AC16" s="79">
        <f t="shared" ref="AC16:AC33" si="10">SUM(D16:F16)</f>
        <v>-163</v>
      </c>
      <c r="AD16" s="78">
        <f t="shared" ref="AD16:AD26" si="11">AB16-AC16</f>
        <v>-2122</v>
      </c>
      <c r="AE16" s="66"/>
      <c r="AF16" s="78">
        <f t="shared" ref="AF16:AF26" si="12">T16</f>
        <v>0</v>
      </c>
      <c r="AG16" s="78">
        <f t="shared" ref="AG16:AG26" si="13">U16</f>
        <v>0</v>
      </c>
      <c r="AH16" s="78">
        <f t="shared" ref="AH16:AH26" si="14">AF16-AG16</f>
        <v>0</v>
      </c>
      <c r="AI16" s="66"/>
      <c r="AJ16" s="78">
        <f t="shared" ref="AJ16:AJ26" si="15">AC16-AG16</f>
        <v>-163</v>
      </c>
      <c r="AK16" s="78">
        <f t="shared" ref="AK16:AK26" si="16">AB16-AF16</f>
        <v>-2285</v>
      </c>
      <c r="AL16" s="66"/>
      <c r="AM16" s="79">
        <v>-14865</v>
      </c>
      <c r="AN16" s="78">
        <f t="shared" ref="AN16:AN26" si="17">AB16-AM16</f>
        <v>12580</v>
      </c>
      <c r="AO16" s="66"/>
      <c r="AP16" s="79">
        <v>0</v>
      </c>
      <c r="AQ16" s="78">
        <f t="shared" ref="AQ16:AQ26" si="18">AC16-AP16</f>
        <v>-163</v>
      </c>
      <c r="AR16" s="66"/>
      <c r="AS16" s="66"/>
      <c r="AT16" s="66"/>
      <c r="AU16" s="66"/>
    </row>
    <row r="17" spans="1:47" x14ac:dyDescent="0.2">
      <c r="A17" s="112" t="s">
        <v>444</v>
      </c>
      <c r="B17" s="66"/>
      <c r="C17" s="66"/>
      <c r="D17" s="78">
        <f>-BACKUP!D62</f>
        <v>0</v>
      </c>
      <c r="E17" s="78">
        <f>-BACKUP!E62</f>
        <v>0</v>
      </c>
      <c r="F17" s="78">
        <f>-BACKUP!F62</f>
        <v>0</v>
      </c>
      <c r="G17" s="78">
        <f>-BACKUP!G62</f>
        <v>0</v>
      </c>
      <c r="H17" s="78">
        <f>-BACKUP!H62</f>
        <v>0</v>
      </c>
      <c r="I17" s="78">
        <f>-BACKUP!I62</f>
        <v>0</v>
      </c>
      <c r="J17" s="78">
        <f>-BACKUP!J62</f>
        <v>0</v>
      </c>
      <c r="K17" s="78">
        <f>-BACKUP!K62</f>
        <v>0</v>
      </c>
      <c r="L17" s="78">
        <f>-BACKUP!L62</f>
        <v>0</v>
      </c>
      <c r="M17" s="78">
        <f>-BACKUP!M62</f>
        <v>0</v>
      </c>
      <c r="N17" s="78">
        <f>-BACKUP!N62</f>
        <v>0</v>
      </c>
      <c r="O17" s="78">
        <f>-BACKUP!O62</f>
        <v>0</v>
      </c>
      <c r="P17" s="78">
        <f t="shared" si="5"/>
        <v>0</v>
      </c>
      <c r="Q17" s="79">
        <f t="shared" si="6"/>
        <v>0</v>
      </c>
      <c r="R17" s="78">
        <f t="shared" si="7"/>
        <v>0</v>
      </c>
      <c r="S17" s="66"/>
      <c r="T17" s="79">
        <v>0</v>
      </c>
      <c r="U17" s="79">
        <v>0</v>
      </c>
      <c r="V17" s="78">
        <f t="shared" si="8"/>
        <v>0</v>
      </c>
      <c r="W17" s="66"/>
      <c r="X17" s="78"/>
      <c r="Y17" s="78"/>
      <c r="Z17" s="66"/>
      <c r="AA17" s="66" t="str">
        <f t="shared" si="4"/>
        <v xml:space="preserve">      Inventories (Materials &amp; Supplies)</v>
      </c>
      <c r="AB17" s="78">
        <f t="shared" si="9"/>
        <v>0</v>
      </c>
      <c r="AC17" s="79">
        <f t="shared" si="10"/>
        <v>0</v>
      </c>
      <c r="AD17" s="78">
        <f t="shared" si="11"/>
        <v>0</v>
      </c>
      <c r="AE17" s="66"/>
      <c r="AF17" s="78">
        <f t="shared" si="12"/>
        <v>0</v>
      </c>
      <c r="AG17" s="78">
        <f t="shared" si="13"/>
        <v>0</v>
      </c>
      <c r="AH17" s="78">
        <f t="shared" si="14"/>
        <v>0</v>
      </c>
      <c r="AI17" s="66"/>
      <c r="AJ17" s="78">
        <f t="shared" si="15"/>
        <v>0</v>
      </c>
      <c r="AK17" s="78">
        <f t="shared" si="16"/>
        <v>0</v>
      </c>
      <c r="AL17" s="66"/>
      <c r="AM17" s="79">
        <v>101</v>
      </c>
      <c r="AN17" s="78">
        <f t="shared" si="17"/>
        <v>-101</v>
      </c>
      <c r="AO17" s="66"/>
      <c r="AP17" s="79">
        <v>0</v>
      </c>
      <c r="AQ17" s="78">
        <f t="shared" si="18"/>
        <v>0</v>
      </c>
      <c r="AR17" s="66"/>
      <c r="AS17" s="66"/>
      <c r="AT17" s="66"/>
      <c r="AU17" s="66"/>
    </row>
    <row r="18" spans="1:47" x14ac:dyDescent="0.2">
      <c r="A18" s="112" t="s">
        <v>445</v>
      </c>
      <c r="B18" s="66"/>
      <c r="C18" s="66"/>
      <c r="D18" s="220">
        <f>BACKUP!D277</f>
        <v>0</v>
      </c>
      <c r="E18" s="220">
        <f>BACKUP!E277</f>
        <v>0</v>
      </c>
      <c r="F18" s="220">
        <f>BACKUP!F277</f>
        <v>0</v>
      </c>
      <c r="G18" s="220">
        <f>BACKUP!G277</f>
        <v>0</v>
      </c>
      <c r="H18" s="220">
        <f>BACKUP!H277</f>
        <v>0</v>
      </c>
      <c r="I18" s="220">
        <f>BACKUP!I277</f>
        <v>0</v>
      </c>
      <c r="J18" s="220">
        <f>BACKUP!J277</f>
        <v>0</v>
      </c>
      <c r="K18" s="220">
        <f>BACKUP!K277</f>
        <v>0</v>
      </c>
      <c r="L18" s="220">
        <f>BACKUP!L277</f>
        <v>0</v>
      </c>
      <c r="M18" s="220">
        <f>BACKUP!M277</f>
        <v>0</v>
      </c>
      <c r="N18" s="220">
        <f>BACKUP!N277</f>
        <v>0</v>
      </c>
      <c r="O18" s="220">
        <f>BACKUP!O277</f>
        <v>0</v>
      </c>
      <c r="P18" s="78">
        <f t="shared" si="5"/>
        <v>0</v>
      </c>
      <c r="Q18" s="79">
        <f t="shared" si="6"/>
        <v>0</v>
      </c>
      <c r="R18" s="78">
        <f t="shared" si="7"/>
        <v>0</v>
      </c>
      <c r="S18" s="66"/>
      <c r="T18" s="79">
        <v>0</v>
      </c>
      <c r="U18" s="79">
        <v>0</v>
      </c>
      <c r="V18" s="78">
        <f t="shared" si="8"/>
        <v>0</v>
      </c>
      <c r="W18" s="66"/>
      <c r="X18" s="78"/>
      <c r="Y18" s="78"/>
      <c r="Z18" s="66"/>
      <c r="AA18" s="66" t="str">
        <f t="shared" si="4"/>
        <v xml:space="preserve">      Accounts Payable - Assoc. Companies / Trade</v>
      </c>
      <c r="AB18" s="78">
        <f t="shared" si="9"/>
        <v>0</v>
      </c>
      <c r="AC18" s="79">
        <f t="shared" si="10"/>
        <v>0</v>
      </c>
      <c r="AD18" s="78">
        <f t="shared" si="11"/>
        <v>0</v>
      </c>
      <c r="AE18" s="66"/>
      <c r="AF18" s="78">
        <f t="shared" si="12"/>
        <v>0</v>
      </c>
      <c r="AG18" s="78">
        <f t="shared" si="13"/>
        <v>0</v>
      </c>
      <c r="AH18" s="78">
        <f t="shared" si="14"/>
        <v>0</v>
      </c>
      <c r="AI18" s="66"/>
      <c r="AJ18" s="78">
        <f t="shared" si="15"/>
        <v>0</v>
      </c>
      <c r="AK18" s="78">
        <f t="shared" si="16"/>
        <v>0</v>
      </c>
      <c r="AL18" s="66"/>
      <c r="AM18" s="79">
        <v>136</v>
      </c>
      <c r="AN18" s="78">
        <f t="shared" si="17"/>
        <v>-136</v>
      </c>
      <c r="AO18" s="66"/>
      <c r="AP18" s="79">
        <v>0</v>
      </c>
      <c r="AQ18" s="78">
        <f t="shared" si="18"/>
        <v>0</v>
      </c>
      <c r="AR18" s="66"/>
      <c r="AS18" s="66"/>
      <c r="AT18" s="66"/>
      <c r="AU18" s="66"/>
    </row>
    <row r="19" spans="1:47" x14ac:dyDescent="0.2">
      <c r="A19" s="112" t="s">
        <v>446</v>
      </c>
      <c r="B19" s="66"/>
      <c r="C19" s="66"/>
      <c r="D19" s="163">
        <f>BACKUP!D295</f>
        <v>1</v>
      </c>
      <c r="E19" s="163">
        <f>BACKUP!E295</f>
        <v>-904</v>
      </c>
      <c r="F19" s="78">
        <f>BACKUP!F295</f>
        <v>238</v>
      </c>
      <c r="G19" s="78">
        <f>BACKUP!G295</f>
        <v>-91</v>
      </c>
      <c r="H19" s="78">
        <f>BACKUP!H295</f>
        <v>79</v>
      </c>
      <c r="I19" s="78">
        <f>BACKUP!I295</f>
        <v>-7</v>
      </c>
      <c r="J19" s="78">
        <f>BACKUP!J295</f>
        <v>512</v>
      </c>
      <c r="K19" s="78">
        <f>BACKUP!K295</f>
        <v>31</v>
      </c>
      <c r="L19" s="78">
        <f>BACKUP!L295</f>
        <v>375</v>
      </c>
      <c r="M19" s="78">
        <f>BACKUP!M295</f>
        <v>129</v>
      </c>
      <c r="N19" s="78">
        <f>BACKUP!N295</f>
        <v>-329</v>
      </c>
      <c r="O19" s="78">
        <f>BACKUP!O295</f>
        <v>734</v>
      </c>
      <c r="P19" s="78">
        <f>SUM(D19:O19)</f>
        <v>768</v>
      </c>
      <c r="Q19" s="79">
        <f t="shared" si="6"/>
        <v>-903</v>
      </c>
      <c r="R19" s="78">
        <f>P19-Q19</f>
        <v>1671</v>
      </c>
      <c r="S19" s="66"/>
      <c r="T19" s="79">
        <v>0</v>
      </c>
      <c r="U19" s="79">
        <v>0</v>
      </c>
      <c r="V19" s="78">
        <f>T19-U19</f>
        <v>0</v>
      </c>
      <c r="W19" s="66"/>
      <c r="X19" s="78"/>
      <c r="Y19" s="78"/>
      <c r="Z19" s="66"/>
      <c r="AA19" s="66" t="str">
        <f t="shared" si="4"/>
        <v xml:space="preserve">                    - Other</v>
      </c>
      <c r="AB19" s="78">
        <f t="shared" si="9"/>
        <v>768</v>
      </c>
      <c r="AC19" s="79">
        <f t="shared" si="10"/>
        <v>-665</v>
      </c>
      <c r="AD19" s="78">
        <f>AB19-AC19</f>
        <v>1433</v>
      </c>
      <c r="AE19" s="66"/>
      <c r="AF19" s="78">
        <f t="shared" si="12"/>
        <v>0</v>
      </c>
      <c r="AG19" s="78">
        <f t="shared" si="13"/>
        <v>0</v>
      </c>
      <c r="AH19" s="78">
        <f>AF19-AG19</f>
        <v>0</v>
      </c>
      <c r="AI19" s="66"/>
      <c r="AJ19" s="78">
        <f>AC19-AG19</f>
        <v>-665</v>
      </c>
      <c r="AK19" s="78">
        <f>AB19-AF19</f>
        <v>768</v>
      </c>
      <c r="AL19" s="66"/>
      <c r="AM19" s="79">
        <v>7734</v>
      </c>
      <c r="AN19" s="78">
        <f>AB19-AM19</f>
        <v>-6966</v>
      </c>
      <c r="AO19" s="66"/>
      <c r="AP19" s="79">
        <v>0</v>
      </c>
      <c r="AQ19" s="78">
        <f>AC19-AP19</f>
        <v>-665</v>
      </c>
      <c r="AR19" s="66"/>
      <c r="AS19" s="66"/>
      <c r="AT19" s="66"/>
      <c r="AU19" s="66"/>
    </row>
    <row r="20" spans="1:47" x14ac:dyDescent="0.2">
      <c r="A20" s="112" t="s">
        <v>447</v>
      </c>
      <c r="B20" s="66"/>
      <c r="C20" s="66"/>
      <c r="D20" s="78">
        <f>-BACKUP!D69</f>
        <v>0</v>
      </c>
      <c r="E20" s="78">
        <f>-BACKUP!E69</f>
        <v>0</v>
      </c>
      <c r="F20" s="78">
        <f>-BACKUP!F69</f>
        <v>0</v>
      </c>
      <c r="G20" s="78">
        <f>-BACKUP!G69</f>
        <v>0</v>
      </c>
      <c r="H20" s="78">
        <f>-BACKUP!H69</f>
        <v>0</v>
      </c>
      <c r="I20" s="78">
        <f>-BACKUP!I69</f>
        <v>0</v>
      </c>
      <c r="J20" s="78">
        <f>-BACKUP!J69</f>
        <v>0</v>
      </c>
      <c r="K20" s="78">
        <f>-BACKUP!K69</f>
        <v>0</v>
      </c>
      <c r="L20" s="78">
        <f>-BACKUP!L69</f>
        <v>0</v>
      </c>
      <c r="M20" s="78">
        <f>-BACKUP!M69</f>
        <v>0</v>
      </c>
      <c r="N20" s="78">
        <f>-BACKUP!N69</f>
        <v>0</v>
      </c>
      <c r="O20" s="78">
        <f>-BACKUP!O69</f>
        <v>0</v>
      </c>
      <c r="P20" s="78">
        <f t="shared" si="5"/>
        <v>0</v>
      </c>
      <c r="Q20" s="79">
        <f t="shared" si="6"/>
        <v>0</v>
      </c>
      <c r="R20" s="78">
        <f t="shared" si="7"/>
        <v>0</v>
      </c>
      <c r="S20" s="66"/>
      <c r="T20" s="79">
        <v>0</v>
      </c>
      <c r="U20" s="79">
        <v>0</v>
      </c>
      <c r="V20" s="78">
        <f t="shared" si="8"/>
        <v>0</v>
      </c>
      <c r="W20" s="66"/>
      <c r="X20" s="78"/>
      <c r="Y20" s="78"/>
      <c r="Z20" s="66"/>
      <c r="AA20" s="66" t="str">
        <f t="shared" si="4"/>
        <v xml:space="preserve">      Exchange Gas - Receivable</v>
      </c>
      <c r="AB20" s="78">
        <f t="shared" si="9"/>
        <v>0</v>
      </c>
      <c r="AC20" s="79">
        <f t="shared" si="10"/>
        <v>0</v>
      </c>
      <c r="AD20" s="78">
        <f t="shared" si="11"/>
        <v>0</v>
      </c>
      <c r="AE20" s="66"/>
      <c r="AF20" s="78">
        <f t="shared" si="12"/>
        <v>0</v>
      </c>
      <c r="AG20" s="78">
        <f t="shared" si="13"/>
        <v>0</v>
      </c>
      <c r="AH20" s="78">
        <f t="shared" si="14"/>
        <v>0</v>
      </c>
      <c r="AI20" s="66"/>
      <c r="AJ20" s="78">
        <f t="shared" si="15"/>
        <v>0</v>
      </c>
      <c r="AK20" s="78">
        <f t="shared" si="16"/>
        <v>0</v>
      </c>
      <c r="AL20" s="66"/>
      <c r="AM20" s="79">
        <v>-2552</v>
      </c>
      <c r="AN20" s="78">
        <f t="shared" si="17"/>
        <v>2552</v>
      </c>
      <c r="AO20" s="66"/>
      <c r="AP20" s="79">
        <v>0</v>
      </c>
      <c r="AQ20" s="78">
        <f t="shared" si="18"/>
        <v>0</v>
      </c>
      <c r="AR20" s="66"/>
      <c r="AS20" s="66"/>
      <c r="AT20" s="66"/>
      <c r="AU20" s="66"/>
    </row>
    <row r="21" spans="1:47" x14ac:dyDescent="0.2">
      <c r="A21" s="112" t="s">
        <v>448</v>
      </c>
      <c r="B21" s="66"/>
      <c r="C21" s="66"/>
      <c r="D21" s="78">
        <f>+BACKUP!D319</f>
        <v>0</v>
      </c>
      <c r="E21" s="78">
        <f>+BACKUP!E319</f>
        <v>0</v>
      </c>
      <c r="F21" s="78">
        <f>+BACKUP!F319</f>
        <v>0</v>
      </c>
      <c r="G21" s="78">
        <f>+BACKUP!G319</f>
        <v>0</v>
      </c>
      <c r="H21" s="78">
        <f>+BACKUP!H319</f>
        <v>0</v>
      </c>
      <c r="I21" s="78">
        <f>+BACKUP!I319</f>
        <v>0</v>
      </c>
      <c r="J21" s="78">
        <f>+BACKUP!J319</f>
        <v>0</v>
      </c>
      <c r="K21" s="78">
        <f>+BACKUP!K319</f>
        <v>0</v>
      </c>
      <c r="L21" s="78">
        <f>+BACKUP!L319</f>
        <v>0</v>
      </c>
      <c r="M21" s="78">
        <f>+BACKUP!M319</f>
        <v>0</v>
      </c>
      <c r="N21" s="78">
        <f>+BACKUP!N319</f>
        <v>0</v>
      </c>
      <c r="O21" s="78">
        <f>+BACKUP!O319</f>
        <v>0</v>
      </c>
      <c r="P21" s="78">
        <f t="shared" si="5"/>
        <v>0</v>
      </c>
      <c r="Q21" s="79">
        <f t="shared" si="6"/>
        <v>0</v>
      </c>
      <c r="R21" s="78">
        <f t="shared" si="7"/>
        <v>0</v>
      </c>
      <c r="S21" s="66"/>
      <c r="T21" s="79">
        <v>0</v>
      </c>
      <c r="U21" s="79">
        <v>0</v>
      </c>
      <c r="V21" s="78">
        <f t="shared" si="8"/>
        <v>0</v>
      </c>
      <c r="W21" s="66"/>
      <c r="X21" s="78"/>
      <c r="Y21" s="78"/>
      <c r="Z21" s="66"/>
      <c r="AA21" s="66" t="str">
        <f t="shared" si="4"/>
        <v xml:space="preserve">                    - Payable</v>
      </c>
      <c r="AB21" s="78">
        <f t="shared" si="9"/>
        <v>0</v>
      </c>
      <c r="AC21" s="79">
        <f t="shared" si="10"/>
        <v>0</v>
      </c>
      <c r="AD21" s="78">
        <f t="shared" si="11"/>
        <v>0</v>
      </c>
      <c r="AE21" s="66"/>
      <c r="AF21" s="78">
        <f t="shared" si="12"/>
        <v>0</v>
      </c>
      <c r="AG21" s="78">
        <f t="shared" si="13"/>
        <v>0</v>
      </c>
      <c r="AH21" s="78">
        <f t="shared" si="14"/>
        <v>0</v>
      </c>
      <c r="AI21" s="66"/>
      <c r="AJ21" s="78">
        <f t="shared" si="15"/>
        <v>0</v>
      </c>
      <c r="AK21" s="78">
        <f t="shared" si="16"/>
        <v>0</v>
      </c>
      <c r="AL21" s="66"/>
      <c r="AM21" s="79">
        <v>5860</v>
      </c>
      <c r="AN21" s="78">
        <f t="shared" si="17"/>
        <v>-5860</v>
      </c>
      <c r="AO21" s="66"/>
      <c r="AP21" s="79">
        <v>0</v>
      </c>
      <c r="AQ21" s="78">
        <f t="shared" si="18"/>
        <v>0</v>
      </c>
      <c r="AR21" s="66"/>
      <c r="AS21" s="66"/>
      <c r="AT21" s="66"/>
      <c r="AU21" s="66"/>
    </row>
    <row r="22" spans="1:47" x14ac:dyDescent="0.2">
      <c r="A22" s="103" t="s">
        <v>449</v>
      </c>
      <c r="B22" s="66"/>
      <c r="C22" s="66"/>
      <c r="D22" s="78">
        <f>-BACKUP!D55</f>
        <v>13</v>
      </c>
      <c r="E22" s="78">
        <f>-BACKUP!E55</f>
        <v>13</v>
      </c>
      <c r="F22" s="78">
        <f>-BACKUP!F55</f>
        <v>13</v>
      </c>
      <c r="G22" s="78">
        <f>-BACKUP!G55</f>
        <v>13</v>
      </c>
      <c r="H22" s="78">
        <f>-BACKUP!H55</f>
        <v>13</v>
      </c>
      <c r="I22" s="78">
        <f>-BACKUP!I55</f>
        <v>13</v>
      </c>
      <c r="J22" s="78">
        <f>-BACKUP!J55</f>
        <v>13</v>
      </c>
      <c r="K22" s="78">
        <f>-BACKUP!K55</f>
        <v>13</v>
      </c>
      <c r="L22" s="78">
        <f>-BACKUP!L55</f>
        <v>13</v>
      </c>
      <c r="M22" s="78">
        <f>-BACKUP!M55</f>
        <v>13</v>
      </c>
      <c r="N22" s="78">
        <f>-BACKUP!N55</f>
        <v>13</v>
      </c>
      <c r="O22" s="78">
        <f>-BACKUP!O55</f>
        <v>-162</v>
      </c>
      <c r="P22" s="78">
        <f t="shared" si="5"/>
        <v>-19</v>
      </c>
      <c r="Q22" s="79">
        <f t="shared" si="6"/>
        <v>26</v>
      </c>
      <c r="R22" s="78">
        <f t="shared" si="7"/>
        <v>-45</v>
      </c>
      <c r="S22" s="66"/>
      <c r="T22" s="79">
        <v>0</v>
      </c>
      <c r="U22" s="79">
        <v>0</v>
      </c>
      <c r="V22" s="78">
        <f t="shared" si="8"/>
        <v>0</v>
      </c>
      <c r="W22" s="66"/>
      <c r="X22" s="78"/>
      <c r="Y22" s="78"/>
      <c r="Z22" s="66"/>
      <c r="AA22" s="66" t="str">
        <f t="shared" si="4"/>
        <v xml:space="preserve">      Prepayments</v>
      </c>
      <c r="AB22" s="78">
        <f t="shared" si="9"/>
        <v>-19</v>
      </c>
      <c r="AC22" s="79">
        <f t="shared" si="10"/>
        <v>39</v>
      </c>
      <c r="AD22" s="78">
        <f t="shared" si="11"/>
        <v>-58</v>
      </c>
      <c r="AE22" s="66"/>
      <c r="AF22" s="78">
        <f t="shared" si="12"/>
        <v>0</v>
      </c>
      <c r="AG22" s="78">
        <f t="shared" si="13"/>
        <v>0</v>
      </c>
      <c r="AH22" s="78">
        <f t="shared" si="14"/>
        <v>0</v>
      </c>
      <c r="AI22" s="66"/>
      <c r="AJ22" s="78">
        <f t="shared" si="15"/>
        <v>39</v>
      </c>
      <c r="AK22" s="78">
        <f t="shared" si="16"/>
        <v>-19</v>
      </c>
      <c r="AL22" s="66"/>
      <c r="AM22" s="79">
        <v>-150</v>
      </c>
      <c r="AN22" s="78">
        <f t="shared" si="17"/>
        <v>131</v>
      </c>
      <c r="AO22" s="66"/>
      <c r="AP22" s="79">
        <v>0</v>
      </c>
      <c r="AQ22" s="78">
        <f t="shared" si="18"/>
        <v>39</v>
      </c>
      <c r="AR22" s="66"/>
      <c r="AS22" s="66"/>
      <c r="AT22" s="66"/>
      <c r="AU22" s="66"/>
    </row>
    <row r="23" spans="1:47" x14ac:dyDescent="0.2">
      <c r="A23" s="103" t="s">
        <v>450</v>
      </c>
      <c r="B23" s="66"/>
      <c r="C23" s="66"/>
      <c r="D23" s="78">
        <f>BACKUP!D374</f>
        <v>89</v>
      </c>
      <c r="E23" s="78">
        <f>BACKUP!E374</f>
        <v>89</v>
      </c>
      <c r="F23" s="78">
        <f>BACKUP!F374</f>
        <v>89</v>
      </c>
      <c r="G23" s="78">
        <f>BACKUP!G374</f>
        <v>88</v>
      </c>
      <c r="H23" s="78">
        <f>BACKUP!H374</f>
        <v>-444</v>
      </c>
      <c r="I23" s="78">
        <f>BACKUP!I374</f>
        <v>89</v>
      </c>
      <c r="J23" s="78">
        <f>BACKUP!J374</f>
        <v>89</v>
      </c>
      <c r="K23" s="78">
        <f>BACKUP!K374</f>
        <v>89</v>
      </c>
      <c r="L23" s="78">
        <f>BACKUP!L374</f>
        <v>89</v>
      </c>
      <c r="M23" s="78">
        <f>BACKUP!M374</f>
        <v>88</v>
      </c>
      <c r="N23" s="78">
        <f>BACKUP!N374</f>
        <v>-474</v>
      </c>
      <c r="O23" s="78">
        <f>BACKUP!O374</f>
        <v>59</v>
      </c>
      <c r="P23" s="78">
        <f t="shared" si="5"/>
        <v>-60</v>
      </c>
      <c r="Q23" s="79">
        <f t="shared" si="6"/>
        <v>178</v>
      </c>
      <c r="R23" s="78">
        <f t="shared" si="7"/>
        <v>-238</v>
      </c>
      <c r="S23" s="66"/>
      <c r="T23" s="79">
        <v>0</v>
      </c>
      <c r="U23" s="79">
        <v>0</v>
      </c>
      <c r="V23" s="78">
        <f t="shared" si="8"/>
        <v>0</v>
      </c>
      <c r="W23" s="66"/>
      <c r="X23" s="66"/>
      <c r="Y23" s="66"/>
      <c r="Z23" s="66"/>
      <c r="AA23" s="66" t="str">
        <f t="shared" si="4"/>
        <v xml:space="preserve">      Accrued Interest - Third Party</v>
      </c>
      <c r="AB23" s="78">
        <f t="shared" si="9"/>
        <v>-60</v>
      </c>
      <c r="AC23" s="79">
        <f t="shared" si="10"/>
        <v>267</v>
      </c>
      <c r="AD23" s="78">
        <f t="shared" si="11"/>
        <v>-327</v>
      </c>
      <c r="AE23" s="66"/>
      <c r="AF23" s="78">
        <f t="shared" si="12"/>
        <v>0</v>
      </c>
      <c r="AG23" s="78">
        <f t="shared" si="13"/>
        <v>0</v>
      </c>
      <c r="AH23" s="78">
        <f t="shared" si="14"/>
        <v>0</v>
      </c>
      <c r="AI23" s="66"/>
      <c r="AJ23" s="78">
        <f t="shared" si="15"/>
        <v>267</v>
      </c>
      <c r="AK23" s="78">
        <f t="shared" si="16"/>
        <v>-60</v>
      </c>
      <c r="AL23" s="66"/>
      <c r="AM23" s="79">
        <v>-2804</v>
      </c>
      <c r="AN23" s="78">
        <f t="shared" si="17"/>
        <v>2744</v>
      </c>
      <c r="AO23" s="66"/>
      <c r="AP23" s="79">
        <v>0</v>
      </c>
      <c r="AQ23" s="78">
        <f t="shared" si="18"/>
        <v>267</v>
      </c>
      <c r="AR23" s="66"/>
      <c r="AS23" s="66"/>
      <c r="AT23" s="66"/>
      <c r="AU23" s="66"/>
    </row>
    <row r="24" spans="1:47" x14ac:dyDescent="0.2">
      <c r="A24" s="112" t="s">
        <v>451</v>
      </c>
      <c r="B24" s="66"/>
      <c r="C24" s="66"/>
      <c r="D24" s="78">
        <f>BACKUP!D344</f>
        <v>322</v>
      </c>
      <c r="E24" s="78">
        <f>BACKUP!E344</f>
        <v>554</v>
      </c>
      <c r="F24" s="78">
        <f>BACKUP!F344</f>
        <v>764</v>
      </c>
      <c r="G24" s="78">
        <f>BACKUP!G344</f>
        <v>-2213</v>
      </c>
      <c r="H24" s="78">
        <f>BACKUP!H344</f>
        <v>-107</v>
      </c>
      <c r="I24" s="78">
        <f>BACKUP!I344</f>
        <v>718</v>
      </c>
      <c r="J24" s="78">
        <f>BACKUP!J344</f>
        <v>825</v>
      </c>
      <c r="K24" s="78">
        <f>BACKUP!K344</f>
        <v>625</v>
      </c>
      <c r="L24" s="78">
        <f>BACKUP!L344</f>
        <v>825</v>
      </c>
      <c r="M24" s="78">
        <f>BACKUP!M344</f>
        <v>-2633</v>
      </c>
      <c r="N24" s="78">
        <f>BACKUP!N344</f>
        <v>625</v>
      </c>
      <c r="O24" s="78">
        <f>BACKUP!O344</f>
        <v>-289</v>
      </c>
      <c r="P24" s="78">
        <f t="shared" si="5"/>
        <v>16</v>
      </c>
      <c r="Q24" s="79">
        <f t="shared" si="6"/>
        <v>876</v>
      </c>
      <c r="R24" s="78">
        <f t="shared" si="7"/>
        <v>-860</v>
      </c>
      <c r="S24" s="66"/>
      <c r="T24" s="79">
        <v>0</v>
      </c>
      <c r="U24" s="79">
        <v>0</v>
      </c>
      <c r="V24" s="78">
        <f t="shared" si="8"/>
        <v>0</v>
      </c>
      <c r="W24" s="66"/>
      <c r="X24" s="78"/>
      <c r="Y24" s="78"/>
      <c r="Z24" s="66"/>
      <c r="AA24" s="66" t="str">
        <f t="shared" si="4"/>
        <v xml:space="preserve">      Accrued Taxes, Other Than Income</v>
      </c>
      <c r="AB24" s="78">
        <f t="shared" si="9"/>
        <v>16</v>
      </c>
      <c r="AC24" s="79">
        <f t="shared" si="10"/>
        <v>1640</v>
      </c>
      <c r="AD24" s="78">
        <f t="shared" si="11"/>
        <v>-1624</v>
      </c>
      <c r="AE24" s="66"/>
      <c r="AF24" s="78">
        <f t="shared" si="12"/>
        <v>0</v>
      </c>
      <c r="AG24" s="78">
        <f t="shared" si="13"/>
        <v>0</v>
      </c>
      <c r="AH24" s="78">
        <f t="shared" si="14"/>
        <v>0</v>
      </c>
      <c r="AI24" s="66"/>
      <c r="AJ24" s="78">
        <f t="shared" si="15"/>
        <v>1640</v>
      </c>
      <c r="AK24" s="78">
        <f t="shared" si="16"/>
        <v>16</v>
      </c>
      <c r="AL24" s="66"/>
      <c r="AM24" s="79">
        <v>-519</v>
      </c>
      <c r="AN24" s="78">
        <f t="shared" si="17"/>
        <v>535</v>
      </c>
      <c r="AO24" s="66"/>
      <c r="AP24" s="79">
        <v>0</v>
      </c>
      <c r="AQ24" s="78">
        <f t="shared" si="18"/>
        <v>1640</v>
      </c>
      <c r="AR24" s="66"/>
      <c r="AS24" s="66"/>
      <c r="AT24" s="66"/>
      <c r="AU24" s="66"/>
    </row>
    <row r="25" spans="1:47" x14ac:dyDescent="0.2">
      <c r="A25" s="112" t="s">
        <v>452</v>
      </c>
      <c r="B25" s="66"/>
      <c r="C25" s="66"/>
      <c r="D25" s="149">
        <f>-BACKUP!D109-BACKUP!D100</f>
        <v>109</v>
      </c>
      <c r="E25" s="149">
        <f>-BACKUP!E109-BACKUP!E100</f>
        <v>109</v>
      </c>
      <c r="F25" s="149">
        <f>-BACKUP!F109-BACKUP!F100</f>
        <v>109</v>
      </c>
      <c r="G25" s="149">
        <f>-BACKUP!G109-BACKUP!G100</f>
        <v>109</v>
      </c>
      <c r="H25" s="149">
        <f>-BACKUP!H109-BACKUP!H100</f>
        <v>109</v>
      </c>
      <c r="I25" s="149">
        <f>-BACKUP!I109-BACKUP!I100</f>
        <v>109</v>
      </c>
      <c r="J25" s="149">
        <f>-BACKUP!J109-BACKUP!J100</f>
        <v>109</v>
      </c>
      <c r="K25" s="149">
        <f>-BACKUP!K109-BACKUP!K100</f>
        <v>109</v>
      </c>
      <c r="L25" s="149">
        <f>-BACKUP!L109-BACKUP!L100</f>
        <v>-1291</v>
      </c>
      <c r="M25" s="149">
        <f>-BACKUP!M109-BACKUP!M100</f>
        <v>116</v>
      </c>
      <c r="N25" s="149">
        <f>-BACKUP!N109-BACKUP!N100</f>
        <v>117</v>
      </c>
      <c r="O25" s="149">
        <f>-BACKUP!O109-BACKUP!O100</f>
        <v>117</v>
      </c>
      <c r="P25" s="78">
        <f>SUM(D25:O25)</f>
        <v>-69</v>
      </c>
      <c r="Q25" s="79">
        <f>SUM(D25:E25)</f>
        <v>218</v>
      </c>
      <c r="R25" s="78">
        <f>P25-Q25</f>
        <v>-287</v>
      </c>
      <c r="S25" s="66"/>
      <c r="T25" s="79">
        <v>0</v>
      </c>
      <c r="U25" s="79">
        <v>0</v>
      </c>
      <c r="V25" s="78">
        <f>T25-U25</f>
        <v>0</v>
      </c>
      <c r="W25" s="66"/>
      <c r="X25" s="78"/>
      <c r="Y25" s="78"/>
      <c r="Z25" s="66"/>
      <c r="AA25" s="66" t="str">
        <f t="shared" si="4"/>
        <v xml:space="preserve">      Other Current Assets </v>
      </c>
      <c r="AB25" s="78">
        <f t="shared" si="9"/>
        <v>-69</v>
      </c>
      <c r="AC25" s="79">
        <f>SUM(D25:F25)</f>
        <v>327</v>
      </c>
      <c r="AD25" s="78">
        <f>AB25-AC25</f>
        <v>-396</v>
      </c>
      <c r="AE25" s="66"/>
      <c r="AF25" s="78">
        <f>T25</f>
        <v>0</v>
      </c>
      <c r="AG25" s="78">
        <f>U25</f>
        <v>0</v>
      </c>
      <c r="AH25" s="78">
        <f>AF25-AG25</f>
        <v>0</v>
      </c>
      <c r="AI25" s="66"/>
      <c r="AJ25" s="78">
        <f>AC25-AG25</f>
        <v>327</v>
      </c>
      <c r="AK25" s="78">
        <f>AB25-AF25</f>
        <v>-69</v>
      </c>
      <c r="AL25" s="66"/>
      <c r="AM25" s="79">
        <v>-31</v>
      </c>
      <c r="AN25" s="78">
        <f>AB25-AM25</f>
        <v>-38</v>
      </c>
      <c r="AO25" s="66"/>
      <c r="AP25" s="79">
        <v>0</v>
      </c>
      <c r="AQ25" s="78">
        <f>AC25-AP25</f>
        <v>327</v>
      </c>
      <c r="AR25" s="66"/>
      <c r="AS25" s="66"/>
      <c r="AT25" s="66"/>
      <c r="AU25" s="66"/>
    </row>
    <row r="26" spans="1:47" x14ac:dyDescent="0.2">
      <c r="A26" s="112" t="s">
        <v>453</v>
      </c>
      <c r="B26" s="66"/>
      <c r="C26" s="66"/>
      <c r="D26" s="149">
        <f>BACKUP!D395+BACKUP!D404-D317</f>
        <v>0</v>
      </c>
      <c r="E26" s="149">
        <f>BACKUP!E395+BACKUP!E404-E317</f>
        <v>0</v>
      </c>
      <c r="F26" s="149">
        <f>BACKUP!F395+BACKUP!F404-F317</f>
        <v>0</v>
      </c>
      <c r="G26" s="149">
        <f>BACKUP!G395+BACKUP!G404-G317</f>
        <v>0</v>
      </c>
      <c r="H26" s="149">
        <f>BACKUP!H395+BACKUP!H404-H317</f>
        <v>0</v>
      </c>
      <c r="I26" s="149">
        <f>BACKUP!I395+BACKUP!I404-I317</f>
        <v>0</v>
      </c>
      <c r="J26" s="149">
        <f>BACKUP!J395+BACKUP!J404-J317</f>
        <v>0</v>
      </c>
      <c r="K26" s="149">
        <f>BACKUP!K395+BACKUP!K404-K317</f>
        <v>0</v>
      </c>
      <c r="L26" s="149">
        <f>BACKUP!L395+BACKUP!L404-L317</f>
        <v>0</v>
      </c>
      <c r="M26" s="149">
        <f>BACKUP!M395+BACKUP!M404-M317</f>
        <v>0</v>
      </c>
      <c r="N26" s="149">
        <f>BACKUP!N395+BACKUP!N404-N317</f>
        <v>0</v>
      </c>
      <c r="O26" s="149">
        <f>BACKUP!O395+BACKUP!O404-O317</f>
        <v>0</v>
      </c>
      <c r="P26" s="78">
        <f t="shared" si="5"/>
        <v>0</v>
      </c>
      <c r="Q26" s="79">
        <f t="shared" si="6"/>
        <v>0</v>
      </c>
      <c r="R26" s="78">
        <f t="shared" si="7"/>
        <v>0</v>
      </c>
      <c r="S26" s="66"/>
      <c r="T26" s="79">
        <v>0</v>
      </c>
      <c r="U26" s="79">
        <v>0</v>
      </c>
      <c r="V26" s="78">
        <f t="shared" si="8"/>
        <v>0</v>
      </c>
      <c r="W26" s="66"/>
      <c r="X26" s="78"/>
      <c r="Y26" s="78"/>
      <c r="Z26" s="66"/>
      <c r="AA26" s="66" t="str">
        <f t="shared" si="4"/>
        <v xml:space="preserve">      Other Current Liabilities (W/O Reserve Activity)</v>
      </c>
      <c r="AB26" s="78">
        <f t="shared" si="9"/>
        <v>0</v>
      </c>
      <c r="AC26" s="79">
        <f t="shared" si="10"/>
        <v>0</v>
      </c>
      <c r="AD26" s="78">
        <f t="shared" si="11"/>
        <v>0</v>
      </c>
      <c r="AE26" s="66"/>
      <c r="AF26" s="78">
        <f t="shared" si="12"/>
        <v>0</v>
      </c>
      <c r="AG26" s="78">
        <f t="shared" si="13"/>
        <v>0</v>
      </c>
      <c r="AH26" s="78">
        <f t="shared" si="14"/>
        <v>0</v>
      </c>
      <c r="AI26" s="66"/>
      <c r="AJ26" s="78">
        <f t="shared" si="15"/>
        <v>0</v>
      </c>
      <c r="AK26" s="78">
        <f t="shared" si="16"/>
        <v>0</v>
      </c>
      <c r="AL26" s="66"/>
      <c r="AM26" s="79">
        <v>9</v>
      </c>
      <c r="AN26" s="78">
        <f t="shared" si="17"/>
        <v>-9</v>
      </c>
      <c r="AO26" s="66"/>
      <c r="AP26" s="79">
        <v>0</v>
      </c>
      <c r="AQ26" s="78">
        <f t="shared" si="18"/>
        <v>0</v>
      </c>
      <c r="AR26" s="66"/>
      <c r="AS26" s="66"/>
      <c r="AT26" s="66"/>
      <c r="AU26" s="66"/>
    </row>
    <row r="27" spans="1:47" ht="6" customHeight="1" x14ac:dyDescent="0.2">
      <c r="A27" s="97"/>
      <c r="B27" s="66"/>
      <c r="C27" s="66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66"/>
      <c r="Q27" s="79"/>
      <c r="R27" s="66"/>
      <c r="S27" s="66"/>
      <c r="T27" s="79"/>
      <c r="U27" s="79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79"/>
      <c r="AH27" s="66"/>
      <c r="AI27" s="66"/>
      <c r="AJ27" s="66"/>
      <c r="AK27" s="66"/>
      <c r="AL27" s="66"/>
      <c r="AM27" s="79"/>
      <c r="AN27" s="78"/>
      <c r="AO27" s="66"/>
      <c r="AP27" s="79"/>
      <c r="AQ27" s="78"/>
      <c r="AR27" s="66"/>
      <c r="AS27" s="66"/>
      <c r="AT27" s="66"/>
      <c r="AU27" s="66"/>
    </row>
    <row r="28" spans="1:47" ht="12.75" customHeight="1" x14ac:dyDescent="0.2">
      <c r="A28" s="97" t="s">
        <v>454</v>
      </c>
      <c r="B28" s="66"/>
      <c r="C28" s="66"/>
      <c r="D28" s="78">
        <f>-BACKUP!D44-BACKUP!D179+BACKUP!D311+BACKUP!D436+BACKUP!D472</f>
        <v>0</v>
      </c>
      <c r="E28" s="78">
        <f>-BACKUP!E44-BACKUP!E179+BACKUP!E311+BACKUP!E436+BACKUP!E472</f>
        <v>0</v>
      </c>
      <c r="F28" s="78">
        <f>-BACKUP!F44-BACKUP!F179+BACKUP!F311+BACKUP!F436+BACKUP!F472</f>
        <v>0</v>
      </c>
      <c r="G28" s="78">
        <f>-BACKUP!G44-BACKUP!G179+BACKUP!G311+BACKUP!G436+BACKUP!G472</f>
        <v>0</v>
      </c>
      <c r="H28" s="78">
        <f>-BACKUP!H44-BACKUP!H179+BACKUP!H311+BACKUP!H436+BACKUP!H472</f>
        <v>0</v>
      </c>
      <c r="I28" s="78">
        <f>-BACKUP!I44-BACKUP!I179+BACKUP!I311+BACKUP!I436+BACKUP!I472</f>
        <v>0</v>
      </c>
      <c r="J28" s="78">
        <f>-BACKUP!J44-BACKUP!J179+BACKUP!J311+BACKUP!J436+BACKUP!J472</f>
        <v>0</v>
      </c>
      <c r="K28" s="78">
        <f>-BACKUP!K44-BACKUP!K179+BACKUP!K311+BACKUP!K436+BACKUP!K472</f>
        <v>0</v>
      </c>
      <c r="L28" s="78">
        <f>-BACKUP!L44-BACKUP!L179+BACKUP!L311+BACKUP!L436+BACKUP!L472</f>
        <v>0</v>
      </c>
      <c r="M28" s="78">
        <f>-BACKUP!M44-BACKUP!M179+BACKUP!M311+BACKUP!M436+BACKUP!M472</f>
        <v>0</v>
      </c>
      <c r="N28" s="78">
        <f>-BACKUP!N44-BACKUP!N179+BACKUP!N311+BACKUP!N436+BACKUP!N472</f>
        <v>0</v>
      </c>
      <c r="O28" s="78">
        <f>-BACKUP!O44-BACKUP!O179+BACKUP!O311+BACKUP!O436+BACKUP!O472</f>
        <v>0</v>
      </c>
      <c r="P28" s="78">
        <f t="shared" ref="P28:P33" si="19">SUM(D28:O28)</f>
        <v>0</v>
      </c>
      <c r="Q28" s="79">
        <f t="shared" si="6"/>
        <v>0</v>
      </c>
      <c r="R28" s="78">
        <f t="shared" ref="R28:R33" si="20">P28-Q28</f>
        <v>0</v>
      </c>
      <c r="S28" s="66"/>
      <c r="T28" s="79">
        <v>0</v>
      </c>
      <c r="U28" s="79">
        <v>0</v>
      </c>
      <c r="V28" s="78">
        <f t="shared" ref="V28:V33" si="21">T28-U28</f>
        <v>0</v>
      </c>
      <c r="W28" s="66"/>
      <c r="X28" s="66"/>
      <c r="Y28" s="66"/>
      <c r="Z28" s="66"/>
      <c r="AA28" s="66" t="str">
        <f t="shared" ref="AA28:AA33" si="22">A28</f>
        <v xml:space="preserve">   Price Risk Management Activities (Net)</v>
      </c>
      <c r="AB28" s="78">
        <f t="shared" ref="AB28:AB33" si="23">P28</f>
        <v>0</v>
      </c>
      <c r="AC28" s="79">
        <f t="shared" si="10"/>
        <v>0</v>
      </c>
      <c r="AD28" s="78">
        <f t="shared" ref="AD28:AD33" si="24">AB28-AC28</f>
        <v>0</v>
      </c>
      <c r="AE28" s="66"/>
      <c r="AF28" s="78">
        <f>T28</f>
        <v>0</v>
      </c>
      <c r="AG28" s="78">
        <f>U28</f>
        <v>0</v>
      </c>
      <c r="AH28" s="78">
        <f t="shared" ref="AH28:AH33" si="25">AF28-AG28</f>
        <v>0</v>
      </c>
      <c r="AI28" s="66"/>
      <c r="AJ28" s="78">
        <f t="shared" ref="AJ28:AJ33" si="26">AC28-AG28</f>
        <v>0</v>
      </c>
      <c r="AK28" s="78">
        <f t="shared" ref="AK28:AK33" si="27">AB28-AF28</f>
        <v>0</v>
      </c>
      <c r="AL28" s="66"/>
      <c r="AM28" s="79">
        <v>-134</v>
      </c>
      <c r="AN28" s="78">
        <f t="shared" ref="AN28:AN33" si="28">AB28-AM28</f>
        <v>134</v>
      </c>
      <c r="AO28" s="66"/>
      <c r="AP28" s="79">
        <v>0</v>
      </c>
      <c r="AQ28" s="78">
        <f t="shared" ref="AQ28:AQ33" si="29">AC28-AP28</f>
        <v>0</v>
      </c>
      <c r="AR28" s="66"/>
      <c r="AS28" s="66"/>
      <c r="AT28" s="66"/>
      <c r="AU28" s="66"/>
    </row>
    <row r="29" spans="1:47" x14ac:dyDescent="0.2">
      <c r="A29" s="103" t="s">
        <v>455</v>
      </c>
      <c r="B29" s="66"/>
      <c r="C29" s="66"/>
      <c r="D29" s="78">
        <f>-BACKUP!D112-BACKUP!D114</f>
        <v>0</v>
      </c>
      <c r="E29" s="78">
        <f>-BACKUP!E112-BACKUP!E114</f>
        <v>0</v>
      </c>
      <c r="F29" s="78">
        <f>-BACKUP!F112-BACKUP!F114</f>
        <v>0</v>
      </c>
      <c r="G29" s="78">
        <f>-BACKUP!G112-BACKUP!G114</f>
        <v>0</v>
      </c>
      <c r="H29" s="78">
        <f>-BACKUP!H112-BACKUP!H114</f>
        <v>0</v>
      </c>
      <c r="I29" s="78">
        <f>-BACKUP!I112-BACKUP!I114</f>
        <v>0</v>
      </c>
      <c r="J29" s="78">
        <f>-BACKUP!J112-BACKUP!J114</f>
        <v>0</v>
      </c>
      <c r="K29" s="78">
        <f>-BACKUP!K112-BACKUP!K114</f>
        <v>0</v>
      </c>
      <c r="L29" s="78">
        <f>-BACKUP!L112-BACKUP!L114</f>
        <v>0</v>
      </c>
      <c r="M29" s="78">
        <f>-BACKUP!M112-BACKUP!M114</f>
        <v>0</v>
      </c>
      <c r="N29" s="78">
        <f>-BACKUP!N112-BACKUP!N114</f>
        <v>0</v>
      </c>
      <c r="O29" s="78">
        <f>-BACKUP!O112-BACKUP!O114</f>
        <v>0</v>
      </c>
      <c r="P29" s="78">
        <f t="shared" si="19"/>
        <v>0</v>
      </c>
      <c r="Q29" s="79">
        <f t="shared" si="6"/>
        <v>0</v>
      </c>
      <c r="R29" s="78">
        <f t="shared" si="20"/>
        <v>0</v>
      </c>
      <c r="S29" s="66"/>
      <c r="T29" s="79">
        <v>0</v>
      </c>
      <c r="U29" s="79">
        <v>0</v>
      </c>
      <c r="V29" s="78">
        <f t="shared" si="21"/>
        <v>0</v>
      </c>
      <c r="W29" s="66"/>
      <c r="X29" s="78"/>
      <c r="Y29" s="78"/>
      <c r="Z29" s="66"/>
      <c r="AA29" s="66" t="str">
        <f t="shared" si="22"/>
        <v xml:space="preserve">   Equity Earnings</v>
      </c>
      <c r="AB29" s="78">
        <f t="shared" si="23"/>
        <v>0</v>
      </c>
      <c r="AC29" s="79">
        <f t="shared" si="10"/>
        <v>0</v>
      </c>
      <c r="AD29" s="78">
        <f t="shared" si="24"/>
        <v>0</v>
      </c>
      <c r="AE29" s="66"/>
      <c r="AF29" s="78">
        <f t="shared" ref="AF29:AG33" si="30">T29</f>
        <v>0</v>
      </c>
      <c r="AG29" s="78">
        <f t="shared" si="30"/>
        <v>0</v>
      </c>
      <c r="AH29" s="78">
        <f t="shared" si="25"/>
        <v>0</v>
      </c>
      <c r="AI29" s="66"/>
      <c r="AJ29" s="78">
        <f t="shared" si="26"/>
        <v>0</v>
      </c>
      <c r="AK29" s="78">
        <f t="shared" si="27"/>
        <v>0</v>
      </c>
      <c r="AL29" s="66"/>
      <c r="AM29" s="79">
        <v>0</v>
      </c>
      <c r="AN29" s="78">
        <f t="shared" si="28"/>
        <v>0</v>
      </c>
      <c r="AO29" s="66"/>
      <c r="AP29" s="79">
        <v>0</v>
      </c>
      <c r="AQ29" s="78">
        <f t="shared" si="29"/>
        <v>0</v>
      </c>
      <c r="AR29" s="66"/>
      <c r="AS29" s="66"/>
      <c r="AT29" s="66"/>
      <c r="AU29" s="66"/>
    </row>
    <row r="30" spans="1:47" x14ac:dyDescent="0.2">
      <c r="A30" s="103" t="s">
        <v>456</v>
      </c>
      <c r="B30" s="66"/>
      <c r="C30" s="66"/>
      <c r="D30" s="78">
        <f>-BACKUP!D113</f>
        <v>0</v>
      </c>
      <c r="E30" s="78">
        <f>-BACKUP!E113</f>
        <v>0</v>
      </c>
      <c r="F30" s="78">
        <f>-BACKUP!F113</f>
        <v>0</v>
      </c>
      <c r="G30" s="78">
        <f>-BACKUP!G113</f>
        <v>0</v>
      </c>
      <c r="H30" s="78">
        <f>-BACKUP!H113</f>
        <v>0</v>
      </c>
      <c r="I30" s="78">
        <f>-BACKUP!I113</f>
        <v>0</v>
      </c>
      <c r="J30" s="78">
        <f>-BACKUP!J113</f>
        <v>0</v>
      </c>
      <c r="K30" s="78">
        <f>-BACKUP!K113</f>
        <v>0</v>
      </c>
      <c r="L30" s="78">
        <f>-BACKUP!L113</f>
        <v>0</v>
      </c>
      <c r="M30" s="78">
        <f>-BACKUP!M113</f>
        <v>0</v>
      </c>
      <c r="N30" s="78">
        <f>-BACKUP!N113</f>
        <v>0</v>
      </c>
      <c r="O30" s="78">
        <f>-BACKUP!O113</f>
        <v>0</v>
      </c>
      <c r="P30" s="78">
        <f t="shared" si="19"/>
        <v>0</v>
      </c>
      <c r="Q30" s="79">
        <f t="shared" si="6"/>
        <v>0</v>
      </c>
      <c r="R30" s="78">
        <f t="shared" si="20"/>
        <v>0</v>
      </c>
      <c r="S30" s="66"/>
      <c r="T30" s="79">
        <v>0</v>
      </c>
      <c r="U30" s="79">
        <v>0</v>
      </c>
      <c r="V30" s="78">
        <f t="shared" si="21"/>
        <v>0</v>
      </c>
      <c r="W30" s="66"/>
      <c r="X30" s="78"/>
      <c r="Y30" s="78"/>
      <c r="Z30" s="66"/>
      <c r="AA30" s="66" t="str">
        <f t="shared" si="22"/>
        <v xml:space="preserve">   Equity / Partnership Distributions</v>
      </c>
      <c r="AB30" s="78">
        <f t="shared" si="23"/>
        <v>0</v>
      </c>
      <c r="AC30" s="79">
        <f t="shared" si="10"/>
        <v>0</v>
      </c>
      <c r="AD30" s="78">
        <f t="shared" si="24"/>
        <v>0</v>
      </c>
      <c r="AE30" s="66"/>
      <c r="AF30" s="78">
        <f t="shared" si="30"/>
        <v>0</v>
      </c>
      <c r="AG30" s="78">
        <f t="shared" si="30"/>
        <v>0</v>
      </c>
      <c r="AH30" s="78">
        <f t="shared" si="25"/>
        <v>0</v>
      </c>
      <c r="AI30" s="66"/>
      <c r="AJ30" s="78">
        <f t="shared" si="26"/>
        <v>0</v>
      </c>
      <c r="AK30" s="78">
        <f t="shared" si="27"/>
        <v>0</v>
      </c>
      <c r="AL30" s="66"/>
      <c r="AM30" s="79">
        <v>0</v>
      </c>
      <c r="AN30" s="78">
        <f t="shared" si="28"/>
        <v>0</v>
      </c>
      <c r="AO30" s="66"/>
      <c r="AP30" s="79">
        <v>0</v>
      </c>
      <c r="AQ30" s="78">
        <f t="shared" si="29"/>
        <v>0</v>
      </c>
      <c r="AR30" s="66"/>
      <c r="AS30" s="66"/>
      <c r="AT30" s="66"/>
      <c r="AU30" s="66"/>
    </row>
    <row r="31" spans="1:47" x14ac:dyDescent="0.2">
      <c r="A31" s="103" t="s">
        <v>457</v>
      </c>
      <c r="B31" s="66"/>
      <c r="C31" s="66"/>
      <c r="D31" s="78">
        <f>-BACKUP!D469-BACKUP!D470</f>
        <v>0</v>
      </c>
      <c r="E31" s="78">
        <f>-BACKUP!E469-BACKUP!E470</f>
        <v>0</v>
      </c>
      <c r="F31" s="195">
        <f>-BACKUP!F469-BACKUP!F470</f>
        <v>0</v>
      </c>
      <c r="G31" s="78">
        <f>-BACKUP!G469-BACKUP!G470</f>
        <v>0</v>
      </c>
      <c r="H31" s="78">
        <f>-BACKUP!H469-BACKUP!H470</f>
        <v>0</v>
      </c>
      <c r="I31" s="195">
        <f>-BACKUP!I469-BACKUP!I470</f>
        <v>0</v>
      </c>
      <c r="J31" s="78">
        <f>-BACKUP!J469-BACKUP!J470</f>
        <v>0</v>
      </c>
      <c r="K31" s="78">
        <f>-BACKUP!K469-BACKUP!K470</f>
        <v>0</v>
      </c>
      <c r="L31" s="195">
        <f>-BACKUP!L469-BACKUP!L470</f>
        <v>0</v>
      </c>
      <c r="M31" s="78">
        <f>-BACKUP!M469-BACKUP!M470</f>
        <v>0</v>
      </c>
      <c r="N31" s="78">
        <f>-BACKUP!N469-BACKUP!N470</f>
        <v>0</v>
      </c>
      <c r="O31" s="195">
        <f>-BACKUP!O469-BACKUP!O470</f>
        <v>0</v>
      </c>
      <c r="P31" s="78">
        <f t="shared" si="19"/>
        <v>0</v>
      </c>
      <c r="Q31" s="79">
        <f t="shared" si="6"/>
        <v>0</v>
      </c>
      <c r="R31" s="78">
        <f t="shared" si="20"/>
        <v>0</v>
      </c>
      <c r="S31" s="66"/>
      <c r="T31" s="79">
        <v>0</v>
      </c>
      <c r="U31" s="79">
        <v>0</v>
      </c>
      <c r="V31" s="78">
        <f t="shared" si="21"/>
        <v>0</v>
      </c>
      <c r="W31" s="66"/>
      <c r="X31" s="66"/>
      <c r="Y31" s="66"/>
      <c r="Z31" s="66"/>
      <c r="AA31" s="66" t="str">
        <f t="shared" si="22"/>
        <v xml:space="preserve">   Net (Gain) / Loss on Sale of Assets</v>
      </c>
      <c r="AB31" s="78">
        <f t="shared" si="23"/>
        <v>0</v>
      </c>
      <c r="AC31" s="79">
        <f t="shared" si="10"/>
        <v>0</v>
      </c>
      <c r="AD31" s="78">
        <f t="shared" si="24"/>
        <v>0</v>
      </c>
      <c r="AE31" s="66"/>
      <c r="AF31" s="78">
        <f t="shared" si="30"/>
        <v>0</v>
      </c>
      <c r="AG31" s="78">
        <f t="shared" si="30"/>
        <v>0</v>
      </c>
      <c r="AH31" s="78">
        <f t="shared" si="25"/>
        <v>0</v>
      </c>
      <c r="AI31" s="66"/>
      <c r="AJ31" s="78">
        <f t="shared" si="26"/>
        <v>0</v>
      </c>
      <c r="AK31" s="78">
        <f t="shared" si="27"/>
        <v>0</v>
      </c>
      <c r="AL31" s="66"/>
      <c r="AM31" s="79">
        <v>88</v>
      </c>
      <c r="AN31" s="78">
        <f t="shared" si="28"/>
        <v>-88</v>
      </c>
      <c r="AO31" s="66"/>
      <c r="AP31" s="79">
        <v>0</v>
      </c>
      <c r="AQ31" s="78">
        <f t="shared" si="29"/>
        <v>0</v>
      </c>
      <c r="AR31" s="66"/>
      <c r="AS31" s="66"/>
      <c r="AT31" s="66"/>
      <c r="AU31" s="66"/>
    </row>
    <row r="32" spans="1:47" x14ac:dyDescent="0.2">
      <c r="A32" s="103" t="s">
        <v>458</v>
      </c>
      <c r="B32" s="66"/>
      <c r="C32" s="66"/>
      <c r="D32" s="149">
        <f t="shared" ref="D32:O32" si="31">-D331+D334</f>
        <v>430</v>
      </c>
      <c r="E32" s="149">
        <f t="shared" si="31"/>
        <v>404</v>
      </c>
      <c r="F32" s="149">
        <f t="shared" si="31"/>
        <v>415</v>
      </c>
      <c r="G32" s="149">
        <f t="shared" si="31"/>
        <v>368</v>
      </c>
      <c r="H32" s="149">
        <f t="shared" si="31"/>
        <v>314</v>
      </c>
      <c r="I32" s="149">
        <f t="shared" si="31"/>
        <v>287</v>
      </c>
      <c r="J32" s="149">
        <f t="shared" si="31"/>
        <v>279</v>
      </c>
      <c r="K32" s="149">
        <f t="shared" si="31"/>
        <v>283</v>
      </c>
      <c r="L32" s="149">
        <f t="shared" si="31"/>
        <v>289</v>
      </c>
      <c r="M32" s="149">
        <f t="shared" si="31"/>
        <v>302</v>
      </c>
      <c r="N32" s="149">
        <f t="shared" si="31"/>
        <v>280</v>
      </c>
      <c r="O32" s="149">
        <f t="shared" si="31"/>
        <v>282</v>
      </c>
      <c r="P32" s="78">
        <f t="shared" si="19"/>
        <v>3933</v>
      </c>
      <c r="Q32" s="79">
        <f t="shared" si="6"/>
        <v>834</v>
      </c>
      <c r="R32" s="78">
        <f t="shared" si="20"/>
        <v>3099</v>
      </c>
      <c r="S32" s="66"/>
      <c r="T32" s="79">
        <v>0</v>
      </c>
      <c r="U32" s="79">
        <v>0</v>
      </c>
      <c r="V32" s="78">
        <f t="shared" si="21"/>
        <v>0</v>
      </c>
      <c r="W32" s="66"/>
      <c r="X32" s="66"/>
      <c r="Y32" s="66"/>
      <c r="Z32" s="66"/>
      <c r="AA32" s="66" t="str">
        <f t="shared" si="22"/>
        <v xml:space="preserve">   Other Regulatory Assets / Liabilities</v>
      </c>
      <c r="AB32" s="78">
        <f t="shared" si="23"/>
        <v>3933</v>
      </c>
      <c r="AC32" s="79">
        <f t="shared" si="10"/>
        <v>1249</v>
      </c>
      <c r="AD32" s="78">
        <f t="shared" si="24"/>
        <v>2684</v>
      </c>
      <c r="AE32" s="66"/>
      <c r="AF32" s="78">
        <f t="shared" si="30"/>
        <v>0</v>
      </c>
      <c r="AG32" s="78">
        <f t="shared" si="30"/>
        <v>0</v>
      </c>
      <c r="AH32" s="78">
        <f t="shared" si="25"/>
        <v>0</v>
      </c>
      <c r="AI32" s="66"/>
      <c r="AJ32" s="78">
        <f t="shared" si="26"/>
        <v>1249</v>
      </c>
      <c r="AK32" s="78">
        <f t="shared" si="27"/>
        <v>3933</v>
      </c>
      <c r="AL32" s="66"/>
      <c r="AM32" s="79">
        <v>5001</v>
      </c>
      <c r="AN32" s="78">
        <f t="shared" si="28"/>
        <v>-1068</v>
      </c>
      <c r="AO32" s="66"/>
      <c r="AP32" s="79">
        <v>0</v>
      </c>
      <c r="AQ32" s="78">
        <f t="shared" si="29"/>
        <v>1249</v>
      </c>
      <c r="AR32" s="66"/>
      <c r="AS32" s="66"/>
      <c r="AT32" s="66"/>
      <c r="AU32" s="66"/>
    </row>
    <row r="33" spans="1:47" x14ac:dyDescent="0.2">
      <c r="A33" s="112" t="s">
        <v>459</v>
      </c>
      <c r="B33" s="66"/>
      <c r="C33" s="66"/>
      <c r="D33" s="203">
        <f>D258-D261-D268-D271-D273+D284+D286-D295-D296-D297-SUM(D298:D306)+SUM(D320:D326)+D317+D342+BACKUP!D359</f>
        <v>-275</v>
      </c>
      <c r="E33" s="203">
        <f>E258-E261-E268-E271-E273+E284+E286-E295-E296-E297-SUM(E298:E306)+SUM(E320:E326)+E317+E342+BACKUP!E359</f>
        <v>-275</v>
      </c>
      <c r="F33" s="221">
        <f>F258-F261-F268-F271-F273+F284+F286-F295-F296-F297-SUM(F298:F306)+SUM(F320:F326)+F317+F342+BACKUP!F359</f>
        <v>-275</v>
      </c>
      <c r="G33" s="203">
        <f>G258-G261-G268-G271-G273+G284+G286-G295-G296-G297-SUM(G298:G306)+SUM(G320:G326)+G317+G342+BACKUP!G359</f>
        <v>-274</v>
      </c>
      <c r="H33" s="203">
        <f>H258-H261-H268-H271-H273+H284+H286-H295-H296-H297-SUM(H298:H306)+SUM(H320:H326)+H317+H342+BACKUP!H359</f>
        <v>-275</v>
      </c>
      <c r="I33" s="221">
        <f>I258-I261-I268-I271-I273+I284+I286-I295-I296-I297-SUM(I298:I306)+SUM(I320:I326)+I317+I342+BACKUP!I359</f>
        <v>-275</v>
      </c>
      <c r="J33" s="203">
        <f>J258-J261-J268-J271-J273+J284+J286-J295-J296-J297-SUM(J298:J306)+SUM(J320:J326)+J317+J342+BACKUP!J359</f>
        <v>-276</v>
      </c>
      <c r="K33" s="203">
        <f>K258-K261-K268-K271-K273+K284+K286-K295-K296-K297-SUM(K298:K306)+SUM(K320:K326)+K317+K342+BACKUP!K359</f>
        <v>-274</v>
      </c>
      <c r="L33" s="221">
        <f>L258-L261-L268-L271-L273+L284+L286-L295-L296-L297-SUM(L298:L306)+SUM(L320:L326)+L317+L342+BACKUP!L359</f>
        <v>-276</v>
      </c>
      <c r="M33" s="203">
        <f>M258-M261-M268-M271-M273+M284+M286-M295-M296-M297-SUM(M298:M306)+SUM(M320:M326)+M317+M342+BACKUP!M359</f>
        <v>-275</v>
      </c>
      <c r="N33" s="203">
        <f>N258-N261-N268-N271-N273+N284+N286-N295-N296-N297-SUM(N298:N306)+SUM(N320:N326)+N317+N342+BACKUP!N359</f>
        <v>-276</v>
      </c>
      <c r="O33" s="221">
        <f>O258-O261-O268-O271-O273+O284+O286-O295-O296-O297-SUM(O298:O306)+SUM(O320:O326)+O317+O342+BACKUP!O359</f>
        <v>-274</v>
      </c>
      <c r="P33" s="83">
        <f t="shared" si="19"/>
        <v>-3300</v>
      </c>
      <c r="Q33" s="101">
        <f t="shared" si="6"/>
        <v>-550</v>
      </c>
      <c r="R33" s="83">
        <f t="shared" si="20"/>
        <v>-2750</v>
      </c>
      <c r="S33" s="66"/>
      <c r="T33" s="101">
        <v>0</v>
      </c>
      <c r="U33" s="101">
        <v>0</v>
      </c>
      <c r="V33" s="83">
        <f t="shared" si="21"/>
        <v>0</v>
      </c>
      <c r="W33" s="66"/>
      <c r="X33" s="78"/>
      <c r="Y33" s="78"/>
      <c r="Z33" s="66"/>
      <c r="AA33" s="66" t="str">
        <f t="shared" si="22"/>
        <v xml:space="preserve">   Other (Incl. All Capital Costs &amp; Current Reserve Activity)</v>
      </c>
      <c r="AB33" s="83">
        <f t="shared" si="23"/>
        <v>-3300</v>
      </c>
      <c r="AC33" s="101">
        <f t="shared" si="10"/>
        <v>-825</v>
      </c>
      <c r="AD33" s="83">
        <f t="shared" si="24"/>
        <v>-2475</v>
      </c>
      <c r="AE33" s="66"/>
      <c r="AF33" s="83">
        <f t="shared" si="30"/>
        <v>0</v>
      </c>
      <c r="AG33" s="83">
        <f t="shared" si="30"/>
        <v>0</v>
      </c>
      <c r="AH33" s="83">
        <f t="shared" si="25"/>
        <v>0</v>
      </c>
      <c r="AI33" s="66"/>
      <c r="AJ33" s="83">
        <f t="shared" si="26"/>
        <v>-825</v>
      </c>
      <c r="AK33" s="83">
        <f t="shared" si="27"/>
        <v>-3300</v>
      </c>
      <c r="AL33" s="66"/>
      <c r="AM33" s="101">
        <v>9724</v>
      </c>
      <c r="AN33" s="83">
        <f t="shared" si="28"/>
        <v>-13024</v>
      </c>
      <c r="AO33" s="66"/>
      <c r="AP33" s="101">
        <v>0</v>
      </c>
      <c r="AQ33" s="83">
        <f t="shared" si="29"/>
        <v>-825</v>
      </c>
      <c r="AR33" s="66"/>
      <c r="AS33" s="66"/>
      <c r="AT33" s="66"/>
      <c r="AU33" s="66"/>
    </row>
    <row r="34" spans="1:47" ht="3.95" customHeight="1" x14ac:dyDescent="0.2">
      <c r="A34" s="97"/>
      <c r="B34" s="66"/>
      <c r="C34" s="66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66"/>
      <c r="T34" s="78"/>
      <c r="U34" s="78"/>
      <c r="V34" s="78"/>
      <c r="W34" s="66"/>
      <c r="X34" s="78"/>
      <c r="Y34" s="78"/>
      <c r="Z34" s="66"/>
      <c r="AA34" s="66"/>
      <c r="AB34" s="78"/>
      <c r="AC34" s="78"/>
      <c r="AD34" s="78"/>
      <c r="AE34" s="66"/>
      <c r="AF34" s="78"/>
      <c r="AG34" s="78"/>
      <c r="AH34" s="78"/>
      <c r="AI34" s="66"/>
      <c r="AJ34" s="78"/>
      <c r="AK34" s="78"/>
      <c r="AL34" s="66"/>
      <c r="AM34" s="78"/>
      <c r="AN34" s="78"/>
      <c r="AO34" s="66"/>
      <c r="AP34" s="78"/>
      <c r="AQ34" s="78"/>
      <c r="AR34" s="66"/>
      <c r="AS34" s="66"/>
      <c r="AT34" s="66"/>
      <c r="AU34" s="66"/>
    </row>
    <row r="35" spans="1:47" x14ac:dyDescent="0.2">
      <c r="A35" s="109" t="s">
        <v>460</v>
      </c>
      <c r="B35" s="66"/>
      <c r="C35" s="66"/>
      <c r="D35" s="83">
        <f>SUM(D9:D34)</f>
        <v>8047</v>
      </c>
      <c r="E35" s="83">
        <f t="shared" ref="E35:O35" si="32">SUM(E9:E34)</f>
        <v>8700</v>
      </c>
      <c r="F35" s="83">
        <f t="shared" si="32"/>
        <v>7800</v>
      </c>
      <c r="G35" s="83">
        <f t="shared" si="32"/>
        <v>6100</v>
      </c>
      <c r="H35" s="83">
        <f t="shared" si="32"/>
        <v>7200</v>
      </c>
      <c r="I35" s="83">
        <f t="shared" si="32"/>
        <v>8800</v>
      </c>
      <c r="J35" s="83">
        <f t="shared" si="32"/>
        <v>9100</v>
      </c>
      <c r="K35" s="83">
        <f t="shared" si="32"/>
        <v>9900</v>
      </c>
      <c r="L35" s="83">
        <f t="shared" si="32"/>
        <v>9500</v>
      </c>
      <c r="M35" s="83">
        <f t="shared" si="32"/>
        <v>6100</v>
      </c>
      <c r="N35" s="83">
        <f t="shared" si="32"/>
        <v>8350</v>
      </c>
      <c r="O35" s="83">
        <f t="shared" si="32"/>
        <v>8953</v>
      </c>
      <c r="P35" s="83">
        <f>SUM(P9:P34)</f>
        <v>98550</v>
      </c>
      <c r="Q35" s="83">
        <f>SUM(Q9:Q34)</f>
        <v>16747</v>
      </c>
      <c r="R35" s="83">
        <f>SUM(R9:R34)</f>
        <v>81803</v>
      </c>
      <c r="S35" s="66"/>
      <c r="T35" s="83">
        <f>SUM(T9:T34)</f>
        <v>0</v>
      </c>
      <c r="U35" s="83">
        <f>SUM(U9:U34)</f>
        <v>0</v>
      </c>
      <c r="V35" s="83">
        <f>SUM(V9:V34)</f>
        <v>0</v>
      </c>
      <c r="W35" s="66"/>
      <c r="X35" s="78"/>
      <c r="Y35" s="78"/>
      <c r="Z35" s="66"/>
      <c r="AA35" s="63" t="str">
        <f>A35</f>
        <v xml:space="preserve">      Cash Provided by Operating Activities</v>
      </c>
      <c r="AB35" s="83">
        <f>SUM(AB9:AB34)</f>
        <v>98550</v>
      </c>
      <c r="AC35" s="83">
        <f>SUM(AC9:AC34)</f>
        <v>24547</v>
      </c>
      <c r="AD35" s="83">
        <f>SUM(AD9:AD34)</f>
        <v>74003</v>
      </c>
      <c r="AE35" s="66"/>
      <c r="AF35" s="83">
        <f>SUM(AF9:AF34)</f>
        <v>0</v>
      </c>
      <c r="AG35" s="83">
        <f>SUM(AG9:AG34)</f>
        <v>0</v>
      </c>
      <c r="AH35" s="83">
        <f>SUM(AH9:AH34)</f>
        <v>0</v>
      </c>
      <c r="AI35" s="66"/>
      <c r="AJ35" s="83">
        <f>SUM(AJ9:AJ34)</f>
        <v>24547</v>
      </c>
      <c r="AK35" s="83">
        <f>SUM(AK9:AK34)</f>
        <v>98550</v>
      </c>
      <c r="AL35" s="66"/>
      <c r="AM35" s="83">
        <f>SUM(AM9:AM34)</f>
        <v>106154</v>
      </c>
      <c r="AN35" s="83">
        <f>SUM(AN9:AN34)</f>
        <v>-7604</v>
      </c>
      <c r="AO35" s="66"/>
      <c r="AP35" s="83">
        <f>SUM(AP9:AP34)</f>
        <v>0</v>
      </c>
      <c r="AQ35" s="83">
        <f>SUM(AQ9:AQ34)</f>
        <v>24547</v>
      </c>
      <c r="AR35" s="66"/>
      <c r="AS35" s="66"/>
      <c r="AT35" s="66"/>
      <c r="AU35" s="66"/>
    </row>
    <row r="36" spans="1:47" ht="6" customHeight="1" x14ac:dyDescent="0.2">
      <c r="A36" s="97"/>
      <c r="B36" s="66"/>
      <c r="C36" s="66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66"/>
      <c r="T36" s="78"/>
      <c r="U36" s="78"/>
      <c r="V36" s="78"/>
      <c r="W36" s="66"/>
      <c r="X36" s="78"/>
      <c r="Y36" s="78"/>
      <c r="Z36" s="66"/>
      <c r="AA36" s="66"/>
      <c r="AB36" s="78"/>
      <c r="AC36" s="78"/>
      <c r="AD36" s="78"/>
      <c r="AE36" s="66"/>
      <c r="AF36" s="78"/>
      <c r="AG36" s="78"/>
      <c r="AH36" s="78"/>
      <c r="AI36" s="66"/>
      <c r="AJ36" s="78"/>
      <c r="AK36" s="78"/>
      <c r="AL36" s="66"/>
      <c r="AM36" s="78"/>
      <c r="AN36" s="78"/>
      <c r="AO36" s="66"/>
      <c r="AP36" s="78"/>
      <c r="AQ36" s="78"/>
      <c r="AR36" s="66"/>
      <c r="AS36" s="66"/>
      <c r="AT36" s="66"/>
      <c r="AU36" s="66"/>
    </row>
    <row r="37" spans="1:47" x14ac:dyDescent="0.2">
      <c r="A37" s="109" t="s">
        <v>461</v>
      </c>
      <c r="B37" s="66"/>
      <c r="C37" s="66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66"/>
      <c r="Q37" s="66"/>
      <c r="R37" s="66"/>
      <c r="S37" s="66"/>
      <c r="T37" s="78"/>
      <c r="U37" s="78"/>
      <c r="V37" s="66"/>
      <c r="W37" s="66"/>
      <c r="X37" s="66"/>
      <c r="Y37" s="66"/>
      <c r="Z37" s="66"/>
      <c r="AA37" s="63" t="str">
        <f t="shared" ref="AA37:AA42" si="33">A37</f>
        <v>CASH FLOW FROM INVESTING ACTIVITIES</v>
      </c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79"/>
      <c r="AN37" s="66"/>
      <c r="AO37" s="66"/>
      <c r="AP37" s="79"/>
      <c r="AQ37" s="66"/>
      <c r="AR37" s="66"/>
      <c r="AS37" s="66"/>
      <c r="AT37" s="66"/>
      <c r="AU37" s="66"/>
    </row>
    <row r="38" spans="1:47" x14ac:dyDescent="0.2">
      <c r="A38" s="112" t="s">
        <v>462</v>
      </c>
      <c r="B38" s="66"/>
      <c r="C38" s="66"/>
      <c r="D38" s="78">
        <f t="shared" ref="D38:L38" si="34">-D269-D270+D285+D338+D339</f>
        <v>0</v>
      </c>
      <c r="E38" s="78">
        <f t="shared" si="34"/>
        <v>0</v>
      </c>
      <c r="F38" s="195">
        <f t="shared" si="34"/>
        <v>0</v>
      </c>
      <c r="G38" s="149">
        <f t="shared" si="34"/>
        <v>0</v>
      </c>
      <c r="H38" s="78">
        <f t="shared" si="34"/>
        <v>0</v>
      </c>
      <c r="I38" s="195">
        <f t="shared" si="34"/>
        <v>0</v>
      </c>
      <c r="J38" s="78">
        <f t="shared" si="34"/>
        <v>0</v>
      </c>
      <c r="K38" s="78">
        <f t="shared" si="34"/>
        <v>0</v>
      </c>
      <c r="L38" s="195">
        <f t="shared" si="34"/>
        <v>0</v>
      </c>
      <c r="M38" s="78">
        <f>-M269-M270+M285+M338+M339</f>
        <v>0</v>
      </c>
      <c r="N38" s="78">
        <f>-N269-N270+N285+N338+N339</f>
        <v>0</v>
      </c>
      <c r="O38" s="195">
        <f>-O269-O270+O285+O338+O339</f>
        <v>0</v>
      </c>
      <c r="P38" s="78">
        <f>SUM(D38:O38)</f>
        <v>0</v>
      </c>
      <c r="Q38" s="79">
        <f>SUM(D38:E38)</f>
        <v>0</v>
      </c>
      <c r="R38" s="78">
        <f>P38-Q38</f>
        <v>0</v>
      </c>
      <c r="S38" s="66"/>
      <c r="T38" s="79">
        <v>0</v>
      </c>
      <c r="U38" s="79">
        <v>0</v>
      </c>
      <c r="V38" s="78">
        <f>T38-U38</f>
        <v>0</v>
      </c>
      <c r="W38" s="66"/>
      <c r="X38" s="66"/>
      <c r="Y38" s="66"/>
      <c r="Z38" s="66"/>
      <c r="AA38" s="66" t="str">
        <f t="shared" si="33"/>
        <v xml:space="preserve">   Proceeds from Sale of Investments</v>
      </c>
      <c r="AB38" s="78">
        <f>P38</f>
        <v>0</v>
      </c>
      <c r="AC38" s="79">
        <f>SUM(D38:F38)</f>
        <v>0</v>
      </c>
      <c r="AD38" s="78">
        <f>AB38-AC38</f>
        <v>0</v>
      </c>
      <c r="AE38" s="66"/>
      <c r="AF38" s="78">
        <f t="shared" ref="AF38:AG42" si="35">T38</f>
        <v>0</v>
      </c>
      <c r="AG38" s="78">
        <f t="shared" si="35"/>
        <v>0</v>
      </c>
      <c r="AH38" s="78">
        <f>AF38-AG38</f>
        <v>0</v>
      </c>
      <c r="AI38" s="66"/>
      <c r="AJ38" s="78">
        <f>AC38-AG38</f>
        <v>0</v>
      </c>
      <c r="AK38" s="78">
        <f>AB38-AF38</f>
        <v>0</v>
      </c>
      <c r="AL38" s="66"/>
      <c r="AM38" s="79">
        <v>18</v>
      </c>
      <c r="AN38" s="78">
        <f>AB38-AM38</f>
        <v>-18</v>
      </c>
      <c r="AO38" s="66"/>
      <c r="AP38" s="79">
        <v>0</v>
      </c>
      <c r="AQ38" s="78">
        <f>AC38-AP38</f>
        <v>0</v>
      </c>
      <c r="AR38" s="66"/>
      <c r="AS38" s="66"/>
      <c r="AT38" s="66"/>
      <c r="AU38" s="66"/>
    </row>
    <row r="39" spans="1:47" x14ac:dyDescent="0.2">
      <c r="A39" s="112" t="s">
        <v>463</v>
      </c>
      <c r="B39" s="66"/>
      <c r="C39" s="66"/>
      <c r="D39" s="149">
        <f>-D264-D266-D267</f>
        <v>-9247</v>
      </c>
      <c r="E39" s="149">
        <f>-E264-E266-E267</f>
        <v>-6600</v>
      </c>
      <c r="F39" s="149">
        <f>-F264-F266-F267</f>
        <v>-6300</v>
      </c>
      <c r="G39" s="149">
        <f>-G264-G266-G267</f>
        <v>-8600</v>
      </c>
      <c r="H39" s="149">
        <f t="shared" ref="H39:O39" si="36">-H264-H266-H267</f>
        <v>-6400</v>
      </c>
      <c r="I39" s="149">
        <f t="shared" si="36"/>
        <v>-6500</v>
      </c>
      <c r="J39" s="149">
        <f t="shared" si="36"/>
        <v>-4100</v>
      </c>
      <c r="K39" s="149">
        <f t="shared" si="36"/>
        <v>-3200</v>
      </c>
      <c r="L39" s="149">
        <f t="shared" si="36"/>
        <v>-2400</v>
      </c>
      <c r="M39" s="149">
        <f t="shared" si="36"/>
        <v>-5800</v>
      </c>
      <c r="N39" s="149">
        <f t="shared" si="36"/>
        <v>-800</v>
      </c>
      <c r="O39" s="149">
        <f t="shared" si="36"/>
        <v>-1453</v>
      </c>
      <c r="P39" s="78">
        <f>SUM(D39:O39)</f>
        <v>-61400</v>
      </c>
      <c r="Q39" s="79">
        <f>SUM(D39:E39)</f>
        <v>-15847</v>
      </c>
      <c r="R39" s="78">
        <f>P39-Q39</f>
        <v>-45553</v>
      </c>
      <c r="S39" s="66"/>
      <c r="T39" s="79">
        <v>0</v>
      </c>
      <c r="U39" s="79">
        <v>0</v>
      </c>
      <c r="V39" s="78">
        <f>T39-U39</f>
        <v>0</v>
      </c>
      <c r="W39" s="66"/>
      <c r="X39" s="78"/>
      <c r="Y39" s="78"/>
      <c r="Z39" s="66"/>
      <c r="AA39" s="66" t="str">
        <f t="shared" si="33"/>
        <v xml:space="preserve">   Additions to Property </v>
      </c>
      <c r="AB39" s="78">
        <f>P39</f>
        <v>-61400</v>
      </c>
      <c r="AC39" s="79">
        <f>SUM(D39:F39)</f>
        <v>-22147</v>
      </c>
      <c r="AD39" s="78">
        <f>AB39-AC39</f>
        <v>-39253</v>
      </c>
      <c r="AE39" s="66"/>
      <c r="AF39" s="78">
        <f t="shared" si="35"/>
        <v>0</v>
      </c>
      <c r="AG39" s="78">
        <f t="shared" si="35"/>
        <v>0</v>
      </c>
      <c r="AH39" s="78">
        <f>AF39-AG39</f>
        <v>0</v>
      </c>
      <c r="AI39" s="66"/>
      <c r="AJ39" s="78">
        <f>AC39-AG39</f>
        <v>-22147</v>
      </c>
      <c r="AK39" s="78">
        <f>AB39-AF39</f>
        <v>-61400</v>
      </c>
      <c r="AL39" s="66"/>
      <c r="AM39" s="79">
        <v>-67900</v>
      </c>
      <c r="AN39" s="78">
        <f>AB39-AM39</f>
        <v>6500</v>
      </c>
      <c r="AO39" s="66"/>
      <c r="AP39" s="79">
        <v>0</v>
      </c>
      <c r="AQ39" s="78">
        <f>AC39-AP39</f>
        <v>-22147</v>
      </c>
      <c r="AR39" s="66"/>
      <c r="AS39" s="66"/>
      <c r="AT39" s="66"/>
      <c r="AU39" s="66"/>
    </row>
    <row r="40" spans="1:47" x14ac:dyDescent="0.2">
      <c r="A40" s="103" t="s">
        <v>464</v>
      </c>
      <c r="B40" s="66"/>
      <c r="C40" s="66"/>
      <c r="D40" s="149">
        <f t="shared" ref="D40:O40" si="37">-D265-D272</f>
        <v>0</v>
      </c>
      <c r="E40" s="149">
        <f t="shared" si="37"/>
        <v>0</v>
      </c>
      <c r="F40" s="149">
        <f t="shared" si="37"/>
        <v>0</v>
      </c>
      <c r="G40" s="149">
        <f t="shared" si="37"/>
        <v>0</v>
      </c>
      <c r="H40" s="149">
        <f t="shared" si="37"/>
        <v>0</v>
      </c>
      <c r="I40" s="149">
        <f t="shared" si="37"/>
        <v>0</v>
      </c>
      <c r="J40" s="149">
        <f t="shared" si="37"/>
        <v>0</v>
      </c>
      <c r="K40" s="149">
        <f t="shared" si="37"/>
        <v>0</v>
      </c>
      <c r="L40" s="149">
        <f t="shared" si="37"/>
        <v>0</v>
      </c>
      <c r="M40" s="149">
        <f t="shared" si="37"/>
        <v>0</v>
      </c>
      <c r="N40" s="149">
        <f t="shared" si="37"/>
        <v>0</v>
      </c>
      <c r="O40" s="149">
        <f t="shared" si="37"/>
        <v>0</v>
      </c>
      <c r="P40" s="78">
        <f>SUM(D40:O40)</f>
        <v>0</v>
      </c>
      <c r="Q40" s="79">
        <f>SUM(D40:E40)</f>
        <v>0</v>
      </c>
      <c r="R40" s="78">
        <f>P40-Q40</f>
        <v>0</v>
      </c>
      <c r="S40" s="66"/>
      <c r="T40" s="79">
        <v>0</v>
      </c>
      <c r="U40" s="79">
        <v>0</v>
      </c>
      <c r="V40" s="78">
        <f>T40-U40</f>
        <v>0</v>
      </c>
      <c r="W40" s="66"/>
      <c r="X40" s="78"/>
      <c r="Y40" s="78"/>
      <c r="Z40" s="66"/>
      <c r="AA40" s="66" t="str">
        <f t="shared" si="33"/>
        <v xml:space="preserve">   Other Capital Expenditures</v>
      </c>
      <c r="AB40" s="78">
        <f>P40</f>
        <v>0</v>
      </c>
      <c r="AC40" s="79">
        <f>SUM(D40:F40)</f>
        <v>0</v>
      </c>
      <c r="AD40" s="78">
        <f>AB40-AC40</f>
        <v>0</v>
      </c>
      <c r="AE40" s="66"/>
      <c r="AF40" s="78">
        <f t="shared" si="35"/>
        <v>0</v>
      </c>
      <c r="AG40" s="78">
        <f t="shared" si="35"/>
        <v>0</v>
      </c>
      <c r="AH40" s="78">
        <f>AF40-AG40</f>
        <v>0</v>
      </c>
      <c r="AI40" s="66"/>
      <c r="AJ40" s="78">
        <f>AC40-AG40</f>
        <v>0</v>
      </c>
      <c r="AK40" s="78">
        <f>AB40-AF40</f>
        <v>0</v>
      </c>
      <c r="AL40" s="66"/>
      <c r="AM40" s="79">
        <v>-237</v>
      </c>
      <c r="AN40" s="78">
        <f>AB40-AM40</f>
        <v>237</v>
      </c>
      <c r="AO40" s="66"/>
      <c r="AP40" s="79">
        <v>0</v>
      </c>
      <c r="AQ40" s="78">
        <f>AC40-AP40</f>
        <v>0</v>
      </c>
      <c r="AR40" s="66"/>
      <c r="AS40" s="66"/>
      <c r="AT40" s="66"/>
      <c r="AU40" s="66"/>
    </row>
    <row r="41" spans="1:47" x14ac:dyDescent="0.2">
      <c r="A41" s="112" t="s">
        <v>465</v>
      </c>
      <c r="B41" s="66"/>
      <c r="C41" s="66"/>
      <c r="D41" s="79">
        <v>0</v>
      </c>
      <c r="E41" s="79">
        <v>0</v>
      </c>
      <c r="F41" s="79">
        <v>0</v>
      </c>
      <c r="G41" s="79">
        <v>0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  <c r="P41" s="78">
        <f>SUM(D41:O41)</f>
        <v>0</v>
      </c>
      <c r="Q41" s="79">
        <f>SUM(D41:E41)</f>
        <v>0</v>
      </c>
      <c r="R41" s="78">
        <f>P41-Q41</f>
        <v>0</v>
      </c>
      <c r="S41" s="66"/>
      <c r="T41" s="79">
        <v>0</v>
      </c>
      <c r="U41" s="79">
        <v>0</v>
      </c>
      <c r="V41" s="78">
        <f>T41-U41</f>
        <v>0</v>
      </c>
      <c r="W41" s="66"/>
      <c r="X41" s="66"/>
      <c r="Y41" s="66"/>
      <c r="Z41" s="66"/>
      <c r="AA41" s="66" t="str">
        <f t="shared" si="33"/>
        <v xml:space="preserve">   Other Investments</v>
      </c>
      <c r="AB41" s="78">
        <f>P41</f>
        <v>0</v>
      </c>
      <c r="AC41" s="79">
        <f>SUM(D41:F41)</f>
        <v>0</v>
      </c>
      <c r="AD41" s="78">
        <f>AB41-AC41</f>
        <v>0</v>
      </c>
      <c r="AE41" s="66"/>
      <c r="AF41" s="78">
        <f t="shared" si="35"/>
        <v>0</v>
      </c>
      <c r="AG41" s="78">
        <f t="shared" si="35"/>
        <v>0</v>
      </c>
      <c r="AH41" s="78">
        <f>AF41-AG41</f>
        <v>0</v>
      </c>
      <c r="AI41" s="66"/>
      <c r="AJ41" s="78">
        <f>AC41-AG41</f>
        <v>0</v>
      </c>
      <c r="AK41" s="78">
        <f>AB41-AF41</f>
        <v>0</v>
      </c>
      <c r="AL41" s="66"/>
      <c r="AM41" s="79">
        <v>0</v>
      </c>
      <c r="AN41" s="78">
        <f>AB41-AM41</f>
        <v>0</v>
      </c>
      <c r="AO41" s="66"/>
      <c r="AP41" s="79">
        <v>0</v>
      </c>
      <c r="AQ41" s="78">
        <f>AC41-AP41</f>
        <v>0</v>
      </c>
      <c r="AR41" s="66"/>
      <c r="AS41" s="66"/>
      <c r="AT41" s="66"/>
      <c r="AU41" s="66"/>
    </row>
    <row r="42" spans="1:47" x14ac:dyDescent="0.2">
      <c r="A42" s="112" t="s">
        <v>466</v>
      </c>
      <c r="B42" s="66"/>
      <c r="C42" s="66"/>
      <c r="D42" s="159">
        <f t="shared" ref="D42:O42" si="38">D281+D282</f>
        <v>0</v>
      </c>
      <c r="E42" s="159">
        <f t="shared" si="38"/>
        <v>0</v>
      </c>
      <c r="F42" s="159">
        <f t="shared" si="38"/>
        <v>0</v>
      </c>
      <c r="G42" s="159">
        <f t="shared" si="38"/>
        <v>0</v>
      </c>
      <c r="H42" s="159">
        <f t="shared" si="38"/>
        <v>0</v>
      </c>
      <c r="I42" s="159">
        <f t="shared" si="38"/>
        <v>0</v>
      </c>
      <c r="J42" s="159">
        <f t="shared" si="38"/>
        <v>0</v>
      </c>
      <c r="K42" s="159">
        <f t="shared" si="38"/>
        <v>0</v>
      </c>
      <c r="L42" s="159">
        <f t="shared" si="38"/>
        <v>0</v>
      </c>
      <c r="M42" s="159">
        <f t="shared" si="38"/>
        <v>0</v>
      </c>
      <c r="N42" s="159">
        <f t="shared" si="38"/>
        <v>0</v>
      </c>
      <c r="O42" s="159">
        <f t="shared" si="38"/>
        <v>0</v>
      </c>
      <c r="P42" s="83">
        <f>SUM(D42:O42)</f>
        <v>0</v>
      </c>
      <c r="Q42" s="101">
        <f>SUM(D42:E42)</f>
        <v>0</v>
      </c>
      <c r="R42" s="83">
        <f>P42-Q42</f>
        <v>0</v>
      </c>
      <c r="S42" s="66"/>
      <c r="T42" s="101">
        <v>0</v>
      </c>
      <c r="U42" s="101">
        <v>0</v>
      </c>
      <c r="V42" s="83">
        <f>T42-U42</f>
        <v>0</v>
      </c>
      <c r="W42" s="66"/>
      <c r="X42" s="66"/>
      <c r="Y42" s="66"/>
      <c r="Z42" s="66"/>
      <c r="AA42" s="66" t="str">
        <f t="shared" si="33"/>
        <v xml:space="preserve">   Other (Net Salvage &amp; Removal)</v>
      </c>
      <c r="AB42" s="83">
        <f>P42</f>
        <v>0</v>
      </c>
      <c r="AC42" s="101">
        <f>SUM(D42:F42)</f>
        <v>0</v>
      </c>
      <c r="AD42" s="83">
        <f>AB42-AC42</f>
        <v>0</v>
      </c>
      <c r="AE42" s="66"/>
      <c r="AF42" s="83">
        <f t="shared" si="35"/>
        <v>0</v>
      </c>
      <c r="AG42" s="83">
        <f t="shared" si="35"/>
        <v>0</v>
      </c>
      <c r="AH42" s="83">
        <f>AF42-AG42</f>
        <v>0</v>
      </c>
      <c r="AI42" s="66"/>
      <c r="AJ42" s="83">
        <f>AC42-AG42</f>
        <v>0</v>
      </c>
      <c r="AK42" s="83">
        <f>AB42-AF42</f>
        <v>0</v>
      </c>
      <c r="AL42" s="66"/>
      <c r="AM42" s="101">
        <v>14</v>
      </c>
      <c r="AN42" s="83">
        <f>AB42-AM42</f>
        <v>-14</v>
      </c>
      <c r="AO42" s="66"/>
      <c r="AP42" s="101">
        <v>0</v>
      </c>
      <c r="AQ42" s="83">
        <f>AC42-AP42</f>
        <v>0</v>
      </c>
      <c r="AR42" s="66"/>
      <c r="AS42" s="66"/>
      <c r="AT42" s="66"/>
      <c r="AU42" s="66"/>
    </row>
    <row r="43" spans="1:47" ht="3.95" customHeight="1" x14ac:dyDescent="0.2">
      <c r="A43" s="97"/>
      <c r="B43" s="66"/>
      <c r="C43" s="66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66"/>
      <c r="T43" s="78"/>
      <c r="U43" s="78"/>
      <c r="V43" s="78"/>
      <c r="W43" s="66"/>
      <c r="X43" s="78"/>
      <c r="Y43" s="78"/>
      <c r="Z43" s="66"/>
      <c r="AA43" s="66"/>
      <c r="AB43" s="78"/>
      <c r="AC43" s="78"/>
      <c r="AD43" s="78"/>
      <c r="AE43" s="66"/>
      <c r="AF43" s="78"/>
      <c r="AG43" s="78"/>
      <c r="AH43" s="78"/>
      <c r="AI43" s="66"/>
      <c r="AJ43" s="78"/>
      <c r="AK43" s="78"/>
      <c r="AL43" s="66"/>
      <c r="AM43" s="78"/>
      <c r="AN43" s="78"/>
      <c r="AO43" s="66"/>
      <c r="AP43" s="78"/>
      <c r="AQ43" s="78"/>
      <c r="AR43" s="66"/>
      <c r="AS43" s="66"/>
      <c r="AT43" s="66"/>
      <c r="AU43" s="66"/>
    </row>
    <row r="44" spans="1:47" x14ac:dyDescent="0.2">
      <c r="A44" s="109" t="s">
        <v>467</v>
      </c>
      <c r="B44" s="66"/>
      <c r="C44" s="66"/>
      <c r="D44" s="83">
        <f t="shared" ref="D44:R44" si="39">SUM(D38:D43)</f>
        <v>-9247</v>
      </c>
      <c r="E44" s="83">
        <f t="shared" si="39"/>
        <v>-6600</v>
      </c>
      <c r="F44" s="83">
        <f t="shared" si="39"/>
        <v>-6300</v>
      </c>
      <c r="G44" s="83">
        <f t="shared" si="39"/>
        <v>-8600</v>
      </c>
      <c r="H44" s="83">
        <f t="shared" si="39"/>
        <v>-6400</v>
      </c>
      <c r="I44" s="83">
        <f t="shared" si="39"/>
        <v>-6500</v>
      </c>
      <c r="J44" s="83">
        <f t="shared" si="39"/>
        <v>-4100</v>
      </c>
      <c r="K44" s="83">
        <f t="shared" si="39"/>
        <v>-3200</v>
      </c>
      <c r="L44" s="83">
        <f t="shared" si="39"/>
        <v>-2400</v>
      </c>
      <c r="M44" s="83">
        <f t="shared" si="39"/>
        <v>-5800</v>
      </c>
      <c r="N44" s="83">
        <f t="shared" si="39"/>
        <v>-800</v>
      </c>
      <c r="O44" s="83">
        <f t="shared" si="39"/>
        <v>-1453</v>
      </c>
      <c r="P44" s="83">
        <f t="shared" si="39"/>
        <v>-61400</v>
      </c>
      <c r="Q44" s="83">
        <f t="shared" si="39"/>
        <v>-15847</v>
      </c>
      <c r="R44" s="83">
        <f t="shared" si="39"/>
        <v>-45553</v>
      </c>
      <c r="S44" s="66"/>
      <c r="T44" s="83">
        <f>SUM(T38:T43)</f>
        <v>0</v>
      </c>
      <c r="U44" s="83">
        <f>SUM(U38:U43)</f>
        <v>0</v>
      </c>
      <c r="V44" s="83">
        <f>SUM(V38:V43)</f>
        <v>0</v>
      </c>
      <c r="W44" s="66"/>
      <c r="X44" s="78"/>
      <c r="Y44" s="78"/>
      <c r="Z44" s="66"/>
      <c r="AA44" s="63" t="str">
        <f>A44</f>
        <v xml:space="preserve">      Cash Provided by (Used in) Investing Activities</v>
      </c>
      <c r="AB44" s="83">
        <f>SUM(AB38:AB43)</f>
        <v>-61400</v>
      </c>
      <c r="AC44" s="83">
        <f>SUM(AC38:AC43)</f>
        <v>-22147</v>
      </c>
      <c r="AD44" s="83">
        <f>SUM(AD38:AD43)</f>
        <v>-39253</v>
      </c>
      <c r="AE44" s="66"/>
      <c r="AF44" s="83">
        <f>SUM(AF38:AF43)</f>
        <v>0</v>
      </c>
      <c r="AG44" s="83">
        <f>SUM(AG38:AG43)</f>
        <v>0</v>
      </c>
      <c r="AH44" s="83">
        <f>SUM(AH38:AH43)</f>
        <v>0</v>
      </c>
      <c r="AI44" s="66"/>
      <c r="AJ44" s="83">
        <f>SUM(AJ38:AJ43)</f>
        <v>-22147</v>
      </c>
      <c r="AK44" s="83">
        <f>SUM(AK38:AK43)</f>
        <v>-61400</v>
      </c>
      <c r="AL44" s="66"/>
      <c r="AM44" s="83">
        <f>SUM(AM38:AM43)</f>
        <v>-68105</v>
      </c>
      <c r="AN44" s="83">
        <f>SUM(AN38:AN43)</f>
        <v>6705</v>
      </c>
      <c r="AO44" s="66"/>
      <c r="AP44" s="83">
        <f>SUM(AP38:AP43)</f>
        <v>0</v>
      </c>
      <c r="AQ44" s="83">
        <f>SUM(AQ38:AQ43)</f>
        <v>-22147</v>
      </c>
      <c r="AR44" s="66"/>
      <c r="AS44" s="66"/>
      <c r="AT44" s="66"/>
      <c r="AU44" s="66"/>
    </row>
    <row r="45" spans="1:47" ht="6" customHeight="1" x14ac:dyDescent="0.2">
      <c r="A45" s="97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79"/>
      <c r="AN45" s="79"/>
      <c r="AO45" s="66"/>
      <c r="AP45" s="79"/>
      <c r="AQ45" s="79"/>
      <c r="AR45" s="66"/>
      <c r="AS45" s="66"/>
      <c r="AT45" s="66"/>
      <c r="AU45" s="66"/>
    </row>
    <row r="46" spans="1:47" x14ac:dyDescent="0.2">
      <c r="A46" s="109" t="s">
        <v>468</v>
      </c>
      <c r="B46" s="66"/>
      <c r="C46" s="66"/>
      <c r="D46" s="83">
        <f t="shared" ref="D46:R46" si="40">D35+D44</f>
        <v>-1200</v>
      </c>
      <c r="E46" s="83">
        <f t="shared" si="40"/>
        <v>2100</v>
      </c>
      <c r="F46" s="83">
        <f t="shared" si="40"/>
        <v>1500</v>
      </c>
      <c r="G46" s="83">
        <f t="shared" si="40"/>
        <v>-2500</v>
      </c>
      <c r="H46" s="83">
        <f t="shared" si="40"/>
        <v>800</v>
      </c>
      <c r="I46" s="83">
        <f t="shared" si="40"/>
        <v>2300</v>
      </c>
      <c r="J46" s="83">
        <f t="shared" si="40"/>
        <v>5000</v>
      </c>
      <c r="K46" s="83">
        <f t="shared" si="40"/>
        <v>6700</v>
      </c>
      <c r="L46" s="83">
        <f t="shared" si="40"/>
        <v>7100</v>
      </c>
      <c r="M46" s="83">
        <f t="shared" si="40"/>
        <v>300</v>
      </c>
      <c r="N46" s="83">
        <f t="shared" si="40"/>
        <v>7550</v>
      </c>
      <c r="O46" s="83">
        <f t="shared" si="40"/>
        <v>7500</v>
      </c>
      <c r="P46" s="83">
        <f t="shared" si="40"/>
        <v>37150</v>
      </c>
      <c r="Q46" s="83">
        <f t="shared" si="40"/>
        <v>900</v>
      </c>
      <c r="R46" s="83">
        <f t="shared" si="40"/>
        <v>36250</v>
      </c>
      <c r="S46" s="66"/>
      <c r="T46" s="83">
        <f>T35+T44</f>
        <v>0</v>
      </c>
      <c r="U46" s="83">
        <f>U35+U44</f>
        <v>0</v>
      </c>
      <c r="V46" s="83">
        <f>V35+V44</f>
        <v>0</v>
      </c>
      <c r="W46" s="66"/>
      <c r="X46" s="78"/>
      <c r="Y46" s="78"/>
      <c r="Z46" s="66"/>
      <c r="AA46" s="63" t="str">
        <f>A46</f>
        <v xml:space="preserve">            Net Cash Flow Before Corporate Adjustments</v>
      </c>
      <c r="AB46" s="83">
        <f>AB35+AB44</f>
        <v>37150</v>
      </c>
      <c r="AC46" s="83">
        <f>AC35+AC44</f>
        <v>2400</v>
      </c>
      <c r="AD46" s="83">
        <f>AD35+AD44</f>
        <v>34750</v>
      </c>
      <c r="AE46" s="66"/>
      <c r="AF46" s="83">
        <f>AF35+AF44</f>
        <v>0</v>
      </c>
      <c r="AG46" s="83">
        <f>AG35+AG44</f>
        <v>0</v>
      </c>
      <c r="AH46" s="83">
        <f>AH35+AH44</f>
        <v>0</v>
      </c>
      <c r="AI46" s="66"/>
      <c r="AJ46" s="83">
        <f>AJ35+AJ44</f>
        <v>2400</v>
      </c>
      <c r="AK46" s="83">
        <f>AK35+AK44</f>
        <v>37150</v>
      </c>
      <c r="AL46" s="66"/>
      <c r="AM46" s="83">
        <f>AM35+AM44</f>
        <v>38049</v>
      </c>
      <c r="AN46" s="83">
        <f>AN35+AN44</f>
        <v>-899</v>
      </c>
      <c r="AO46" s="66"/>
      <c r="AP46" s="83">
        <f>AP35+AP44</f>
        <v>0</v>
      </c>
      <c r="AQ46" s="83">
        <f>AQ35+AQ44</f>
        <v>2400</v>
      </c>
      <c r="AR46" s="66"/>
      <c r="AS46" s="66"/>
      <c r="AT46" s="66"/>
      <c r="AU46" s="66"/>
    </row>
    <row r="47" spans="1:47" ht="6" customHeight="1" x14ac:dyDescent="0.2">
      <c r="A47" s="97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</row>
    <row r="48" spans="1:47" x14ac:dyDescent="0.2">
      <c r="A48" s="110" t="s">
        <v>469</v>
      </c>
      <c r="B48" s="66"/>
      <c r="C48" s="66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66"/>
      <c r="Q48" s="66"/>
      <c r="R48" s="66"/>
      <c r="S48" s="66"/>
      <c r="T48" s="78"/>
      <c r="U48" s="66"/>
      <c r="V48" s="66"/>
      <c r="W48" s="66"/>
      <c r="X48" s="66"/>
      <c r="Y48" s="66"/>
      <c r="Z48" s="66"/>
      <c r="AA48" s="63" t="str">
        <f>A48</f>
        <v>OTHER ITEMS AFFECTING INTERCO. (CORP.) BALANCE</v>
      </c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79"/>
      <c r="AN48" s="66"/>
      <c r="AO48" s="66"/>
      <c r="AP48" s="79"/>
      <c r="AQ48" s="66"/>
      <c r="AR48" s="66"/>
      <c r="AS48" s="66"/>
      <c r="AT48" s="66"/>
      <c r="AU48" s="66"/>
    </row>
    <row r="49" spans="1:47" x14ac:dyDescent="0.2">
      <c r="A49" s="103" t="s">
        <v>470</v>
      </c>
      <c r="B49" s="66"/>
      <c r="C49" s="66"/>
      <c r="D49" s="78">
        <f>BACKUP!D471</f>
        <v>0</v>
      </c>
      <c r="E49" s="78">
        <f>BACKUP!E471</f>
        <v>0</v>
      </c>
      <c r="F49" s="78">
        <f>BACKUP!F471</f>
        <v>0</v>
      </c>
      <c r="G49" s="78">
        <f>BACKUP!G471</f>
        <v>0</v>
      </c>
      <c r="H49" s="78">
        <f>BACKUP!H471</f>
        <v>0</v>
      </c>
      <c r="I49" s="78">
        <f>BACKUP!I471</f>
        <v>0</v>
      </c>
      <c r="J49" s="78">
        <f>BACKUP!J471</f>
        <v>0</v>
      </c>
      <c r="K49" s="78">
        <f>BACKUP!K471</f>
        <v>0</v>
      </c>
      <c r="L49" s="78">
        <f>BACKUP!L471</f>
        <v>0</v>
      </c>
      <c r="M49" s="78">
        <f>BACKUP!M471</f>
        <v>0</v>
      </c>
      <c r="N49" s="78">
        <f>BACKUP!N471</f>
        <v>0</v>
      </c>
      <c r="O49" s="78">
        <f>BACKUP!O471</f>
        <v>0</v>
      </c>
      <c r="P49" s="78">
        <f>SUM(D49:O49)</f>
        <v>0</v>
      </c>
      <c r="Q49" s="79">
        <f>SUM(D49:E49)</f>
        <v>0</v>
      </c>
      <c r="R49" s="78">
        <f>P49-Q49</f>
        <v>0</v>
      </c>
      <c r="S49" s="66"/>
      <c r="T49" s="79">
        <v>0</v>
      </c>
      <c r="U49" s="79">
        <v>0</v>
      </c>
      <c r="V49" s="78">
        <f>T49-U49</f>
        <v>0</v>
      </c>
      <c r="W49" s="66"/>
      <c r="X49" s="78"/>
      <c r="Y49" s="78"/>
      <c r="Z49" s="66"/>
      <c r="AA49" s="66" t="str">
        <f>A49</f>
        <v xml:space="preserve">   Dividends Transferred to Corporate</v>
      </c>
      <c r="AB49" s="78">
        <f>P49</f>
        <v>0</v>
      </c>
      <c r="AC49" s="79">
        <f>SUM(D49:F49)</f>
        <v>0</v>
      </c>
      <c r="AD49" s="78">
        <f>AB49-AC49</f>
        <v>0</v>
      </c>
      <c r="AE49" s="66"/>
      <c r="AF49" s="78">
        <f t="shared" ref="AF49:AG52" si="41">T49</f>
        <v>0</v>
      </c>
      <c r="AG49" s="78">
        <f t="shared" si="41"/>
        <v>0</v>
      </c>
      <c r="AH49" s="78">
        <f>AF49-AG49</f>
        <v>0</v>
      </c>
      <c r="AI49" s="66"/>
      <c r="AJ49" s="78">
        <f>AC49-AG49</f>
        <v>0</v>
      </c>
      <c r="AK49" s="78">
        <f>AB49-AF49</f>
        <v>0</v>
      </c>
      <c r="AL49" s="66"/>
      <c r="AM49" s="79">
        <v>0</v>
      </c>
      <c r="AN49" s="78">
        <f>AB49-AM49</f>
        <v>0</v>
      </c>
      <c r="AO49" s="66"/>
      <c r="AP49" s="79">
        <v>0</v>
      </c>
      <c r="AQ49" s="78">
        <f>AC49-AP49</f>
        <v>0</v>
      </c>
      <c r="AR49" s="66"/>
      <c r="AS49" s="66"/>
      <c r="AT49" s="66"/>
      <c r="AU49" s="66"/>
    </row>
    <row r="50" spans="1:47" x14ac:dyDescent="0.2">
      <c r="A50" s="103" t="s">
        <v>38</v>
      </c>
      <c r="B50" s="66"/>
      <c r="C50" s="66"/>
      <c r="D50" s="214">
        <v>0</v>
      </c>
      <c r="E50" s="214">
        <v>0</v>
      </c>
      <c r="F50" s="214">
        <v>0</v>
      </c>
      <c r="G50" s="214">
        <v>0</v>
      </c>
      <c r="H50" s="214">
        <v>0</v>
      </c>
      <c r="I50" s="214">
        <v>0</v>
      </c>
      <c r="J50" s="214">
        <v>0</v>
      </c>
      <c r="K50" s="214">
        <v>0</v>
      </c>
      <c r="L50" s="214">
        <v>0</v>
      </c>
      <c r="M50" s="214">
        <v>0</v>
      </c>
      <c r="N50" s="214">
        <v>0</v>
      </c>
      <c r="O50" s="214">
        <v>0</v>
      </c>
      <c r="P50" s="78">
        <f>SUM(D50:O50)</f>
        <v>0</v>
      </c>
      <c r="Q50" s="79">
        <f>SUM(D50:E50)</f>
        <v>0</v>
      </c>
      <c r="R50" s="78">
        <f>P50-Q50</f>
        <v>0</v>
      </c>
      <c r="S50" s="66"/>
      <c r="T50" s="79">
        <v>0</v>
      </c>
      <c r="U50" s="79">
        <v>0</v>
      </c>
      <c r="V50" s="78">
        <f>T50-U50</f>
        <v>0</v>
      </c>
      <c r="W50" s="66"/>
      <c r="X50" s="78"/>
      <c r="Y50" s="78"/>
      <c r="Z50" s="66"/>
      <c r="AA50" s="66" t="str">
        <f>A50</f>
        <v xml:space="preserve">   Other</v>
      </c>
      <c r="AB50" s="78">
        <f>P50</f>
        <v>0</v>
      </c>
      <c r="AC50" s="79">
        <f>SUM(D50:F50)</f>
        <v>0</v>
      </c>
      <c r="AD50" s="78">
        <f>AB50-AC50</f>
        <v>0</v>
      </c>
      <c r="AE50" s="66"/>
      <c r="AF50" s="78">
        <f t="shared" si="41"/>
        <v>0</v>
      </c>
      <c r="AG50" s="78">
        <f t="shared" si="41"/>
        <v>0</v>
      </c>
      <c r="AH50" s="78">
        <f>AF50-AG50</f>
        <v>0</v>
      </c>
      <c r="AI50" s="66"/>
      <c r="AJ50" s="78">
        <f>AC50-AG50</f>
        <v>0</v>
      </c>
      <c r="AK50" s="78">
        <f>AB50-AF50</f>
        <v>0</v>
      </c>
      <c r="AL50" s="66"/>
      <c r="AM50" s="79">
        <v>0</v>
      </c>
      <c r="AN50" s="78">
        <f>AB50-AM50</f>
        <v>0</v>
      </c>
      <c r="AO50" s="66"/>
      <c r="AP50" s="79">
        <v>0</v>
      </c>
      <c r="AQ50" s="78">
        <f>AC50-AP50</f>
        <v>0</v>
      </c>
      <c r="AR50" s="66"/>
      <c r="AS50" s="66"/>
      <c r="AT50" s="66"/>
      <c r="AU50" s="66"/>
    </row>
    <row r="51" spans="1:47" x14ac:dyDescent="0.2">
      <c r="A51" s="103" t="s">
        <v>471</v>
      </c>
      <c r="B51" s="66"/>
      <c r="C51" s="66"/>
      <c r="D51" s="78">
        <f>SUM(BACKUP!D456:'BACKUP'!D459,0)</f>
        <v>0</v>
      </c>
      <c r="E51" s="78">
        <f>SUM(BACKUP!E456:'BACKUP'!E459,0)</f>
        <v>0</v>
      </c>
      <c r="F51" s="78">
        <f>SUM(BACKUP!F456:'BACKUP'!F459,0)</f>
        <v>0</v>
      </c>
      <c r="G51" s="78">
        <f>SUM(BACKUP!G456:'BACKUP'!G459,0)</f>
        <v>0</v>
      </c>
      <c r="H51" s="78">
        <f>SUM(BACKUP!H456:'BACKUP'!H459,0)</f>
        <v>0</v>
      </c>
      <c r="I51" s="78">
        <f>SUM(BACKUP!I456:'BACKUP'!I459,0)</f>
        <v>0</v>
      </c>
      <c r="J51" s="78">
        <f>SUM(BACKUP!J456:'BACKUP'!J459,0)</f>
        <v>0</v>
      </c>
      <c r="K51" s="78">
        <f>SUM(BACKUP!K456:'BACKUP'!K459,0)</f>
        <v>0</v>
      </c>
      <c r="L51" s="78">
        <f>SUM(BACKUP!L456:'BACKUP'!L459,0)</f>
        <v>0</v>
      </c>
      <c r="M51" s="78">
        <f>SUM(BACKUP!M456:'BACKUP'!M459,0)</f>
        <v>0</v>
      </c>
      <c r="N51" s="78">
        <f>SUM(BACKUP!N456:'BACKUP'!N459,0)</f>
        <v>-3850</v>
      </c>
      <c r="O51" s="78">
        <f>SUM(BACKUP!O456:'BACKUP'!O459,0)</f>
        <v>0</v>
      </c>
      <c r="P51" s="78">
        <f>SUM(D51:O51)</f>
        <v>-3850</v>
      </c>
      <c r="Q51" s="79">
        <f>SUM(D51:E51)</f>
        <v>0</v>
      </c>
      <c r="R51" s="78">
        <f>P51-Q51</f>
        <v>-3850</v>
      </c>
      <c r="S51" s="66"/>
      <c r="T51" s="79">
        <v>0</v>
      </c>
      <c r="U51" s="79">
        <v>0</v>
      </c>
      <c r="V51" s="78">
        <f>T51-U51</f>
        <v>0</v>
      </c>
      <c r="W51" s="66"/>
      <c r="X51" s="66"/>
      <c r="Y51" s="66"/>
      <c r="Z51" s="66"/>
      <c r="AA51" s="66" t="str">
        <f>A51</f>
        <v xml:space="preserve">   Inc. / (Dec.) in Long-Term Debt  (External)</v>
      </c>
      <c r="AB51" s="78">
        <f>P51</f>
        <v>-3850</v>
      </c>
      <c r="AC51" s="79">
        <f>SUM(D51:F51)</f>
        <v>0</v>
      </c>
      <c r="AD51" s="78">
        <f>AB51-AC51</f>
        <v>-3850</v>
      </c>
      <c r="AE51" s="66"/>
      <c r="AF51" s="78">
        <f t="shared" si="41"/>
        <v>0</v>
      </c>
      <c r="AG51" s="78">
        <f t="shared" si="41"/>
        <v>0</v>
      </c>
      <c r="AH51" s="78">
        <f>AF51-AG51</f>
        <v>0</v>
      </c>
      <c r="AI51" s="66"/>
      <c r="AJ51" s="78">
        <f>AC51-AG51</f>
        <v>0</v>
      </c>
      <c r="AK51" s="78">
        <f>AB51-AF51</f>
        <v>-3850</v>
      </c>
      <c r="AL51" s="66"/>
      <c r="AM51" s="79">
        <v>-153850</v>
      </c>
      <c r="AN51" s="78">
        <f>AB51-AM51</f>
        <v>150000</v>
      </c>
      <c r="AO51" s="66"/>
      <c r="AP51" s="79">
        <v>0</v>
      </c>
      <c r="AQ51" s="78">
        <f>AC51-AP51</f>
        <v>0</v>
      </c>
      <c r="AR51" s="66"/>
      <c r="AS51" s="66"/>
      <c r="AT51" s="66"/>
      <c r="AU51" s="66"/>
    </row>
    <row r="52" spans="1:47" x14ac:dyDescent="0.2">
      <c r="A52" s="103" t="s">
        <v>472</v>
      </c>
      <c r="B52" s="66"/>
      <c r="C52" s="66"/>
      <c r="D52" s="101">
        <v>0</v>
      </c>
      <c r="E52" s="101">
        <v>0</v>
      </c>
      <c r="F52" s="101">
        <v>0</v>
      </c>
      <c r="G52" s="101">
        <v>0</v>
      </c>
      <c r="H52" s="101">
        <v>0</v>
      </c>
      <c r="I52" s="101">
        <v>0</v>
      </c>
      <c r="J52" s="101">
        <v>0</v>
      </c>
      <c r="K52" s="101">
        <v>0</v>
      </c>
      <c r="L52" s="101">
        <v>0</v>
      </c>
      <c r="M52" s="101">
        <v>0</v>
      </c>
      <c r="N52" s="101">
        <v>0</v>
      </c>
      <c r="O52" s="101">
        <v>0</v>
      </c>
      <c r="P52" s="83">
        <f>SUM(D52:O52)</f>
        <v>0</v>
      </c>
      <c r="Q52" s="101">
        <f>SUM(D52:E52)</f>
        <v>0</v>
      </c>
      <c r="R52" s="83">
        <f>P52-Q52</f>
        <v>0</v>
      </c>
      <c r="S52" s="66"/>
      <c r="T52" s="101">
        <v>0</v>
      </c>
      <c r="U52" s="101">
        <v>0</v>
      </c>
      <c r="V52" s="83">
        <f>T52-U52</f>
        <v>0</v>
      </c>
      <c r="W52" s="66"/>
      <c r="X52" s="66"/>
      <c r="Y52" s="66"/>
      <c r="Z52" s="66"/>
      <c r="AA52" s="66" t="str">
        <f>A52</f>
        <v xml:space="preserve">   Inc. / (Dec.) in Sale of Receivables</v>
      </c>
      <c r="AB52" s="83">
        <f>P52</f>
        <v>0</v>
      </c>
      <c r="AC52" s="101">
        <f>SUM(D52:F52)</f>
        <v>0</v>
      </c>
      <c r="AD52" s="83">
        <f>AB52-AC52</f>
        <v>0</v>
      </c>
      <c r="AE52" s="66"/>
      <c r="AF52" s="83">
        <f t="shared" si="41"/>
        <v>0</v>
      </c>
      <c r="AG52" s="83">
        <f t="shared" si="41"/>
        <v>0</v>
      </c>
      <c r="AH52" s="83">
        <f>AF52-AG52</f>
        <v>0</v>
      </c>
      <c r="AI52" s="66"/>
      <c r="AJ52" s="83">
        <f>AC52-AG52</f>
        <v>0</v>
      </c>
      <c r="AK52" s="83">
        <f>AB52-AF52</f>
        <v>0</v>
      </c>
      <c r="AL52" s="66"/>
      <c r="AM52" s="101">
        <v>0</v>
      </c>
      <c r="AN52" s="83">
        <f>AB52-AM52</f>
        <v>0</v>
      </c>
      <c r="AO52" s="66"/>
      <c r="AP52" s="101">
        <v>0</v>
      </c>
      <c r="AQ52" s="83">
        <f>AC52-AP52</f>
        <v>0</v>
      </c>
      <c r="AR52" s="66"/>
      <c r="AS52" s="66"/>
      <c r="AT52" s="66"/>
      <c r="AU52" s="66"/>
    </row>
    <row r="53" spans="1:47" ht="3.95" customHeight="1" x14ac:dyDescent="0.2">
      <c r="A53" s="97"/>
      <c r="B53" s="66"/>
      <c r="C53" s="66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66"/>
      <c r="T53" s="78"/>
      <c r="U53" s="78"/>
      <c r="V53" s="78"/>
      <c r="W53" s="66"/>
      <c r="X53" s="78"/>
      <c r="Y53" s="78"/>
      <c r="Z53" s="66"/>
      <c r="AA53" s="66"/>
      <c r="AB53" s="78"/>
      <c r="AC53" s="78"/>
      <c r="AD53" s="78"/>
      <c r="AE53" s="66"/>
      <c r="AF53" s="78"/>
      <c r="AG53" s="78"/>
      <c r="AH53" s="78"/>
      <c r="AI53" s="66"/>
      <c r="AJ53" s="78"/>
      <c r="AK53" s="78"/>
      <c r="AL53" s="66"/>
      <c r="AM53" s="78"/>
      <c r="AN53" s="78"/>
      <c r="AO53" s="66"/>
      <c r="AP53" s="78"/>
      <c r="AQ53" s="78"/>
      <c r="AR53" s="66"/>
      <c r="AS53" s="66"/>
      <c r="AT53" s="66"/>
      <c r="AU53" s="66"/>
    </row>
    <row r="54" spans="1:47" x14ac:dyDescent="0.2">
      <c r="A54" s="109" t="s">
        <v>473</v>
      </c>
      <c r="B54" s="66"/>
      <c r="C54" s="66"/>
      <c r="D54" s="83">
        <f t="shared" ref="D54:R54" si="42">SUM(D49:D53)</f>
        <v>0</v>
      </c>
      <c r="E54" s="83">
        <f t="shared" si="42"/>
        <v>0</v>
      </c>
      <c r="F54" s="83">
        <f t="shared" si="42"/>
        <v>0</v>
      </c>
      <c r="G54" s="83">
        <f t="shared" si="42"/>
        <v>0</v>
      </c>
      <c r="H54" s="83">
        <f t="shared" si="42"/>
        <v>0</v>
      </c>
      <c r="I54" s="83">
        <f t="shared" si="42"/>
        <v>0</v>
      </c>
      <c r="J54" s="83">
        <f t="shared" si="42"/>
        <v>0</v>
      </c>
      <c r="K54" s="83">
        <f t="shared" si="42"/>
        <v>0</v>
      </c>
      <c r="L54" s="83">
        <f t="shared" si="42"/>
        <v>0</v>
      </c>
      <c r="M54" s="83">
        <f t="shared" si="42"/>
        <v>0</v>
      </c>
      <c r="N54" s="83">
        <f t="shared" si="42"/>
        <v>-3850</v>
      </c>
      <c r="O54" s="83">
        <f t="shared" si="42"/>
        <v>0</v>
      </c>
      <c r="P54" s="83">
        <f t="shared" si="42"/>
        <v>-3850</v>
      </c>
      <c r="Q54" s="83">
        <f t="shared" si="42"/>
        <v>0</v>
      </c>
      <c r="R54" s="83">
        <f t="shared" si="42"/>
        <v>-3850</v>
      </c>
      <c r="S54" s="66"/>
      <c r="T54" s="83">
        <f>SUM(T49:T53)</f>
        <v>0</v>
      </c>
      <c r="U54" s="83">
        <f>SUM(U49:U53)</f>
        <v>0</v>
      </c>
      <c r="V54" s="83">
        <f>SUM(V49:V53)</f>
        <v>0</v>
      </c>
      <c r="W54" s="66"/>
      <c r="X54" s="78"/>
      <c r="Y54" s="78"/>
      <c r="Z54" s="66"/>
      <c r="AA54" s="63" t="str">
        <f>A54</f>
        <v xml:space="preserve">      Total Items Affecting Intercompany (Corp.) Balance</v>
      </c>
      <c r="AB54" s="83">
        <f>SUM(AB49:AB53)</f>
        <v>-3850</v>
      </c>
      <c r="AC54" s="83">
        <f>SUM(AC49:AC53)</f>
        <v>0</v>
      </c>
      <c r="AD54" s="83">
        <f>SUM(AD49:AD53)</f>
        <v>-3850</v>
      </c>
      <c r="AE54" s="66"/>
      <c r="AF54" s="83">
        <f>SUM(AF49:AF53)</f>
        <v>0</v>
      </c>
      <c r="AG54" s="83">
        <f>SUM(AG49:AG53)</f>
        <v>0</v>
      </c>
      <c r="AH54" s="83">
        <f>SUM(AH49:AH53)</f>
        <v>0</v>
      </c>
      <c r="AI54" s="66"/>
      <c r="AJ54" s="83">
        <f>SUM(AJ49:AJ53)</f>
        <v>0</v>
      </c>
      <c r="AK54" s="83">
        <f>SUM(AK49:AK53)</f>
        <v>-3850</v>
      </c>
      <c r="AL54" s="66"/>
      <c r="AM54" s="83">
        <f>SUM(AM49:AM53)</f>
        <v>-153850</v>
      </c>
      <c r="AN54" s="83">
        <f>SUM(AN49:AN53)</f>
        <v>150000</v>
      </c>
      <c r="AO54" s="66"/>
      <c r="AP54" s="83">
        <f>SUM(AP49:AP53)</f>
        <v>0</v>
      </c>
      <c r="AQ54" s="83">
        <f>SUM(AQ49:AQ53)</f>
        <v>0</v>
      </c>
      <c r="AR54" s="66"/>
      <c r="AS54" s="66"/>
      <c r="AT54" s="66"/>
      <c r="AU54" s="66"/>
    </row>
    <row r="55" spans="1:47" ht="6" customHeight="1" x14ac:dyDescent="0.2">
      <c r="A55" s="97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79"/>
      <c r="AN55" s="66"/>
      <c r="AO55" s="66"/>
      <c r="AP55" s="79"/>
      <c r="AQ55" s="66"/>
      <c r="AR55" s="66"/>
      <c r="AS55" s="66"/>
      <c r="AT55" s="66"/>
      <c r="AU55" s="66"/>
    </row>
    <row r="56" spans="1:47" x14ac:dyDescent="0.2">
      <c r="A56" s="109" t="s">
        <v>474</v>
      </c>
      <c r="B56" s="66"/>
      <c r="C56" s="66"/>
      <c r="D56" s="78">
        <f>D46+D54</f>
        <v>-1200</v>
      </c>
      <c r="E56" s="78">
        <f t="shared" ref="E56:T56" si="43">E46+E54</f>
        <v>2100</v>
      </c>
      <c r="F56" s="78">
        <f t="shared" si="43"/>
        <v>1500</v>
      </c>
      <c r="G56" s="78">
        <f t="shared" si="43"/>
        <v>-2500</v>
      </c>
      <c r="H56" s="78">
        <f t="shared" si="43"/>
        <v>800</v>
      </c>
      <c r="I56" s="78">
        <f t="shared" si="43"/>
        <v>2300</v>
      </c>
      <c r="J56" s="78">
        <f t="shared" si="43"/>
        <v>5000</v>
      </c>
      <c r="K56" s="78">
        <f t="shared" si="43"/>
        <v>6700</v>
      </c>
      <c r="L56" s="78">
        <f t="shared" si="43"/>
        <v>7100</v>
      </c>
      <c r="M56" s="78">
        <f t="shared" si="43"/>
        <v>300</v>
      </c>
      <c r="N56" s="78">
        <f t="shared" si="43"/>
        <v>3700</v>
      </c>
      <c r="O56" s="78">
        <f t="shared" si="43"/>
        <v>7500</v>
      </c>
      <c r="P56" s="78">
        <f t="shared" si="43"/>
        <v>33300</v>
      </c>
      <c r="Q56" s="78">
        <f t="shared" si="43"/>
        <v>900</v>
      </c>
      <c r="R56" s="78">
        <f t="shared" si="43"/>
        <v>32400</v>
      </c>
      <c r="S56" s="66"/>
      <c r="T56" s="78">
        <f t="shared" si="43"/>
        <v>0</v>
      </c>
      <c r="U56" s="78">
        <f>U46+U54</f>
        <v>0</v>
      </c>
      <c r="V56" s="78">
        <f>V46+V54</f>
        <v>0</v>
      </c>
      <c r="W56" s="66"/>
      <c r="X56" s="66"/>
      <c r="Y56" s="66"/>
      <c r="Z56" s="66"/>
      <c r="AA56" s="63" t="str">
        <f>A56</f>
        <v>INCREASE / (DECREASE) IN INTERCOMPANY CASH</v>
      </c>
      <c r="AB56" s="78">
        <f t="shared" ref="AB56:AQ56" si="44">AB46+AB54</f>
        <v>33300</v>
      </c>
      <c r="AC56" s="78">
        <f t="shared" si="44"/>
        <v>2400</v>
      </c>
      <c r="AD56" s="78">
        <f t="shared" si="44"/>
        <v>30900</v>
      </c>
      <c r="AE56" s="66"/>
      <c r="AF56" s="78">
        <f t="shared" si="44"/>
        <v>0</v>
      </c>
      <c r="AG56" s="78">
        <f t="shared" si="44"/>
        <v>0</v>
      </c>
      <c r="AH56" s="78">
        <f t="shared" si="44"/>
        <v>0</v>
      </c>
      <c r="AI56" s="66"/>
      <c r="AJ56" s="78">
        <f t="shared" si="44"/>
        <v>2400</v>
      </c>
      <c r="AK56" s="78">
        <f t="shared" si="44"/>
        <v>33300</v>
      </c>
      <c r="AL56" s="66"/>
      <c r="AM56" s="78">
        <f t="shared" si="44"/>
        <v>-115801</v>
      </c>
      <c r="AN56" s="78">
        <f t="shared" si="44"/>
        <v>149101</v>
      </c>
      <c r="AO56" s="66"/>
      <c r="AP56" s="78">
        <f t="shared" si="44"/>
        <v>0</v>
      </c>
      <c r="AQ56" s="78">
        <f t="shared" si="44"/>
        <v>2400</v>
      </c>
      <c r="AR56" s="66"/>
      <c r="AS56" s="66"/>
      <c r="AT56" s="66"/>
      <c r="AU56" s="66"/>
    </row>
    <row r="57" spans="1:47" ht="6" customHeight="1" x14ac:dyDescent="0.2">
      <c r="A57" s="97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</row>
    <row r="58" spans="1:47" x14ac:dyDescent="0.2">
      <c r="A58" s="109" t="s">
        <v>475</v>
      </c>
      <c r="B58" s="66"/>
      <c r="C58" s="66"/>
      <c r="D58" s="82">
        <f>-BACKUP!D464</f>
        <v>0</v>
      </c>
      <c r="E58" s="82">
        <f>-BACKUP!E464</f>
        <v>0</v>
      </c>
      <c r="F58" s="82">
        <f>-BACKUP!F464</f>
        <v>0</v>
      </c>
      <c r="G58" s="82">
        <f>-BACKUP!G464</f>
        <v>0</v>
      </c>
      <c r="H58" s="82">
        <f>-BACKUP!H464</f>
        <v>0</v>
      </c>
      <c r="I58" s="82">
        <f>-BACKUP!I464</f>
        <v>0</v>
      </c>
      <c r="J58" s="82">
        <f>-BACKUP!J464</f>
        <v>0</v>
      </c>
      <c r="K58" s="82">
        <f>-BACKUP!K464</f>
        <v>0</v>
      </c>
      <c r="L58" s="82">
        <f>-BACKUP!L464</f>
        <v>0</v>
      </c>
      <c r="M58" s="82">
        <f>-BACKUP!M464</f>
        <v>0</v>
      </c>
      <c r="N58" s="82">
        <f>-BACKUP!N464</f>
        <v>3850</v>
      </c>
      <c r="O58" s="82">
        <f>-BACKUP!O464</f>
        <v>0</v>
      </c>
      <c r="P58" s="83">
        <f>SUM(D58:O58)</f>
        <v>3850</v>
      </c>
      <c r="Q58" s="101">
        <f>SUM(D58:E58)</f>
        <v>0</v>
      </c>
      <c r="R58" s="83">
        <f>P58-Q58</f>
        <v>3850</v>
      </c>
      <c r="S58" s="66"/>
      <c r="T58" s="101">
        <v>0</v>
      </c>
      <c r="U58" s="101">
        <v>0</v>
      </c>
      <c r="V58" s="83">
        <f>T58-U58</f>
        <v>0</v>
      </c>
      <c r="W58" s="66"/>
      <c r="X58" s="66"/>
      <c r="Y58" s="66"/>
      <c r="Z58" s="66"/>
      <c r="AA58" s="63" t="str">
        <f>A58</f>
        <v xml:space="preserve">      Change in Other Obligations</v>
      </c>
      <c r="AB58" s="83">
        <f>P58</f>
        <v>3850</v>
      </c>
      <c r="AC58" s="101">
        <f>SUM(D58:F58)</f>
        <v>0</v>
      </c>
      <c r="AD58" s="83">
        <f>AB58-AC58</f>
        <v>3850</v>
      </c>
      <c r="AE58" s="66"/>
      <c r="AF58" s="83">
        <f>T58</f>
        <v>0</v>
      </c>
      <c r="AG58" s="83">
        <f>U58</f>
        <v>0</v>
      </c>
      <c r="AH58" s="83">
        <f>AF58-AG58</f>
        <v>0</v>
      </c>
      <c r="AI58" s="66"/>
      <c r="AJ58" s="83">
        <f>AC58-AG58</f>
        <v>0</v>
      </c>
      <c r="AK58" s="83">
        <f>AB58-AF58</f>
        <v>3850</v>
      </c>
      <c r="AL58" s="66"/>
      <c r="AM58" s="101">
        <v>153850</v>
      </c>
      <c r="AN58" s="83">
        <f>AB58-AM58</f>
        <v>-150000</v>
      </c>
      <c r="AO58" s="66"/>
      <c r="AP58" s="101">
        <v>0</v>
      </c>
      <c r="AQ58" s="83">
        <f>AC58-AP58</f>
        <v>0</v>
      </c>
      <c r="AR58" s="66"/>
      <c r="AS58" s="66"/>
      <c r="AT58" s="66"/>
      <c r="AU58" s="66"/>
    </row>
    <row r="59" spans="1:47" ht="6" customHeight="1" x14ac:dyDescent="0.2">
      <c r="A59" s="97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</row>
    <row r="60" spans="1:47" x14ac:dyDescent="0.2">
      <c r="A60" s="109" t="s">
        <v>476</v>
      </c>
      <c r="B60" s="66"/>
      <c r="C60" s="66"/>
      <c r="D60" s="85">
        <f t="shared" ref="D60:R60" si="45">D56+D58</f>
        <v>-1200</v>
      </c>
      <c r="E60" s="85">
        <f t="shared" si="45"/>
        <v>2100</v>
      </c>
      <c r="F60" s="85">
        <f t="shared" si="45"/>
        <v>1500</v>
      </c>
      <c r="G60" s="85">
        <f t="shared" si="45"/>
        <v>-2500</v>
      </c>
      <c r="H60" s="85">
        <f t="shared" si="45"/>
        <v>800</v>
      </c>
      <c r="I60" s="85">
        <f t="shared" si="45"/>
        <v>2300</v>
      </c>
      <c r="J60" s="85">
        <f t="shared" si="45"/>
        <v>5000</v>
      </c>
      <c r="K60" s="85">
        <f t="shared" si="45"/>
        <v>6700</v>
      </c>
      <c r="L60" s="85">
        <f t="shared" si="45"/>
        <v>7100</v>
      </c>
      <c r="M60" s="85">
        <f t="shared" si="45"/>
        <v>300</v>
      </c>
      <c r="N60" s="85">
        <f t="shared" si="45"/>
        <v>7550</v>
      </c>
      <c r="O60" s="85">
        <f t="shared" si="45"/>
        <v>7500</v>
      </c>
      <c r="P60" s="85">
        <f t="shared" si="45"/>
        <v>37150</v>
      </c>
      <c r="Q60" s="85">
        <f t="shared" si="45"/>
        <v>900</v>
      </c>
      <c r="R60" s="85">
        <f t="shared" si="45"/>
        <v>36250</v>
      </c>
      <c r="S60" s="66"/>
      <c r="T60" s="85">
        <f>T56+T58</f>
        <v>0</v>
      </c>
      <c r="U60" s="85">
        <f>U56+U58</f>
        <v>0</v>
      </c>
      <c r="V60" s="85">
        <f>V56+V58</f>
        <v>0</v>
      </c>
      <c r="W60" s="66"/>
      <c r="X60" s="66"/>
      <c r="Y60" s="66"/>
      <c r="Z60" s="66"/>
      <c r="AA60" s="63" t="str">
        <f>A60</f>
        <v>INCREASE / (DECREASE) IN TOTAL OBLIGATIONS</v>
      </c>
      <c r="AB60" s="85">
        <f>AB56+AB58</f>
        <v>37150</v>
      </c>
      <c r="AC60" s="85">
        <f>AC56+AC58</f>
        <v>2400</v>
      </c>
      <c r="AD60" s="85">
        <f>AD56+AD58</f>
        <v>34750</v>
      </c>
      <c r="AE60" s="66"/>
      <c r="AF60" s="85">
        <f>AF56+AF58</f>
        <v>0</v>
      </c>
      <c r="AG60" s="85">
        <f>AG56+AG58</f>
        <v>0</v>
      </c>
      <c r="AH60" s="85">
        <f>AH56+AH58</f>
        <v>0</v>
      </c>
      <c r="AI60" s="66"/>
      <c r="AJ60" s="85">
        <f>AJ56+AJ58</f>
        <v>2400</v>
      </c>
      <c r="AK60" s="85">
        <f>AK56+AK58</f>
        <v>37150</v>
      </c>
      <c r="AL60" s="66"/>
      <c r="AM60" s="85">
        <f>AM56+AM58</f>
        <v>38049</v>
      </c>
      <c r="AN60" s="85">
        <f>AN56+AN58</f>
        <v>-899</v>
      </c>
      <c r="AO60" s="66"/>
      <c r="AP60" s="85">
        <f>AP56+AP58</f>
        <v>0</v>
      </c>
      <c r="AQ60" s="85">
        <f>AQ56+AQ58</f>
        <v>2400</v>
      </c>
      <c r="AR60" s="66"/>
      <c r="AS60" s="66"/>
      <c r="AT60" s="66"/>
      <c r="AU60" s="66"/>
    </row>
    <row r="61" spans="1:47" ht="8.1" customHeight="1" x14ac:dyDescent="0.2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66"/>
    </row>
    <row r="62" spans="1:47" x14ac:dyDescent="0.2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6"/>
      <c r="AU62" s="66"/>
    </row>
    <row r="63" spans="1:47" x14ac:dyDescent="0.2">
      <c r="A63" s="21" t="str">
        <f ca="1">A1</f>
        <v>C:\Users\Felienne\Enron\EnronSpreadsheets\[tracy_geaccone__40369__CFTW02PL.xls]CASHFLOW</v>
      </c>
      <c r="B63" s="63"/>
      <c r="C63" s="63"/>
      <c r="D63" s="63"/>
      <c r="E63" s="63"/>
      <c r="F63" s="63"/>
      <c r="G63" s="63"/>
      <c r="H63" s="63"/>
      <c r="I63" s="105" t="str">
        <f>I1</f>
        <v>TRANSWESTERN PIPELINE GROUP (Including Co. 92)</v>
      </c>
      <c r="J63" s="105"/>
      <c r="K63" s="105"/>
      <c r="L63" s="105"/>
      <c r="M63" s="63"/>
      <c r="N63" s="63"/>
      <c r="O63" s="63"/>
      <c r="P63" s="63"/>
      <c r="Q63" s="63"/>
      <c r="R63" s="63"/>
      <c r="S63" s="63"/>
      <c r="T63" s="63"/>
      <c r="U63" s="63"/>
      <c r="V63" s="65">
        <f ca="1">NOW()</f>
        <v>41887.551149189814</v>
      </c>
      <c r="W63" s="66"/>
      <c r="X63" s="66"/>
      <c r="Y63" s="66"/>
      <c r="Z63" s="66"/>
      <c r="AA63" s="67" t="str">
        <f ca="1">A63</f>
        <v>C:\Users\Felienne\Enron\EnronSpreadsheets\[tracy_geaccone__40369__CFTW02PL.xls]CASHFLOW</v>
      </c>
      <c r="AB63" s="63"/>
      <c r="AC63" s="63"/>
      <c r="AD63" s="105" t="str">
        <f>I63</f>
        <v>TRANSWESTERN PIPELINE GROUP (Including Co. 92)</v>
      </c>
      <c r="AE63" s="105"/>
      <c r="AF63" s="105"/>
      <c r="AG63" s="105"/>
      <c r="AH63" s="63"/>
      <c r="AI63" s="63"/>
      <c r="AJ63" s="63"/>
      <c r="AK63" s="68"/>
      <c r="AL63" s="63"/>
      <c r="AM63" s="63"/>
      <c r="AN63" s="66"/>
      <c r="AO63" s="66"/>
      <c r="AP63" s="66"/>
      <c r="AQ63" s="65">
        <f ca="1">NOW()</f>
        <v>41887.551149189814</v>
      </c>
      <c r="AR63" s="66"/>
      <c r="AS63" s="66"/>
      <c r="AT63" s="66"/>
      <c r="AU63" s="66"/>
    </row>
    <row r="64" spans="1:47" x14ac:dyDescent="0.2">
      <c r="A64" s="69" t="s">
        <v>477</v>
      </c>
      <c r="B64" s="63"/>
      <c r="C64" s="63"/>
      <c r="D64" s="63"/>
      <c r="E64" s="63"/>
      <c r="F64" s="63"/>
      <c r="G64" s="63"/>
      <c r="H64" s="63"/>
      <c r="I64" s="182" t="s">
        <v>478</v>
      </c>
      <c r="J64" s="105"/>
      <c r="K64" s="105"/>
      <c r="L64" s="105"/>
      <c r="M64" s="63"/>
      <c r="N64" s="63"/>
      <c r="O64" s="63"/>
      <c r="P64" s="63"/>
      <c r="Q64" s="63"/>
      <c r="R64" s="63"/>
      <c r="S64" s="63"/>
      <c r="T64" s="63"/>
      <c r="U64" s="63"/>
      <c r="V64" s="70">
        <f ca="1">NOW()</f>
        <v>41887.551149189814</v>
      </c>
      <c r="W64" s="66"/>
      <c r="X64" s="66"/>
      <c r="Y64" s="66"/>
      <c r="Z64" s="66"/>
      <c r="AA64" s="21" t="s">
        <v>479</v>
      </c>
      <c r="AB64" s="63"/>
      <c r="AC64" s="63"/>
      <c r="AD64" s="105" t="str">
        <f>I64</f>
        <v>TOTAL OBLIGATIONS</v>
      </c>
      <c r="AE64" s="105"/>
      <c r="AF64" s="105"/>
      <c r="AG64" s="105"/>
      <c r="AH64" s="63"/>
      <c r="AI64" s="63"/>
      <c r="AJ64" s="63"/>
      <c r="AK64" s="71"/>
      <c r="AL64" s="63"/>
      <c r="AM64" s="63"/>
      <c r="AN64" s="66"/>
      <c r="AO64" s="66"/>
      <c r="AP64" s="66"/>
      <c r="AQ64" s="70">
        <f ca="1">NOW()</f>
        <v>41887.551149189814</v>
      </c>
      <c r="AR64" s="66"/>
      <c r="AS64" s="66"/>
      <c r="AT64" s="66"/>
      <c r="AU64" s="66"/>
    </row>
    <row r="65" spans="1:47" x14ac:dyDescent="0.2">
      <c r="A65" s="71"/>
      <c r="B65" s="63"/>
      <c r="C65" s="63"/>
      <c r="D65" s="63"/>
      <c r="E65" s="63"/>
      <c r="F65" s="63"/>
      <c r="G65" s="63"/>
      <c r="H65" s="63"/>
      <c r="I65" s="105" t="str">
        <f>I3</f>
        <v>2002 OPERATING PLAN</v>
      </c>
      <c r="J65" s="105"/>
      <c r="K65" s="105"/>
      <c r="L65" s="105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6"/>
      <c r="X65" s="66"/>
      <c r="Y65" s="66"/>
      <c r="Z65" s="66"/>
      <c r="AA65" s="71"/>
      <c r="AB65" s="63"/>
      <c r="AC65" s="63"/>
      <c r="AD65" s="105" t="str">
        <f>I65</f>
        <v>2002 OPERATING PLAN</v>
      </c>
      <c r="AE65" s="105"/>
      <c r="AF65" s="105"/>
      <c r="AG65" s="105"/>
      <c r="AH65" s="63"/>
      <c r="AI65" s="63"/>
      <c r="AJ65" s="63"/>
      <c r="AK65" s="63"/>
      <c r="AL65" s="63"/>
      <c r="AM65" s="63"/>
      <c r="AN65" s="63"/>
      <c r="AO65" s="66"/>
      <c r="AP65" s="66"/>
      <c r="AQ65" s="66"/>
      <c r="AR65" s="66"/>
      <c r="AS65" s="66"/>
      <c r="AT65" s="66"/>
      <c r="AU65" s="66"/>
    </row>
    <row r="66" spans="1:47" x14ac:dyDescent="0.2">
      <c r="A66" s="63"/>
      <c r="B66" s="63"/>
      <c r="C66" s="63"/>
      <c r="D66" s="63"/>
      <c r="E66" s="63"/>
      <c r="F66" s="63"/>
      <c r="G66" s="63"/>
      <c r="H66" s="63"/>
      <c r="I66" s="105" t="str">
        <f>I4</f>
        <v>(Thousands of Dollars)</v>
      </c>
      <c r="J66" s="105"/>
      <c r="K66" s="105"/>
      <c r="L66" s="105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6"/>
      <c r="X66" s="66"/>
      <c r="Y66" s="66"/>
      <c r="Z66" s="66"/>
      <c r="AA66" s="63"/>
      <c r="AB66" s="63"/>
      <c r="AC66" s="63"/>
      <c r="AD66" s="105" t="str">
        <f>I66</f>
        <v>(Thousands of Dollars)</v>
      </c>
      <c r="AE66" s="105"/>
      <c r="AF66" s="105"/>
      <c r="AG66" s="105"/>
      <c r="AH66" s="63"/>
      <c r="AI66" s="63"/>
      <c r="AJ66" s="63"/>
      <c r="AK66" s="63"/>
      <c r="AL66" s="63"/>
      <c r="AM66" s="63"/>
      <c r="AN66" s="63"/>
      <c r="AO66" s="66"/>
      <c r="AP66" s="66"/>
      <c r="AQ66" s="66"/>
      <c r="AR66" s="66"/>
      <c r="AS66" s="66"/>
      <c r="AT66" s="66"/>
      <c r="AU66" s="66"/>
    </row>
    <row r="67" spans="1:47" x14ac:dyDescent="0.2">
      <c r="A67" s="63"/>
      <c r="B67" s="63"/>
      <c r="C67" s="63"/>
      <c r="D67" s="7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/>
      <c r="Q67" s="63"/>
      <c r="R67" s="63"/>
      <c r="S67" s="63"/>
      <c r="T67" s="73">
        <f>T5</f>
        <v>0</v>
      </c>
      <c r="U67" s="63"/>
      <c r="V67" s="73">
        <f>V5</f>
        <v>0</v>
      </c>
      <c r="W67" s="66"/>
      <c r="X67" s="66"/>
      <c r="Y67" s="66"/>
      <c r="Z67" s="66"/>
      <c r="AA67" s="63"/>
      <c r="AB67" s="63"/>
      <c r="AC67" s="63"/>
      <c r="AD67" s="63"/>
      <c r="AE67" s="63"/>
      <c r="AF67" s="73">
        <f>AF5</f>
        <v>0</v>
      </c>
      <c r="AG67" s="73"/>
      <c r="AH67" s="73">
        <f>AH5</f>
        <v>0</v>
      </c>
      <c r="AI67" s="63"/>
      <c r="AJ67" s="66"/>
      <c r="AK67" s="73">
        <f>AK5</f>
        <v>0</v>
      </c>
      <c r="AL67" s="63"/>
      <c r="AM67" s="66"/>
      <c r="AN67" s="63"/>
      <c r="AO67" s="66"/>
      <c r="AP67" s="190"/>
      <c r="AQ67" s="184"/>
      <c r="AR67" s="66"/>
      <c r="AS67" s="66"/>
      <c r="AT67" s="66"/>
      <c r="AU67" s="66"/>
    </row>
    <row r="68" spans="1:47" x14ac:dyDescent="0.2">
      <c r="A68" s="63"/>
      <c r="B68" s="63"/>
      <c r="C68" s="63"/>
      <c r="D68" s="73" t="str">
        <f t="shared" ref="D68:R68" si="46">D6</f>
        <v>PLAN</v>
      </c>
      <c r="E68" s="73" t="str">
        <f t="shared" si="46"/>
        <v>PLAN</v>
      </c>
      <c r="F68" s="73" t="str">
        <f t="shared" si="46"/>
        <v>PLAN</v>
      </c>
      <c r="G68" s="73" t="str">
        <f t="shared" si="46"/>
        <v>PLAN</v>
      </c>
      <c r="H68" s="73" t="str">
        <f t="shared" si="46"/>
        <v>PLAN</v>
      </c>
      <c r="I68" s="73" t="str">
        <f t="shared" si="46"/>
        <v>PLAN</v>
      </c>
      <c r="J68" s="73" t="str">
        <f t="shared" si="46"/>
        <v>PLAN</v>
      </c>
      <c r="K68" s="73" t="str">
        <f t="shared" si="46"/>
        <v>PLAN</v>
      </c>
      <c r="L68" s="73" t="str">
        <f t="shared" si="46"/>
        <v>PLAN</v>
      </c>
      <c r="M68" s="73" t="str">
        <f t="shared" si="46"/>
        <v>PLAN</v>
      </c>
      <c r="N68" s="73" t="str">
        <f t="shared" si="46"/>
        <v>PLAN</v>
      </c>
      <c r="O68" s="73" t="str">
        <f t="shared" si="46"/>
        <v>PLAN</v>
      </c>
      <c r="P68" s="73" t="str">
        <f t="shared" si="46"/>
        <v>TOTAL</v>
      </c>
      <c r="Q68" s="73" t="str">
        <f t="shared" si="46"/>
        <v>FEB.</v>
      </c>
      <c r="R68" s="73" t="str">
        <f t="shared" si="46"/>
        <v>ESTIMATED</v>
      </c>
      <c r="S68" s="63"/>
      <c r="T68" s="73" t="str">
        <f>T6</f>
        <v>PLAN</v>
      </c>
      <c r="U68" s="73" t="str">
        <f>U6</f>
        <v>MARCH</v>
      </c>
      <c r="V68" s="73" t="str">
        <f>V6</f>
        <v>PLAN</v>
      </c>
      <c r="W68" s="66"/>
      <c r="X68" s="66"/>
      <c r="Y68" s="66"/>
      <c r="Z68" s="66"/>
      <c r="AA68" s="63"/>
      <c r="AB68" s="74" t="str">
        <f t="shared" ref="AB68:AD69" si="47">AB6</f>
        <v>TOTAL</v>
      </c>
      <c r="AC68" s="74" t="str">
        <f t="shared" si="47"/>
        <v>MARCH</v>
      </c>
      <c r="AD68" s="74" t="str">
        <f t="shared" si="47"/>
        <v>ESTIMATED</v>
      </c>
      <c r="AE68" s="63"/>
      <c r="AF68" s="73" t="str">
        <f>AF6</f>
        <v>PLAN</v>
      </c>
      <c r="AG68" s="73" t="str">
        <f>AG6</f>
        <v>MARCH</v>
      </c>
      <c r="AH68" s="73" t="str">
        <f>AH6</f>
        <v>PLAN</v>
      </c>
      <c r="AI68" s="105"/>
      <c r="AJ68" s="106" t="str">
        <f>AJ6</f>
        <v>ACT./EST. vs. PLAN</v>
      </c>
      <c r="AK68" s="75"/>
      <c r="AL68" s="63"/>
      <c r="AM68" s="106" t="str">
        <f>AM6</f>
        <v>3rd C.E. 2001</v>
      </c>
      <c r="AN68" s="106"/>
      <c r="AO68" s="66"/>
      <c r="AP68" s="106" t="str">
        <f>AP6</f>
        <v>Sept. YTD</v>
      </c>
      <c r="AQ68" s="75"/>
      <c r="AR68" s="66"/>
      <c r="AS68" s="66"/>
      <c r="AT68" s="66"/>
      <c r="AU68" s="66"/>
    </row>
    <row r="69" spans="1:47" ht="12.95" customHeight="1" x14ac:dyDescent="0.2">
      <c r="A69" s="63"/>
      <c r="B69" s="63"/>
      <c r="C69" s="63"/>
      <c r="D69" s="76" t="str">
        <f t="shared" ref="D69:R69" si="48">D7</f>
        <v>JAN</v>
      </c>
      <c r="E69" s="76" t="str">
        <f t="shared" si="48"/>
        <v>FEB</v>
      </c>
      <c r="F69" s="76" t="str">
        <f t="shared" si="48"/>
        <v>MAR</v>
      </c>
      <c r="G69" s="76" t="str">
        <f t="shared" si="48"/>
        <v>APR</v>
      </c>
      <c r="H69" s="76" t="str">
        <f t="shared" si="48"/>
        <v>MAY</v>
      </c>
      <c r="I69" s="76" t="str">
        <f t="shared" si="48"/>
        <v>JUN</v>
      </c>
      <c r="J69" s="76" t="str">
        <f t="shared" si="48"/>
        <v>JUL</v>
      </c>
      <c r="K69" s="76" t="str">
        <f t="shared" si="48"/>
        <v>AUG</v>
      </c>
      <c r="L69" s="76" t="str">
        <f t="shared" si="48"/>
        <v>SEP</v>
      </c>
      <c r="M69" s="76" t="str">
        <f t="shared" si="48"/>
        <v>OCT</v>
      </c>
      <c r="N69" s="76" t="str">
        <f t="shared" si="48"/>
        <v>NOV</v>
      </c>
      <c r="O69" s="76" t="str">
        <f t="shared" si="48"/>
        <v>DEC</v>
      </c>
      <c r="P69" s="76">
        <f t="shared" si="48"/>
        <v>2002</v>
      </c>
      <c r="Q69" s="76" t="str">
        <f t="shared" si="48"/>
        <v>Y-T-D</v>
      </c>
      <c r="R69" s="76" t="str">
        <f t="shared" si="48"/>
        <v>R.M.</v>
      </c>
      <c r="S69" s="63"/>
      <c r="T69" s="76">
        <f>T7</f>
        <v>2002</v>
      </c>
      <c r="U69" s="76" t="str">
        <f>U7</f>
        <v>Y-T-D</v>
      </c>
      <c r="V69" s="76" t="str">
        <f>V7</f>
        <v>R.M.</v>
      </c>
      <c r="W69" s="66"/>
      <c r="X69" s="66"/>
      <c r="Y69" s="66"/>
      <c r="Z69" s="66"/>
      <c r="AA69" s="63"/>
      <c r="AB69" s="77">
        <f t="shared" si="47"/>
        <v>2002</v>
      </c>
      <c r="AC69" s="77" t="str">
        <f t="shared" si="47"/>
        <v>Y-T-D</v>
      </c>
      <c r="AD69" s="77" t="str">
        <f t="shared" si="47"/>
        <v>R.M.</v>
      </c>
      <c r="AE69" s="63"/>
      <c r="AF69" s="77">
        <f>AF7</f>
        <v>2002</v>
      </c>
      <c r="AG69" s="77" t="str">
        <f>AG7</f>
        <v>Y-T-D</v>
      </c>
      <c r="AH69" s="77" t="str">
        <f>AH7</f>
        <v>R.M.</v>
      </c>
      <c r="AI69" s="63"/>
      <c r="AJ69" s="77" t="str">
        <f>AJ7</f>
        <v>Y-T-D</v>
      </c>
      <c r="AK69" s="77" t="str">
        <f>AK7</f>
        <v>ANNUAL</v>
      </c>
      <c r="AL69" s="63"/>
      <c r="AM69" s="77" t="str">
        <f>AM7</f>
        <v>ANNUAL</v>
      </c>
      <c r="AN69" s="77" t="str">
        <f>AN7</f>
        <v>Variance</v>
      </c>
      <c r="AO69" s="66"/>
      <c r="AP69" s="77" t="str">
        <f>AP7</f>
        <v>2nd C.E.</v>
      </c>
      <c r="AQ69" s="77" t="str">
        <f>AQ7</f>
        <v>Variance</v>
      </c>
      <c r="AR69" s="66"/>
      <c r="AS69" s="66"/>
      <c r="AT69" s="66"/>
      <c r="AU69" s="66"/>
    </row>
    <row r="70" spans="1:47" ht="3.95" customHeight="1" x14ac:dyDescent="0.2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</row>
    <row r="71" spans="1:47" x14ac:dyDescent="0.2">
      <c r="A71" s="103" t="s">
        <v>480</v>
      </c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 t="str">
        <f t="shared" ref="AA71:AA78" si="49">A71</f>
        <v>Cash Flow From Operations</v>
      </c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</row>
    <row r="72" spans="1:47" x14ac:dyDescent="0.2">
      <c r="A72" s="112" t="s">
        <v>481</v>
      </c>
      <c r="B72" s="66"/>
      <c r="C72" s="66"/>
      <c r="D72" s="78">
        <f>D9</f>
        <v>5889</v>
      </c>
      <c r="E72" s="78">
        <f t="shared" ref="E72:O72" si="50">E9</f>
        <v>4788</v>
      </c>
      <c r="F72" s="78">
        <f t="shared" si="50"/>
        <v>5644</v>
      </c>
      <c r="G72" s="78">
        <f t="shared" si="50"/>
        <v>5429</v>
      </c>
      <c r="H72" s="78">
        <f t="shared" si="50"/>
        <v>5820</v>
      </c>
      <c r="I72" s="78">
        <f t="shared" si="50"/>
        <v>6167</v>
      </c>
      <c r="J72" s="78">
        <f t="shared" si="50"/>
        <v>6658</v>
      </c>
      <c r="K72" s="78">
        <f t="shared" si="50"/>
        <v>6600</v>
      </c>
      <c r="L72" s="78">
        <f t="shared" si="50"/>
        <v>6214</v>
      </c>
      <c r="M72" s="78">
        <f t="shared" si="50"/>
        <v>6573</v>
      </c>
      <c r="N72" s="78">
        <f t="shared" si="50"/>
        <v>6558</v>
      </c>
      <c r="O72" s="78">
        <f t="shared" si="50"/>
        <v>6679</v>
      </c>
      <c r="P72" s="78">
        <f t="shared" ref="P72:P78" si="51">SUM(D72:O72)</f>
        <v>73019</v>
      </c>
      <c r="Q72" s="79">
        <f t="shared" ref="Q72:Q78" si="52">SUM(D72:E72)</f>
        <v>10677</v>
      </c>
      <c r="R72" s="78">
        <f t="shared" ref="R72:R78" si="53">P72-Q72</f>
        <v>62342</v>
      </c>
      <c r="S72" s="66"/>
      <c r="T72" s="78">
        <f>T9</f>
        <v>0</v>
      </c>
      <c r="U72" s="78">
        <f>U9</f>
        <v>0</v>
      </c>
      <c r="V72" s="78">
        <f>V9</f>
        <v>0</v>
      </c>
      <c r="W72" s="66"/>
      <c r="X72" s="66"/>
      <c r="Y72" s="66"/>
      <c r="Z72" s="66"/>
      <c r="AA72" s="66" t="str">
        <f t="shared" si="49"/>
        <v xml:space="preserve">      Net Income After Financing Costs</v>
      </c>
      <c r="AB72" s="78">
        <f t="shared" ref="AB72:AB78" si="54">P72</f>
        <v>73019</v>
      </c>
      <c r="AC72" s="79">
        <f t="shared" ref="AC72:AC78" si="55">SUM(D72:F72)</f>
        <v>16321</v>
      </c>
      <c r="AD72" s="78">
        <f t="shared" ref="AD72:AD78" si="56">AB72-AC72</f>
        <v>56698</v>
      </c>
      <c r="AE72" s="66"/>
      <c r="AF72" s="78">
        <f t="shared" ref="AF72:AF78" si="57">T72</f>
        <v>0</v>
      </c>
      <c r="AG72" s="78">
        <f>AG9</f>
        <v>0</v>
      </c>
      <c r="AH72" s="78">
        <f t="shared" ref="AH72:AH78" si="58">AF72-AG72</f>
        <v>0</v>
      </c>
      <c r="AI72" s="66"/>
      <c r="AJ72" s="78">
        <f t="shared" ref="AJ72:AJ78" si="59">AC72-AG72</f>
        <v>16321</v>
      </c>
      <c r="AK72" s="78">
        <f t="shared" ref="AK72:AK78" si="60">AB72-AF72</f>
        <v>73019</v>
      </c>
      <c r="AL72" s="66"/>
      <c r="AM72" s="78">
        <f>AM9</f>
        <v>77953</v>
      </c>
      <c r="AN72" s="78">
        <f t="shared" ref="AN72:AN78" si="61">AB72-AM72</f>
        <v>-4934</v>
      </c>
      <c r="AO72" s="66"/>
      <c r="AP72" s="78">
        <f>AP9</f>
        <v>0</v>
      </c>
      <c r="AQ72" s="78">
        <f t="shared" ref="AQ72:AQ78" si="62">AC72-AP72</f>
        <v>16321</v>
      </c>
      <c r="AR72" s="66"/>
      <c r="AS72" s="66"/>
      <c r="AT72" s="66"/>
      <c r="AU72" s="66"/>
    </row>
    <row r="73" spans="1:47" x14ac:dyDescent="0.2">
      <c r="A73" s="103" t="s">
        <v>482</v>
      </c>
      <c r="B73" s="66"/>
      <c r="C73" s="66"/>
      <c r="D73" s="78">
        <f t="shared" ref="D73:O73" si="63">D11</f>
        <v>1800</v>
      </c>
      <c r="E73" s="78">
        <f t="shared" si="63"/>
        <v>1803</v>
      </c>
      <c r="F73" s="78">
        <f t="shared" si="63"/>
        <v>1803</v>
      </c>
      <c r="G73" s="78">
        <f t="shared" si="63"/>
        <v>1803</v>
      </c>
      <c r="H73" s="78">
        <f t="shared" si="63"/>
        <v>1803</v>
      </c>
      <c r="I73" s="78">
        <f t="shared" si="63"/>
        <v>1805</v>
      </c>
      <c r="J73" s="78">
        <f t="shared" si="63"/>
        <v>1809</v>
      </c>
      <c r="K73" s="78">
        <f t="shared" si="63"/>
        <v>1809</v>
      </c>
      <c r="L73" s="78">
        <f t="shared" si="63"/>
        <v>1828</v>
      </c>
      <c r="M73" s="78">
        <f t="shared" si="63"/>
        <v>1828</v>
      </c>
      <c r="N73" s="78">
        <f t="shared" si="63"/>
        <v>1831</v>
      </c>
      <c r="O73" s="78">
        <f t="shared" si="63"/>
        <v>1835</v>
      </c>
      <c r="P73" s="78">
        <f t="shared" si="51"/>
        <v>21757</v>
      </c>
      <c r="Q73" s="79">
        <f t="shared" si="52"/>
        <v>3603</v>
      </c>
      <c r="R73" s="78">
        <f t="shared" si="53"/>
        <v>18154</v>
      </c>
      <c r="S73" s="66"/>
      <c r="T73" s="78">
        <f t="shared" ref="T73:V75" si="64">T11</f>
        <v>0</v>
      </c>
      <c r="U73" s="78">
        <f t="shared" si="64"/>
        <v>0</v>
      </c>
      <c r="V73" s="78">
        <f t="shared" si="64"/>
        <v>0</v>
      </c>
      <c r="W73" s="66"/>
      <c r="X73" s="66"/>
      <c r="Y73" s="66"/>
      <c r="Z73" s="66"/>
      <c r="AA73" s="66" t="str">
        <f t="shared" si="49"/>
        <v xml:space="preserve">      Depreciation, Depletion, and Amortization</v>
      </c>
      <c r="AB73" s="78">
        <f t="shared" si="54"/>
        <v>21757</v>
      </c>
      <c r="AC73" s="79">
        <f t="shared" si="55"/>
        <v>5406</v>
      </c>
      <c r="AD73" s="78">
        <f t="shared" si="56"/>
        <v>16351</v>
      </c>
      <c r="AE73" s="66"/>
      <c r="AF73" s="78">
        <f t="shared" si="57"/>
        <v>0</v>
      </c>
      <c r="AG73" s="78">
        <f>AG11</f>
        <v>0</v>
      </c>
      <c r="AH73" s="78">
        <f t="shared" si="58"/>
        <v>0</v>
      </c>
      <c r="AI73" s="66"/>
      <c r="AJ73" s="78">
        <f t="shared" si="59"/>
        <v>5406</v>
      </c>
      <c r="AK73" s="78">
        <f t="shared" si="60"/>
        <v>21757</v>
      </c>
      <c r="AL73" s="66"/>
      <c r="AM73" s="78">
        <f>AM11</f>
        <v>20440</v>
      </c>
      <c r="AN73" s="78">
        <f t="shared" si="61"/>
        <v>1317</v>
      </c>
      <c r="AO73" s="66"/>
      <c r="AP73" s="78">
        <f>AP11</f>
        <v>0</v>
      </c>
      <c r="AQ73" s="78">
        <f t="shared" si="62"/>
        <v>5406</v>
      </c>
      <c r="AR73" s="66"/>
      <c r="AS73" s="66"/>
      <c r="AT73" s="66"/>
      <c r="AU73" s="66"/>
    </row>
    <row r="74" spans="1:47" x14ac:dyDescent="0.2">
      <c r="A74" s="103" t="s">
        <v>483</v>
      </c>
      <c r="B74" s="66"/>
      <c r="C74" s="66"/>
      <c r="D74" s="78">
        <f>D12</f>
        <v>0</v>
      </c>
      <c r="E74" s="78">
        <f t="shared" ref="E74:O74" si="65">E12</f>
        <v>0</v>
      </c>
      <c r="F74" s="78">
        <f t="shared" si="65"/>
        <v>0</v>
      </c>
      <c r="G74" s="78">
        <f t="shared" si="65"/>
        <v>0</v>
      </c>
      <c r="H74" s="78">
        <f t="shared" si="65"/>
        <v>0</v>
      </c>
      <c r="I74" s="78">
        <f t="shared" si="65"/>
        <v>0</v>
      </c>
      <c r="J74" s="78">
        <f t="shared" si="65"/>
        <v>0</v>
      </c>
      <c r="K74" s="78">
        <f t="shared" si="65"/>
        <v>0</v>
      </c>
      <c r="L74" s="78">
        <f t="shared" si="65"/>
        <v>0</v>
      </c>
      <c r="M74" s="78">
        <f t="shared" si="65"/>
        <v>0</v>
      </c>
      <c r="N74" s="78">
        <f t="shared" si="65"/>
        <v>0</v>
      </c>
      <c r="O74" s="78">
        <f t="shared" si="65"/>
        <v>0</v>
      </c>
      <c r="P74" s="78">
        <f t="shared" si="51"/>
        <v>0</v>
      </c>
      <c r="Q74" s="79">
        <f t="shared" si="52"/>
        <v>0</v>
      </c>
      <c r="R74" s="78">
        <f t="shared" si="53"/>
        <v>0</v>
      </c>
      <c r="S74" s="66"/>
      <c r="T74" s="78">
        <f t="shared" si="64"/>
        <v>0</v>
      </c>
      <c r="U74" s="78">
        <f t="shared" si="64"/>
        <v>0</v>
      </c>
      <c r="V74" s="78">
        <f t="shared" si="64"/>
        <v>0</v>
      </c>
      <c r="W74" s="66"/>
      <c r="X74" s="66"/>
      <c r="Y74" s="66"/>
      <c r="Z74" s="66"/>
      <c r="AA74" s="66" t="str">
        <f t="shared" si="49"/>
        <v xml:space="preserve">      Amortization of Contract Reformation Costs</v>
      </c>
      <c r="AB74" s="78">
        <f t="shared" si="54"/>
        <v>0</v>
      </c>
      <c r="AC74" s="79">
        <f t="shared" si="55"/>
        <v>0</v>
      </c>
      <c r="AD74" s="78">
        <f t="shared" si="56"/>
        <v>0</v>
      </c>
      <c r="AE74" s="66"/>
      <c r="AF74" s="78">
        <f t="shared" si="57"/>
        <v>0</v>
      </c>
      <c r="AG74" s="78">
        <f>AG12</f>
        <v>0</v>
      </c>
      <c r="AH74" s="78">
        <f t="shared" si="58"/>
        <v>0</v>
      </c>
      <c r="AI74" s="66"/>
      <c r="AJ74" s="78">
        <f t="shared" si="59"/>
        <v>0</v>
      </c>
      <c r="AK74" s="78">
        <f t="shared" si="60"/>
        <v>0</v>
      </c>
      <c r="AL74" s="66"/>
      <c r="AM74" s="78">
        <f>AM12</f>
        <v>0</v>
      </c>
      <c r="AN74" s="78">
        <f t="shared" si="61"/>
        <v>0</v>
      </c>
      <c r="AO74" s="66"/>
      <c r="AP74" s="78">
        <f>AP12</f>
        <v>0</v>
      </c>
      <c r="AQ74" s="78">
        <f t="shared" si="62"/>
        <v>0</v>
      </c>
      <c r="AR74" s="66"/>
      <c r="AS74" s="66"/>
      <c r="AT74" s="66"/>
      <c r="AU74" s="66"/>
    </row>
    <row r="75" spans="1:47" x14ac:dyDescent="0.2">
      <c r="A75" s="112" t="s">
        <v>441</v>
      </c>
      <c r="B75" s="66"/>
      <c r="C75" s="66"/>
      <c r="D75" s="78">
        <f t="shared" ref="D75:O75" si="66">D13</f>
        <v>304</v>
      </c>
      <c r="E75" s="78">
        <f t="shared" si="66"/>
        <v>329</v>
      </c>
      <c r="F75" s="78">
        <f t="shared" si="66"/>
        <v>318</v>
      </c>
      <c r="G75" s="78">
        <f t="shared" si="66"/>
        <v>366</v>
      </c>
      <c r="H75" s="78">
        <f t="shared" si="66"/>
        <v>420</v>
      </c>
      <c r="I75" s="78">
        <f t="shared" si="66"/>
        <v>448</v>
      </c>
      <c r="J75" s="78">
        <f t="shared" si="66"/>
        <v>453</v>
      </c>
      <c r="K75" s="78">
        <f t="shared" si="66"/>
        <v>452</v>
      </c>
      <c r="L75" s="78">
        <f t="shared" si="66"/>
        <v>980</v>
      </c>
      <c r="M75" s="78">
        <f t="shared" si="66"/>
        <v>423</v>
      </c>
      <c r="N75" s="78">
        <f t="shared" si="66"/>
        <v>-142</v>
      </c>
      <c r="O75" s="78">
        <f t="shared" si="66"/>
        <v>439</v>
      </c>
      <c r="P75" s="78">
        <f t="shared" si="51"/>
        <v>4790</v>
      </c>
      <c r="Q75" s="79">
        <f t="shared" si="52"/>
        <v>633</v>
      </c>
      <c r="R75" s="78">
        <f t="shared" si="53"/>
        <v>4157</v>
      </c>
      <c r="S75" s="66"/>
      <c r="T75" s="78">
        <f t="shared" si="64"/>
        <v>0</v>
      </c>
      <c r="U75" s="78">
        <f t="shared" si="64"/>
        <v>0</v>
      </c>
      <c r="V75" s="78">
        <f t="shared" si="64"/>
        <v>0</v>
      </c>
      <c r="W75" s="66"/>
      <c r="X75" s="66"/>
      <c r="Y75" s="66"/>
      <c r="Z75" s="66"/>
      <c r="AA75" s="66" t="str">
        <f t="shared" si="49"/>
        <v xml:space="preserve">      Deferred Income Taxes - Both Current and Noncurrent</v>
      </c>
      <c r="AB75" s="78">
        <f t="shared" si="54"/>
        <v>4790</v>
      </c>
      <c r="AC75" s="79">
        <f t="shared" si="55"/>
        <v>951</v>
      </c>
      <c r="AD75" s="78">
        <f t="shared" si="56"/>
        <v>3839</v>
      </c>
      <c r="AE75" s="66"/>
      <c r="AF75" s="78">
        <f t="shared" si="57"/>
        <v>0</v>
      </c>
      <c r="AG75" s="78">
        <f>AG13</f>
        <v>0</v>
      </c>
      <c r="AH75" s="78">
        <f t="shared" si="58"/>
        <v>0</v>
      </c>
      <c r="AI75" s="66"/>
      <c r="AJ75" s="78">
        <f t="shared" si="59"/>
        <v>951</v>
      </c>
      <c r="AK75" s="78">
        <f t="shared" si="60"/>
        <v>4790</v>
      </c>
      <c r="AL75" s="66"/>
      <c r="AM75" s="78">
        <f>AM13</f>
        <v>163</v>
      </c>
      <c r="AN75" s="78">
        <f t="shared" si="61"/>
        <v>4627</v>
      </c>
      <c r="AO75" s="66"/>
      <c r="AP75" s="78">
        <f>AP13</f>
        <v>0</v>
      </c>
      <c r="AQ75" s="78">
        <f t="shared" si="62"/>
        <v>951</v>
      </c>
      <c r="AR75" s="66"/>
      <c r="AS75" s="66"/>
      <c r="AT75" s="66"/>
      <c r="AU75" s="66"/>
    </row>
    <row r="76" spans="1:47" x14ac:dyDescent="0.2">
      <c r="A76" s="103" t="s">
        <v>484</v>
      </c>
      <c r="B76" s="66"/>
      <c r="C76" s="66"/>
      <c r="D76" s="79">
        <v>0</v>
      </c>
      <c r="E76" s="79">
        <v>0</v>
      </c>
      <c r="F76" s="79">
        <v>0</v>
      </c>
      <c r="G76" s="79">
        <v>0</v>
      </c>
      <c r="H76" s="79">
        <v>0</v>
      </c>
      <c r="I76" s="79">
        <v>0</v>
      </c>
      <c r="J76" s="79">
        <v>0</v>
      </c>
      <c r="K76" s="79">
        <v>0</v>
      </c>
      <c r="L76" s="79">
        <v>0</v>
      </c>
      <c r="M76" s="79">
        <v>0</v>
      </c>
      <c r="N76" s="79">
        <v>0</v>
      </c>
      <c r="O76" s="79">
        <v>0</v>
      </c>
      <c r="P76" s="78">
        <f t="shared" si="51"/>
        <v>0</v>
      </c>
      <c r="Q76" s="79">
        <f t="shared" si="52"/>
        <v>0</v>
      </c>
      <c r="R76" s="78">
        <f t="shared" si="53"/>
        <v>0</v>
      </c>
      <c r="S76" s="66"/>
      <c r="T76" s="79">
        <v>0</v>
      </c>
      <c r="U76" s="79">
        <v>0</v>
      </c>
      <c r="V76" s="79">
        <v>0</v>
      </c>
      <c r="W76" s="66"/>
      <c r="X76" s="66"/>
      <c r="Y76" s="66"/>
      <c r="Z76" s="66"/>
      <c r="AA76" s="66" t="str">
        <f t="shared" si="49"/>
        <v xml:space="preserve">      Deferred Revenue</v>
      </c>
      <c r="AB76" s="78">
        <f t="shared" si="54"/>
        <v>0</v>
      </c>
      <c r="AC76" s="79">
        <f t="shared" si="55"/>
        <v>0</v>
      </c>
      <c r="AD76" s="78">
        <f t="shared" si="56"/>
        <v>0</v>
      </c>
      <c r="AE76" s="66"/>
      <c r="AF76" s="78">
        <f t="shared" si="57"/>
        <v>0</v>
      </c>
      <c r="AG76" s="79">
        <v>0</v>
      </c>
      <c r="AH76" s="78">
        <f t="shared" si="58"/>
        <v>0</v>
      </c>
      <c r="AI76" s="66"/>
      <c r="AJ76" s="78">
        <f t="shared" si="59"/>
        <v>0</v>
      </c>
      <c r="AK76" s="78">
        <f t="shared" si="60"/>
        <v>0</v>
      </c>
      <c r="AL76" s="66"/>
      <c r="AM76" s="79">
        <v>0</v>
      </c>
      <c r="AN76" s="78">
        <f t="shared" si="61"/>
        <v>0</v>
      </c>
      <c r="AO76" s="66"/>
      <c r="AP76" s="79">
        <v>0</v>
      </c>
      <c r="AQ76" s="78">
        <f t="shared" si="62"/>
        <v>0</v>
      </c>
      <c r="AR76" s="66"/>
      <c r="AS76" s="66"/>
      <c r="AT76" s="66"/>
      <c r="AU76" s="66"/>
    </row>
    <row r="77" spans="1:47" x14ac:dyDescent="0.2">
      <c r="A77" s="103" t="s">
        <v>485</v>
      </c>
      <c r="B77" s="66"/>
      <c r="C77" s="66"/>
      <c r="D77" s="163">
        <f>D28</f>
        <v>0</v>
      </c>
      <c r="E77" s="163">
        <f t="shared" ref="E77:O77" si="67">E28</f>
        <v>0</v>
      </c>
      <c r="F77" s="163">
        <f t="shared" si="67"/>
        <v>0</v>
      </c>
      <c r="G77" s="163">
        <f t="shared" si="67"/>
        <v>0</v>
      </c>
      <c r="H77" s="163">
        <f t="shared" si="67"/>
        <v>0</v>
      </c>
      <c r="I77" s="163">
        <f t="shared" si="67"/>
        <v>0</v>
      </c>
      <c r="J77" s="163">
        <f t="shared" si="67"/>
        <v>0</v>
      </c>
      <c r="K77" s="163">
        <f t="shared" si="67"/>
        <v>0</v>
      </c>
      <c r="L77" s="163">
        <f t="shared" si="67"/>
        <v>0</v>
      </c>
      <c r="M77" s="163">
        <f t="shared" si="67"/>
        <v>0</v>
      </c>
      <c r="N77" s="163">
        <f t="shared" si="67"/>
        <v>0</v>
      </c>
      <c r="O77" s="163">
        <f t="shared" si="67"/>
        <v>0</v>
      </c>
      <c r="P77" s="78">
        <f t="shared" si="51"/>
        <v>0</v>
      </c>
      <c r="Q77" s="79">
        <f t="shared" si="52"/>
        <v>0</v>
      </c>
      <c r="R77" s="78">
        <f t="shared" si="53"/>
        <v>0</v>
      </c>
      <c r="S77" s="66"/>
      <c r="T77" s="163">
        <f>T28</f>
        <v>0</v>
      </c>
      <c r="U77" s="163">
        <f>U28</f>
        <v>0</v>
      </c>
      <c r="V77" s="163">
        <f>V28</f>
        <v>0</v>
      </c>
      <c r="W77" s="66"/>
      <c r="X77" s="66"/>
      <c r="Y77" s="66"/>
      <c r="Z77" s="66"/>
      <c r="AA77" s="66" t="str">
        <f t="shared" si="49"/>
        <v xml:space="preserve">      Unrealized (Gain) / Loss on Price Risk Mgmt Activities</v>
      </c>
      <c r="AB77" s="78">
        <f t="shared" si="54"/>
        <v>0</v>
      </c>
      <c r="AC77" s="79">
        <f t="shared" si="55"/>
        <v>0</v>
      </c>
      <c r="AD77" s="78">
        <f t="shared" si="56"/>
        <v>0</v>
      </c>
      <c r="AE77" s="66"/>
      <c r="AF77" s="78">
        <f t="shared" si="57"/>
        <v>0</v>
      </c>
      <c r="AG77" s="78">
        <f>AG28</f>
        <v>0</v>
      </c>
      <c r="AH77" s="78">
        <f t="shared" si="58"/>
        <v>0</v>
      </c>
      <c r="AI77" s="66"/>
      <c r="AJ77" s="78">
        <f t="shared" si="59"/>
        <v>0</v>
      </c>
      <c r="AK77" s="78">
        <f t="shared" si="60"/>
        <v>0</v>
      </c>
      <c r="AL77" s="66"/>
      <c r="AM77" s="78">
        <f>AM28</f>
        <v>-134</v>
      </c>
      <c r="AN77" s="78">
        <f t="shared" si="61"/>
        <v>134</v>
      </c>
      <c r="AO77" s="66"/>
      <c r="AP77" s="78">
        <f>AP28</f>
        <v>0</v>
      </c>
      <c r="AQ77" s="78">
        <f t="shared" si="62"/>
        <v>0</v>
      </c>
      <c r="AR77" s="66"/>
      <c r="AS77" s="66"/>
      <c r="AT77" s="66"/>
      <c r="AU77" s="66"/>
    </row>
    <row r="78" spans="1:47" x14ac:dyDescent="0.2">
      <c r="A78" s="103" t="s">
        <v>486</v>
      </c>
      <c r="B78" s="66"/>
      <c r="C78" s="66"/>
      <c r="D78" s="101">
        <v>0</v>
      </c>
      <c r="E78" s="101">
        <v>0</v>
      </c>
      <c r="F78" s="101">
        <v>0</v>
      </c>
      <c r="G78" s="101">
        <v>0</v>
      </c>
      <c r="H78" s="101">
        <v>0</v>
      </c>
      <c r="I78" s="101">
        <v>0</v>
      </c>
      <c r="J78" s="101">
        <v>0</v>
      </c>
      <c r="K78" s="101">
        <v>0</v>
      </c>
      <c r="L78" s="101">
        <v>0</v>
      </c>
      <c r="M78" s="101">
        <v>0</v>
      </c>
      <c r="N78" s="101">
        <v>0</v>
      </c>
      <c r="O78" s="101">
        <v>0</v>
      </c>
      <c r="P78" s="83">
        <f t="shared" si="51"/>
        <v>0</v>
      </c>
      <c r="Q78" s="101">
        <f t="shared" si="52"/>
        <v>0</v>
      </c>
      <c r="R78" s="83">
        <f t="shared" si="53"/>
        <v>0</v>
      </c>
      <c r="S78" s="66"/>
      <c r="T78" s="101">
        <v>0</v>
      </c>
      <c r="U78" s="101">
        <v>0</v>
      </c>
      <c r="V78" s="101">
        <v>0</v>
      </c>
      <c r="W78" s="66"/>
      <c r="X78" s="66"/>
      <c r="Y78" s="66"/>
      <c r="Z78" s="66"/>
      <c r="AA78" s="66" t="str">
        <f t="shared" si="49"/>
        <v xml:space="preserve">      Oil &amp; Gas Exploration Expenses</v>
      </c>
      <c r="AB78" s="83">
        <f t="shared" si="54"/>
        <v>0</v>
      </c>
      <c r="AC78" s="101">
        <f t="shared" si="55"/>
        <v>0</v>
      </c>
      <c r="AD78" s="83">
        <f t="shared" si="56"/>
        <v>0</v>
      </c>
      <c r="AE78" s="66"/>
      <c r="AF78" s="83">
        <f t="shared" si="57"/>
        <v>0</v>
      </c>
      <c r="AG78" s="101">
        <v>0</v>
      </c>
      <c r="AH78" s="83">
        <f t="shared" si="58"/>
        <v>0</v>
      </c>
      <c r="AI78" s="66"/>
      <c r="AJ78" s="83">
        <f t="shared" si="59"/>
        <v>0</v>
      </c>
      <c r="AK78" s="83">
        <f t="shared" si="60"/>
        <v>0</v>
      </c>
      <c r="AL78" s="66"/>
      <c r="AM78" s="101">
        <v>0</v>
      </c>
      <c r="AN78" s="83">
        <f t="shared" si="61"/>
        <v>0</v>
      </c>
      <c r="AO78" s="66"/>
      <c r="AP78" s="82">
        <v>0</v>
      </c>
      <c r="AQ78" s="83">
        <f t="shared" si="62"/>
        <v>0</v>
      </c>
      <c r="AR78" s="66"/>
      <c r="AS78" s="66"/>
      <c r="AT78" s="66"/>
      <c r="AU78" s="66"/>
    </row>
    <row r="79" spans="1:47" ht="3.95" customHeight="1" x14ac:dyDescent="0.2">
      <c r="A79" s="97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3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</row>
    <row r="80" spans="1:47" x14ac:dyDescent="0.2">
      <c r="A80" s="103" t="s">
        <v>487</v>
      </c>
      <c r="B80" s="66"/>
      <c r="C80" s="66"/>
      <c r="D80" s="78">
        <f t="shared" ref="D80:R80" si="68">SUM(D72:D78)</f>
        <v>7993</v>
      </c>
      <c r="E80" s="78">
        <f t="shared" si="68"/>
        <v>6920</v>
      </c>
      <c r="F80" s="78">
        <f t="shared" si="68"/>
        <v>7765</v>
      </c>
      <c r="G80" s="78">
        <f t="shared" si="68"/>
        <v>7598</v>
      </c>
      <c r="H80" s="78">
        <f t="shared" si="68"/>
        <v>8043</v>
      </c>
      <c r="I80" s="78">
        <f t="shared" si="68"/>
        <v>8420</v>
      </c>
      <c r="J80" s="78">
        <f t="shared" si="68"/>
        <v>8920</v>
      </c>
      <c r="K80" s="78">
        <f t="shared" si="68"/>
        <v>8861</v>
      </c>
      <c r="L80" s="78">
        <f t="shared" si="68"/>
        <v>9022</v>
      </c>
      <c r="M80" s="78">
        <f t="shared" si="68"/>
        <v>8824</v>
      </c>
      <c r="N80" s="78">
        <f t="shared" si="68"/>
        <v>8247</v>
      </c>
      <c r="O80" s="78">
        <f t="shared" si="68"/>
        <v>8953</v>
      </c>
      <c r="P80" s="78">
        <f t="shared" si="68"/>
        <v>99566</v>
      </c>
      <c r="Q80" s="78">
        <f t="shared" si="68"/>
        <v>14913</v>
      </c>
      <c r="R80" s="78">
        <f t="shared" si="68"/>
        <v>84653</v>
      </c>
      <c r="S80" s="66"/>
      <c r="T80" s="78">
        <f>SUM(T72:T78)</f>
        <v>0</v>
      </c>
      <c r="U80" s="78">
        <f>SUM(U72:U78)</f>
        <v>0</v>
      </c>
      <c r="V80" s="78">
        <f>SUM(V72:V78)</f>
        <v>0</v>
      </c>
      <c r="W80" s="66"/>
      <c r="X80" s="66"/>
      <c r="Y80" s="66"/>
      <c r="Z80" s="66"/>
      <c r="AA80" s="66" t="str">
        <f>A80</f>
        <v xml:space="preserve">            Total Cash Flow From Operations</v>
      </c>
      <c r="AB80" s="78">
        <f>SUM(AB72:AB78)</f>
        <v>99566</v>
      </c>
      <c r="AC80" s="78">
        <f>SUM(AC72:AC78)</f>
        <v>22678</v>
      </c>
      <c r="AD80" s="78">
        <f>SUM(AD72:AD78)</f>
        <v>76888</v>
      </c>
      <c r="AE80" s="66"/>
      <c r="AF80" s="78">
        <f>SUM(AF72:AF78)</f>
        <v>0</v>
      </c>
      <c r="AG80" s="78">
        <f>SUM(AG72:AG78)</f>
        <v>0</v>
      </c>
      <c r="AH80" s="78">
        <f>SUM(AH72:AH78)</f>
        <v>0</v>
      </c>
      <c r="AI80" s="66"/>
      <c r="AJ80" s="78">
        <f>SUM(AJ72:AJ78)</f>
        <v>22678</v>
      </c>
      <c r="AK80" s="78">
        <f>SUM(AK72:AK78)</f>
        <v>99566</v>
      </c>
      <c r="AL80" s="66"/>
      <c r="AM80" s="78">
        <f>SUM(AM72:AM78)</f>
        <v>98422</v>
      </c>
      <c r="AN80" s="78">
        <f>SUM(AN72:AN78)</f>
        <v>1144</v>
      </c>
      <c r="AO80" s="66"/>
      <c r="AP80" s="78">
        <f>SUM(AP72:AP78)</f>
        <v>0</v>
      </c>
      <c r="AQ80" s="78">
        <f>SUM(AQ72:AQ78)</f>
        <v>22678</v>
      </c>
      <c r="AR80" s="66"/>
      <c r="AS80" s="66"/>
      <c r="AT80" s="66"/>
      <c r="AU80" s="66"/>
    </row>
    <row r="81" spans="1:47" ht="6" customHeight="1" x14ac:dyDescent="0.2">
      <c r="A81" s="97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</row>
    <row r="82" spans="1:47" x14ac:dyDescent="0.2">
      <c r="A82" s="103" t="s">
        <v>488</v>
      </c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 t="str">
        <f t="shared" ref="AA82:AA91" si="69">A82</f>
        <v>Working Capital Changes</v>
      </c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</row>
    <row r="83" spans="1:47" x14ac:dyDescent="0.2">
      <c r="A83" s="103" t="s">
        <v>489</v>
      </c>
      <c r="B83" s="66"/>
      <c r="C83" s="66"/>
      <c r="D83" s="79">
        <v>0</v>
      </c>
      <c r="E83" s="79">
        <v>0</v>
      </c>
      <c r="F83" s="79">
        <v>0</v>
      </c>
      <c r="G83" s="79">
        <v>0</v>
      </c>
      <c r="H83" s="79">
        <v>0</v>
      </c>
      <c r="I83" s="79">
        <v>0</v>
      </c>
      <c r="J83" s="79">
        <v>0</v>
      </c>
      <c r="K83" s="79">
        <v>0</v>
      </c>
      <c r="L83" s="79">
        <v>0</v>
      </c>
      <c r="M83" s="79">
        <v>0</v>
      </c>
      <c r="N83" s="79">
        <v>0</v>
      </c>
      <c r="O83" s="79">
        <v>0</v>
      </c>
      <c r="P83" s="78">
        <f t="shared" ref="P83:P91" si="70">SUM(D83:O83)</f>
        <v>0</v>
      </c>
      <c r="Q83" s="79">
        <f t="shared" ref="Q83:Q91" si="71">SUM(D83:E83)</f>
        <v>0</v>
      </c>
      <c r="R83" s="78">
        <f t="shared" ref="R83:R91" si="72">P83-Q83</f>
        <v>0</v>
      </c>
      <c r="S83" s="66"/>
      <c r="T83" s="79">
        <v>0</v>
      </c>
      <c r="U83" s="79">
        <v>0</v>
      </c>
      <c r="V83" s="79">
        <v>0</v>
      </c>
      <c r="W83" s="66"/>
      <c r="X83" s="66"/>
      <c r="Y83" s="66"/>
      <c r="Z83" s="66"/>
      <c r="AA83" s="66" t="str">
        <f t="shared" si="69"/>
        <v xml:space="preserve">      Accrued Income Taxes</v>
      </c>
      <c r="AB83" s="78">
        <f t="shared" ref="AB83:AB91" si="73">P83</f>
        <v>0</v>
      </c>
      <c r="AC83" s="79">
        <f t="shared" ref="AC83:AC91" si="74">SUM(D83:F83)</f>
        <v>0</v>
      </c>
      <c r="AD83" s="78">
        <f t="shared" ref="AD83:AD91" si="75">AB83-AC83</f>
        <v>0</v>
      </c>
      <c r="AE83" s="66"/>
      <c r="AF83" s="78">
        <f t="shared" ref="AF83:AF91" si="76">T83</f>
        <v>0</v>
      </c>
      <c r="AG83" s="79">
        <v>0</v>
      </c>
      <c r="AH83" s="78">
        <f t="shared" ref="AH83:AH91" si="77">AF83-AG83</f>
        <v>0</v>
      </c>
      <c r="AI83" s="66"/>
      <c r="AJ83" s="78">
        <f t="shared" ref="AJ83:AJ91" si="78">AC83-AG83</f>
        <v>0</v>
      </c>
      <c r="AK83" s="78">
        <f t="shared" ref="AK83:AK91" si="79">AB83-AF83</f>
        <v>0</v>
      </c>
      <c r="AL83" s="66"/>
      <c r="AM83" s="79">
        <v>0</v>
      </c>
      <c r="AN83" s="78">
        <f t="shared" ref="AN83:AN91" si="80">AB83-AM83</f>
        <v>0</v>
      </c>
      <c r="AO83" s="66"/>
      <c r="AP83" s="79">
        <v>0</v>
      </c>
      <c r="AQ83" s="78">
        <f t="shared" ref="AQ83:AQ91" si="81">AC83-AP83</f>
        <v>0</v>
      </c>
      <c r="AR83" s="66"/>
      <c r="AS83" s="66"/>
      <c r="AT83" s="66"/>
      <c r="AU83" s="66"/>
    </row>
    <row r="84" spans="1:47" x14ac:dyDescent="0.2">
      <c r="A84" s="103" t="s">
        <v>490</v>
      </c>
      <c r="B84" s="66"/>
      <c r="C84" s="66"/>
      <c r="D84" s="79">
        <v>0</v>
      </c>
      <c r="E84" s="79">
        <v>0</v>
      </c>
      <c r="F84" s="79">
        <v>0</v>
      </c>
      <c r="G84" s="79">
        <v>0</v>
      </c>
      <c r="H84" s="79">
        <v>0</v>
      </c>
      <c r="I84" s="79">
        <v>0</v>
      </c>
      <c r="J84" s="79">
        <v>0</v>
      </c>
      <c r="K84" s="79">
        <v>0</v>
      </c>
      <c r="L84" s="79">
        <v>0</v>
      </c>
      <c r="M84" s="79">
        <v>0</v>
      </c>
      <c r="N84" s="79">
        <v>0</v>
      </c>
      <c r="O84" s="79">
        <v>0</v>
      </c>
      <c r="P84" s="78">
        <f t="shared" si="70"/>
        <v>0</v>
      </c>
      <c r="Q84" s="79">
        <f t="shared" si="71"/>
        <v>0</v>
      </c>
      <c r="R84" s="78">
        <f t="shared" si="72"/>
        <v>0</v>
      </c>
      <c r="S84" s="66"/>
      <c r="T84" s="79">
        <v>0</v>
      </c>
      <c r="U84" s="79">
        <v>0</v>
      </c>
      <c r="V84" s="79">
        <v>0</v>
      </c>
      <c r="W84" s="66"/>
      <c r="X84" s="66"/>
      <c r="Y84" s="66"/>
      <c r="Z84" s="66"/>
      <c r="AA84" s="66" t="str">
        <f t="shared" si="69"/>
        <v xml:space="preserve">      Tax Refunds / Payments</v>
      </c>
      <c r="AB84" s="78">
        <f t="shared" si="73"/>
        <v>0</v>
      </c>
      <c r="AC84" s="79">
        <f t="shared" si="74"/>
        <v>0</v>
      </c>
      <c r="AD84" s="78">
        <f t="shared" si="75"/>
        <v>0</v>
      </c>
      <c r="AE84" s="66"/>
      <c r="AF84" s="78">
        <f t="shared" si="76"/>
        <v>0</v>
      </c>
      <c r="AG84" s="79">
        <v>0</v>
      </c>
      <c r="AH84" s="78">
        <f t="shared" si="77"/>
        <v>0</v>
      </c>
      <c r="AI84" s="66"/>
      <c r="AJ84" s="78">
        <f t="shared" si="78"/>
        <v>0</v>
      </c>
      <c r="AK84" s="78">
        <f t="shared" si="79"/>
        <v>0</v>
      </c>
      <c r="AL84" s="66"/>
      <c r="AM84" s="79">
        <v>0</v>
      </c>
      <c r="AN84" s="78">
        <f t="shared" si="80"/>
        <v>0</v>
      </c>
      <c r="AO84" s="66"/>
      <c r="AP84" s="79">
        <v>0</v>
      </c>
      <c r="AQ84" s="78">
        <f t="shared" si="81"/>
        <v>0</v>
      </c>
      <c r="AR84" s="66"/>
      <c r="AS84" s="66"/>
      <c r="AT84" s="66"/>
      <c r="AU84" s="66"/>
    </row>
    <row r="85" spans="1:47" x14ac:dyDescent="0.2">
      <c r="A85" s="103" t="s">
        <v>491</v>
      </c>
      <c r="B85" s="66"/>
      <c r="C85" s="66"/>
      <c r="D85" s="78">
        <f>SUM(D16:D23)+D24+D25+D26</f>
        <v>-101</v>
      </c>
      <c r="E85" s="78">
        <f t="shared" ref="E85:O85" si="82">SUM(E16:E23)+E24+E25+E26</f>
        <v>1651</v>
      </c>
      <c r="F85" s="78">
        <f t="shared" si="82"/>
        <v>-105</v>
      </c>
      <c r="G85" s="78">
        <f t="shared" si="82"/>
        <v>-1592</v>
      </c>
      <c r="H85" s="78">
        <f t="shared" si="82"/>
        <v>-882</v>
      </c>
      <c r="I85" s="78">
        <f t="shared" si="82"/>
        <v>368</v>
      </c>
      <c r="J85" s="78">
        <f t="shared" si="82"/>
        <v>177</v>
      </c>
      <c r="K85" s="78">
        <f t="shared" si="82"/>
        <v>1030</v>
      </c>
      <c r="L85" s="78">
        <f t="shared" si="82"/>
        <v>465</v>
      </c>
      <c r="M85" s="78">
        <f t="shared" si="82"/>
        <v>-2751</v>
      </c>
      <c r="N85" s="78">
        <f t="shared" si="82"/>
        <v>99</v>
      </c>
      <c r="O85" s="78">
        <f t="shared" si="82"/>
        <v>-8</v>
      </c>
      <c r="P85" s="78">
        <f t="shared" si="70"/>
        <v>-1649</v>
      </c>
      <c r="Q85" s="79">
        <f t="shared" si="71"/>
        <v>1550</v>
      </c>
      <c r="R85" s="78">
        <f t="shared" si="72"/>
        <v>-3199</v>
      </c>
      <c r="S85" s="66"/>
      <c r="T85" s="78">
        <f>SUM(T16:T23)+T24+T25+T26</f>
        <v>0</v>
      </c>
      <c r="U85" s="78">
        <f>SUM(U16:U23)+U24+U25+U26</f>
        <v>0</v>
      </c>
      <c r="V85" s="78">
        <f>SUM(V16:V23)+V24+V25+V26</f>
        <v>0</v>
      </c>
      <c r="W85" s="66"/>
      <c r="X85" s="66"/>
      <c r="Y85" s="66"/>
      <c r="Z85" s="66"/>
      <c r="AA85" s="66" t="str">
        <f t="shared" si="69"/>
        <v xml:space="preserve">      Others, Net </v>
      </c>
      <c r="AB85" s="78">
        <f t="shared" si="73"/>
        <v>-1649</v>
      </c>
      <c r="AC85" s="79">
        <f t="shared" si="74"/>
        <v>1445</v>
      </c>
      <c r="AD85" s="78">
        <f t="shared" si="75"/>
        <v>-3094</v>
      </c>
      <c r="AE85" s="66"/>
      <c r="AF85" s="78">
        <f t="shared" si="76"/>
        <v>0</v>
      </c>
      <c r="AG85" s="78">
        <f>SUM(AG16:AG23)+AG24+AG25+AG26</f>
        <v>0</v>
      </c>
      <c r="AH85" s="78">
        <f t="shared" si="77"/>
        <v>0</v>
      </c>
      <c r="AI85" s="66"/>
      <c r="AJ85" s="78">
        <f t="shared" si="78"/>
        <v>1445</v>
      </c>
      <c r="AK85" s="78">
        <f t="shared" si="79"/>
        <v>-1649</v>
      </c>
      <c r="AL85" s="66"/>
      <c r="AM85" s="78">
        <f>SUM(AM16:AM23)+AM24+AM25+AM26</f>
        <v>-7081</v>
      </c>
      <c r="AN85" s="78">
        <f t="shared" si="80"/>
        <v>5432</v>
      </c>
      <c r="AO85" s="66"/>
      <c r="AP85" s="78">
        <f>SUM(AP16:AP23)+AP24+AP25+AP26</f>
        <v>0</v>
      </c>
      <c r="AQ85" s="78">
        <f t="shared" si="81"/>
        <v>1445</v>
      </c>
      <c r="AR85" s="66"/>
      <c r="AS85" s="66"/>
      <c r="AT85" s="66"/>
      <c r="AU85" s="66"/>
    </row>
    <row r="86" spans="1:47" x14ac:dyDescent="0.2">
      <c r="A86" s="103" t="s">
        <v>492</v>
      </c>
      <c r="B86" s="66"/>
      <c r="C86" s="66"/>
      <c r="D86" s="78">
        <f t="shared" ref="D86:O86" si="83">D29</f>
        <v>0</v>
      </c>
      <c r="E86" s="78">
        <f t="shared" si="83"/>
        <v>0</v>
      </c>
      <c r="F86" s="78">
        <f t="shared" si="83"/>
        <v>0</v>
      </c>
      <c r="G86" s="78">
        <f t="shared" si="83"/>
        <v>0</v>
      </c>
      <c r="H86" s="78">
        <f t="shared" si="83"/>
        <v>0</v>
      </c>
      <c r="I86" s="78">
        <f t="shared" si="83"/>
        <v>0</v>
      </c>
      <c r="J86" s="78">
        <f t="shared" si="83"/>
        <v>0</v>
      </c>
      <c r="K86" s="78">
        <f t="shared" si="83"/>
        <v>0</v>
      </c>
      <c r="L86" s="78">
        <f t="shared" si="83"/>
        <v>0</v>
      </c>
      <c r="M86" s="78">
        <f t="shared" si="83"/>
        <v>0</v>
      </c>
      <c r="N86" s="78">
        <f t="shared" si="83"/>
        <v>0</v>
      </c>
      <c r="O86" s="78">
        <f t="shared" si="83"/>
        <v>0</v>
      </c>
      <c r="P86" s="78">
        <f t="shared" si="70"/>
        <v>0</v>
      </c>
      <c r="Q86" s="79">
        <f t="shared" si="71"/>
        <v>0</v>
      </c>
      <c r="R86" s="78">
        <f t="shared" si="72"/>
        <v>0</v>
      </c>
      <c r="S86" s="66"/>
      <c r="T86" s="78">
        <f t="shared" ref="T86:V87" si="84">T29</f>
        <v>0</v>
      </c>
      <c r="U86" s="78">
        <f t="shared" si="84"/>
        <v>0</v>
      </c>
      <c r="V86" s="78">
        <f t="shared" si="84"/>
        <v>0</v>
      </c>
      <c r="W86" s="66"/>
      <c r="X86" s="66"/>
      <c r="Y86" s="66"/>
      <c r="Z86" s="66"/>
      <c r="AA86" s="66" t="str">
        <f t="shared" si="69"/>
        <v>Equity Earnings</v>
      </c>
      <c r="AB86" s="78">
        <f t="shared" si="73"/>
        <v>0</v>
      </c>
      <c r="AC86" s="79">
        <f t="shared" si="74"/>
        <v>0</v>
      </c>
      <c r="AD86" s="78">
        <f t="shared" si="75"/>
        <v>0</v>
      </c>
      <c r="AE86" s="66"/>
      <c r="AF86" s="78">
        <f t="shared" si="76"/>
        <v>0</v>
      </c>
      <c r="AG86" s="78">
        <f>AG29</f>
        <v>0</v>
      </c>
      <c r="AH86" s="78">
        <f t="shared" si="77"/>
        <v>0</v>
      </c>
      <c r="AI86" s="66"/>
      <c r="AJ86" s="78">
        <f t="shared" si="78"/>
        <v>0</v>
      </c>
      <c r="AK86" s="78">
        <f t="shared" si="79"/>
        <v>0</v>
      </c>
      <c r="AL86" s="66"/>
      <c r="AM86" s="78">
        <f>AM29</f>
        <v>0</v>
      </c>
      <c r="AN86" s="78">
        <f t="shared" si="80"/>
        <v>0</v>
      </c>
      <c r="AO86" s="66"/>
      <c r="AP86" s="78">
        <f>AP29</f>
        <v>0</v>
      </c>
      <c r="AQ86" s="78">
        <f t="shared" si="81"/>
        <v>0</v>
      </c>
      <c r="AR86" s="66"/>
      <c r="AS86" s="66"/>
      <c r="AT86" s="66"/>
      <c r="AU86" s="66"/>
    </row>
    <row r="87" spans="1:47" x14ac:dyDescent="0.2">
      <c r="A87" s="103" t="s">
        <v>493</v>
      </c>
      <c r="B87" s="66"/>
      <c r="C87" s="66"/>
      <c r="D87" s="78">
        <f t="shared" ref="D87:O87" si="85">D30</f>
        <v>0</v>
      </c>
      <c r="E87" s="78">
        <f t="shared" si="85"/>
        <v>0</v>
      </c>
      <c r="F87" s="78">
        <f t="shared" si="85"/>
        <v>0</v>
      </c>
      <c r="G87" s="78">
        <f t="shared" si="85"/>
        <v>0</v>
      </c>
      <c r="H87" s="78">
        <f t="shared" si="85"/>
        <v>0</v>
      </c>
      <c r="I87" s="78">
        <f t="shared" si="85"/>
        <v>0</v>
      </c>
      <c r="J87" s="78">
        <f t="shared" si="85"/>
        <v>0</v>
      </c>
      <c r="K87" s="78">
        <f t="shared" si="85"/>
        <v>0</v>
      </c>
      <c r="L87" s="78">
        <f t="shared" si="85"/>
        <v>0</v>
      </c>
      <c r="M87" s="78">
        <f t="shared" si="85"/>
        <v>0</v>
      </c>
      <c r="N87" s="78">
        <f t="shared" si="85"/>
        <v>0</v>
      </c>
      <c r="O87" s="78">
        <f t="shared" si="85"/>
        <v>0</v>
      </c>
      <c r="P87" s="78">
        <f t="shared" si="70"/>
        <v>0</v>
      </c>
      <c r="Q87" s="79">
        <f t="shared" si="71"/>
        <v>0</v>
      </c>
      <c r="R87" s="78">
        <f t="shared" si="72"/>
        <v>0</v>
      </c>
      <c r="S87" s="66"/>
      <c r="T87" s="78">
        <f t="shared" si="84"/>
        <v>0</v>
      </c>
      <c r="U87" s="78">
        <f t="shared" si="84"/>
        <v>0</v>
      </c>
      <c r="V87" s="78">
        <f t="shared" si="84"/>
        <v>0</v>
      </c>
      <c r="W87" s="66"/>
      <c r="X87" s="66"/>
      <c r="Y87" s="66"/>
      <c r="Z87" s="66"/>
      <c r="AA87" s="66" t="str">
        <f t="shared" si="69"/>
        <v>Equity / Partnership Distributions</v>
      </c>
      <c r="AB87" s="78">
        <f t="shared" si="73"/>
        <v>0</v>
      </c>
      <c r="AC87" s="79">
        <f t="shared" si="74"/>
        <v>0</v>
      </c>
      <c r="AD87" s="78">
        <f t="shared" si="75"/>
        <v>0</v>
      </c>
      <c r="AE87" s="66"/>
      <c r="AF87" s="78">
        <f t="shared" si="76"/>
        <v>0</v>
      </c>
      <c r="AG87" s="78">
        <f>AG30</f>
        <v>0</v>
      </c>
      <c r="AH87" s="78">
        <f t="shared" si="77"/>
        <v>0</v>
      </c>
      <c r="AI87" s="66"/>
      <c r="AJ87" s="78">
        <f t="shared" si="78"/>
        <v>0</v>
      </c>
      <c r="AK87" s="78">
        <f t="shared" si="79"/>
        <v>0</v>
      </c>
      <c r="AL87" s="66"/>
      <c r="AM87" s="78">
        <f>AM30</f>
        <v>0</v>
      </c>
      <c r="AN87" s="78">
        <f t="shared" si="80"/>
        <v>0</v>
      </c>
      <c r="AO87" s="66"/>
      <c r="AP87" s="78">
        <f>AP30</f>
        <v>0</v>
      </c>
      <c r="AQ87" s="78">
        <f t="shared" si="81"/>
        <v>0</v>
      </c>
      <c r="AR87" s="66"/>
      <c r="AS87" s="66"/>
      <c r="AT87" s="66"/>
      <c r="AU87" s="66"/>
    </row>
    <row r="88" spans="1:47" x14ac:dyDescent="0.2">
      <c r="A88" s="103" t="s">
        <v>494</v>
      </c>
      <c r="B88" s="66"/>
      <c r="C88" s="66"/>
      <c r="D88" s="78">
        <f t="shared" ref="D88:O88" si="86">D38</f>
        <v>0</v>
      </c>
      <c r="E88" s="78">
        <f t="shared" si="86"/>
        <v>0</v>
      </c>
      <c r="F88" s="78">
        <f t="shared" si="86"/>
        <v>0</v>
      </c>
      <c r="G88" s="78">
        <f t="shared" si="86"/>
        <v>0</v>
      </c>
      <c r="H88" s="78">
        <f t="shared" si="86"/>
        <v>0</v>
      </c>
      <c r="I88" s="78">
        <f t="shared" si="86"/>
        <v>0</v>
      </c>
      <c r="J88" s="78">
        <f t="shared" si="86"/>
        <v>0</v>
      </c>
      <c r="K88" s="78">
        <f t="shared" si="86"/>
        <v>0</v>
      </c>
      <c r="L88" s="78">
        <f t="shared" si="86"/>
        <v>0</v>
      </c>
      <c r="M88" s="78">
        <f t="shared" si="86"/>
        <v>0</v>
      </c>
      <c r="N88" s="78">
        <f t="shared" si="86"/>
        <v>0</v>
      </c>
      <c r="O88" s="78">
        <f t="shared" si="86"/>
        <v>0</v>
      </c>
      <c r="P88" s="78">
        <f t="shared" si="70"/>
        <v>0</v>
      </c>
      <c r="Q88" s="79">
        <f t="shared" si="71"/>
        <v>0</v>
      </c>
      <c r="R88" s="78">
        <f t="shared" si="72"/>
        <v>0</v>
      </c>
      <c r="S88" s="66"/>
      <c r="T88" s="78">
        <f>T38</f>
        <v>0</v>
      </c>
      <c r="U88" s="78">
        <f>U38</f>
        <v>0</v>
      </c>
      <c r="V88" s="78">
        <f>V38</f>
        <v>0</v>
      </c>
      <c r="W88" s="66"/>
      <c r="X88" s="66"/>
      <c r="Y88" s="66"/>
      <c r="Z88" s="66"/>
      <c r="AA88" s="66" t="str">
        <f t="shared" si="69"/>
        <v>Proceeds from Sale of Investments</v>
      </c>
      <c r="AB88" s="78">
        <f t="shared" si="73"/>
        <v>0</v>
      </c>
      <c r="AC88" s="79">
        <f t="shared" si="74"/>
        <v>0</v>
      </c>
      <c r="AD88" s="78">
        <f t="shared" si="75"/>
        <v>0</v>
      </c>
      <c r="AE88" s="66"/>
      <c r="AF88" s="78">
        <f t="shared" si="76"/>
        <v>0</v>
      </c>
      <c r="AG88" s="78">
        <f>AG38</f>
        <v>0</v>
      </c>
      <c r="AH88" s="78">
        <f t="shared" si="77"/>
        <v>0</v>
      </c>
      <c r="AI88" s="66"/>
      <c r="AJ88" s="78">
        <f t="shared" si="78"/>
        <v>0</v>
      </c>
      <c r="AK88" s="78">
        <f t="shared" si="79"/>
        <v>0</v>
      </c>
      <c r="AL88" s="66"/>
      <c r="AM88" s="78">
        <f>AM38</f>
        <v>18</v>
      </c>
      <c r="AN88" s="78">
        <f t="shared" si="80"/>
        <v>-18</v>
      </c>
      <c r="AO88" s="66"/>
      <c r="AP88" s="78">
        <f>AP38</f>
        <v>0</v>
      </c>
      <c r="AQ88" s="78">
        <f t="shared" si="81"/>
        <v>0</v>
      </c>
      <c r="AR88" s="66"/>
      <c r="AS88" s="66"/>
      <c r="AT88" s="66"/>
      <c r="AU88" s="66"/>
    </row>
    <row r="89" spans="1:47" x14ac:dyDescent="0.2">
      <c r="A89" s="103" t="s">
        <v>495</v>
      </c>
      <c r="B89" s="66"/>
      <c r="C89" s="66"/>
      <c r="D89" s="78">
        <f t="shared" ref="D89:O89" si="87">D39+D40</f>
        <v>-9247</v>
      </c>
      <c r="E89" s="78">
        <f t="shared" si="87"/>
        <v>-6600</v>
      </c>
      <c r="F89" s="78">
        <f t="shared" si="87"/>
        <v>-6300</v>
      </c>
      <c r="G89" s="78">
        <f t="shared" si="87"/>
        <v>-8600</v>
      </c>
      <c r="H89" s="78">
        <f t="shared" si="87"/>
        <v>-6400</v>
      </c>
      <c r="I89" s="78">
        <f t="shared" si="87"/>
        <v>-6500</v>
      </c>
      <c r="J89" s="78">
        <f t="shared" si="87"/>
        <v>-4100</v>
      </c>
      <c r="K89" s="78">
        <f t="shared" si="87"/>
        <v>-3200</v>
      </c>
      <c r="L89" s="78">
        <f t="shared" si="87"/>
        <v>-2400</v>
      </c>
      <c r="M89" s="78">
        <f t="shared" si="87"/>
        <v>-5800</v>
      </c>
      <c r="N89" s="78">
        <f t="shared" si="87"/>
        <v>-800</v>
      </c>
      <c r="O89" s="78">
        <f t="shared" si="87"/>
        <v>-1453</v>
      </c>
      <c r="P89" s="78">
        <f t="shared" si="70"/>
        <v>-61400</v>
      </c>
      <c r="Q89" s="79">
        <f t="shared" si="71"/>
        <v>-15847</v>
      </c>
      <c r="R89" s="78">
        <f t="shared" si="72"/>
        <v>-45553</v>
      </c>
      <c r="S89" s="66"/>
      <c r="T89" s="78">
        <f>T39+T40</f>
        <v>0</v>
      </c>
      <c r="U89" s="78">
        <f>U39+U40</f>
        <v>0</v>
      </c>
      <c r="V89" s="78">
        <f>V39+V40</f>
        <v>0</v>
      </c>
      <c r="W89" s="66"/>
      <c r="X89" s="66"/>
      <c r="Y89" s="66"/>
      <c r="Z89" s="66"/>
      <c r="AA89" s="66" t="str">
        <f t="shared" si="69"/>
        <v>Capital Expenditures (Excluding Interco. Transactions)</v>
      </c>
      <c r="AB89" s="78">
        <f t="shared" si="73"/>
        <v>-61400</v>
      </c>
      <c r="AC89" s="79">
        <f t="shared" si="74"/>
        <v>-22147</v>
      </c>
      <c r="AD89" s="78">
        <f t="shared" si="75"/>
        <v>-39253</v>
      </c>
      <c r="AE89" s="66"/>
      <c r="AF89" s="78">
        <f t="shared" si="76"/>
        <v>0</v>
      </c>
      <c r="AG89" s="78">
        <f>AG39+AG40</f>
        <v>0</v>
      </c>
      <c r="AH89" s="78">
        <f t="shared" si="77"/>
        <v>0</v>
      </c>
      <c r="AI89" s="66"/>
      <c r="AJ89" s="78">
        <f t="shared" si="78"/>
        <v>-22147</v>
      </c>
      <c r="AK89" s="78">
        <f t="shared" si="79"/>
        <v>-61400</v>
      </c>
      <c r="AL89" s="66"/>
      <c r="AM89" s="78">
        <f>AM39+AM40</f>
        <v>-68137</v>
      </c>
      <c r="AN89" s="78">
        <f t="shared" si="80"/>
        <v>6737</v>
      </c>
      <c r="AO89" s="66"/>
      <c r="AP89" s="78">
        <f>AP39+AP40</f>
        <v>0</v>
      </c>
      <c r="AQ89" s="78">
        <f t="shared" si="81"/>
        <v>-22147</v>
      </c>
      <c r="AR89" s="66"/>
      <c r="AS89" s="66"/>
      <c r="AT89" s="66"/>
      <c r="AU89" s="66"/>
    </row>
    <row r="90" spans="1:47" x14ac:dyDescent="0.2">
      <c r="A90" s="112" t="s">
        <v>496</v>
      </c>
      <c r="B90" s="66"/>
      <c r="C90" s="66"/>
      <c r="D90" s="79">
        <v>0</v>
      </c>
      <c r="E90" s="79">
        <v>0</v>
      </c>
      <c r="F90" s="79">
        <v>0</v>
      </c>
      <c r="G90" s="79">
        <v>0</v>
      </c>
      <c r="H90" s="79">
        <v>0</v>
      </c>
      <c r="I90" s="79">
        <v>0</v>
      </c>
      <c r="J90" s="79">
        <v>0</v>
      </c>
      <c r="K90" s="79">
        <v>0</v>
      </c>
      <c r="L90" s="79">
        <v>0</v>
      </c>
      <c r="M90" s="79">
        <v>0</v>
      </c>
      <c r="N90" s="79">
        <v>0</v>
      </c>
      <c r="O90" s="79">
        <v>0</v>
      </c>
      <c r="P90" s="78">
        <f t="shared" si="70"/>
        <v>0</v>
      </c>
      <c r="Q90" s="79">
        <f t="shared" si="71"/>
        <v>0</v>
      </c>
      <c r="R90" s="78">
        <f t="shared" si="72"/>
        <v>0</v>
      </c>
      <c r="S90" s="66"/>
      <c r="T90" s="79">
        <v>0</v>
      </c>
      <c r="U90" s="79">
        <v>0</v>
      </c>
      <c r="V90" s="79">
        <v>0</v>
      </c>
      <c r="W90" s="66"/>
      <c r="X90" s="66"/>
      <c r="Y90" s="66"/>
      <c r="Z90" s="66"/>
      <c r="AA90" s="66" t="str">
        <f t="shared" si="69"/>
        <v>Equity Investments</v>
      </c>
      <c r="AB90" s="78">
        <f t="shared" si="73"/>
        <v>0</v>
      </c>
      <c r="AC90" s="79">
        <f t="shared" si="74"/>
        <v>0</v>
      </c>
      <c r="AD90" s="78">
        <f t="shared" si="75"/>
        <v>0</v>
      </c>
      <c r="AE90" s="66"/>
      <c r="AF90" s="78">
        <f t="shared" si="76"/>
        <v>0</v>
      </c>
      <c r="AG90" s="79">
        <v>0</v>
      </c>
      <c r="AH90" s="78">
        <f t="shared" si="77"/>
        <v>0</v>
      </c>
      <c r="AI90" s="66"/>
      <c r="AJ90" s="78">
        <f t="shared" si="78"/>
        <v>0</v>
      </c>
      <c r="AK90" s="78">
        <f t="shared" si="79"/>
        <v>0</v>
      </c>
      <c r="AL90" s="66"/>
      <c r="AM90" s="79">
        <v>0</v>
      </c>
      <c r="AN90" s="78">
        <f t="shared" si="80"/>
        <v>0</v>
      </c>
      <c r="AO90" s="66"/>
      <c r="AP90" s="79">
        <v>0</v>
      </c>
      <c r="AQ90" s="78">
        <f t="shared" si="81"/>
        <v>0</v>
      </c>
      <c r="AR90" s="66"/>
      <c r="AS90" s="66"/>
      <c r="AT90" s="66"/>
      <c r="AU90" s="66"/>
    </row>
    <row r="91" spans="1:47" x14ac:dyDescent="0.2">
      <c r="A91" s="103" t="s">
        <v>497</v>
      </c>
      <c r="B91" s="66"/>
      <c r="C91" s="66"/>
      <c r="D91" s="83">
        <f>SUM(D31:D33)+D41+D42</f>
        <v>155</v>
      </c>
      <c r="E91" s="83">
        <f t="shared" ref="E91:O91" si="88">SUM(E31:E33)+E41+E42</f>
        <v>129</v>
      </c>
      <c r="F91" s="83">
        <f t="shared" si="88"/>
        <v>140</v>
      </c>
      <c r="G91" s="83">
        <f t="shared" si="88"/>
        <v>94</v>
      </c>
      <c r="H91" s="83">
        <f t="shared" si="88"/>
        <v>39</v>
      </c>
      <c r="I91" s="83">
        <f t="shared" si="88"/>
        <v>12</v>
      </c>
      <c r="J91" s="83">
        <f t="shared" si="88"/>
        <v>3</v>
      </c>
      <c r="K91" s="83">
        <f t="shared" si="88"/>
        <v>9</v>
      </c>
      <c r="L91" s="83">
        <f t="shared" si="88"/>
        <v>13</v>
      </c>
      <c r="M91" s="83">
        <f t="shared" si="88"/>
        <v>27</v>
      </c>
      <c r="N91" s="83">
        <f t="shared" si="88"/>
        <v>4</v>
      </c>
      <c r="O91" s="83">
        <f t="shared" si="88"/>
        <v>8</v>
      </c>
      <c r="P91" s="83">
        <f t="shared" si="70"/>
        <v>633</v>
      </c>
      <c r="Q91" s="101">
        <f t="shared" si="71"/>
        <v>284</v>
      </c>
      <c r="R91" s="83">
        <f t="shared" si="72"/>
        <v>349</v>
      </c>
      <c r="S91" s="66"/>
      <c r="T91" s="83">
        <f>SUM(T31:T33)+T41+T42</f>
        <v>0</v>
      </c>
      <c r="U91" s="83">
        <f>SUM(U31:U33)+U41+U42</f>
        <v>0</v>
      </c>
      <c r="V91" s="83">
        <f>SUM(V31:V33)+V41+V42</f>
        <v>0</v>
      </c>
      <c r="W91" s="66"/>
      <c r="X91" s="66"/>
      <c r="Y91" s="66"/>
      <c r="Z91" s="66"/>
      <c r="AA91" s="66" t="str">
        <f t="shared" si="69"/>
        <v xml:space="preserve">Others, Net </v>
      </c>
      <c r="AB91" s="83">
        <f t="shared" si="73"/>
        <v>633</v>
      </c>
      <c r="AC91" s="101">
        <f t="shared" si="74"/>
        <v>424</v>
      </c>
      <c r="AD91" s="83">
        <f t="shared" si="75"/>
        <v>209</v>
      </c>
      <c r="AE91" s="66"/>
      <c r="AF91" s="83">
        <f t="shared" si="76"/>
        <v>0</v>
      </c>
      <c r="AG91" s="83">
        <f>SUM(AG31:AG33)+AG41+AG42</f>
        <v>0</v>
      </c>
      <c r="AH91" s="83">
        <f t="shared" si="77"/>
        <v>0</v>
      </c>
      <c r="AI91" s="66"/>
      <c r="AJ91" s="83">
        <f t="shared" si="78"/>
        <v>424</v>
      </c>
      <c r="AK91" s="83">
        <f t="shared" si="79"/>
        <v>633</v>
      </c>
      <c r="AL91" s="66"/>
      <c r="AM91" s="83">
        <f>SUM(AM31:AM33)+AM41+AM42</f>
        <v>14827</v>
      </c>
      <c r="AN91" s="83">
        <f t="shared" si="80"/>
        <v>-14194</v>
      </c>
      <c r="AO91" s="66"/>
      <c r="AP91" s="83">
        <f>SUM(AP31:AP33)+AP41+AP42</f>
        <v>0</v>
      </c>
      <c r="AQ91" s="83">
        <f t="shared" si="81"/>
        <v>424</v>
      </c>
      <c r="AR91" s="66"/>
      <c r="AS91" s="66"/>
      <c r="AT91" s="66"/>
      <c r="AU91" s="66"/>
    </row>
    <row r="92" spans="1:47" ht="6" customHeight="1" x14ac:dyDescent="0.2">
      <c r="A92" s="97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66"/>
    </row>
    <row r="93" spans="1:47" x14ac:dyDescent="0.2">
      <c r="A93" s="109" t="s">
        <v>498</v>
      </c>
      <c r="B93" s="66"/>
      <c r="C93" s="66"/>
      <c r="D93" s="86">
        <f t="shared" ref="D93:R93" si="89">SUM(D80:D91)</f>
        <v>-1200</v>
      </c>
      <c r="E93" s="86">
        <f t="shared" si="89"/>
        <v>2100</v>
      </c>
      <c r="F93" s="86">
        <f t="shared" si="89"/>
        <v>1500</v>
      </c>
      <c r="G93" s="86">
        <f t="shared" si="89"/>
        <v>-2500</v>
      </c>
      <c r="H93" s="86">
        <f t="shared" si="89"/>
        <v>800</v>
      </c>
      <c r="I93" s="86">
        <f t="shared" si="89"/>
        <v>2300</v>
      </c>
      <c r="J93" s="86">
        <f t="shared" si="89"/>
        <v>5000</v>
      </c>
      <c r="K93" s="86">
        <f t="shared" si="89"/>
        <v>6700</v>
      </c>
      <c r="L93" s="86">
        <f t="shared" si="89"/>
        <v>7100</v>
      </c>
      <c r="M93" s="86">
        <f t="shared" si="89"/>
        <v>300</v>
      </c>
      <c r="N93" s="86">
        <f t="shared" si="89"/>
        <v>7550</v>
      </c>
      <c r="O93" s="86">
        <f t="shared" si="89"/>
        <v>7500</v>
      </c>
      <c r="P93" s="86">
        <f t="shared" si="89"/>
        <v>37150</v>
      </c>
      <c r="Q93" s="86">
        <f t="shared" si="89"/>
        <v>900</v>
      </c>
      <c r="R93" s="86">
        <f t="shared" si="89"/>
        <v>36250</v>
      </c>
      <c r="S93" s="66"/>
      <c r="T93" s="86">
        <f>SUM(T80:T91)</f>
        <v>0</v>
      </c>
      <c r="U93" s="86">
        <f>SUM(U80:U91)</f>
        <v>0</v>
      </c>
      <c r="V93" s="86">
        <f>SUM(V80:V91)</f>
        <v>0</v>
      </c>
      <c r="W93" s="66"/>
      <c r="X93" s="66"/>
      <c r="Y93" s="66"/>
      <c r="Z93" s="66"/>
      <c r="AA93" s="63" t="str">
        <f>A93</f>
        <v>Net Cash Flow</v>
      </c>
      <c r="AB93" s="86">
        <f>SUM(AB80:AB91)</f>
        <v>37150</v>
      </c>
      <c r="AC93" s="86">
        <f>SUM(AC80:AC91)</f>
        <v>2400</v>
      </c>
      <c r="AD93" s="86">
        <f>SUM(AD80:AD91)</f>
        <v>34750</v>
      </c>
      <c r="AE93" s="66"/>
      <c r="AF93" s="86">
        <f>SUM(AF80:AF91)</f>
        <v>0</v>
      </c>
      <c r="AG93" s="86">
        <f>SUM(AG80:AG91)</f>
        <v>0</v>
      </c>
      <c r="AH93" s="86">
        <f>SUM(AH80:AH91)</f>
        <v>0</v>
      </c>
      <c r="AI93" s="66"/>
      <c r="AJ93" s="86">
        <f>SUM(AJ80:AJ91)</f>
        <v>2400</v>
      </c>
      <c r="AK93" s="86">
        <f>SUM(AK80:AK91)</f>
        <v>37150</v>
      </c>
      <c r="AL93" s="66"/>
      <c r="AM93" s="86">
        <f>SUM(AM80:AM91)</f>
        <v>38049</v>
      </c>
      <c r="AN93" s="86">
        <f>SUM(AN80:AN91)</f>
        <v>-899</v>
      </c>
      <c r="AO93" s="66"/>
      <c r="AP93" s="86">
        <f>SUM(AP80:AP91)</f>
        <v>0</v>
      </c>
      <c r="AQ93" s="86">
        <f>SUM(AQ80:AQ91)</f>
        <v>2400</v>
      </c>
      <c r="AR93" s="66"/>
      <c r="AS93" s="66"/>
      <c r="AT93" s="66"/>
      <c r="AU93" s="66"/>
    </row>
    <row r="94" spans="1:47" ht="6" customHeight="1" x14ac:dyDescent="0.2">
      <c r="A94" s="97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3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</row>
    <row r="95" spans="1:47" x14ac:dyDescent="0.2">
      <c r="A95" s="103" t="s">
        <v>499</v>
      </c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 t="str">
        <f>A95</f>
        <v>Other Items Affecting Interco. Cash Balance with Corporate</v>
      </c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</row>
    <row r="96" spans="1:47" x14ac:dyDescent="0.2">
      <c r="A96" s="103" t="s">
        <v>500</v>
      </c>
      <c r="B96" s="66"/>
      <c r="C96" s="66"/>
      <c r="D96" s="78">
        <f>D50+D51</f>
        <v>0</v>
      </c>
      <c r="E96" s="78">
        <f t="shared" ref="E96:O96" si="90">E50+E51</f>
        <v>0</v>
      </c>
      <c r="F96" s="78">
        <f t="shared" si="90"/>
        <v>0</v>
      </c>
      <c r="G96" s="78">
        <f t="shared" si="90"/>
        <v>0</v>
      </c>
      <c r="H96" s="78">
        <f t="shared" si="90"/>
        <v>0</v>
      </c>
      <c r="I96" s="78">
        <f t="shared" si="90"/>
        <v>0</v>
      </c>
      <c r="J96" s="78">
        <f t="shared" si="90"/>
        <v>0</v>
      </c>
      <c r="K96" s="78">
        <f t="shared" si="90"/>
        <v>0</v>
      </c>
      <c r="L96" s="78">
        <f t="shared" si="90"/>
        <v>0</v>
      </c>
      <c r="M96" s="78">
        <f t="shared" si="90"/>
        <v>0</v>
      </c>
      <c r="N96" s="78">
        <f t="shared" si="90"/>
        <v>-3850</v>
      </c>
      <c r="O96" s="78">
        <f t="shared" si="90"/>
        <v>0</v>
      </c>
      <c r="P96" s="78">
        <f>SUM(D96:O96)</f>
        <v>-3850</v>
      </c>
      <c r="Q96" s="79">
        <f>SUM(D96:E96)</f>
        <v>0</v>
      </c>
      <c r="R96" s="78">
        <f>P96-Q96</f>
        <v>-3850</v>
      </c>
      <c r="S96" s="66"/>
      <c r="T96" s="78">
        <f>T50+T51</f>
        <v>0</v>
      </c>
      <c r="U96" s="78">
        <f>U50+U51</f>
        <v>0</v>
      </c>
      <c r="V96" s="78">
        <f>V50+V51</f>
        <v>0</v>
      </c>
      <c r="W96" s="66"/>
      <c r="X96" s="66"/>
      <c r="Y96" s="66"/>
      <c r="Z96" s="66"/>
      <c r="AA96" s="66" t="str">
        <f>A96</f>
        <v xml:space="preserve">      Third Party Debt Increase / (Decrease)</v>
      </c>
      <c r="AB96" s="78">
        <f>P96</f>
        <v>-3850</v>
      </c>
      <c r="AC96" s="79">
        <f>SUM(D96:F96)</f>
        <v>0</v>
      </c>
      <c r="AD96" s="78">
        <f>AB96-AC96</f>
        <v>-3850</v>
      </c>
      <c r="AE96" s="66"/>
      <c r="AF96" s="78">
        <f>T96</f>
        <v>0</v>
      </c>
      <c r="AG96" s="78">
        <f>AG50+AG51</f>
        <v>0</v>
      </c>
      <c r="AH96" s="78">
        <f>AF96-AG96</f>
        <v>0</v>
      </c>
      <c r="AI96" s="66"/>
      <c r="AJ96" s="78">
        <f>AC96-AG96</f>
        <v>0</v>
      </c>
      <c r="AK96" s="78">
        <f>AB96-AF96</f>
        <v>-3850</v>
      </c>
      <c r="AL96" s="66"/>
      <c r="AM96" s="78">
        <f>AM50+AM51</f>
        <v>-153850</v>
      </c>
      <c r="AN96" s="78">
        <f>AB96-AM96</f>
        <v>150000</v>
      </c>
      <c r="AO96" s="66"/>
      <c r="AP96" s="78">
        <f>AP50+AP51</f>
        <v>0</v>
      </c>
      <c r="AQ96" s="78">
        <f>AC96-AP96</f>
        <v>0</v>
      </c>
      <c r="AR96" s="66"/>
      <c r="AS96" s="66"/>
      <c r="AT96" s="66"/>
      <c r="AU96" s="66"/>
    </row>
    <row r="97" spans="1:47" x14ac:dyDescent="0.2">
      <c r="A97" s="103" t="s">
        <v>501</v>
      </c>
      <c r="B97" s="66"/>
      <c r="C97" s="66"/>
      <c r="D97" s="78">
        <f t="shared" ref="D97:O97" si="91">D49</f>
        <v>0</v>
      </c>
      <c r="E97" s="78">
        <f t="shared" si="91"/>
        <v>0</v>
      </c>
      <c r="F97" s="78">
        <f t="shared" si="91"/>
        <v>0</v>
      </c>
      <c r="G97" s="78">
        <f t="shared" si="91"/>
        <v>0</v>
      </c>
      <c r="H97" s="78">
        <f t="shared" si="91"/>
        <v>0</v>
      </c>
      <c r="I97" s="78">
        <f t="shared" si="91"/>
        <v>0</v>
      </c>
      <c r="J97" s="78">
        <f t="shared" si="91"/>
        <v>0</v>
      </c>
      <c r="K97" s="78">
        <f t="shared" si="91"/>
        <v>0</v>
      </c>
      <c r="L97" s="78">
        <f t="shared" si="91"/>
        <v>0</v>
      </c>
      <c r="M97" s="78">
        <f t="shared" si="91"/>
        <v>0</v>
      </c>
      <c r="N97" s="78">
        <f t="shared" si="91"/>
        <v>0</v>
      </c>
      <c r="O97" s="78">
        <f t="shared" si="91"/>
        <v>0</v>
      </c>
      <c r="P97" s="78">
        <f>SUM(D97:O97)</f>
        <v>0</v>
      </c>
      <c r="Q97" s="79">
        <f>SUM(D97:E97)</f>
        <v>0</v>
      </c>
      <c r="R97" s="78">
        <f>P97-Q97</f>
        <v>0</v>
      </c>
      <c r="S97" s="66"/>
      <c r="T97" s="78">
        <f>T49</f>
        <v>0</v>
      </c>
      <c r="U97" s="78">
        <f>U49</f>
        <v>0</v>
      </c>
      <c r="V97" s="78">
        <f>V49</f>
        <v>0</v>
      </c>
      <c r="W97" s="66"/>
      <c r="X97" s="66"/>
      <c r="Y97" s="66"/>
      <c r="Z97" s="66"/>
      <c r="AA97" s="66" t="str">
        <f>A97</f>
        <v xml:space="preserve">      Dividends Paid to Corporate</v>
      </c>
      <c r="AB97" s="78">
        <f>P97</f>
        <v>0</v>
      </c>
      <c r="AC97" s="79">
        <f>SUM(D97:F97)</f>
        <v>0</v>
      </c>
      <c r="AD97" s="78">
        <f>AB97-AC97</f>
        <v>0</v>
      </c>
      <c r="AE97" s="66"/>
      <c r="AF97" s="78">
        <f>T97</f>
        <v>0</v>
      </c>
      <c r="AG97" s="78">
        <f>AG49</f>
        <v>0</v>
      </c>
      <c r="AH97" s="78">
        <f>AF97-AG97</f>
        <v>0</v>
      </c>
      <c r="AI97" s="66"/>
      <c r="AJ97" s="78">
        <f>AC97-AG97</f>
        <v>0</v>
      </c>
      <c r="AK97" s="78">
        <f>AB97-AF97</f>
        <v>0</v>
      </c>
      <c r="AL97" s="66"/>
      <c r="AM97" s="78">
        <f>AM49</f>
        <v>0</v>
      </c>
      <c r="AN97" s="78">
        <f>AB97-AM97</f>
        <v>0</v>
      </c>
      <c r="AO97" s="66"/>
      <c r="AP97" s="78">
        <f>AP49</f>
        <v>0</v>
      </c>
      <c r="AQ97" s="78">
        <f>AC97-AP97</f>
        <v>0</v>
      </c>
      <c r="AR97" s="66"/>
      <c r="AS97" s="66"/>
      <c r="AT97" s="66"/>
      <c r="AU97" s="66"/>
    </row>
    <row r="98" spans="1:47" x14ac:dyDescent="0.2">
      <c r="A98" s="112" t="s">
        <v>502</v>
      </c>
      <c r="B98" s="66"/>
      <c r="C98" s="66"/>
      <c r="D98" s="78">
        <f t="shared" ref="D98:O98" si="92">D52</f>
        <v>0</v>
      </c>
      <c r="E98" s="78">
        <f t="shared" si="92"/>
        <v>0</v>
      </c>
      <c r="F98" s="78">
        <f t="shared" si="92"/>
        <v>0</v>
      </c>
      <c r="G98" s="78">
        <f t="shared" si="92"/>
        <v>0</v>
      </c>
      <c r="H98" s="78">
        <f t="shared" si="92"/>
        <v>0</v>
      </c>
      <c r="I98" s="78">
        <f t="shared" si="92"/>
        <v>0</v>
      </c>
      <c r="J98" s="78">
        <f t="shared" si="92"/>
        <v>0</v>
      </c>
      <c r="K98" s="78">
        <f t="shared" si="92"/>
        <v>0</v>
      </c>
      <c r="L98" s="78">
        <f t="shared" si="92"/>
        <v>0</v>
      </c>
      <c r="M98" s="78">
        <f t="shared" si="92"/>
        <v>0</v>
      </c>
      <c r="N98" s="78">
        <f t="shared" si="92"/>
        <v>0</v>
      </c>
      <c r="O98" s="78">
        <f t="shared" si="92"/>
        <v>0</v>
      </c>
      <c r="P98" s="78">
        <f>SUM(D98:O98)</f>
        <v>0</v>
      </c>
      <c r="Q98" s="79">
        <f>SUM(D98:E98)</f>
        <v>0</v>
      </c>
      <c r="R98" s="78">
        <f>P98-Q98</f>
        <v>0</v>
      </c>
      <c r="S98" s="66"/>
      <c r="T98" s="78">
        <f>T52</f>
        <v>0</v>
      </c>
      <c r="U98" s="78">
        <f>U52</f>
        <v>0</v>
      </c>
      <c r="V98" s="78">
        <f>V52</f>
        <v>0</v>
      </c>
      <c r="W98" s="66"/>
      <c r="X98" s="66"/>
      <c r="Y98" s="66"/>
      <c r="Z98" s="66"/>
      <c r="AA98" s="66" t="str">
        <f>A98</f>
        <v xml:space="preserve">      Dividends Paid to Outside Parties / Other</v>
      </c>
      <c r="AB98" s="78">
        <f>P98</f>
        <v>0</v>
      </c>
      <c r="AC98" s="79">
        <f>SUM(D98:F98)</f>
        <v>0</v>
      </c>
      <c r="AD98" s="78">
        <f>AB98-AC98</f>
        <v>0</v>
      </c>
      <c r="AE98" s="66"/>
      <c r="AF98" s="78">
        <f>T98</f>
        <v>0</v>
      </c>
      <c r="AG98" s="78">
        <f>AG52</f>
        <v>0</v>
      </c>
      <c r="AH98" s="78">
        <f>AF98-AG98</f>
        <v>0</v>
      </c>
      <c r="AI98" s="66"/>
      <c r="AJ98" s="78">
        <f>AC98-AG98</f>
        <v>0</v>
      </c>
      <c r="AK98" s="78">
        <f>AB98-AF98</f>
        <v>0</v>
      </c>
      <c r="AL98" s="66"/>
      <c r="AM98" s="78">
        <f>AM52</f>
        <v>0</v>
      </c>
      <c r="AN98" s="78">
        <f>AB98-AM98</f>
        <v>0</v>
      </c>
      <c r="AO98" s="66"/>
      <c r="AP98" s="78">
        <f>AP52</f>
        <v>0</v>
      </c>
      <c r="AQ98" s="78">
        <f>AC98-AP98</f>
        <v>0</v>
      </c>
      <c r="AR98" s="66"/>
      <c r="AS98" s="66"/>
      <c r="AT98" s="66"/>
      <c r="AU98" s="66"/>
    </row>
    <row r="99" spans="1:47" x14ac:dyDescent="0.2">
      <c r="A99" s="103" t="s">
        <v>503</v>
      </c>
      <c r="B99" s="66"/>
      <c r="C99" s="66"/>
      <c r="D99" s="101">
        <v>0</v>
      </c>
      <c r="E99" s="101">
        <v>0</v>
      </c>
      <c r="F99" s="101">
        <v>0</v>
      </c>
      <c r="G99" s="101">
        <v>0</v>
      </c>
      <c r="H99" s="101">
        <v>0</v>
      </c>
      <c r="I99" s="101">
        <v>0</v>
      </c>
      <c r="J99" s="101">
        <v>0</v>
      </c>
      <c r="K99" s="101">
        <v>0</v>
      </c>
      <c r="L99" s="101">
        <v>0</v>
      </c>
      <c r="M99" s="101">
        <v>0</v>
      </c>
      <c r="N99" s="101">
        <v>0</v>
      </c>
      <c r="O99" s="101">
        <v>0</v>
      </c>
      <c r="P99" s="83">
        <f>SUM(D99:O99)</f>
        <v>0</v>
      </c>
      <c r="Q99" s="101">
        <f>SUM(D99:E99)</f>
        <v>0</v>
      </c>
      <c r="R99" s="83">
        <f>P99-Q99</f>
        <v>0</v>
      </c>
      <c r="S99" s="66"/>
      <c r="T99" s="101">
        <v>0</v>
      </c>
      <c r="U99" s="101">
        <v>0</v>
      </c>
      <c r="V99" s="101">
        <v>0</v>
      </c>
      <c r="W99" s="66"/>
      <c r="X99" s="66"/>
      <c r="Y99" s="66"/>
      <c r="Z99" s="66"/>
      <c r="AA99" s="66" t="str">
        <f>A99</f>
        <v xml:space="preserve">      Restricted / Retained Cash</v>
      </c>
      <c r="AB99" s="83">
        <f>P99</f>
        <v>0</v>
      </c>
      <c r="AC99" s="101">
        <f>SUM(D99:F99)</f>
        <v>0</v>
      </c>
      <c r="AD99" s="83">
        <f>AB99-AC99</f>
        <v>0</v>
      </c>
      <c r="AE99" s="66"/>
      <c r="AF99" s="83">
        <f>T99</f>
        <v>0</v>
      </c>
      <c r="AG99" s="101">
        <v>0</v>
      </c>
      <c r="AH99" s="83">
        <f>AF99-AG99</f>
        <v>0</v>
      </c>
      <c r="AI99" s="66"/>
      <c r="AJ99" s="83">
        <f>AC99-AG99</f>
        <v>0</v>
      </c>
      <c r="AK99" s="83">
        <f>AB99-AF99</f>
        <v>0</v>
      </c>
      <c r="AL99" s="66"/>
      <c r="AM99" s="101">
        <v>0</v>
      </c>
      <c r="AN99" s="83">
        <f>AB99-AM99</f>
        <v>0</v>
      </c>
      <c r="AO99" s="66"/>
      <c r="AP99" s="101">
        <v>0</v>
      </c>
      <c r="AQ99" s="83">
        <f>AC99-AP99</f>
        <v>0</v>
      </c>
      <c r="AR99" s="66"/>
      <c r="AS99" s="66"/>
      <c r="AT99" s="66"/>
      <c r="AU99" s="66"/>
    </row>
    <row r="100" spans="1:47" ht="6" customHeight="1" x14ac:dyDescent="0.2">
      <c r="A100" s="97"/>
      <c r="B100" s="66"/>
      <c r="C100" s="66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66"/>
      <c r="T100" s="78"/>
      <c r="U100" s="78"/>
      <c r="V100" s="78"/>
      <c r="W100" s="66"/>
      <c r="X100" s="66"/>
      <c r="Y100" s="66"/>
      <c r="Z100" s="66"/>
      <c r="AA100" s="63"/>
      <c r="AB100" s="78"/>
      <c r="AC100" s="78"/>
      <c r="AD100" s="78"/>
      <c r="AE100" s="66"/>
      <c r="AF100" s="78"/>
      <c r="AG100" s="78"/>
      <c r="AH100" s="78"/>
      <c r="AI100" s="66"/>
      <c r="AJ100" s="78"/>
      <c r="AK100" s="78"/>
      <c r="AL100" s="66"/>
      <c r="AM100" s="78"/>
      <c r="AN100" s="78"/>
      <c r="AO100" s="66"/>
      <c r="AP100" s="78"/>
      <c r="AQ100" s="78"/>
      <c r="AR100" s="66"/>
      <c r="AS100" s="66"/>
      <c r="AT100" s="66"/>
      <c r="AU100" s="66"/>
    </row>
    <row r="101" spans="1:47" x14ac:dyDescent="0.2">
      <c r="A101" s="109" t="s">
        <v>504</v>
      </c>
      <c r="B101" s="66"/>
      <c r="C101" s="66"/>
      <c r="D101" s="86">
        <f t="shared" ref="D101:R101" si="93">SUM(D93:D99)</f>
        <v>-1200</v>
      </c>
      <c r="E101" s="86">
        <f t="shared" si="93"/>
        <v>2100</v>
      </c>
      <c r="F101" s="86">
        <f t="shared" si="93"/>
        <v>1500</v>
      </c>
      <c r="G101" s="86">
        <f t="shared" si="93"/>
        <v>-2500</v>
      </c>
      <c r="H101" s="86">
        <f t="shared" si="93"/>
        <v>800</v>
      </c>
      <c r="I101" s="86">
        <f t="shared" si="93"/>
        <v>2300</v>
      </c>
      <c r="J101" s="86">
        <f t="shared" si="93"/>
        <v>5000</v>
      </c>
      <c r="K101" s="86">
        <f t="shared" si="93"/>
        <v>6700</v>
      </c>
      <c r="L101" s="86">
        <f t="shared" si="93"/>
        <v>7100</v>
      </c>
      <c r="M101" s="86">
        <f t="shared" si="93"/>
        <v>300</v>
      </c>
      <c r="N101" s="86">
        <f t="shared" si="93"/>
        <v>3700</v>
      </c>
      <c r="O101" s="86">
        <f t="shared" si="93"/>
        <v>7500</v>
      </c>
      <c r="P101" s="86">
        <f t="shared" si="93"/>
        <v>33300</v>
      </c>
      <c r="Q101" s="86">
        <f t="shared" si="93"/>
        <v>900</v>
      </c>
      <c r="R101" s="86">
        <f t="shared" si="93"/>
        <v>32400</v>
      </c>
      <c r="S101" s="66"/>
      <c r="T101" s="86">
        <f>SUM(T93:T99)</f>
        <v>0</v>
      </c>
      <c r="U101" s="86">
        <f>SUM(U93:U99)</f>
        <v>0</v>
      </c>
      <c r="V101" s="86">
        <f>SUM(V93:V99)</f>
        <v>0</v>
      </c>
      <c r="W101" s="66"/>
      <c r="X101" s="66"/>
      <c r="Y101" s="66"/>
      <c r="Z101" s="66"/>
      <c r="AA101" s="63" t="str">
        <f>A101</f>
        <v xml:space="preserve">Increase / (Decrease) in Cash Balance with Corporate </v>
      </c>
      <c r="AB101" s="86">
        <f>SUM(AB93:AB99)</f>
        <v>33300</v>
      </c>
      <c r="AC101" s="86">
        <f>SUM(AC93:AC99)</f>
        <v>2400</v>
      </c>
      <c r="AD101" s="86">
        <f>SUM(AD93:AD99)</f>
        <v>30900</v>
      </c>
      <c r="AE101" s="66"/>
      <c r="AF101" s="86">
        <f>SUM(AF93:AF99)</f>
        <v>0</v>
      </c>
      <c r="AG101" s="86">
        <f>SUM(AG93:AG99)</f>
        <v>0</v>
      </c>
      <c r="AH101" s="86">
        <f>SUM(AH93:AH99)</f>
        <v>0</v>
      </c>
      <c r="AI101" s="66"/>
      <c r="AJ101" s="86">
        <f>SUM(AJ93:AJ99)</f>
        <v>2400</v>
      </c>
      <c r="AK101" s="86">
        <f>SUM(AK93:AK99)</f>
        <v>33300</v>
      </c>
      <c r="AL101" s="66"/>
      <c r="AM101" s="86">
        <f>SUM(AM93:AM99)</f>
        <v>-115801</v>
      </c>
      <c r="AN101" s="86">
        <f>SUM(AN93:AN99)</f>
        <v>149101</v>
      </c>
      <c r="AO101" s="66"/>
      <c r="AP101" s="86">
        <f>SUM(AP93:AP99)</f>
        <v>0</v>
      </c>
      <c r="AQ101" s="86">
        <f>SUM(AQ93:AQ99)</f>
        <v>2400</v>
      </c>
      <c r="AR101" s="66"/>
      <c r="AS101" s="66"/>
      <c r="AT101" s="66"/>
      <c r="AU101" s="66"/>
    </row>
    <row r="102" spans="1:47" ht="6" customHeight="1" x14ac:dyDescent="0.2">
      <c r="A102" s="97"/>
      <c r="B102" s="66"/>
      <c r="C102" s="66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66"/>
      <c r="T102" s="78"/>
      <c r="U102" s="78"/>
      <c r="V102" s="78"/>
      <c r="W102" s="66"/>
      <c r="X102" s="66"/>
      <c r="Y102" s="66"/>
      <c r="Z102" s="66"/>
      <c r="AA102" s="63"/>
      <c r="AB102" s="78"/>
      <c r="AC102" s="78"/>
      <c r="AD102" s="78"/>
      <c r="AE102" s="66"/>
      <c r="AF102" s="78"/>
      <c r="AG102" s="78"/>
      <c r="AH102" s="78"/>
      <c r="AI102" s="66"/>
      <c r="AJ102" s="78"/>
      <c r="AK102" s="78"/>
      <c r="AL102" s="66"/>
      <c r="AM102" s="78"/>
      <c r="AN102" s="78"/>
      <c r="AO102" s="66"/>
      <c r="AP102" s="78"/>
      <c r="AQ102" s="78"/>
      <c r="AR102" s="66"/>
      <c r="AS102" s="66"/>
      <c r="AT102" s="66"/>
      <c r="AU102" s="66"/>
    </row>
    <row r="103" spans="1:47" x14ac:dyDescent="0.2">
      <c r="A103" s="103" t="s">
        <v>505</v>
      </c>
      <c r="B103" s="66"/>
      <c r="C103" s="66"/>
      <c r="D103" s="83">
        <f t="shared" ref="D103:O103" si="94">D58</f>
        <v>0</v>
      </c>
      <c r="E103" s="83">
        <f t="shared" si="94"/>
        <v>0</v>
      </c>
      <c r="F103" s="83">
        <f t="shared" si="94"/>
        <v>0</v>
      </c>
      <c r="G103" s="83">
        <f t="shared" si="94"/>
        <v>0</v>
      </c>
      <c r="H103" s="83">
        <f t="shared" si="94"/>
        <v>0</v>
      </c>
      <c r="I103" s="83">
        <f t="shared" si="94"/>
        <v>0</v>
      </c>
      <c r="J103" s="83">
        <f t="shared" si="94"/>
        <v>0</v>
      </c>
      <c r="K103" s="83">
        <f t="shared" si="94"/>
        <v>0</v>
      </c>
      <c r="L103" s="83">
        <f t="shared" si="94"/>
        <v>0</v>
      </c>
      <c r="M103" s="83">
        <f t="shared" si="94"/>
        <v>0</v>
      </c>
      <c r="N103" s="83">
        <f t="shared" si="94"/>
        <v>3850</v>
      </c>
      <c r="O103" s="83">
        <f t="shared" si="94"/>
        <v>0</v>
      </c>
      <c r="P103" s="83">
        <f>SUM(D103:O103)</f>
        <v>3850</v>
      </c>
      <c r="Q103" s="101">
        <f>SUM(D103:E103)</f>
        <v>0</v>
      </c>
      <c r="R103" s="83">
        <f>P103-Q103</f>
        <v>3850</v>
      </c>
      <c r="S103" s="66"/>
      <c r="T103" s="83">
        <f>T58</f>
        <v>0</v>
      </c>
      <c r="U103" s="83">
        <f>U58</f>
        <v>0</v>
      </c>
      <c r="V103" s="83">
        <f>V58</f>
        <v>0</v>
      </c>
      <c r="W103" s="66"/>
      <c r="X103" s="66"/>
      <c r="Y103" s="66"/>
      <c r="Z103" s="66"/>
      <c r="AA103" s="66" t="str">
        <f>A103</f>
        <v>Change in Other Obligations</v>
      </c>
      <c r="AB103" s="83">
        <f>P103</f>
        <v>3850</v>
      </c>
      <c r="AC103" s="101">
        <f>SUM(D103:F103)</f>
        <v>0</v>
      </c>
      <c r="AD103" s="83">
        <f>AB103-AC103</f>
        <v>3850</v>
      </c>
      <c r="AE103" s="66"/>
      <c r="AF103" s="83">
        <f>T103</f>
        <v>0</v>
      </c>
      <c r="AG103" s="83">
        <f>AG58</f>
        <v>0</v>
      </c>
      <c r="AH103" s="83">
        <f>AF103-AG103</f>
        <v>0</v>
      </c>
      <c r="AI103" s="66"/>
      <c r="AJ103" s="83">
        <f>AC103-AG103</f>
        <v>0</v>
      </c>
      <c r="AK103" s="83">
        <f>AB103-AF103</f>
        <v>3850</v>
      </c>
      <c r="AL103" s="66"/>
      <c r="AM103" s="83">
        <f>AM58</f>
        <v>153850</v>
      </c>
      <c r="AN103" s="83">
        <f>AB103-AM103</f>
        <v>-150000</v>
      </c>
      <c r="AO103" s="66"/>
      <c r="AP103" s="83">
        <f>AP58</f>
        <v>0</v>
      </c>
      <c r="AQ103" s="83">
        <f>AC103-AP103</f>
        <v>0</v>
      </c>
      <c r="AR103" s="66"/>
      <c r="AS103" s="66"/>
      <c r="AT103" s="66"/>
      <c r="AU103" s="66"/>
    </row>
    <row r="104" spans="1:47" ht="6" customHeight="1" x14ac:dyDescent="0.2">
      <c r="A104" s="97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3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  <c r="AU104" s="66"/>
    </row>
    <row r="105" spans="1:47" x14ac:dyDescent="0.2">
      <c r="A105" s="109" t="s">
        <v>506</v>
      </c>
      <c r="B105" s="66"/>
      <c r="C105" s="66"/>
      <c r="D105" s="85">
        <f t="shared" ref="D105:R105" si="95">SUM(D101:D103)</f>
        <v>-1200</v>
      </c>
      <c r="E105" s="85">
        <f t="shared" si="95"/>
        <v>2100</v>
      </c>
      <c r="F105" s="85">
        <f t="shared" si="95"/>
        <v>1500</v>
      </c>
      <c r="G105" s="85">
        <f t="shared" si="95"/>
        <v>-2500</v>
      </c>
      <c r="H105" s="85">
        <f t="shared" si="95"/>
        <v>800</v>
      </c>
      <c r="I105" s="85">
        <f t="shared" si="95"/>
        <v>2300</v>
      </c>
      <c r="J105" s="85">
        <f t="shared" si="95"/>
        <v>5000</v>
      </c>
      <c r="K105" s="85">
        <f t="shared" si="95"/>
        <v>6700</v>
      </c>
      <c r="L105" s="85">
        <f t="shared" si="95"/>
        <v>7100</v>
      </c>
      <c r="M105" s="85">
        <f t="shared" si="95"/>
        <v>300</v>
      </c>
      <c r="N105" s="85">
        <f t="shared" si="95"/>
        <v>7550</v>
      </c>
      <c r="O105" s="85">
        <f t="shared" si="95"/>
        <v>7500</v>
      </c>
      <c r="P105" s="85">
        <f t="shared" si="95"/>
        <v>37150</v>
      </c>
      <c r="Q105" s="85">
        <f t="shared" si="95"/>
        <v>900</v>
      </c>
      <c r="R105" s="85">
        <f t="shared" si="95"/>
        <v>36250</v>
      </c>
      <c r="S105" s="66"/>
      <c r="T105" s="85">
        <f>SUM(T101:T103)</f>
        <v>0</v>
      </c>
      <c r="U105" s="85">
        <f>SUM(U101:U103)</f>
        <v>0</v>
      </c>
      <c r="V105" s="85">
        <f>SUM(V101:V103)</f>
        <v>0</v>
      </c>
      <c r="W105" s="66"/>
      <c r="X105" s="66"/>
      <c r="Y105" s="66"/>
      <c r="Z105" s="66"/>
      <c r="AA105" s="63" t="str">
        <f>A105</f>
        <v>Increase / (Decrease) in Total Obligations</v>
      </c>
      <c r="AB105" s="85">
        <f>SUM(AB101:AB103)</f>
        <v>37150</v>
      </c>
      <c r="AC105" s="85">
        <f>SUM(AC101:AC103)</f>
        <v>2400</v>
      </c>
      <c r="AD105" s="85">
        <f>SUM(AD101:AD103)</f>
        <v>34750</v>
      </c>
      <c r="AE105" s="66"/>
      <c r="AF105" s="85">
        <f>SUM(AF101:AF103)</f>
        <v>0</v>
      </c>
      <c r="AG105" s="85">
        <f>SUM(AG101:AG103)</f>
        <v>0</v>
      </c>
      <c r="AH105" s="85">
        <f>SUM(AH101:AH103)</f>
        <v>0</v>
      </c>
      <c r="AI105" s="66"/>
      <c r="AJ105" s="85">
        <f>SUM(AJ101:AJ103)</f>
        <v>2400</v>
      </c>
      <c r="AK105" s="85">
        <f>SUM(AK101:AK103)</f>
        <v>37150</v>
      </c>
      <c r="AL105" s="66"/>
      <c r="AM105" s="85">
        <f>SUM(AM101:AM103)</f>
        <v>38049</v>
      </c>
      <c r="AN105" s="85">
        <f>SUM(AN101:AN103)</f>
        <v>-899</v>
      </c>
      <c r="AO105" s="66"/>
      <c r="AP105" s="85">
        <f>SUM(AP101:AP103)</f>
        <v>0</v>
      </c>
      <c r="AQ105" s="85">
        <f>SUM(AQ101:AQ103)</f>
        <v>2400</v>
      </c>
      <c r="AR105" s="66"/>
      <c r="AS105" s="66"/>
      <c r="AT105" s="66"/>
      <c r="AU105" s="66"/>
    </row>
    <row r="106" spans="1:47" x14ac:dyDescent="0.2">
      <c r="A106" s="97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3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66"/>
    </row>
    <row r="107" spans="1:47" x14ac:dyDescent="0.2">
      <c r="A107" s="97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3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</row>
    <row r="108" spans="1:47" x14ac:dyDescent="0.2">
      <c r="A108" s="103" t="s">
        <v>338</v>
      </c>
      <c r="B108" s="66"/>
      <c r="C108" s="66"/>
      <c r="D108" s="78">
        <f t="shared" ref="D108:R108" si="96">D60-D105</f>
        <v>0</v>
      </c>
      <c r="E108" s="78">
        <f t="shared" si="96"/>
        <v>0</v>
      </c>
      <c r="F108" s="78">
        <f t="shared" si="96"/>
        <v>0</v>
      </c>
      <c r="G108" s="78">
        <f t="shared" si="96"/>
        <v>0</v>
      </c>
      <c r="H108" s="78">
        <f t="shared" si="96"/>
        <v>0</v>
      </c>
      <c r="I108" s="78">
        <f t="shared" si="96"/>
        <v>0</v>
      </c>
      <c r="J108" s="78">
        <f t="shared" si="96"/>
        <v>0</v>
      </c>
      <c r="K108" s="78">
        <f t="shared" si="96"/>
        <v>0</v>
      </c>
      <c r="L108" s="78">
        <f t="shared" si="96"/>
        <v>0</v>
      </c>
      <c r="M108" s="78">
        <f t="shared" si="96"/>
        <v>0</v>
      </c>
      <c r="N108" s="78">
        <f t="shared" si="96"/>
        <v>0</v>
      </c>
      <c r="O108" s="78">
        <f t="shared" si="96"/>
        <v>0</v>
      </c>
      <c r="P108" s="78">
        <f t="shared" si="96"/>
        <v>0</v>
      </c>
      <c r="Q108" s="78">
        <f t="shared" si="96"/>
        <v>0</v>
      </c>
      <c r="R108" s="78">
        <f t="shared" si="96"/>
        <v>0</v>
      </c>
      <c r="S108" s="66"/>
      <c r="T108" s="78">
        <f>T60-T105</f>
        <v>0</v>
      </c>
      <c r="U108" s="78">
        <f>U60-U105</f>
        <v>0</v>
      </c>
      <c r="V108" s="78">
        <f>V60-V105</f>
        <v>0</v>
      </c>
      <c r="W108" s="66"/>
      <c r="X108" s="66"/>
      <c r="Y108" s="66"/>
      <c r="Z108" s="66"/>
      <c r="AA108" s="66" t="str">
        <f>A108</f>
        <v xml:space="preserve">      CHECK #</v>
      </c>
      <c r="AB108" s="78">
        <f>AB60-AB105</f>
        <v>0</v>
      </c>
      <c r="AC108" s="78">
        <f>AC60-AC105</f>
        <v>0</v>
      </c>
      <c r="AD108" s="78">
        <f>AD60-AD105</f>
        <v>0</v>
      </c>
      <c r="AE108" s="66"/>
      <c r="AF108" s="78">
        <f>AF60-AF105</f>
        <v>0</v>
      </c>
      <c r="AG108" s="78">
        <f>AG60-AG105</f>
        <v>0</v>
      </c>
      <c r="AH108" s="78">
        <f>AH60-AH105</f>
        <v>0</v>
      </c>
      <c r="AI108" s="66"/>
      <c r="AJ108" s="78">
        <f>AJ60-AJ105</f>
        <v>0</v>
      </c>
      <c r="AK108" s="78">
        <f>AK60-AK105</f>
        <v>0</v>
      </c>
      <c r="AL108" s="66"/>
      <c r="AM108" s="78">
        <f>AM60-AM105</f>
        <v>0</v>
      </c>
      <c r="AN108" s="78">
        <f>AN60-AN105</f>
        <v>0</v>
      </c>
      <c r="AO108" s="66"/>
      <c r="AP108" s="78">
        <f>AP60-AP105</f>
        <v>0</v>
      </c>
      <c r="AQ108" s="78">
        <f>AQ60-AQ105</f>
        <v>0</v>
      </c>
      <c r="AR108" s="66"/>
      <c r="AS108" s="66"/>
      <c r="AT108" s="66"/>
      <c r="AU108" s="66"/>
    </row>
    <row r="109" spans="1:47" x14ac:dyDescent="0.2">
      <c r="A109" s="97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3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</row>
    <row r="110" spans="1:47" x14ac:dyDescent="0.2">
      <c r="A110" s="97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3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</row>
    <row r="111" spans="1:47" x14ac:dyDescent="0.2">
      <c r="A111" s="103" t="s">
        <v>488</v>
      </c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 t="str">
        <f>A111</f>
        <v>Working Capital Changes</v>
      </c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</row>
    <row r="112" spans="1:47" x14ac:dyDescent="0.2">
      <c r="A112" s="103" t="s">
        <v>491</v>
      </c>
      <c r="B112" s="66"/>
      <c r="C112" s="66"/>
      <c r="D112" s="83">
        <f t="shared" ref="D112:R112" si="97">SUM(D83:D85)</f>
        <v>-101</v>
      </c>
      <c r="E112" s="83">
        <f t="shared" si="97"/>
        <v>1651</v>
      </c>
      <c r="F112" s="83">
        <f t="shared" si="97"/>
        <v>-105</v>
      </c>
      <c r="G112" s="83">
        <f t="shared" si="97"/>
        <v>-1592</v>
      </c>
      <c r="H112" s="83">
        <f t="shared" si="97"/>
        <v>-882</v>
      </c>
      <c r="I112" s="83">
        <f t="shared" si="97"/>
        <v>368</v>
      </c>
      <c r="J112" s="83">
        <f t="shared" si="97"/>
        <v>177</v>
      </c>
      <c r="K112" s="83">
        <f t="shared" si="97"/>
        <v>1030</v>
      </c>
      <c r="L112" s="83">
        <f t="shared" si="97"/>
        <v>465</v>
      </c>
      <c r="M112" s="83">
        <f t="shared" si="97"/>
        <v>-2751</v>
      </c>
      <c r="N112" s="83">
        <f t="shared" si="97"/>
        <v>99</v>
      </c>
      <c r="O112" s="83">
        <f t="shared" si="97"/>
        <v>-8</v>
      </c>
      <c r="P112" s="83">
        <f t="shared" si="97"/>
        <v>-1649</v>
      </c>
      <c r="Q112" s="83">
        <f t="shared" si="97"/>
        <v>1550</v>
      </c>
      <c r="R112" s="83">
        <f t="shared" si="97"/>
        <v>-3199</v>
      </c>
      <c r="S112" s="66"/>
      <c r="T112" s="83">
        <f>SUM(T83:T85)</f>
        <v>0</v>
      </c>
      <c r="U112" s="83">
        <f>SUM(U83:U85)</f>
        <v>0</v>
      </c>
      <c r="V112" s="83">
        <f>SUM(V83:V85)</f>
        <v>0</v>
      </c>
      <c r="W112" s="66"/>
      <c r="X112" s="66"/>
      <c r="Y112" s="66"/>
      <c r="Z112" s="66"/>
      <c r="AA112" s="66" t="str">
        <f>A112</f>
        <v xml:space="preserve">      Others, Net </v>
      </c>
      <c r="AB112" s="83">
        <f>SUM(AB83:AB85)</f>
        <v>-1649</v>
      </c>
      <c r="AC112" s="83">
        <f>SUM(AC83:AC85)</f>
        <v>1445</v>
      </c>
      <c r="AD112" s="83">
        <f>SUM(AD83:AD85)</f>
        <v>-3094</v>
      </c>
      <c r="AE112" s="66"/>
      <c r="AF112" s="83">
        <f>SUM(AF83:AF85)</f>
        <v>0</v>
      </c>
      <c r="AG112" s="83">
        <f>SUM(AG83:AG85)</f>
        <v>0</v>
      </c>
      <c r="AH112" s="83">
        <f>SUM(AH83:AH85)</f>
        <v>0</v>
      </c>
      <c r="AI112" s="66"/>
      <c r="AJ112" s="83">
        <f>SUM(AJ83:AJ85)</f>
        <v>1445</v>
      </c>
      <c r="AK112" s="83">
        <f>SUM(AK83:AK85)</f>
        <v>-1649</v>
      </c>
      <c r="AL112" s="66"/>
      <c r="AM112" s="83">
        <f>SUM(AM83:AM85)</f>
        <v>-7081</v>
      </c>
      <c r="AN112" s="83">
        <f>SUM(AN83:AN85)</f>
        <v>5432</v>
      </c>
      <c r="AO112" s="66"/>
      <c r="AP112" s="83">
        <f>SUM(AP83:AP85)</f>
        <v>0</v>
      </c>
      <c r="AQ112" s="83">
        <f>SUM(AQ83:AQ85)</f>
        <v>1445</v>
      </c>
      <c r="AR112" s="66"/>
      <c r="AS112" s="66"/>
      <c r="AT112" s="66"/>
      <c r="AU112" s="66"/>
    </row>
    <row r="113" spans="1:47" ht="3.95" customHeight="1" x14ac:dyDescent="0.2">
      <c r="A113" s="97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</row>
    <row r="114" spans="1:47" x14ac:dyDescent="0.2">
      <c r="A114" s="103" t="s">
        <v>507</v>
      </c>
      <c r="B114" s="66"/>
      <c r="C114" s="66"/>
      <c r="D114" s="83">
        <f t="shared" ref="D114:R114" si="98">SUM(D112:D112)</f>
        <v>-101</v>
      </c>
      <c r="E114" s="83">
        <f t="shared" si="98"/>
        <v>1651</v>
      </c>
      <c r="F114" s="83">
        <f t="shared" si="98"/>
        <v>-105</v>
      </c>
      <c r="G114" s="83">
        <f t="shared" si="98"/>
        <v>-1592</v>
      </c>
      <c r="H114" s="83">
        <f t="shared" si="98"/>
        <v>-882</v>
      </c>
      <c r="I114" s="83">
        <f t="shared" si="98"/>
        <v>368</v>
      </c>
      <c r="J114" s="83">
        <f t="shared" si="98"/>
        <v>177</v>
      </c>
      <c r="K114" s="83">
        <f t="shared" si="98"/>
        <v>1030</v>
      </c>
      <c r="L114" s="83">
        <f t="shared" si="98"/>
        <v>465</v>
      </c>
      <c r="M114" s="83">
        <f t="shared" si="98"/>
        <v>-2751</v>
      </c>
      <c r="N114" s="83">
        <f t="shared" si="98"/>
        <v>99</v>
      </c>
      <c r="O114" s="83">
        <f t="shared" si="98"/>
        <v>-8</v>
      </c>
      <c r="P114" s="83">
        <f t="shared" si="98"/>
        <v>-1649</v>
      </c>
      <c r="Q114" s="83">
        <f t="shared" si="98"/>
        <v>1550</v>
      </c>
      <c r="R114" s="83">
        <f t="shared" si="98"/>
        <v>-3199</v>
      </c>
      <c r="S114" s="66"/>
      <c r="T114" s="83">
        <f>SUM(T112:T112)</f>
        <v>0</v>
      </c>
      <c r="U114" s="83">
        <f>SUM(U112:U112)</f>
        <v>0</v>
      </c>
      <c r="V114" s="83">
        <f>SUM(V112:V112)</f>
        <v>0</v>
      </c>
      <c r="W114" s="66"/>
      <c r="X114" s="66"/>
      <c r="Y114" s="66"/>
      <c r="Z114" s="66"/>
      <c r="AA114" s="66" t="str">
        <f>A114</f>
        <v xml:space="preserve">         Total Working Capital Changes</v>
      </c>
      <c r="AB114" s="83">
        <f>SUM(AB112:AB112)</f>
        <v>-1649</v>
      </c>
      <c r="AC114" s="83">
        <f>SUM(AC112:AC112)</f>
        <v>1445</v>
      </c>
      <c r="AD114" s="83">
        <f>SUM(AD112:AD112)</f>
        <v>-3094</v>
      </c>
      <c r="AE114" s="66"/>
      <c r="AF114" s="83">
        <f>SUM(AF112:AF112)</f>
        <v>0</v>
      </c>
      <c r="AG114" s="83">
        <f>SUM(AG112:AG112)</f>
        <v>0</v>
      </c>
      <c r="AH114" s="83">
        <f>SUM(AH112:AH112)</f>
        <v>0</v>
      </c>
      <c r="AI114" s="66"/>
      <c r="AJ114" s="83">
        <f>SUM(AJ112:AJ112)</f>
        <v>1445</v>
      </c>
      <c r="AK114" s="83">
        <f>SUM(AK112:AK112)</f>
        <v>-1649</v>
      </c>
      <c r="AL114" s="66"/>
      <c r="AM114" s="83">
        <f>SUM(AM112:AM112)</f>
        <v>-7081</v>
      </c>
      <c r="AN114" s="83">
        <f>SUM(AN112:AN112)</f>
        <v>5432</v>
      </c>
      <c r="AO114" s="66"/>
      <c r="AP114" s="83">
        <f>SUM(AP112:AP112)</f>
        <v>0</v>
      </c>
      <c r="AQ114" s="83">
        <f>SUM(AQ112:AQ112)</f>
        <v>1445</v>
      </c>
      <c r="AR114" s="66"/>
      <c r="AS114" s="66"/>
      <c r="AT114" s="66"/>
      <c r="AU114" s="66"/>
    </row>
    <row r="115" spans="1:47" x14ac:dyDescent="0.2">
      <c r="A115" s="97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3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</row>
    <row r="116" spans="1:47" x14ac:dyDescent="0.2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3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</row>
    <row r="117" spans="1:47" ht="8.1" customHeight="1" x14ac:dyDescent="0.2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3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</row>
    <row r="118" spans="1:47" ht="12.75" customHeight="1" x14ac:dyDescent="0.2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3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</row>
    <row r="119" spans="1:47" ht="12.75" customHeight="1" x14ac:dyDescent="0.2">
      <c r="A119" s="107" t="str">
        <f ca="1">A1</f>
        <v>C:\Users\Felienne\Enron\EnronSpreadsheets\[tracy_geaccone__40369__CFTW02PL.xls]CASHFLOW</v>
      </c>
      <c r="B119" s="66"/>
      <c r="C119" s="66"/>
      <c r="D119" s="66"/>
      <c r="E119" s="66"/>
      <c r="F119" s="66"/>
      <c r="G119" s="66"/>
      <c r="H119" s="66"/>
      <c r="I119" s="183" t="str">
        <f>I1</f>
        <v>TRANSWESTERN PIPELINE GROUP (Including Co. 92)</v>
      </c>
      <c r="J119" s="184"/>
      <c r="K119" s="184"/>
      <c r="L119" s="184"/>
      <c r="M119" s="66"/>
      <c r="N119" s="66"/>
      <c r="O119" s="66"/>
      <c r="P119" s="66"/>
      <c r="Q119" s="66"/>
      <c r="R119" s="66"/>
      <c r="S119" s="66"/>
      <c r="T119" s="66"/>
      <c r="U119" s="66"/>
      <c r="V119" s="65">
        <f ca="1">NOW()</f>
        <v>41887.551149189814</v>
      </c>
      <c r="W119" s="66"/>
      <c r="X119" s="66"/>
      <c r="Y119" s="66"/>
      <c r="Z119" s="66"/>
      <c r="AA119" s="67" t="str">
        <f ca="1">A1</f>
        <v>C:\Users\Felienne\Enron\EnronSpreadsheets\[tracy_geaccone__40369__CFTW02PL.xls]CASHFLOW</v>
      </c>
      <c r="AB119" s="66"/>
      <c r="AC119" s="66"/>
      <c r="AD119" s="183" t="str">
        <f>I1</f>
        <v>TRANSWESTERN PIPELINE GROUP (Including Co. 92)</v>
      </c>
      <c r="AE119" s="184"/>
      <c r="AF119" s="184"/>
      <c r="AG119" s="184"/>
      <c r="AH119" s="66"/>
      <c r="AI119" s="66"/>
      <c r="AJ119" s="66"/>
      <c r="AK119" s="66"/>
      <c r="AL119" s="66"/>
      <c r="AM119" s="66"/>
      <c r="AN119" s="66"/>
      <c r="AO119" s="66"/>
      <c r="AP119" s="66"/>
      <c r="AQ119" s="65">
        <f ca="1">NOW()</f>
        <v>41887.551149189814</v>
      </c>
      <c r="AR119" s="66"/>
      <c r="AS119" s="66"/>
      <c r="AT119" s="66"/>
      <c r="AU119" s="66"/>
    </row>
    <row r="120" spans="1:47" ht="12.75" customHeight="1" x14ac:dyDescent="0.2">
      <c r="A120" s="62" t="s">
        <v>508</v>
      </c>
      <c r="B120" s="66"/>
      <c r="C120" s="66"/>
      <c r="D120" s="66"/>
      <c r="E120" s="66"/>
      <c r="F120" s="66"/>
      <c r="G120" s="66"/>
      <c r="H120" s="66"/>
      <c r="I120" s="181" t="s">
        <v>509</v>
      </c>
      <c r="J120" s="184"/>
      <c r="K120" s="184"/>
      <c r="L120" s="184"/>
      <c r="M120" s="66"/>
      <c r="N120" s="66"/>
      <c r="O120" s="66"/>
      <c r="P120" s="66"/>
      <c r="Q120" s="66"/>
      <c r="R120" s="66"/>
      <c r="S120" s="66"/>
      <c r="T120" s="66"/>
      <c r="U120" s="66"/>
      <c r="V120" s="70">
        <f ca="1">NOW()</f>
        <v>41887.551149189814</v>
      </c>
      <c r="W120" s="66"/>
      <c r="X120" s="66"/>
      <c r="Y120" s="66"/>
      <c r="Z120" s="66"/>
      <c r="AA120" s="62" t="s">
        <v>510</v>
      </c>
      <c r="AB120" s="66"/>
      <c r="AC120" s="66"/>
      <c r="AD120" s="183" t="str">
        <f>I120</f>
        <v>FUNDS FLOW STATEMENT</v>
      </c>
      <c r="AE120" s="184"/>
      <c r="AF120" s="184"/>
      <c r="AG120" s="184"/>
      <c r="AH120" s="66"/>
      <c r="AI120" s="66"/>
      <c r="AJ120" s="66"/>
      <c r="AK120" s="66"/>
      <c r="AL120" s="66"/>
      <c r="AM120" s="66"/>
      <c r="AN120" s="66"/>
      <c r="AO120" s="66"/>
      <c r="AP120" s="66"/>
      <c r="AQ120" s="70">
        <f ca="1">NOW()</f>
        <v>41887.551149189814</v>
      </c>
      <c r="AR120" s="66"/>
      <c r="AS120" s="66"/>
      <c r="AT120" s="66"/>
      <c r="AU120" s="66"/>
    </row>
    <row r="121" spans="1:47" ht="12.75" customHeight="1" x14ac:dyDescent="0.2">
      <c r="A121" s="66"/>
      <c r="B121" s="66"/>
      <c r="C121" s="66"/>
      <c r="D121" s="66"/>
      <c r="E121" s="66"/>
      <c r="F121" s="66"/>
      <c r="G121" s="66"/>
      <c r="H121" s="66"/>
      <c r="I121" s="183" t="str">
        <f>I3</f>
        <v>2002 OPERATING PLAN</v>
      </c>
      <c r="J121" s="184"/>
      <c r="K121" s="184"/>
      <c r="L121" s="184"/>
      <c r="M121" s="66"/>
      <c r="N121" s="66"/>
      <c r="O121" s="66"/>
      <c r="P121" s="66"/>
      <c r="Q121" s="66"/>
      <c r="R121" s="66"/>
      <c r="S121" s="66"/>
      <c r="T121" s="66"/>
      <c r="U121" s="66"/>
      <c r="V121"/>
      <c r="W121" s="66"/>
      <c r="X121" s="66"/>
      <c r="Y121" s="66"/>
      <c r="Z121" s="66"/>
      <c r="AA121" s="63"/>
      <c r="AB121" s="66"/>
      <c r="AC121" s="66"/>
      <c r="AD121" s="183" t="str">
        <f>I3</f>
        <v>2002 OPERATING PLAN</v>
      </c>
      <c r="AE121" s="184"/>
      <c r="AF121" s="184"/>
      <c r="AG121" s="184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</row>
    <row r="122" spans="1:47" ht="12.75" customHeight="1" x14ac:dyDescent="0.2">
      <c r="A122" s="66"/>
      <c r="B122" s="66"/>
      <c r="C122" s="66"/>
      <c r="D122" s="66"/>
      <c r="E122" s="66"/>
      <c r="F122" s="66"/>
      <c r="G122" s="66"/>
      <c r="H122" s="66"/>
      <c r="I122" s="183" t="str">
        <f>I4</f>
        <v>(Thousands of Dollars)</v>
      </c>
      <c r="J122" s="184"/>
      <c r="K122" s="184"/>
      <c r="L122" s="184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3"/>
      <c r="AB122" s="66"/>
      <c r="AC122" s="66"/>
      <c r="AD122" s="183" t="str">
        <f>I4</f>
        <v>(Thousands of Dollars)</v>
      </c>
      <c r="AE122" s="184"/>
      <c r="AF122" s="184"/>
      <c r="AG122" s="184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</row>
    <row r="123" spans="1:47" ht="12.75" customHeight="1" x14ac:dyDescent="0.2">
      <c r="A123" s="66"/>
      <c r="B123" s="66"/>
      <c r="C123" s="66"/>
      <c r="D123" s="111">
        <f t="shared" ref="D123:H125" si="99">D5</f>
        <v>0</v>
      </c>
      <c r="E123" s="111">
        <f t="shared" si="99"/>
        <v>0</v>
      </c>
      <c r="F123" s="111">
        <f t="shared" si="99"/>
        <v>0</v>
      </c>
      <c r="G123" s="111">
        <f t="shared" si="99"/>
        <v>0</v>
      </c>
      <c r="H123" s="111">
        <f t="shared" si="99"/>
        <v>0</v>
      </c>
      <c r="I123" s="111">
        <f>I5</f>
        <v>0</v>
      </c>
      <c r="J123" s="111">
        <f t="shared" ref="J123:O125" si="100">J5</f>
        <v>0</v>
      </c>
      <c r="K123" s="111">
        <f t="shared" si="100"/>
        <v>0</v>
      </c>
      <c r="L123" s="111">
        <f t="shared" si="100"/>
        <v>0</v>
      </c>
      <c r="M123" s="111">
        <f t="shared" si="100"/>
        <v>0</v>
      </c>
      <c r="N123" s="111">
        <f t="shared" si="100"/>
        <v>0</v>
      </c>
      <c r="O123" s="111">
        <f t="shared" si="100"/>
        <v>0</v>
      </c>
      <c r="P123" s="66"/>
      <c r="Q123" s="66"/>
      <c r="R123" s="66"/>
      <c r="S123" s="66"/>
      <c r="T123" s="111">
        <f>T5</f>
        <v>0</v>
      </c>
      <c r="U123" s="66"/>
      <c r="V123" s="111">
        <f>V5</f>
        <v>0</v>
      </c>
      <c r="W123" s="66"/>
      <c r="X123" s="66"/>
      <c r="Y123" s="66"/>
      <c r="Z123" s="66"/>
      <c r="AA123" s="63"/>
      <c r="AB123" s="66"/>
      <c r="AC123" s="66"/>
      <c r="AD123" s="66"/>
      <c r="AE123" s="66"/>
      <c r="AF123" s="111">
        <f>AF5</f>
        <v>0</v>
      </c>
      <c r="AG123" s="66"/>
      <c r="AH123" s="111">
        <f>AH5</f>
        <v>0</v>
      </c>
      <c r="AI123" s="66"/>
      <c r="AJ123" s="66"/>
      <c r="AK123" s="111">
        <f>AK5</f>
        <v>0</v>
      </c>
      <c r="AL123" s="66"/>
      <c r="AM123" s="66"/>
      <c r="AN123" s="66"/>
      <c r="AO123" s="66"/>
      <c r="AP123" s="191"/>
      <c r="AQ123" s="184"/>
      <c r="AR123" s="66"/>
      <c r="AS123" s="66"/>
      <c r="AT123" s="66"/>
      <c r="AU123" s="66"/>
    </row>
    <row r="124" spans="1:47" ht="12.75" customHeight="1" x14ac:dyDescent="0.2">
      <c r="A124" s="66"/>
      <c r="B124" s="66"/>
      <c r="C124" s="66"/>
      <c r="D124" s="111" t="str">
        <f t="shared" si="99"/>
        <v>PLAN</v>
      </c>
      <c r="E124" s="111" t="str">
        <f t="shared" si="99"/>
        <v>PLAN</v>
      </c>
      <c r="F124" s="111" t="str">
        <f t="shared" si="99"/>
        <v>PLAN</v>
      </c>
      <c r="G124" s="111" t="str">
        <f t="shared" si="99"/>
        <v>PLAN</v>
      </c>
      <c r="H124" s="111" t="str">
        <f t="shared" si="99"/>
        <v>PLAN</v>
      </c>
      <c r="I124" s="111" t="str">
        <f>I6</f>
        <v>PLAN</v>
      </c>
      <c r="J124" s="111" t="str">
        <f t="shared" si="100"/>
        <v>PLAN</v>
      </c>
      <c r="K124" s="111" t="str">
        <f t="shared" si="100"/>
        <v>PLAN</v>
      </c>
      <c r="L124" s="111" t="str">
        <f t="shared" si="100"/>
        <v>PLAN</v>
      </c>
      <c r="M124" s="111" t="str">
        <f t="shared" si="100"/>
        <v>PLAN</v>
      </c>
      <c r="N124" s="111" t="str">
        <f t="shared" si="100"/>
        <v>PLAN</v>
      </c>
      <c r="O124" s="111" t="str">
        <f t="shared" si="100"/>
        <v>PLAN</v>
      </c>
      <c r="P124" s="111" t="str">
        <f t="shared" ref="P124:R125" si="101">P6</f>
        <v>TOTAL</v>
      </c>
      <c r="Q124" s="111" t="str">
        <f t="shared" si="101"/>
        <v>FEB.</v>
      </c>
      <c r="R124" s="111" t="str">
        <f t="shared" si="101"/>
        <v>ESTIMATED</v>
      </c>
      <c r="S124" s="66"/>
      <c r="T124" s="111" t="str">
        <f>T6</f>
        <v>PLAN</v>
      </c>
      <c r="U124" s="111" t="str">
        <f>U6</f>
        <v>MARCH</v>
      </c>
      <c r="V124" s="111" t="str">
        <f>V6</f>
        <v>PLAN</v>
      </c>
      <c r="W124" s="66"/>
      <c r="X124" s="66"/>
      <c r="Y124" s="66"/>
      <c r="Z124" s="66"/>
      <c r="AA124" s="63"/>
      <c r="AB124" s="111" t="str">
        <f t="shared" ref="AB124:AD125" si="102">AB6</f>
        <v>TOTAL</v>
      </c>
      <c r="AC124" s="111" t="str">
        <f t="shared" si="102"/>
        <v>MARCH</v>
      </c>
      <c r="AD124" s="111" t="str">
        <f t="shared" si="102"/>
        <v>ESTIMATED</v>
      </c>
      <c r="AE124" s="66"/>
      <c r="AF124" s="111" t="str">
        <f>AF6</f>
        <v>PLAN</v>
      </c>
      <c r="AG124" s="111" t="str">
        <f>AG6</f>
        <v>MARCH</v>
      </c>
      <c r="AH124" s="111" t="str">
        <f>AH6</f>
        <v>PLAN</v>
      </c>
      <c r="AI124" s="66"/>
      <c r="AJ124" s="121" t="str">
        <f>AJ6</f>
        <v>ACT./EST. vs. PLAN</v>
      </c>
      <c r="AK124" s="121"/>
      <c r="AL124" s="111"/>
      <c r="AM124" s="121" t="str">
        <f>AM6</f>
        <v>3rd C.E. 2001</v>
      </c>
      <c r="AN124" s="121"/>
      <c r="AO124" s="66"/>
      <c r="AP124" s="121" t="str">
        <f>AP6</f>
        <v>Sept. YTD</v>
      </c>
      <c r="AQ124" s="121"/>
      <c r="AR124" s="66"/>
      <c r="AS124" s="66"/>
      <c r="AT124" s="66"/>
      <c r="AU124" s="66"/>
    </row>
    <row r="125" spans="1:47" ht="12.75" customHeight="1" x14ac:dyDescent="0.2">
      <c r="A125" s="66"/>
      <c r="B125" s="66"/>
      <c r="C125" s="66"/>
      <c r="D125" s="76" t="str">
        <f t="shared" si="99"/>
        <v>JAN</v>
      </c>
      <c r="E125" s="76" t="str">
        <f t="shared" si="99"/>
        <v>FEB</v>
      </c>
      <c r="F125" s="76" t="str">
        <f t="shared" si="99"/>
        <v>MAR</v>
      </c>
      <c r="G125" s="76" t="str">
        <f t="shared" si="99"/>
        <v>APR</v>
      </c>
      <c r="H125" s="76" t="str">
        <f t="shared" si="99"/>
        <v>MAY</v>
      </c>
      <c r="I125" s="76" t="str">
        <f>I7</f>
        <v>JUN</v>
      </c>
      <c r="J125" s="76" t="str">
        <f t="shared" si="100"/>
        <v>JUL</v>
      </c>
      <c r="K125" s="76" t="str">
        <f t="shared" si="100"/>
        <v>AUG</v>
      </c>
      <c r="L125" s="76" t="str">
        <f t="shared" si="100"/>
        <v>SEP</v>
      </c>
      <c r="M125" s="76" t="str">
        <f t="shared" si="100"/>
        <v>OCT</v>
      </c>
      <c r="N125" s="76" t="str">
        <f t="shared" si="100"/>
        <v>NOV</v>
      </c>
      <c r="O125" s="76" t="str">
        <f t="shared" si="100"/>
        <v>DEC</v>
      </c>
      <c r="P125" s="76">
        <f t="shared" si="101"/>
        <v>2002</v>
      </c>
      <c r="Q125" s="76" t="str">
        <f t="shared" si="101"/>
        <v>Y-T-D</v>
      </c>
      <c r="R125" s="76" t="str">
        <f t="shared" si="101"/>
        <v>R.M.</v>
      </c>
      <c r="S125" s="66"/>
      <c r="T125" s="76">
        <f>T7</f>
        <v>2002</v>
      </c>
      <c r="U125" s="76" t="str">
        <f>U7</f>
        <v>Y-T-D</v>
      </c>
      <c r="V125" s="76" t="str">
        <f>V7</f>
        <v>R.M.</v>
      </c>
      <c r="W125" s="66"/>
      <c r="X125" s="66"/>
      <c r="Y125" s="66"/>
      <c r="Z125" s="66"/>
      <c r="AA125" s="63"/>
      <c r="AB125" s="76">
        <f t="shared" si="102"/>
        <v>2002</v>
      </c>
      <c r="AC125" s="76" t="str">
        <f t="shared" si="102"/>
        <v>Y-T-D</v>
      </c>
      <c r="AD125" s="76" t="str">
        <f t="shared" si="102"/>
        <v>R.M.</v>
      </c>
      <c r="AE125" s="66"/>
      <c r="AF125" s="76">
        <f>AF7</f>
        <v>2002</v>
      </c>
      <c r="AG125" s="76" t="str">
        <f>AG7</f>
        <v>Y-T-D</v>
      </c>
      <c r="AH125" s="76" t="str">
        <f>AH7</f>
        <v>R.M.</v>
      </c>
      <c r="AI125" s="66"/>
      <c r="AJ125" s="76" t="str">
        <f>AJ7</f>
        <v>Y-T-D</v>
      </c>
      <c r="AK125" s="76" t="str">
        <f>AK7</f>
        <v>ANNUAL</v>
      </c>
      <c r="AL125" s="76"/>
      <c r="AM125" s="76" t="str">
        <f>AM7</f>
        <v>ANNUAL</v>
      </c>
      <c r="AN125" s="76" t="str">
        <f>AN7</f>
        <v>Variance</v>
      </c>
      <c r="AO125" s="66"/>
      <c r="AP125" s="76" t="str">
        <f>AP7</f>
        <v>2nd C.E.</v>
      </c>
      <c r="AQ125" s="76" t="str">
        <f>AQ7</f>
        <v>Variance</v>
      </c>
      <c r="AR125" s="66"/>
      <c r="AS125" s="66"/>
      <c r="AT125" s="66"/>
      <c r="AU125" s="66"/>
    </row>
    <row r="126" spans="1:47" ht="12.75" customHeight="1" x14ac:dyDescent="0.2">
      <c r="A126" s="108" t="str">
        <f>A8</f>
        <v>CASH FLOW FROM OPERATING ACTIVITIES</v>
      </c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3" t="str">
        <f t="shared" ref="AA126:AA131" si="103">A126</f>
        <v>CASH FLOW FROM OPERATING ACTIVITIES</v>
      </c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</row>
    <row r="127" spans="1:47" ht="12.75" customHeight="1" x14ac:dyDescent="0.2">
      <c r="A127" s="66" t="str">
        <f>A9</f>
        <v xml:space="preserve">   Net Income </v>
      </c>
      <c r="B127" s="66"/>
      <c r="C127" s="66"/>
      <c r="D127" s="114">
        <f t="shared" ref="D127:R127" si="104">D9</f>
        <v>5889</v>
      </c>
      <c r="E127" s="114">
        <f t="shared" si="104"/>
        <v>4788</v>
      </c>
      <c r="F127" s="114">
        <f t="shared" si="104"/>
        <v>5644</v>
      </c>
      <c r="G127" s="114">
        <f t="shared" si="104"/>
        <v>5429</v>
      </c>
      <c r="H127" s="114">
        <f t="shared" si="104"/>
        <v>5820</v>
      </c>
      <c r="I127" s="114">
        <f t="shared" si="104"/>
        <v>6167</v>
      </c>
      <c r="J127" s="114">
        <f t="shared" si="104"/>
        <v>6658</v>
      </c>
      <c r="K127" s="114">
        <f t="shared" si="104"/>
        <v>6600</v>
      </c>
      <c r="L127" s="114">
        <f t="shared" si="104"/>
        <v>6214</v>
      </c>
      <c r="M127" s="114">
        <f t="shared" si="104"/>
        <v>6573</v>
      </c>
      <c r="N127" s="114">
        <f t="shared" si="104"/>
        <v>6558</v>
      </c>
      <c r="O127" s="114">
        <f t="shared" si="104"/>
        <v>6679</v>
      </c>
      <c r="P127" s="114">
        <f t="shared" si="104"/>
        <v>73019</v>
      </c>
      <c r="Q127" s="114">
        <f t="shared" si="104"/>
        <v>10677</v>
      </c>
      <c r="R127" s="114">
        <f t="shared" si="104"/>
        <v>62342</v>
      </c>
      <c r="S127" s="66"/>
      <c r="T127" s="114">
        <f>T9</f>
        <v>0</v>
      </c>
      <c r="U127" s="114">
        <f>U9</f>
        <v>0</v>
      </c>
      <c r="V127" s="114">
        <f>V9</f>
        <v>0</v>
      </c>
      <c r="W127" s="66"/>
      <c r="X127" s="66"/>
      <c r="Y127" s="66"/>
      <c r="Z127" s="66"/>
      <c r="AA127" s="122" t="str">
        <f t="shared" si="103"/>
        <v xml:space="preserve">   Net Income </v>
      </c>
      <c r="AB127" s="114">
        <f>P127</f>
        <v>73019</v>
      </c>
      <c r="AC127" s="114">
        <f>AC9</f>
        <v>16321</v>
      </c>
      <c r="AD127" s="78">
        <f>AB127-AC127</f>
        <v>56698</v>
      </c>
      <c r="AE127" s="66"/>
      <c r="AF127" s="78">
        <f>T127</f>
        <v>0</v>
      </c>
      <c r="AG127" s="114">
        <f>AG9</f>
        <v>0</v>
      </c>
      <c r="AH127" s="78">
        <f>AF127-AG127</f>
        <v>0</v>
      </c>
      <c r="AI127" s="66"/>
      <c r="AJ127" s="78">
        <f>AC127-AG127</f>
        <v>16321</v>
      </c>
      <c r="AK127" s="78">
        <f>AB127-AF127</f>
        <v>73019</v>
      </c>
      <c r="AL127" s="66"/>
      <c r="AM127" s="114">
        <f>AM9</f>
        <v>77953</v>
      </c>
      <c r="AN127" s="78">
        <f>AB127-AM127</f>
        <v>-4934</v>
      </c>
      <c r="AO127" s="66"/>
      <c r="AP127" s="114">
        <f>AP9</f>
        <v>0</v>
      </c>
      <c r="AQ127" s="78">
        <f>AC127-AP127</f>
        <v>16321</v>
      </c>
      <c r="AR127" s="66"/>
      <c r="AS127" s="66"/>
      <c r="AT127" s="66"/>
      <c r="AU127" s="66"/>
    </row>
    <row r="128" spans="1:47" ht="12.75" customHeight="1" x14ac:dyDescent="0.2">
      <c r="A128" s="112" t="s">
        <v>511</v>
      </c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122" t="str">
        <f t="shared" si="103"/>
        <v xml:space="preserve">   Items not affecting Cash:</v>
      </c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  <c r="AS128" s="66"/>
      <c r="AT128" s="66"/>
      <c r="AU128" s="66"/>
    </row>
    <row r="129" spans="1:47" ht="12.75" customHeight="1" x14ac:dyDescent="0.2">
      <c r="A129" s="66" t="str">
        <f>A11</f>
        <v xml:space="preserve">      Depreciation and Amortization</v>
      </c>
      <c r="B129" s="66"/>
      <c r="C129" s="66"/>
      <c r="D129" s="114">
        <f t="shared" ref="D129:R129" si="105">D11</f>
        <v>1800</v>
      </c>
      <c r="E129" s="114">
        <f t="shared" si="105"/>
        <v>1803</v>
      </c>
      <c r="F129" s="114">
        <f t="shared" si="105"/>
        <v>1803</v>
      </c>
      <c r="G129" s="114">
        <f t="shared" si="105"/>
        <v>1803</v>
      </c>
      <c r="H129" s="114">
        <f t="shared" si="105"/>
        <v>1803</v>
      </c>
      <c r="I129" s="114">
        <f t="shared" si="105"/>
        <v>1805</v>
      </c>
      <c r="J129" s="114">
        <f t="shared" si="105"/>
        <v>1809</v>
      </c>
      <c r="K129" s="114">
        <f t="shared" si="105"/>
        <v>1809</v>
      </c>
      <c r="L129" s="114">
        <f t="shared" si="105"/>
        <v>1828</v>
      </c>
      <c r="M129" s="114">
        <f t="shared" si="105"/>
        <v>1828</v>
      </c>
      <c r="N129" s="114">
        <f t="shared" si="105"/>
        <v>1831</v>
      </c>
      <c r="O129" s="114">
        <f t="shared" si="105"/>
        <v>1835</v>
      </c>
      <c r="P129" s="114">
        <f t="shared" si="105"/>
        <v>21757</v>
      </c>
      <c r="Q129" s="114">
        <f t="shared" si="105"/>
        <v>3603</v>
      </c>
      <c r="R129" s="114">
        <f t="shared" si="105"/>
        <v>18154</v>
      </c>
      <c r="S129" s="66"/>
      <c r="T129" s="114">
        <f>T11</f>
        <v>0</v>
      </c>
      <c r="U129" s="114">
        <f>U11</f>
        <v>0</v>
      </c>
      <c r="V129" s="114">
        <f>V11</f>
        <v>0</v>
      </c>
      <c r="W129" s="66"/>
      <c r="X129" s="66"/>
      <c r="Y129" s="66"/>
      <c r="Z129" s="66"/>
      <c r="AA129" s="122" t="str">
        <f t="shared" si="103"/>
        <v xml:space="preserve">      Depreciation and Amortization</v>
      </c>
      <c r="AB129" s="114">
        <f>P129</f>
        <v>21757</v>
      </c>
      <c r="AC129" s="114">
        <f>AC11</f>
        <v>5406</v>
      </c>
      <c r="AD129" s="78">
        <f>AB129-AC129</f>
        <v>16351</v>
      </c>
      <c r="AE129" s="66"/>
      <c r="AF129" s="78">
        <f>T129</f>
        <v>0</v>
      </c>
      <c r="AG129" s="114">
        <f>AG11</f>
        <v>0</v>
      </c>
      <c r="AH129" s="78">
        <f>AF129-AG129</f>
        <v>0</v>
      </c>
      <c r="AI129" s="66"/>
      <c r="AJ129" s="78">
        <f>AC129-AG129</f>
        <v>5406</v>
      </c>
      <c r="AK129" s="78">
        <f>AB129-AF129</f>
        <v>21757</v>
      </c>
      <c r="AL129" s="66"/>
      <c r="AM129" s="114">
        <f>AM11</f>
        <v>20440</v>
      </c>
      <c r="AN129" s="78">
        <f>AB129-AM129</f>
        <v>1317</v>
      </c>
      <c r="AO129" s="66"/>
      <c r="AP129" s="114">
        <f>AP11</f>
        <v>0</v>
      </c>
      <c r="AQ129" s="78">
        <f>AC129-AP129</f>
        <v>5406</v>
      </c>
      <c r="AR129" s="66"/>
      <c r="AS129" s="66"/>
      <c r="AT129" s="66"/>
      <c r="AU129" s="66"/>
    </row>
    <row r="130" spans="1:47" ht="12.75" customHeight="1" x14ac:dyDescent="0.2">
      <c r="A130" s="112" t="s">
        <v>512</v>
      </c>
      <c r="B130" s="66"/>
      <c r="C130" s="66"/>
      <c r="D130" s="114">
        <f>D13</f>
        <v>304</v>
      </c>
      <c r="E130" s="114">
        <f t="shared" ref="E130:V130" si="106">E13</f>
        <v>329</v>
      </c>
      <c r="F130" s="114">
        <f t="shared" si="106"/>
        <v>318</v>
      </c>
      <c r="G130" s="114">
        <f t="shared" si="106"/>
        <v>366</v>
      </c>
      <c r="H130" s="114">
        <f t="shared" si="106"/>
        <v>420</v>
      </c>
      <c r="I130" s="114">
        <f t="shared" si="106"/>
        <v>448</v>
      </c>
      <c r="J130" s="114">
        <f t="shared" si="106"/>
        <v>453</v>
      </c>
      <c r="K130" s="114">
        <f t="shared" si="106"/>
        <v>452</v>
      </c>
      <c r="L130" s="114">
        <f t="shared" si="106"/>
        <v>980</v>
      </c>
      <c r="M130" s="114">
        <f t="shared" si="106"/>
        <v>423</v>
      </c>
      <c r="N130" s="114">
        <f t="shared" si="106"/>
        <v>-142</v>
      </c>
      <c r="O130" s="114">
        <f t="shared" si="106"/>
        <v>439</v>
      </c>
      <c r="P130" s="114">
        <f t="shared" si="106"/>
        <v>4790</v>
      </c>
      <c r="Q130" s="114">
        <f t="shared" si="106"/>
        <v>633</v>
      </c>
      <c r="R130" s="114">
        <f t="shared" si="106"/>
        <v>4157</v>
      </c>
      <c r="S130" s="66"/>
      <c r="T130" s="114">
        <f t="shared" si="106"/>
        <v>0</v>
      </c>
      <c r="U130" s="114">
        <f t="shared" si="106"/>
        <v>0</v>
      </c>
      <c r="V130" s="114">
        <f t="shared" si="106"/>
        <v>0</v>
      </c>
      <c r="W130" s="66"/>
      <c r="X130" s="66"/>
      <c r="Y130" s="66"/>
      <c r="Z130" s="66"/>
      <c r="AA130" s="122" t="str">
        <f t="shared" si="103"/>
        <v xml:space="preserve">      Deferred Income Taxes</v>
      </c>
      <c r="AB130" s="114">
        <f>P130</f>
        <v>4790</v>
      </c>
      <c r="AC130" s="114">
        <f>AC13</f>
        <v>951</v>
      </c>
      <c r="AD130" s="78">
        <f>AB130-AC130</f>
        <v>3839</v>
      </c>
      <c r="AE130" s="66"/>
      <c r="AF130" s="78">
        <f>T130</f>
        <v>0</v>
      </c>
      <c r="AG130" s="114">
        <f>AG13</f>
        <v>0</v>
      </c>
      <c r="AH130" s="78">
        <f>AF130-AG130</f>
        <v>0</v>
      </c>
      <c r="AI130" s="66"/>
      <c r="AJ130" s="78">
        <f>AC130-AG130</f>
        <v>951</v>
      </c>
      <c r="AK130" s="78">
        <f>AB130-AF130</f>
        <v>4790</v>
      </c>
      <c r="AL130" s="66"/>
      <c r="AM130" s="114">
        <f>AM13</f>
        <v>163</v>
      </c>
      <c r="AN130" s="78">
        <f>AB130-AM130</f>
        <v>4627</v>
      </c>
      <c r="AO130" s="66"/>
      <c r="AP130" s="114">
        <f>AP13</f>
        <v>0</v>
      </c>
      <c r="AQ130" s="78">
        <f>AC130-AP130</f>
        <v>951</v>
      </c>
      <c r="AR130" s="66"/>
      <c r="AS130" s="66"/>
      <c r="AT130" s="66"/>
      <c r="AU130" s="66"/>
    </row>
    <row r="131" spans="1:47" ht="12.75" customHeight="1" x14ac:dyDescent="0.2">
      <c r="A131" s="112" t="s">
        <v>513</v>
      </c>
      <c r="B131" s="66"/>
      <c r="C131" s="66"/>
      <c r="D131" s="116">
        <f t="shared" ref="D131:R131" si="107">D31</f>
        <v>0</v>
      </c>
      <c r="E131" s="116">
        <f t="shared" si="107"/>
        <v>0</v>
      </c>
      <c r="F131" s="116">
        <f t="shared" si="107"/>
        <v>0</v>
      </c>
      <c r="G131" s="116">
        <f t="shared" si="107"/>
        <v>0</v>
      </c>
      <c r="H131" s="116">
        <f t="shared" si="107"/>
        <v>0</v>
      </c>
      <c r="I131" s="116">
        <f t="shared" si="107"/>
        <v>0</v>
      </c>
      <c r="J131" s="116">
        <f t="shared" si="107"/>
        <v>0</v>
      </c>
      <c r="K131" s="116">
        <f t="shared" si="107"/>
        <v>0</v>
      </c>
      <c r="L131" s="116">
        <f t="shared" si="107"/>
        <v>0</v>
      </c>
      <c r="M131" s="116">
        <f t="shared" si="107"/>
        <v>0</v>
      </c>
      <c r="N131" s="116">
        <f t="shared" si="107"/>
        <v>0</v>
      </c>
      <c r="O131" s="116">
        <f t="shared" si="107"/>
        <v>0</v>
      </c>
      <c r="P131" s="116">
        <f t="shared" si="107"/>
        <v>0</v>
      </c>
      <c r="Q131" s="116">
        <f t="shared" si="107"/>
        <v>0</v>
      </c>
      <c r="R131" s="116">
        <f t="shared" si="107"/>
        <v>0</v>
      </c>
      <c r="S131" s="66"/>
      <c r="T131" s="116">
        <f>T31</f>
        <v>0</v>
      </c>
      <c r="U131" s="116">
        <f>U31</f>
        <v>0</v>
      </c>
      <c r="V131" s="116">
        <f>V31</f>
        <v>0</v>
      </c>
      <c r="W131" s="66"/>
      <c r="X131" s="66"/>
      <c r="Y131" s="66"/>
      <c r="Z131" s="66"/>
      <c r="AA131" s="122" t="str">
        <f t="shared" si="103"/>
        <v xml:space="preserve">      Net (Gain) / Loss on Sale of Assets</v>
      </c>
      <c r="AB131" s="116">
        <f>P131</f>
        <v>0</v>
      </c>
      <c r="AC131" s="116">
        <f>AC31</f>
        <v>0</v>
      </c>
      <c r="AD131" s="83">
        <f>AB131-AC131</f>
        <v>0</v>
      </c>
      <c r="AE131" s="66"/>
      <c r="AF131" s="83">
        <f>T131</f>
        <v>0</v>
      </c>
      <c r="AG131" s="116">
        <f>AG31</f>
        <v>0</v>
      </c>
      <c r="AH131" s="83">
        <f>AF131-AG131</f>
        <v>0</v>
      </c>
      <c r="AI131" s="66"/>
      <c r="AJ131" s="83">
        <f>AC131-AG131</f>
        <v>0</v>
      </c>
      <c r="AK131" s="83">
        <f>AB131-AF131</f>
        <v>0</v>
      </c>
      <c r="AL131" s="66"/>
      <c r="AM131" s="116">
        <f>AM31</f>
        <v>88</v>
      </c>
      <c r="AN131" s="83">
        <f>AB131-AM131</f>
        <v>-88</v>
      </c>
      <c r="AO131" s="66"/>
      <c r="AP131" s="116">
        <f>AP31</f>
        <v>0</v>
      </c>
      <c r="AQ131" s="83">
        <f>AC131-AP131</f>
        <v>0</v>
      </c>
      <c r="AR131" s="66"/>
      <c r="AS131" s="66"/>
      <c r="AT131" s="66"/>
      <c r="AU131" s="66"/>
    </row>
    <row r="132" spans="1:47" ht="3.95" customHeight="1" x14ac:dyDescent="0.2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3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</row>
    <row r="133" spans="1:47" ht="12.75" customHeight="1" x14ac:dyDescent="0.2">
      <c r="A133" s="115" t="str">
        <f>A80</f>
        <v xml:space="preserve">            Total Cash Flow From Operations</v>
      </c>
      <c r="B133" s="66"/>
      <c r="C133" s="66"/>
      <c r="D133" s="114">
        <f>SUM(D127:D131)</f>
        <v>7993</v>
      </c>
      <c r="E133" s="114">
        <f>SUM(E127:E131)</f>
        <v>6920</v>
      </c>
      <c r="F133" s="114">
        <f t="shared" ref="F133:V133" si="108">SUM(F127:F131)</f>
        <v>7765</v>
      </c>
      <c r="G133" s="114">
        <f t="shared" si="108"/>
        <v>7598</v>
      </c>
      <c r="H133" s="114">
        <f t="shared" si="108"/>
        <v>8043</v>
      </c>
      <c r="I133" s="114">
        <f t="shared" si="108"/>
        <v>8420</v>
      </c>
      <c r="J133" s="114">
        <f t="shared" si="108"/>
        <v>8920</v>
      </c>
      <c r="K133" s="114">
        <f t="shared" si="108"/>
        <v>8861</v>
      </c>
      <c r="L133" s="114">
        <f t="shared" si="108"/>
        <v>9022</v>
      </c>
      <c r="M133" s="114">
        <f t="shared" si="108"/>
        <v>8824</v>
      </c>
      <c r="N133" s="114">
        <f t="shared" si="108"/>
        <v>8247</v>
      </c>
      <c r="O133" s="114">
        <f t="shared" si="108"/>
        <v>8953</v>
      </c>
      <c r="P133" s="114">
        <f t="shared" si="108"/>
        <v>99566</v>
      </c>
      <c r="Q133" s="114">
        <f t="shared" si="108"/>
        <v>14913</v>
      </c>
      <c r="R133" s="114">
        <f t="shared" si="108"/>
        <v>84653</v>
      </c>
      <c r="S133" s="66"/>
      <c r="T133" s="114">
        <f t="shared" si="108"/>
        <v>0</v>
      </c>
      <c r="U133" s="114">
        <f t="shared" si="108"/>
        <v>0</v>
      </c>
      <c r="V133" s="114">
        <f t="shared" si="108"/>
        <v>0</v>
      </c>
      <c r="W133" s="66"/>
      <c r="X133" s="66"/>
      <c r="Y133" s="66"/>
      <c r="Z133" s="66"/>
      <c r="AA133" s="122" t="str">
        <f>A133</f>
        <v xml:space="preserve">            Total Cash Flow From Operations</v>
      </c>
      <c r="AB133" s="114">
        <f>SUM(AB127:AB131)</f>
        <v>99566</v>
      </c>
      <c r="AC133" s="114">
        <f t="shared" ref="AC133:AQ133" si="109">SUM(AC127:AC131)</f>
        <v>22678</v>
      </c>
      <c r="AD133" s="114">
        <f t="shared" si="109"/>
        <v>76888</v>
      </c>
      <c r="AE133" s="114"/>
      <c r="AF133" s="114">
        <f t="shared" si="109"/>
        <v>0</v>
      </c>
      <c r="AG133" s="114">
        <f t="shared" si="109"/>
        <v>0</v>
      </c>
      <c r="AH133" s="114">
        <f t="shared" si="109"/>
        <v>0</v>
      </c>
      <c r="AI133" s="66"/>
      <c r="AJ133" s="114">
        <f t="shared" si="109"/>
        <v>22678</v>
      </c>
      <c r="AK133" s="114">
        <f t="shared" si="109"/>
        <v>99566</v>
      </c>
      <c r="AL133" s="66"/>
      <c r="AM133" s="114">
        <f t="shared" si="109"/>
        <v>98644</v>
      </c>
      <c r="AN133" s="114">
        <f t="shared" si="109"/>
        <v>922</v>
      </c>
      <c r="AO133" s="66"/>
      <c r="AP133" s="114">
        <f t="shared" si="109"/>
        <v>0</v>
      </c>
      <c r="AQ133" s="114">
        <f t="shared" si="109"/>
        <v>22678</v>
      </c>
      <c r="AR133" s="66"/>
      <c r="AS133" s="66"/>
      <c r="AT133" s="66"/>
      <c r="AU133" s="66"/>
    </row>
    <row r="134" spans="1:47" ht="3.95" customHeight="1" x14ac:dyDescent="0.2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3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</row>
    <row r="135" spans="1:47" ht="12.75" customHeight="1" x14ac:dyDescent="0.2">
      <c r="A135" s="117" t="str">
        <f>A32</f>
        <v xml:space="preserve">   Other Regulatory Assets / Liabilities</v>
      </c>
      <c r="B135" s="66"/>
      <c r="C135" s="66"/>
      <c r="D135" s="114">
        <f>D32</f>
        <v>430</v>
      </c>
      <c r="E135" s="114">
        <f t="shared" ref="E135:V135" si="110">E32</f>
        <v>404</v>
      </c>
      <c r="F135" s="114">
        <f t="shared" si="110"/>
        <v>415</v>
      </c>
      <c r="G135" s="114">
        <f t="shared" si="110"/>
        <v>368</v>
      </c>
      <c r="H135" s="114">
        <f t="shared" si="110"/>
        <v>314</v>
      </c>
      <c r="I135" s="114">
        <f t="shared" si="110"/>
        <v>287</v>
      </c>
      <c r="J135" s="114">
        <f t="shared" si="110"/>
        <v>279</v>
      </c>
      <c r="K135" s="114">
        <f t="shared" si="110"/>
        <v>283</v>
      </c>
      <c r="L135" s="114">
        <f t="shared" si="110"/>
        <v>289</v>
      </c>
      <c r="M135" s="114">
        <f t="shared" si="110"/>
        <v>302</v>
      </c>
      <c r="N135" s="114">
        <f t="shared" si="110"/>
        <v>280</v>
      </c>
      <c r="O135" s="114">
        <f t="shared" si="110"/>
        <v>282</v>
      </c>
      <c r="P135" s="114">
        <f t="shared" si="110"/>
        <v>3933</v>
      </c>
      <c r="Q135" s="114">
        <f t="shared" si="110"/>
        <v>834</v>
      </c>
      <c r="R135" s="114">
        <f t="shared" si="110"/>
        <v>3099</v>
      </c>
      <c r="S135" s="66"/>
      <c r="T135" s="114">
        <f t="shared" si="110"/>
        <v>0</v>
      </c>
      <c r="U135" s="114">
        <f t="shared" si="110"/>
        <v>0</v>
      </c>
      <c r="V135" s="114">
        <f t="shared" si="110"/>
        <v>0</v>
      </c>
      <c r="W135" s="66"/>
      <c r="X135" s="66"/>
      <c r="Y135" s="66"/>
      <c r="Z135" s="66"/>
      <c r="AA135" s="122" t="str">
        <f>A135</f>
        <v xml:space="preserve">   Other Regulatory Assets / Liabilities</v>
      </c>
      <c r="AB135" s="114">
        <f>P135</f>
        <v>3933</v>
      </c>
      <c r="AC135" s="114">
        <f>AC32</f>
        <v>1249</v>
      </c>
      <c r="AD135" s="78">
        <f>AB135-AC135</f>
        <v>2684</v>
      </c>
      <c r="AE135" s="66"/>
      <c r="AF135" s="78">
        <f>T135</f>
        <v>0</v>
      </c>
      <c r="AG135" s="114">
        <f>AG32</f>
        <v>0</v>
      </c>
      <c r="AH135" s="78">
        <f>AF135-AG135</f>
        <v>0</v>
      </c>
      <c r="AI135" s="66"/>
      <c r="AJ135" s="78">
        <f>AC135-AG135</f>
        <v>1249</v>
      </c>
      <c r="AK135" s="78">
        <f>AB135-AF135</f>
        <v>3933</v>
      </c>
      <c r="AL135" s="66"/>
      <c r="AM135" s="114">
        <f>AM32</f>
        <v>5001</v>
      </c>
      <c r="AN135" s="78">
        <f>AB135-AM135</f>
        <v>-1068</v>
      </c>
      <c r="AO135" s="66"/>
      <c r="AP135" s="114">
        <f>AP32</f>
        <v>0</v>
      </c>
      <c r="AQ135" s="78">
        <f>AC135-AP135</f>
        <v>1249</v>
      </c>
      <c r="AR135" s="66"/>
      <c r="AS135" s="66"/>
      <c r="AT135" s="66"/>
      <c r="AU135" s="66"/>
    </row>
    <row r="136" spans="1:47" ht="12.75" customHeight="1" x14ac:dyDescent="0.2">
      <c r="A136" s="117" t="str">
        <f>A28</f>
        <v xml:space="preserve">   Price Risk Management Activities (Net)</v>
      </c>
      <c r="B136" s="66"/>
      <c r="C136" s="66"/>
      <c r="D136" s="114">
        <f t="shared" ref="D136:R137" si="111">D28</f>
        <v>0</v>
      </c>
      <c r="E136" s="114">
        <f t="shared" si="111"/>
        <v>0</v>
      </c>
      <c r="F136" s="114">
        <f t="shared" si="111"/>
        <v>0</v>
      </c>
      <c r="G136" s="114">
        <f t="shared" si="111"/>
        <v>0</v>
      </c>
      <c r="H136" s="114">
        <f t="shared" si="111"/>
        <v>0</v>
      </c>
      <c r="I136" s="114">
        <f t="shared" si="111"/>
        <v>0</v>
      </c>
      <c r="J136" s="114">
        <f t="shared" si="111"/>
        <v>0</v>
      </c>
      <c r="K136" s="114">
        <f t="shared" si="111"/>
        <v>0</v>
      </c>
      <c r="L136" s="114">
        <f t="shared" si="111"/>
        <v>0</v>
      </c>
      <c r="M136" s="114">
        <f t="shared" si="111"/>
        <v>0</v>
      </c>
      <c r="N136" s="114">
        <f t="shared" si="111"/>
        <v>0</v>
      </c>
      <c r="O136" s="114">
        <f t="shared" si="111"/>
        <v>0</v>
      </c>
      <c r="P136" s="114">
        <f t="shared" si="111"/>
        <v>0</v>
      </c>
      <c r="Q136" s="114">
        <f t="shared" si="111"/>
        <v>0</v>
      </c>
      <c r="R136" s="114">
        <f t="shared" si="111"/>
        <v>0</v>
      </c>
      <c r="S136" s="66"/>
      <c r="T136" s="114">
        <f t="shared" ref="T136:V138" si="112">T28</f>
        <v>0</v>
      </c>
      <c r="U136" s="114">
        <f t="shared" si="112"/>
        <v>0</v>
      </c>
      <c r="V136" s="114">
        <f t="shared" si="112"/>
        <v>0</v>
      </c>
      <c r="W136" s="66"/>
      <c r="X136" s="66"/>
      <c r="Y136" s="66"/>
      <c r="Z136" s="66"/>
      <c r="AA136" s="122" t="str">
        <f>A136</f>
        <v xml:space="preserve">   Price Risk Management Activities (Net)</v>
      </c>
      <c r="AB136" s="114">
        <f>P136</f>
        <v>0</v>
      </c>
      <c r="AC136" s="114">
        <f>AC28</f>
        <v>0</v>
      </c>
      <c r="AD136" s="78">
        <f>AB136-AC136</f>
        <v>0</v>
      </c>
      <c r="AE136" s="66"/>
      <c r="AF136" s="78">
        <f>T136</f>
        <v>0</v>
      </c>
      <c r="AG136" s="114">
        <f>AG28</f>
        <v>0</v>
      </c>
      <c r="AH136" s="78">
        <f>AF136-AG136</f>
        <v>0</v>
      </c>
      <c r="AI136" s="66"/>
      <c r="AJ136" s="78">
        <f>AC136-AG136</f>
        <v>0</v>
      </c>
      <c r="AK136" s="78">
        <f>AB136-AF136</f>
        <v>0</v>
      </c>
      <c r="AL136" s="66"/>
      <c r="AM136" s="114">
        <f>AM28</f>
        <v>-134</v>
      </c>
      <c r="AN136" s="78">
        <f>AB136-AM136</f>
        <v>134</v>
      </c>
      <c r="AO136" s="66"/>
      <c r="AP136" s="114">
        <f>AP28</f>
        <v>0</v>
      </c>
      <c r="AQ136" s="78">
        <f>AC136-AP136</f>
        <v>0</v>
      </c>
      <c r="AR136" s="66"/>
      <c r="AS136" s="66"/>
      <c r="AT136" s="66"/>
      <c r="AU136" s="66"/>
    </row>
    <row r="137" spans="1:47" ht="12.75" customHeight="1" x14ac:dyDescent="0.2">
      <c r="A137" s="117" t="str">
        <f>A29</f>
        <v xml:space="preserve">   Equity Earnings</v>
      </c>
      <c r="B137" s="66"/>
      <c r="C137" s="66"/>
      <c r="D137" s="114">
        <f t="shared" si="111"/>
        <v>0</v>
      </c>
      <c r="E137" s="114">
        <f t="shared" si="111"/>
        <v>0</v>
      </c>
      <c r="F137" s="114">
        <f t="shared" si="111"/>
        <v>0</v>
      </c>
      <c r="G137" s="114">
        <f t="shared" si="111"/>
        <v>0</v>
      </c>
      <c r="H137" s="114">
        <f t="shared" si="111"/>
        <v>0</v>
      </c>
      <c r="I137" s="114">
        <f t="shared" si="111"/>
        <v>0</v>
      </c>
      <c r="J137" s="114">
        <f t="shared" si="111"/>
        <v>0</v>
      </c>
      <c r="K137" s="114">
        <f t="shared" si="111"/>
        <v>0</v>
      </c>
      <c r="L137" s="114">
        <f t="shared" si="111"/>
        <v>0</v>
      </c>
      <c r="M137" s="114">
        <f t="shared" si="111"/>
        <v>0</v>
      </c>
      <c r="N137" s="114">
        <f t="shared" si="111"/>
        <v>0</v>
      </c>
      <c r="O137" s="114">
        <f t="shared" si="111"/>
        <v>0</v>
      </c>
      <c r="P137" s="114">
        <f t="shared" si="111"/>
        <v>0</v>
      </c>
      <c r="Q137" s="114">
        <f t="shared" si="111"/>
        <v>0</v>
      </c>
      <c r="R137" s="114">
        <f t="shared" si="111"/>
        <v>0</v>
      </c>
      <c r="S137" s="66"/>
      <c r="T137" s="114">
        <f t="shared" si="112"/>
        <v>0</v>
      </c>
      <c r="U137" s="114">
        <f t="shared" si="112"/>
        <v>0</v>
      </c>
      <c r="V137" s="114">
        <f t="shared" si="112"/>
        <v>0</v>
      </c>
      <c r="W137" s="66"/>
      <c r="X137" s="66"/>
      <c r="Y137" s="66"/>
      <c r="Z137" s="66"/>
      <c r="AA137" s="122" t="str">
        <f>A137</f>
        <v xml:space="preserve">   Equity Earnings</v>
      </c>
      <c r="AB137" s="114">
        <f>P137</f>
        <v>0</v>
      </c>
      <c r="AC137" s="114">
        <f>AC29</f>
        <v>0</v>
      </c>
      <c r="AD137" s="78">
        <f>AB137-AC137</f>
        <v>0</v>
      </c>
      <c r="AE137" s="66"/>
      <c r="AF137" s="78">
        <f>T137</f>
        <v>0</v>
      </c>
      <c r="AG137" s="114">
        <f>AG29</f>
        <v>0</v>
      </c>
      <c r="AH137" s="78">
        <f>AF137-AG137</f>
        <v>0</v>
      </c>
      <c r="AI137" s="66"/>
      <c r="AJ137" s="78">
        <f>AC137-AG137</f>
        <v>0</v>
      </c>
      <c r="AK137" s="78">
        <f>AB137-AF137</f>
        <v>0</v>
      </c>
      <c r="AL137" s="66"/>
      <c r="AM137" s="114">
        <f>AM29</f>
        <v>0</v>
      </c>
      <c r="AN137" s="78">
        <f>AB137-AM137</f>
        <v>0</v>
      </c>
      <c r="AO137" s="66"/>
      <c r="AP137" s="114">
        <f>AP29</f>
        <v>0</v>
      </c>
      <c r="AQ137" s="78">
        <f>AC137-AP137</f>
        <v>0</v>
      </c>
      <c r="AR137" s="66"/>
      <c r="AS137" s="66"/>
      <c r="AT137" s="66"/>
      <c r="AU137" s="66"/>
    </row>
    <row r="138" spans="1:47" ht="12.75" customHeight="1" x14ac:dyDescent="0.2">
      <c r="A138" s="117" t="str">
        <f>A30</f>
        <v xml:space="preserve">   Equity / Partnership Distributions</v>
      </c>
      <c r="B138" s="66"/>
      <c r="C138" s="66"/>
      <c r="D138" s="114">
        <f t="shared" ref="D138:R138" si="113">D30</f>
        <v>0</v>
      </c>
      <c r="E138" s="114">
        <f t="shared" si="113"/>
        <v>0</v>
      </c>
      <c r="F138" s="114">
        <f t="shared" si="113"/>
        <v>0</v>
      </c>
      <c r="G138" s="114">
        <f t="shared" si="113"/>
        <v>0</v>
      </c>
      <c r="H138" s="114">
        <f t="shared" si="113"/>
        <v>0</v>
      </c>
      <c r="I138" s="114">
        <f t="shared" si="113"/>
        <v>0</v>
      </c>
      <c r="J138" s="114">
        <f t="shared" si="113"/>
        <v>0</v>
      </c>
      <c r="K138" s="114">
        <f t="shared" si="113"/>
        <v>0</v>
      </c>
      <c r="L138" s="114">
        <f t="shared" si="113"/>
        <v>0</v>
      </c>
      <c r="M138" s="114">
        <f t="shared" si="113"/>
        <v>0</v>
      </c>
      <c r="N138" s="114">
        <f t="shared" si="113"/>
        <v>0</v>
      </c>
      <c r="O138" s="114">
        <f t="shared" si="113"/>
        <v>0</v>
      </c>
      <c r="P138" s="114">
        <f t="shared" si="113"/>
        <v>0</v>
      </c>
      <c r="Q138" s="114">
        <f t="shared" si="113"/>
        <v>0</v>
      </c>
      <c r="R138" s="114">
        <f t="shared" si="113"/>
        <v>0</v>
      </c>
      <c r="S138" s="66"/>
      <c r="T138" s="114">
        <f t="shared" si="112"/>
        <v>0</v>
      </c>
      <c r="U138" s="114">
        <f t="shared" si="112"/>
        <v>0</v>
      </c>
      <c r="V138" s="114">
        <f t="shared" si="112"/>
        <v>0</v>
      </c>
      <c r="W138" s="66"/>
      <c r="X138" s="66"/>
      <c r="Y138" s="66"/>
      <c r="Z138" s="66"/>
      <c r="AA138" s="122" t="str">
        <f>A138</f>
        <v xml:space="preserve">   Equity / Partnership Distributions</v>
      </c>
      <c r="AB138" s="114">
        <f>P138</f>
        <v>0</v>
      </c>
      <c r="AC138" s="114">
        <f>AC30</f>
        <v>0</v>
      </c>
      <c r="AD138" s="78">
        <f>AB138-AC138</f>
        <v>0</v>
      </c>
      <c r="AE138" s="66"/>
      <c r="AF138" s="78">
        <f>T138</f>
        <v>0</v>
      </c>
      <c r="AG138" s="114">
        <f>AG30</f>
        <v>0</v>
      </c>
      <c r="AH138" s="78">
        <f>AF138-AG138</f>
        <v>0</v>
      </c>
      <c r="AI138" s="66"/>
      <c r="AJ138" s="78">
        <f>AC138-AG138</f>
        <v>0</v>
      </c>
      <c r="AK138" s="78">
        <f>AB138-AF138</f>
        <v>0</v>
      </c>
      <c r="AL138" s="66"/>
      <c r="AM138" s="114">
        <f>AM30</f>
        <v>0</v>
      </c>
      <c r="AN138" s="78">
        <f>AB138-AM138</f>
        <v>0</v>
      </c>
      <c r="AO138" s="66"/>
      <c r="AP138" s="114">
        <f>AP30</f>
        <v>0</v>
      </c>
      <c r="AQ138" s="78">
        <f>AC138-AP138</f>
        <v>0</v>
      </c>
      <c r="AR138" s="66"/>
      <c r="AS138" s="66"/>
      <c r="AT138" s="66"/>
      <c r="AU138" s="66"/>
    </row>
    <row r="139" spans="1:47" ht="12.75" customHeight="1" x14ac:dyDescent="0.2">
      <c r="A139" s="117" t="str">
        <f>A33</f>
        <v xml:space="preserve">   Other (Incl. All Capital Costs &amp; Current Reserve Activity)</v>
      </c>
      <c r="B139" s="66"/>
      <c r="C139" s="66"/>
      <c r="D139" s="116">
        <f t="shared" ref="D139:R139" si="114">D12+D33</f>
        <v>-275</v>
      </c>
      <c r="E139" s="116">
        <f t="shared" si="114"/>
        <v>-275</v>
      </c>
      <c r="F139" s="116">
        <f t="shared" si="114"/>
        <v>-275</v>
      </c>
      <c r="G139" s="116">
        <f t="shared" si="114"/>
        <v>-274</v>
      </c>
      <c r="H139" s="116">
        <f t="shared" si="114"/>
        <v>-275</v>
      </c>
      <c r="I139" s="116">
        <f t="shared" si="114"/>
        <v>-275</v>
      </c>
      <c r="J139" s="116">
        <f t="shared" si="114"/>
        <v>-276</v>
      </c>
      <c r="K139" s="116">
        <f t="shared" si="114"/>
        <v>-274</v>
      </c>
      <c r="L139" s="116">
        <f t="shared" si="114"/>
        <v>-276</v>
      </c>
      <c r="M139" s="116">
        <f t="shared" si="114"/>
        <v>-275</v>
      </c>
      <c r="N139" s="116">
        <f t="shared" si="114"/>
        <v>-276</v>
      </c>
      <c r="O139" s="116">
        <f t="shared" si="114"/>
        <v>-274</v>
      </c>
      <c r="P139" s="116">
        <f t="shared" si="114"/>
        <v>-3300</v>
      </c>
      <c r="Q139" s="116">
        <f t="shared" si="114"/>
        <v>-550</v>
      </c>
      <c r="R139" s="116">
        <f t="shared" si="114"/>
        <v>-2750</v>
      </c>
      <c r="S139" s="84"/>
      <c r="T139" s="116">
        <f>T12+T33</f>
        <v>0</v>
      </c>
      <c r="U139" s="116">
        <f>U12+U33</f>
        <v>0</v>
      </c>
      <c r="V139" s="116">
        <f>V12+V33</f>
        <v>0</v>
      </c>
      <c r="W139" s="66"/>
      <c r="X139" s="66"/>
      <c r="Y139" s="66"/>
      <c r="Z139" s="66"/>
      <c r="AA139" s="122" t="str">
        <f>A139</f>
        <v xml:space="preserve">   Other (Incl. All Capital Costs &amp; Current Reserve Activity)</v>
      </c>
      <c r="AB139" s="116">
        <f>P139</f>
        <v>-3300</v>
      </c>
      <c r="AC139" s="116">
        <f>AC12+AC33</f>
        <v>-825</v>
      </c>
      <c r="AD139" s="83">
        <f>AB139-AC139</f>
        <v>-2475</v>
      </c>
      <c r="AE139" s="84"/>
      <c r="AF139" s="83">
        <f>T139</f>
        <v>0</v>
      </c>
      <c r="AG139" s="116">
        <f>AG12+AG33</f>
        <v>0</v>
      </c>
      <c r="AH139" s="83">
        <f>AF139-AG139</f>
        <v>0</v>
      </c>
      <c r="AI139" s="66"/>
      <c r="AJ139" s="83">
        <f>AC139-AG139</f>
        <v>-825</v>
      </c>
      <c r="AK139" s="83">
        <f>AB139-AF139</f>
        <v>-3300</v>
      </c>
      <c r="AL139" s="66"/>
      <c r="AM139" s="116">
        <f>AM12+AM33</f>
        <v>9724</v>
      </c>
      <c r="AN139" s="83">
        <f>AB139-AM139</f>
        <v>-13024</v>
      </c>
      <c r="AO139" s="66"/>
      <c r="AP139" s="116">
        <f>AP12+AP33</f>
        <v>0</v>
      </c>
      <c r="AQ139" s="83">
        <f>AC139-AP139</f>
        <v>-825</v>
      </c>
      <c r="AR139" s="66"/>
      <c r="AS139" s="66"/>
      <c r="AT139" s="66"/>
      <c r="AU139" s="66"/>
    </row>
    <row r="140" spans="1:47" ht="3.95" customHeight="1" x14ac:dyDescent="0.2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3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  <c r="AS140" s="66"/>
      <c r="AT140" s="66"/>
      <c r="AU140" s="66"/>
    </row>
    <row r="141" spans="1:47" ht="12.75" customHeight="1" x14ac:dyDescent="0.2">
      <c r="A141" s="118" t="s">
        <v>514</v>
      </c>
      <c r="B141" s="66"/>
      <c r="C141" s="66"/>
      <c r="D141" s="216">
        <f>SUM(D133:D139)</f>
        <v>8148</v>
      </c>
      <c r="E141" s="216">
        <f t="shared" ref="E141:T141" si="115">SUM(E133:E139)</f>
        <v>7049</v>
      </c>
      <c r="F141" s="216">
        <f t="shared" si="115"/>
        <v>7905</v>
      </c>
      <c r="G141" s="216">
        <f t="shared" si="115"/>
        <v>7692</v>
      </c>
      <c r="H141" s="216">
        <f t="shared" si="115"/>
        <v>8082</v>
      </c>
      <c r="I141" s="216">
        <f t="shared" si="115"/>
        <v>8432</v>
      </c>
      <c r="J141" s="216">
        <f t="shared" si="115"/>
        <v>8923</v>
      </c>
      <c r="K141" s="216">
        <f t="shared" si="115"/>
        <v>8870</v>
      </c>
      <c r="L141" s="216">
        <f t="shared" si="115"/>
        <v>9035</v>
      </c>
      <c r="M141" s="216">
        <f t="shared" si="115"/>
        <v>8851</v>
      </c>
      <c r="N141" s="216">
        <f t="shared" si="115"/>
        <v>8251</v>
      </c>
      <c r="O141" s="216">
        <f t="shared" si="115"/>
        <v>8961</v>
      </c>
      <c r="P141" s="216">
        <f t="shared" si="115"/>
        <v>100199</v>
      </c>
      <c r="Q141" s="216">
        <f t="shared" si="115"/>
        <v>15197</v>
      </c>
      <c r="R141" s="216">
        <f t="shared" si="115"/>
        <v>85002</v>
      </c>
      <c r="S141" s="134"/>
      <c r="T141" s="216">
        <f t="shared" si="115"/>
        <v>0</v>
      </c>
      <c r="U141" s="216">
        <f>SUM(U133:U139)</f>
        <v>0</v>
      </c>
      <c r="V141" s="216">
        <f>SUM(V133:V139)</f>
        <v>0</v>
      </c>
      <c r="W141" s="66"/>
      <c r="X141" s="66"/>
      <c r="Y141" s="66"/>
      <c r="Z141" s="66"/>
      <c r="AA141" s="63" t="str">
        <f>A141</f>
        <v xml:space="preserve">            Total Funds Flow From Operations</v>
      </c>
      <c r="AB141" s="216">
        <f>SUM(AB133:AB139)</f>
        <v>100199</v>
      </c>
      <c r="AC141" s="216">
        <f>SUM(AC133:AC139)</f>
        <v>23102</v>
      </c>
      <c r="AD141" s="216">
        <f>SUM(AD133:AD139)</f>
        <v>77097</v>
      </c>
      <c r="AE141" s="216"/>
      <c r="AF141" s="216">
        <f>SUM(AF133:AF139)</f>
        <v>0</v>
      </c>
      <c r="AG141" s="216">
        <f>SUM(AG133:AG139)</f>
        <v>0</v>
      </c>
      <c r="AH141" s="216">
        <f>SUM(AH133:AH139)</f>
        <v>0</v>
      </c>
      <c r="AI141" s="66"/>
      <c r="AJ141" s="216">
        <f>SUM(AJ133:AJ139)</f>
        <v>23102</v>
      </c>
      <c r="AK141" s="216">
        <f>SUM(AK133:AK139)</f>
        <v>100199</v>
      </c>
      <c r="AL141" s="66"/>
      <c r="AM141" s="216">
        <f>SUM(AM133:AM139)</f>
        <v>113235</v>
      </c>
      <c r="AN141" s="216">
        <f>SUM(AN133:AN139)</f>
        <v>-13036</v>
      </c>
      <c r="AO141" s="66"/>
      <c r="AP141" s="216">
        <f>SUM(AP133:AP139)</f>
        <v>0</v>
      </c>
      <c r="AQ141" s="216">
        <f>SUM(AQ133:AQ139)</f>
        <v>23102</v>
      </c>
      <c r="AR141" s="66"/>
      <c r="AS141" s="66"/>
      <c r="AT141" s="66"/>
      <c r="AU141" s="66"/>
    </row>
    <row r="142" spans="1:47" ht="3.95" customHeight="1" x14ac:dyDescent="0.2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3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  <c r="AS142" s="66"/>
      <c r="AT142" s="66"/>
      <c r="AU142" s="66"/>
    </row>
    <row r="143" spans="1:47" ht="12.75" customHeight="1" x14ac:dyDescent="0.2">
      <c r="A143" s="66" t="str">
        <f>A15</f>
        <v xml:space="preserve">   Working Capital Changes:</v>
      </c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122" t="str">
        <f t="shared" ref="AA143:AA153" si="116">A143</f>
        <v xml:space="preserve">   Working Capital Changes:</v>
      </c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U143" s="66"/>
    </row>
    <row r="144" spans="1:47" ht="12.75" customHeight="1" x14ac:dyDescent="0.2">
      <c r="A144" s="112" t="s">
        <v>515</v>
      </c>
      <c r="B144" s="66"/>
      <c r="C144" s="66"/>
      <c r="D144" s="114">
        <f t="shared" ref="D144:R144" si="117">D16+D20</f>
        <v>-635</v>
      </c>
      <c r="E144" s="114">
        <f t="shared" si="117"/>
        <v>1790</v>
      </c>
      <c r="F144" s="114">
        <f t="shared" si="117"/>
        <v>-1318</v>
      </c>
      <c r="G144" s="114">
        <f t="shared" si="117"/>
        <v>502</v>
      </c>
      <c r="H144" s="114">
        <f t="shared" si="117"/>
        <v>-532</v>
      </c>
      <c r="I144" s="114">
        <f t="shared" si="117"/>
        <v>-554</v>
      </c>
      <c r="J144" s="114">
        <f t="shared" si="117"/>
        <v>-1371</v>
      </c>
      <c r="K144" s="114">
        <f t="shared" si="117"/>
        <v>163</v>
      </c>
      <c r="L144" s="114">
        <f t="shared" si="117"/>
        <v>454</v>
      </c>
      <c r="M144" s="114">
        <f t="shared" si="117"/>
        <v>-464</v>
      </c>
      <c r="N144" s="114">
        <f t="shared" si="117"/>
        <v>147</v>
      </c>
      <c r="O144" s="114">
        <f t="shared" si="117"/>
        <v>-467</v>
      </c>
      <c r="P144" s="114">
        <f t="shared" si="117"/>
        <v>-2285</v>
      </c>
      <c r="Q144" s="114">
        <f t="shared" si="117"/>
        <v>1155</v>
      </c>
      <c r="R144" s="114">
        <f t="shared" si="117"/>
        <v>-3440</v>
      </c>
      <c r="S144" s="66"/>
      <c r="T144" s="114">
        <f>T16+T20</f>
        <v>0</v>
      </c>
      <c r="U144" s="114">
        <f>U16+U20</f>
        <v>0</v>
      </c>
      <c r="V144" s="114">
        <f>V16+V20</f>
        <v>0</v>
      </c>
      <c r="W144" s="66"/>
      <c r="X144" s="66"/>
      <c r="Y144" s="66"/>
      <c r="Z144" s="66"/>
      <c r="AA144" s="122" t="str">
        <f t="shared" si="116"/>
        <v xml:space="preserve">      Accounts Receivable (Including Exchange Gas Rec.)</v>
      </c>
      <c r="AB144" s="114">
        <f t="shared" ref="AB144:AB153" si="118">P144</f>
        <v>-2285</v>
      </c>
      <c r="AC144" s="114">
        <f>AC16+AC20</f>
        <v>-163</v>
      </c>
      <c r="AD144" s="78">
        <f t="shared" ref="AD144:AD153" si="119">AB144-AC144</f>
        <v>-2122</v>
      </c>
      <c r="AE144" s="66"/>
      <c r="AF144" s="78">
        <f t="shared" ref="AF144:AF153" si="120">T144</f>
        <v>0</v>
      </c>
      <c r="AG144" s="114">
        <f>AG16+AG20</f>
        <v>0</v>
      </c>
      <c r="AH144" s="78">
        <f t="shared" ref="AH144:AH153" si="121">AF144-AG144</f>
        <v>0</v>
      </c>
      <c r="AI144" s="66"/>
      <c r="AJ144" s="78">
        <f t="shared" ref="AJ144:AJ153" si="122">AC144-AG144</f>
        <v>-163</v>
      </c>
      <c r="AK144" s="78">
        <f t="shared" ref="AK144:AK153" si="123">AB144-AF144</f>
        <v>-2285</v>
      </c>
      <c r="AL144" s="66"/>
      <c r="AM144" s="114">
        <f>AM16+AM20</f>
        <v>-17417</v>
      </c>
      <c r="AN144" s="78">
        <f t="shared" ref="AN144:AN153" si="124">AB144-AM144</f>
        <v>15132</v>
      </c>
      <c r="AO144" s="66"/>
      <c r="AP144" s="114">
        <f>AP16+AP20</f>
        <v>0</v>
      </c>
      <c r="AQ144" s="78">
        <f t="shared" ref="AQ144:AQ153" si="125">AC144-AP144</f>
        <v>-163</v>
      </c>
      <c r="AR144" s="66"/>
      <c r="AS144" s="66"/>
      <c r="AT144" s="66"/>
      <c r="AU144" s="66"/>
    </row>
    <row r="145" spans="1:47" ht="12.75" customHeight="1" x14ac:dyDescent="0.2">
      <c r="A145" s="66" t="str">
        <f>A17</f>
        <v xml:space="preserve">      Inventories (Materials &amp; Supplies)</v>
      </c>
      <c r="B145" s="66"/>
      <c r="C145" s="66"/>
      <c r="D145" s="114">
        <f>D17</f>
        <v>0</v>
      </c>
      <c r="E145" s="114">
        <f t="shared" ref="E145:R145" si="126">E17</f>
        <v>0</v>
      </c>
      <c r="F145" s="114">
        <f t="shared" si="126"/>
        <v>0</v>
      </c>
      <c r="G145" s="114">
        <f t="shared" si="126"/>
        <v>0</v>
      </c>
      <c r="H145" s="114">
        <f t="shared" si="126"/>
        <v>0</v>
      </c>
      <c r="I145" s="114">
        <f t="shared" si="126"/>
        <v>0</v>
      </c>
      <c r="J145" s="114">
        <f t="shared" si="126"/>
        <v>0</v>
      </c>
      <c r="K145" s="114">
        <f t="shared" si="126"/>
        <v>0</v>
      </c>
      <c r="L145" s="114">
        <f t="shared" si="126"/>
        <v>0</v>
      </c>
      <c r="M145" s="114">
        <f t="shared" si="126"/>
        <v>0</v>
      </c>
      <c r="N145" s="114">
        <f t="shared" si="126"/>
        <v>0</v>
      </c>
      <c r="O145" s="114">
        <f t="shared" si="126"/>
        <v>0</v>
      </c>
      <c r="P145" s="114">
        <f t="shared" si="126"/>
        <v>0</v>
      </c>
      <c r="Q145" s="114">
        <f t="shared" si="126"/>
        <v>0</v>
      </c>
      <c r="R145" s="114">
        <f t="shared" si="126"/>
        <v>0</v>
      </c>
      <c r="S145" s="66"/>
      <c r="T145" s="114">
        <f>T17</f>
        <v>0</v>
      </c>
      <c r="U145" s="114">
        <f>U17</f>
        <v>0</v>
      </c>
      <c r="V145" s="114">
        <f>V17</f>
        <v>0</v>
      </c>
      <c r="W145" s="66"/>
      <c r="X145" s="66"/>
      <c r="Y145" s="66"/>
      <c r="Z145" s="66"/>
      <c r="AA145" s="122" t="str">
        <f t="shared" si="116"/>
        <v xml:space="preserve">      Inventories (Materials &amp; Supplies)</v>
      </c>
      <c r="AB145" s="114">
        <f t="shared" si="118"/>
        <v>0</v>
      </c>
      <c r="AC145" s="114">
        <f>AC17</f>
        <v>0</v>
      </c>
      <c r="AD145" s="78">
        <f t="shared" si="119"/>
        <v>0</v>
      </c>
      <c r="AE145" s="66"/>
      <c r="AF145" s="78">
        <f t="shared" si="120"/>
        <v>0</v>
      </c>
      <c r="AG145" s="114">
        <f>AG17</f>
        <v>0</v>
      </c>
      <c r="AH145" s="78">
        <f t="shared" si="121"/>
        <v>0</v>
      </c>
      <c r="AI145" s="66"/>
      <c r="AJ145" s="78">
        <f t="shared" si="122"/>
        <v>0</v>
      </c>
      <c r="AK145" s="78">
        <f t="shared" si="123"/>
        <v>0</v>
      </c>
      <c r="AL145" s="66"/>
      <c r="AM145" s="114">
        <f>AM17</f>
        <v>101</v>
      </c>
      <c r="AN145" s="78">
        <f t="shared" si="124"/>
        <v>-101</v>
      </c>
      <c r="AO145" s="66"/>
      <c r="AP145" s="114">
        <f>AP17+AP21</f>
        <v>0</v>
      </c>
      <c r="AQ145" s="78">
        <f t="shared" si="125"/>
        <v>0</v>
      </c>
      <c r="AR145" s="66"/>
      <c r="AS145" s="66"/>
      <c r="AT145" s="66"/>
      <c r="AU145" s="66"/>
    </row>
    <row r="146" spans="1:47" ht="12.75" customHeight="1" x14ac:dyDescent="0.2">
      <c r="A146" s="66" t="str">
        <f>A22</f>
        <v xml:space="preserve">      Prepayments</v>
      </c>
      <c r="B146" s="66"/>
      <c r="C146" s="66"/>
      <c r="D146" s="114">
        <f>D22</f>
        <v>13</v>
      </c>
      <c r="E146" s="114">
        <f t="shared" ref="E146:R146" si="127">E22</f>
        <v>13</v>
      </c>
      <c r="F146" s="114">
        <f t="shared" si="127"/>
        <v>13</v>
      </c>
      <c r="G146" s="114">
        <f t="shared" si="127"/>
        <v>13</v>
      </c>
      <c r="H146" s="114">
        <f t="shared" si="127"/>
        <v>13</v>
      </c>
      <c r="I146" s="114">
        <f t="shared" si="127"/>
        <v>13</v>
      </c>
      <c r="J146" s="114">
        <f t="shared" si="127"/>
        <v>13</v>
      </c>
      <c r="K146" s="114">
        <f t="shared" si="127"/>
        <v>13</v>
      </c>
      <c r="L146" s="114">
        <f t="shared" si="127"/>
        <v>13</v>
      </c>
      <c r="M146" s="114">
        <f t="shared" si="127"/>
        <v>13</v>
      </c>
      <c r="N146" s="114">
        <f t="shared" si="127"/>
        <v>13</v>
      </c>
      <c r="O146" s="114">
        <f t="shared" si="127"/>
        <v>-162</v>
      </c>
      <c r="P146" s="114">
        <f t="shared" si="127"/>
        <v>-19</v>
      </c>
      <c r="Q146" s="114">
        <f t="shared" si="127"/>
        <v>26</v>
      </c>
      <c r="R146" s="114">
        <f t="shared" si="127"/>
        <v>-45</v>
      </c>
      <c r="S146" s="66"/>
      <c r="T146" s="114">
        <f>T22</f>
        <v>0</v>
      </c>
      <c r="U146" s="114">
        <f>U22</f>
        <v>0</v>
      </c>
      <c r="V146" s="114">
        <f>V22</f>
        <v>0</v>
      </c>
      <c r="W146" s="66"/>
      <c r="X146" s="66"/>
      <c r="Y146" s="66"/>
      <c r="Z146" s="66"/>
      <c r="AA146" s="122" t="str">
        <f t="shared" si="116"/>
        <v xml:space="preserve">      Prepayments</v>
      </c>
      <c r="AB146" s="114">
        <f t="shared" si="118"/>
        <v>-19</v>
      </c>
      <c r="AC146" s="114">
        <f>AC22</f>
        <v>39</v>
      </c>
      <c r="AD146" s="78">
        <f t="shared" si="119"/>
        <v>-58</v>
      </c>
      <c r="AE146" s="66"/>
      <c r="AF146" s="78">
        <f t="shared" si="120"/>
        <v>0</v>
      </c>
      <c r="AG146" s="114">
        <f>AG22</f>
        <v>0</v>
      </c>
      <c r="AH146" s="78">
        <f t="shared" si="121"/>
        <v>0</v>
      </c>
      <c r="AI146" s="66"/>
      <c r="AJ146" s="78">
        <f>AC146-AG146</f>
        <v>39</v>
      </c>
      <c r="AK146" s="78">
        <f>AB146-AF146</f>
        <v>-19</v>
      </c>
      <c r="AL146" s="66"/>
      <c r="AM146" s="114">
        <f>AM22</f>
        <v>-150</v>
      </c>
      <c r="AN146" s="78">
        <f t="shared" si="124"/>
        <v>131</v>
      </c>
      <c r="AO146" s="66"/>
      <c r="AP146" s="114">
        <f>AP18+AP22</f>
        <v>0</v>
      </c>
      <c r="AQ146" s="78">
        <f t="shared" si="125"/>
        <v>39</v>
      </c>
      <c r="AR146" s="66"/>
      <c r="AS146" s="66"/>
      <c r="AT146" s="66"/>
      <c r="AU146" s="66"/>
    </row>
    <row r="147" spans="1:47" ht="12.75" customHeight="1" x14ac:dyDescent="0.2">
      <c r="A147" s="112" t="s">
        <v>516</v>
      </c>
      <c r="B147" s="66"/>
      <c r="C147" s="66"/>
      <c r="D147" s="114">
        <f t="shared" ref="D147:R147" si="128">D18+D19+D21</f>
        <v>1</v>
      </c>
      <c r="E147" s="114">
        <f t="shared" si="128"/>
        <v>-904</v>
      </c>
      <c r="F147" s="114">
        <f t="shared" si="128"/>
        <v>238</v>
      </c>
      <c r="G147" s="114">
        <f t="shared" si="128"/>
        <v>-91</v>
      </c>
      <c r="H147" s="114">
        <f t="shared" si="128"/>
        <v>79</v>
      </c>
      <c r="I147" s="114">
        <f t="shared" si="128"/>
        <v>-7</v>
      </c>
      <c r="J147" s="114">
        <f t="shared" si="128"/>
        <v>512</v>
      </c>
      <c r="K147" s="114">
        <f t="shared" si="128"/>
        <v>31</v>
      </c>
      <c r="L147" s="114">
        <f t="shared" si="128"/>
        <v>375</v>
      </c>
      <c r="M147" s="114">
        <f t="shared" si="128"/>
        <v>129</v>
      </c>
      <c r="N147" s="114">
        <f t="shared" si="128"/>
        <v>-329</v>
      </c>
      <c r="O147" s="114">
        <f t="shared" si="128"/>
        <v>734</v>
      </c>
      <c r="P147" s="114">
        <f t="shared" si="128"/>
        <v>768</v>
      </c>
      <c r="Q147" s="114">
        <f t="shared" si="128"/>
        <v>-903</v>
      </c>
      <c r="R147" s="114">
        <f t="shared" si="128"/>
        <v>1671</v>
      </c>
      <c r="S147" s="66"/>
      <c r="T147" s="114">
        <f>T18+T19+T21</f>
        <v>0</v>
      </c>
      <c r="U147" s="114">
        <f>U18+U19+U21</f>
        <v>0</v>
      </c>
      <c r="V147" s="114">
        <f>V18+V19+V21</f>
        <v>0</v>
      </c>
      <c r="W147" s="66"/>
      <c r="X147" s="66"/>
      <c r="Y147" s="66"/>
      <c r="Z147" s="66"/>
      <c r="AA147" s="122" t="str">
        <f t="shared" si="116"/>
        <v xml:space="preserve">      Accounts Payable &amp; Other (Including Exchange Gas Pay.)</v>
      </c>
      <c r="AB147" s="114">
        <f t="shared" si="118"/>
        <v>768</v>
      </c>
      <c r="AC147" s="114">
        <f>AC18+AC19+AC21</f>
        <v>-665</v>
      </c>
      <c r="AD147" s="78">
        <f t="shared" si="119"/>
        <v>1433</v>
      </c>
      <c r="AE147" s="66"/>
      <c r="AF147" s="78">
        <f t="shared" si="120"/>
        <v>0</v>
      </c>
      <c r="AG147" s="114">
        <f>AG18+AG19+AG21</f>
        <v>0</v>
      </c>
      <c r="AH147" s="78">
        <f t="shared" si="121"/>
        <v>0</v>
      </c>
      <c r="AI147" s="66"/>
      <c r="AJ147" s="78">
        <f t="shared" si="122"/>
        <v>-665</v>
      </c>
      <c r="AK147" s="78">
        <f t="shared" si="123"/>
        <v>768</v>
      </c>
      <c r="AL147" s="66"/>
      <c r="AM147" s="114">
        <f>AM18+AM19+AM21</f>
        <v>13730</v>
      </c>
      <c r="AN147" s="78">
        <f t="shared" si="124"/>
        <v>-12962</v>
      </c>
      <c r="AO147" s="66"/>
      <c r="AP147" s="114">
        <f>AP18+AP19+AP21</f>
        <v>0</v>
      </c>
      <c r="AQ147" s="78">
        <f t="shared" si="125"/>
        <v>-665</v>
      </c>
      <c r="AR147" s="66"/>
      <c r="AS147" s="66"/>
      <c r="AT147" s="66"/>
      <c r="AU147" s="66"/>
    </row>
    <row r="148" spans="1:47" ht="12.75" customHeight="1" x14ac:dyDescent="0.2">
      <c r="A148" s="66" t="str">
        <f>A23</f>
        <v xml:space="preserve">      Accrued Interest - Third Party</v>
      </c>
      <c r="B148" s="66"/>
      <c r="C148" s="66"/>
      <c r="D148" s="114">
        <f t="shared" ref="D148:R148" si="129">D23</f>
        <v>89</v>
      </c>
      <c r="E148" s="114">
        <f t="shared" si="129"/>
        <v>89</v>
      </c>
      <c r="F148" s="114">
        <f t="shared" si="129"/>
        <v>89</v>
      </c>
      <c r="G148" s="114">
        <f t="shared" si="129"/>
        <v>88</v>
      </c>
      <c r="H148" s="114">
        <f t="shared" si="129"/>
        <v>-444</v>
      </c>
      <c r="I148" s="114">
        <f t="shared" si="129"/>
        <v>89</v>
      </c>
      <c r="J148" s="114">
        <f t="shared" si="129"/>
        <v>89</v>
      </c>
      <c r="K148" s="114">
        <f t="shared" si="129"/>
        <v>89</v>
      </c>
      <c r="L148" s="114">
        <f t="shared" si="129"/>
        <v>89</v>
      </c>
      <c r="M148" s="114">
        <f t="shared" si="129"/>
        <v>88</v>
      </c>
      <c r="N148" s="114">
        <f t="shared" si="129"/>
        <v>-474</v>
      </c>
      <c r="O148" s="114">
        <f t="shared" si="129"/>
        <v>59</v>
      </c>
      <c r="P148" s="114">
        <f t="shared" si="129"/>
        <v>-60</v>
      </c>
      <c r="Q148" s="114">
        <f t="shared" si="129"/>
        <v>178</v>
      </c>
      <c r="R148" s="114">
        <f t="shared" si="129"/>
        <v>-238</v>
      </c>
      <c r="S148" s="66"/>
      <c r="T148" s="114">
        <f>T23</f>
        <v>0</v>
      </c>
      <c r="U148" s="114">
        <f>U23</f>
        <v>0</v>
      </c>
      <c r="V148" s="114">
        <f>V23</f>
        <v>0</v>
      </c>
      <c r="W148" s="66"/>
      <c r="X148" s="66"/>
      <c r="Y148" s="66"/>
      <c r="Z148" s="66"/>
      <c r="AA148" s="122" t="str">
        <f t="shared" si="116"/>
        <v xml:space="preserve">      Accrued Interest - Third Party</v>
      </c>
      <c r="AB148" s="114">
        <f t="shared" si="118"/>
        <v>-60</v>
      </c>
      <c r="AC148" s="114">
        <f>AC23</f>
        <v>267</v>
      </c>
      <c r="AD148" s="78">
        <f t="shared" si="119"/>
        <v>-327</v>
      </c>
      <c r="AE148" s="66"/>
      <c r="AF148" s="78">
        <f t="shared" si="120"/>
        <v>0</v>
      </c>
      <c r="AG148" s="114">
        <f>AG23</f>
        <v>0</v>
      </c>
      <c r="AH148" s="78">
        <f t="shared" si="121"/>
        <v>0</v>
      </c>
      <c r="AI148" s="66"/>
      <c r="AJ148" s="78">
        <f t="shared" si="122"/>
        <v>267</v>
      </c>
      <c r="AK148" s="78">
        <f t="shared" si="123"/>
        <v>-60</v>
      </c>
      <c r="AL148" s="66"/>
      <c r="AM148" s="114">
        <f>AM23</f>
        <v>-2804</v>
      </c>
      <c r="AN148" s="78">
        <f t="shared" si="124"/>
        <v>2744</v>
      </c>
      <c r="AO148" s="66"/>
      <c r="AP148" s="114">
        <f>AP23</f>
        <v>0</v>
      </c>
      <c r="AQ148" s="78">
        <f t="shared" si="125"/>
        <v>267</v>
      </c>
      <c r="AR148" s="66"/>
      <c r="AS148" s="66"/>
      <c r="AT148" s="66"/>
      <c r="AU148" s="66"/>
    </row>
    <row r="149" spans="1:47" ht="12.75" customHeight="1" x14ac:dyDescent="0.2">
      <c r="A149" s="97" t="s">
        <v>489</v>
      </c>
      <c r="B149" s="66"/>
      <c r="C149" s="66"/>
      <c r="D149" s="79">
        <v>0</v>
      </c>
      <c r="E149" s="79">
        <v>0</v>
      </c>
      <c r="F149" s="79">
        <v>0</v>
      </c>
      <c r="G149" s="79">
        <v>0</v>
      </c>
      <c r="H149" s="79">
        <v>0</v>
      </c>
      <c r="I149" s="79">
        <v>0</v>
      </c>
      <c r="J149" s="79">
        <v>0</v>
      </c>
      <c r="K149" s="79">
        <v>0</v>
      </c>
      <c r="L149" s="79">
        <v>0</v>
      </c>
      <c r="M149" s="79">
        <v>0</v>
      </c>
      <c r="N149" s="79">
        <v>0</v>
      </c>
      <c r="O149" s="79">
        <v>0</v>
      </c>
      <c r="P149" s="78">
        <f>SUM(D149:O149)</f>
        <v>0</v>
      </c>
      <c r="Q149" s="79">
        <f>SUM(D149:E149)</f>
        <v>0</v>
      </c>
      <c r="R149" s="78">
        <f>P149-Q149</f>
        <v>0</v>
      </c>
      <c r="S149" s="66"/>
      <c r="T149" s="79">
        <v>0</v>
      </c>
      <c r="U149" s="79">
        <v>0</v>
      </c>
      <c r="V149" s="79">
        <v>0</v>
      </c>
      <c r="W149" s="66"/>
      <c r="X149" s="66"/>
      <c r="Y149" s="66"/>
      <c r="Z149" s="66"/>
      <c r="AA149" s="122" t="str">
        <f t="shared" si="116"/>
        <v xml:space="preserve">      Accrued Income Taxes</v>
      </c>
      <c r="AB149" s="114">
        <f t="shared" si="118"/>
        <v>0</v>
      </c>
      <c r="AC149" s="79">
        <f>SUM(D149:F149)</f>
        <v>0</v>
      </c>
      <c r="AD149" s="78">
        <f t="shared" si="119"/>
        <v>0</v>
      </c>
      <c r="AE149" s="66"/>
      <c r="AF149" s="78">
        <f t="shared" si="120"/>
        <v>0</v>
      </c>
      <c r="AG149" s="79">
        <v>0</v>
      </c>
      <c r="AH149" s="78">
        <f t="shared" si="121"/>
        <v>0</v>
      </c>
      <c r="AI149" s="66"/>
      <c r="AJ149" s="78">
        <f t="shared" si="122"/>
        <v>0</v>
      </c>
      <c r="AK149" s="78">
        <f t="shared" si="123"/>
        <v>0</v>
      </c>
      <c r="AL149" s="66"/>
      <c r="AM149" s="79">
        <v>0</v>
      </c>
      <c r="AN149" s="78">
        <f t="shared" si="124"/>
        <v>0</v>
      </c>
      <c r="AO149" s="66"/>
      <c r="AP149" s="79">
        <v>0</v>
      </c>
      <c r="AQ149" s="78">
        <f t="shared" si="125"/>
        <v>0</v>
      </c>
      <c r="AR149" s="66"/>
      <c r="AS149" s="66"/>
      <c r="AT149" s="66"/>
      <c r="AU149" s="66"/>
    </row>
    <row r="150" spans="1:47" ht="12.75" customHeight="1" x14ac:dyDescent="0.2">
      <c r="A150" s="66" t="str">
        <f>A24</f>
        <v xml:space="preserve">      Accrued Taxes, Other Than Income</v>
      </c>
      <c r="B150" s="66"/>
      <c r="C150" s="66"/>
      <c r="D150" s="114">
        <f t="shared" ref="D150:R150" si="130">D24</f>
        <v>322</v>
      </c>
      <c r="E150" s="114">
        <f t="shared" si="130"/>
        <v>554</v>
      </c>
      <c r="F150" s="114">
        <f t="shared" si="130"/>
        <v>764</v>
      </c>
      <c r="G150" s="114">
        <f t="shared" si="130"/>
        <v>-2213</v>
      </c>
      <c r="H150" s="114">
        <f t="shared" si="130"/>
        <v>-107</v>
      </c>
      <c r="I150" s="114">
        <f t="shared" si="130"/>
        <v>718</v>
      </c>
      <c r="J150" s="114">
        <f t="shared" si="130"/>
        <v>825</v>
      </c>
      <c r="K150" s="114">
        <f t="shared" si="130"/>
        <v>625</v>
      </c>
      <c r="L150" s="114">
        <f t="shared" si="130"/>
        <v>825</v>
      </c>
      <c r="M150" s="114">
        <f t="shared" si="130"/>
        <v>-2633</v>
      </c>
      <c r="N150" s="114">
        <f t="shared" si="130"/>
        <v>625</v>
      </c>
      <c r="O150" s="114">
        <f t="shared" si="130"/>
        <v>-289</v>
      </c>
      <c r="P150" s="114">
        <f t="shared" si="130"/>
        <v>16</v>
      </c>
      <c r="Q150" s="114">
        <f t="shared" si="130"/>
        <v>876</v>
      </c>
      <c r="R150" s="114">
        <f t="shared" si="130"/>
        <v>-860</v>
      </c>
      <c r="S150" s="66"/>
      <c r="T150" s="114">
        <f>T24</f>
        <v>0</v>
      </c>
      <c r="U150" s="114">
        <f>U24</f>
        <v>0</v>
      </c>
      <c r="V150" s="114">
        <f>V24</f>
        <v>0</v>
      </c>
      <c r="W150" s="66"/>
      <c r="X150" s="66"/>
      <c r="Y150" s="66"/>
      <c r="Z150" s="66"/>
      <c r="AA150" s="122" t="str">
        <f t="shared" si="116"/>
        <v xml:space="preserve">      Accrued Taxes, Other Than Income</v>
      </c>
      <c r="AB150" s="114">
        <f t="shared" si="118"/>
        <v>16</v>
      </c>
      <c r="AC150" s="114">
        <f>AC24</f>
        <v>1640</v>
      </c>
      <c r="AD150" s="78">
        <f t="shared" si="119"/>
        <v>-1624</v>
      </c>
      <c r="AE150" s="66"/>
      <c r="AF150" s="78">
        <f t="shared" si="120"/>
        <v>0</v>
      </c>
      <c r="AG150" s="114">
        <f>AG24</f>
        <v>0</v>
      </c>
      <c r="AH150" s="78">
        <f t="shared" si="121"/>
        <v>0</v>
      </c>
      <c r="AI150" s="66"/>
      <c r="AJ150" s="78">
        <f t="shared" si="122"/>
        <v>1640</v>
      </c>
      <c r="AK150" s="78">
        <f t="shared" si="123"/>
        <v>16</v>
      </c>
      <c r="AL150" s="66"/>
      <c r="AM150" s="114">
        <f>AM24</f>
        <v>-519</v>
      </c>
      <c r="AN150" s="78">
        <f t="shared" si="124"/>
        <v>535</v>
      </c>
      <c r="AO150" s="66"/>
      <c r="AP150" s="114">
        <f>AP24</f>
        <v>0</v>
      </c>
      <c r="AQ150" s="78">
        <f t="shared" si="125"/>
        <v>1640</v>
      </c>
      <c r="AR150" s="66"/>
      <c r="AS150" s="66"/>
      <c r="AT150" s="66"/>
      <c r="AU150" s="66"/>
    </row>
    <row r="151" spans="1:47" ht="12.75" customHeight="1" x14ac:dyDescent="0.2">
      <c r="A151" s="112" t="s">
        <v>490</v>
      </c>
      <c r="B151" s="66"/>
      <c r="C151" s="66"/>
      <c r="D151" s="79">
        <v>0</v>
      </c>
      <c r="E151" s="79">
        <v>0</v>
      </c>
      <c r="F151" s="79">
        <v>0</v>
      </c>
      <c r="G151" s="79">
        <v>0</v>
      </c>
      <c r="H151" s="79">
        <v>0</v>
      </c>
      <c r="I151" s="79">
        <v>0</v>
      </c>
      <c r="J151" s="79">
        <v>0</v>
      </c>
      <c r="K151" s="79">
        <v>0</v>
      </c>
      <c r="L151" s="79">
        <v>0</v>
      </c>
      <c r="M151" s="79">
        <v>0</v>
      </c>
      <c r="N151" s="79">
        <v>0</v>
      </c>
      <c r="O151" s="79">
        <v>0</v>
      </c>
      <c r="P151" s="78">
        <f>SUM(D151:O151)</f>
        <v>0</v>
      </c>
      <c r="Q151" s="79">
        <f>SUM(D151:E151)</f>
        <v>0</v>
      </c>
      <c r="R151" s="78">
        <f>P151-Q151</f>
        <v>0</v>
      </c>
      <c r="S151" s="66"/>
      <c r="T151" s="79">
        <v>0</v>
      </c>
      <c r="U151" s="79">
        <v>0</v>
      </c>
      <c r="V151" s="79">
        <v>0</v>
      </c>
      <c r="W151" s="66"/>
      <c r="X151" s="66"/>
      <c r="Y151" s="66"/>
      <c r="Z151" s="66"/>
      <c r="AA151" s="122" t="str">
        <f t="shared" si="116"/>
        <v xml:space="preserve">      Tax Refunds / Payments</v>
      </c>
      <c r="AB151" s="114">
        <f t="shared" si="118"/>
        <v>0</v>
      </c>
      <c r="AC151" s="79">
        <f>SUM(D151:F151)</f>
        <v>0</v>
      </c>
      <c r="AD151" s="78">
        <f t="shared" si="119"/>
        <v>0</v>
      </c>
      <c r="AE151" s="66"/>
      <c r="AF151" s="78">
        <f t="shared" si="120"/>
        <v>0</v>
      </c>
      <c r="AG151" s="79">
        <v>0</v>
      </c>
      <c r="AH151" s="78">
        <f t="shared" si="121"/>
        <v>0</v>
      </c>
      <c r="AI151" s="66"/>
      <c r="AJ151" s="78">
        <f t="shared" si="122"/>
        <v>0</v>
      </c>
      <c r="AK151" s="78">
        <f t="shared" si="123"/>
        <v>0</v>
      </c>
      <c r="AL151" s="66"/>
      <c r="AM151" s="79">
        <v>0</v>
      </c>
      <c r="AN151" s="78">
        <f t="shared" si="124"/>
        <v>0</v>
      </c>
      <c r="AO151" s="66"/>
      <c r="AP151" s="79">
        <v>0</v>
      </c>
      <c r="AQ151" s="78">
        <f t="shared" si="125"/>
        <v>0</v>
      </c>
      <c r="AR151" s="66"/>
      <c r="AS151" s="66"/>
      <c r="AT151" s="66"/>
      <c r="AU151" s="66"/>
    </row>
    <row r="152" spans="1:47" ht="12.75" customHeight="1" x14ac:dyDescent="0.2">
      <c r="A152" s="66" t="str">
        <f>A25</f>
        <v xml:space="preserve">      Other Current Assets </v>
      </c>
      <c r="B152" s="66"/>
      <c r="C152" s="66"/>
      <c r="D152" s="114">
        <f>+D25</f>
        <v>109</v>
      </c>
      <c r="E152" s="114">
        <f>+E25</f>
        <v>109</v>
      </c>
      <c r="F152" s="114">
        <f t="shared" ref="F152:R152" si="131">+F25</f>
        <v>109</v>
      </c>
      <c r="G152" s="114">
        <f t="shared" si="131"/>
        <v>109</v>
      </c>
      <c r="H152" s="114">
        <f t="shared" si="131"/>
        <v>109</v>
      </c>
      <c r="I152" s="114">
        <f t="shared" si="131"/>
        <v>109</v>
      </c>
      <c r="J152" s="114">
        <f t="shared" si="131"/>
        <v>109</v>
      </c>
      <c r="K152" s="114">
        <f t="shared" si="131"/>
        <v>109</v>
      </c>
      <c r="L152" s="114">
        <f t="shared" si="131"/>
        <v>-1291</v>
      </c>
      <c r="M152" s="114">
        <f t="shared" si="131"/>
        <v>116</v>
      </c>
      <c r="N152" s="114">
        <f t="shared" si="131"/>
        <v>117</v>
      </c>
      <c r="O152" s="114">
        <f t="shared" si="131"/>
        <v>117</v>
      </c>
      <c r="P152" s="114">
        <f t="shared" si="131"/>
        <v>-69</v>
      </c>
      <c r="Q152" s="114">
        <f t="shared" si="131"/>
        <v>218</v>
      </c>
      <c r="R152" s="114">
        <f t="shared" si="131"/>
        <v>-287</v>
      </c>
      <c r="S152" s="66"/>
      <c r="T152" s="114">
        <f t="shared" ref="T152:V153" si="132">+T25</f>
        <v>0</v>
      </c>
      <c r="U152" s="114">
        <f t="shared" si="132"/>
        <v>0</v>
      </c>
      <c r="V152" s="114">
        <f t="shared" si="132"/>
        <v>0</v>
      </c>
      <c r="W152" s="66"/>
      <c r="X152" s="66"/>
      <c r="Y152" s="66"/>
      <c r="Z152" s="66"/>
      <c r="AA152" s="122" t="str">
        <f t="shared" si="116"/>
        <v xml:space="preserve">      Other Current Assets </v>
      </c>
      <c r="AB152" s="114">
        <f t="shared" si="118"/>
        <v>-69</v>
      </c>
      <c r="AC152" s="114">
        <f>+AC25</f>
        <v>327</v>
      </c>
      <c r="AD152" s="78">
        <f t="shared" si="119"/>
        <v>-396</v>
      </c>
      <c r="AE152" s="66"/>
      <c r="AF152" s="78">
        <f t="shared" si="120"/>
        <v>0</v>
      </c>
      <c r="AG152" s="114">
        <f>+AG25</f>
        <v>0</v>
      </c>
      <c r="AH152" s="78">
        <f t="shared" si="121"/>
        <v>0</v>
      </c>
      <c r="AI152" s="66"/>
      <c r="AJ152" s="78">
        <f>AC152-AG152</f>
        <v>327</v>
      </c>
      <c r="AK152" s="78">
        <f>AB152-AF152</f>
        <v>-69</v>
      </c>
      <c r="AL152" s="66"/>
      <c r="AM152" s="114">
        <f>+AM25</f>
        <v>-31</v>
      </c>
      <c r="AN152" s="78">
        <f t="shared" si="124"/>
        <v>-38</v>
      </c>
      <c r="AO152" s="66"/>
      <c r="AP152" s="114">
        <f>+AP25</f>
        <v>0</v>
      </c>
      <c r="AQ152" s="78">
        <f t="shared" si="125"/>
        <v>327</v>
      </c>
      <c r="AR152" s="66"/>
      <c r="AS152" s="66"/>
      <c r="AT152" s="66"/>
      <c r="AU152" s="66"/>
    </row>
    <row r="153" spans="1:47" ht="12.75" customHeight="1" x14ac:dyDescent="0.2">
      <c r="A153" s="66" t="str">
        <f>A26</f>
        <v xml:space="preserve">      Other Current Liabilities (W/O Reserve Activity)</v>
      </c>
      <c r="B153" s="66"/>
      <c r="C153" s="66"/>
      <c r="D153" s="116">
        <f>+D26</f>
        <v>0</v>
      </c>
      <c r="E153" s="116">
        <f>+E26</f>
        <v>0</v>
      </c>
      <c r="F153" s="116">
        <f t="shared" ref="F153:R153" si="133">+F26</f>
        <v>0</v>
      </c>
      <c r="G153" s="116">
        <f t="shared" si="133"/>
        <v>0</v>
      </c>
      <c r="H153" s="116">
        <f t="shared" si="133"/>
        <v>0</v>
      </c>
      <c r="I153" s="116">
        <f t="shared" si="133"/>
        <v>0</v>
      </c>
      <c r="J153" s="116">
        <f t="shared" si="133"/>
        <v>0</v>
      </c>
      <c r="K153" s="116">
        <f t="shared" si="133"/>
        <v>0</v>
      </c>
      <c r="L153" s="116">
        <f t="shared" si="133"/>
        <v>0</v>
      </c>
      <c r="M153" s="116">
        <f t="shared" si="133"/>
        <v>0</v>
      </c>
      <c r="N153" s="116">
        <f t="shared" si="133"/>
        <v>0</v>
      </c>
      <c r="O153" s="116">
        <f t="shared" si="133"/>
        <v>0</v>
      </c>
      <c r="P153" s="116">
        <f t="shared" si="133"/>
        <v>0</v>
      </c>
      <c r="Q153" s="116">
        <f t="shared" si="133"/>
        <v>0</v>
      </c>
      <c r="R153" s="116">
        <f t="shared" si="133"/>
        <v>0</v>
      </c>
      <c r="S153" s="66"/>
      <c r="T153" s="116">
        <f t="shared" si="132"/>
        <v>0</v>
      </c>
      <c r="U153" s="116">
        <f t="shared" si="132"/>
        <v>0</v>
      </c>
      <c r="V153" s="116">
        <f t="shared" si="132"/>
        <v>0</v>
      </c>
      <c r="W153" s="66"/>
      <c r="X153" s="66"/>
      <c r="Y153" s="66"/>
      <c r="Z153" s="66"/>
      <c r="AA153" s="122" t="str">
        <f t="shared" si="116"/>
        <v xml:space="preserve">      Other Current Liabilities (W/O Reserve Activity)</v>
      </c>
      <c r="AB153" s="116">
        <f t="shared" si="118"/>
        <v>0</v>
      </c>
      <c r="AC153" s="116">
        <f>+AC26</f>
        <v>0</v>
      </c>
      <c r="AD153" s="83">
        <f t="shared" si="119"/>
        <v>0</v>
      </c>
      <c r="AE153" s="84"/>
      <c r="AF153" s="83">
        <f t="shared" si="120"/>
        <v>0</v>
      </c>
      <c r="AG153" s="116">
        <f>+AG26</f>
        <v>0</v>
      </c>
      <c r="AH153" s="83">
        <f t="shared" si="121"/>
        <v>0</v>
      </c>
      <c r="AI153" s="66"/>
      <c r="AJ153" s="83">
        <f t="shared" si="122"/>
        <v>0</v>
      </c>
      <c r="AK153" s="83">
        <f t="shared" si="123"/>
        <v>0</v>
      </c>
      <c r="AL153" s="66"/>
      <c r="AM153" s="116">
        <f>+AM26</f>
        <v>9</v>
      </c>
      <c r="AN153" s="83">
        <f t="shared" si="124"/>
        <v>-9</v>
      </c>
      <c r="AO153" s="66"/>
      <c r="AP153" s="116">
        <f>+AP26</f>
        <v>0</v>
      </c>
      <c r="AQ153" s="83">
        <f t="shared" si="125"/>
        <v>0</v>
      </c>
      <c r="AR153" s="66"/>
      <c r="AS153" s="66"/>
      <c r="AT153" s="66"/>
      <c r="AU153" s="66"/>
    </row>
    <row r="154" spans="1:47" ht="3.95" customHeight="1" x14ac:dyDescent="0.2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3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  <c r="AP154" s="66"/>
      <c r="AQ154" s="66"/>
      <c r="AR154" s="66"/>
      <c r="AS154" s="66"/>
      <c r="AT154" s="66"/>
      <c r="AU154" s="66"/>
    </row>
    <row r="155" spans="1:47" ht="12.75" customHeight="1" x14ac:dyDescent="0.2">
      <c r="A155" s="112" t="s">
        <v>517</v>
      </c>
      <c r="B155" s="66"/>
      <c r="C155" s="66"/>
      <c r="D155" s="116">
        <f>SUM(D144:D153)</f>
        <v>-101</v>
      </c>
      <c r="E155" s="116">
        <f t="shared" ref="E155:T155" si="134">SUM(E144:E153)</f>
        <v>1651</v>
      </c>
      <c r="F155" s="116">
        <f t="shared" si="134"/>
        <v>-105</v>
      </c>
      <c r="G155" s="116">
        <f t="shared" si="134"/>
        <v>-1592</v>
      </c>
      <c r="H155" s="116">
        <f t="shared" si="134"/>
        <v>-882</v>
      </c>
      <c r="I155" s="116">
        <f t="shared" si="134"/>
        <v>368</v>
      </c>
      <c r="J155" s="116">
        <f t="shared" si="134"/>
        <v>177</v>
      </c>
      <c r="K155" s="116">
        <f t="shared" si="134"/>
        <v>1030</v>
      </c>
      <c r="L155" s="116">
        <f t="shared" si="134"/>
        <v>465</v>
      </c>
      <c r="M155" s="116">
        <f t="shared" si="134"/>
        <v>-2751</v>
      </c>
      <c r="N155" s="116">
        <f t="shared" si="134"/>
        <v>99</v>
      </c>
      <c r="O155" s="116">
        <f t="shared" si="134"/>
        <v>-8</v>
      </c>
      <c r="P155" s="116">
        <f t="shared" si="134"/>
        <v>-1649</v>
      </c>
      <c r="Q155" s="116">
        <f t="shared" si="134"/>
        <v>1550</v>
      </c>
      <c r="R155" s="116">
        <f t="shared" si="134"/>
        <v>-3199</v>
      </c>
      <c r="S155" s="66"/>
      <c r="T155" s="116">
        <f t="shared" si="134"/>
        <v>0</v>
      </c>
      <c r="U155" s="116">
        <f>SUM(U144:U153)</f>
        <v>0</v>
      </c>
      <c r="V155" s="116">
        <f>SUM(V144:V153)</f>
        <v>0</v>
      </c>
      <c r="W155" s="66"/>
      <c r="X155" s="66"/>
      <c r="Y155" s="66"/>
      <c r="Z155" s="66"/>
      <c r="AA155" s="122" t="str">
        <f>A155</f>
        <v xml:space="preserve">            Total Working Capital Changes</v>
      </c>
      <c r="AB155" s="116">
        <f>SUM(AB144:AB153)</f>
        <v>-1649</v>
      </c>
      <c r="AC155" s="116">
        <f>SUM(AC144:AC153)</f>
        <v>1445</v>
      </c>
      <c r="AD155" s="116">
        <f>SUM(AD144:AD153)</f>
        <v>-3094</v>
      </c>
      <c r="AE155" s="66"/>
      <c r="AF155" s="116">
        <f>SUM(AF144:AF153)</f>
        <v>0</v>
      </c>
      <c r="AG155" s="116">
        <f>SUM(AG144:AG153)</f>
        <v>0</v>
      </c>
      <c r="AH155" s="116">
        <f>SUM(AH144:AH153)</f>
        <v>0</v>
      </c>
      <c r="AI155" s="66"/>
      <c r="AJ155" s="116">
        <f>SUM(AJ144:AJ153)</f>
        <v>1445</v>
      </c>
      <c r="AK155" s="116">
        <f>SUM(AK144:AK153)</f>
        <v>-1649</v>
      </c>
      <c r="AL155" s="66"/>
      <c r="AM155" s="116">
        <f>SUM(AM144:AM153)</f>
        <v>-7081</v>
      </c>
      <c r="AN155" s="116">
        <f>SUM(AN144:AN153)</f>
        <v>5432</v>
      </c>
      <c r="AO155" s="66"/>
      <c r="AP155" s="116">
        <f>SUM(AP144:AP153)</f>
        <v>0</v>
      </c>
      <c r="AQ155" s="116">
        <f>SUM(AQ144:AQ153)</f>
        <v>1445</v>
      </c>
      <c r="AR155" s="66"/>
      <c r="AS155" s="66"/>
      <c r="AT155" s="66"/>
      <c r="AU155" s="66"/>
    </row>
    <row r="156" spans="1:47" ht="6" customHeight="1" x14ac:dyDescent="0.2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3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  <c r="AP156" s="66"/>
      <c r="AQ156" s="66"/>
      <c r="AR156" s="66"/>
      <c r="AS156" s="66"/>
      <c r="AT156" s="66"/>
      <c r="AU156" s="66"/>
    </row>
    <row r="157" spans="1:47" ht="12.75" customHeight="1" x14ac:dyDescent="0.2">
      <c r="A157" s="119" t="s">
        <v>518</v>
      </c>
      <c r="B157" s="66"/>
      <c r="C157" s="66"/>
      <c r="D157" s="114">
        <f t="shared" ref="D157:R157" si="135">D141+D155</f>
        <v>8047</v>
      </c>
      <c r="E157" s="114">
        <f t="shared" si="135"/>
        <v>8700</v>
      </c>
      <c r="F157" s="114">
        <f t="shared" si="135"/>
        <v>7800</v>
      </c>
      <c r="G157" s="114">
        <f t="shared" si="135"/>
        <v>6100</v>
      </c>
      <c r="H157" s="114">
        <f t="shared" si="135"/>
        <v>7200</v>
      </c>
      <c r="I157" s="114">
        <f t="shared" si="135"/>
        <v>8800</v>
      </c>
      <c r="J157" s="114">
        <f t="shared" si="135"/>
        <v>9100</v>
      </c>
      <c r="K157" s="114">
        <f t="shared" si="135"/>
        <v>9900</v>
      </c>
      <c r="L157" s="114">
        <f t="shared" si="135"/>
        <v>9500</v>
      </c>
      <c r="M157" s="114">
        <f t="shared" si="135"/>
        <v>6100</v>
      </c>
      <c r="N157" s="114">
        <f t="shared" si="135"/>
        <v>8350</v>
      </c>
      <c r="O157" s="114">
        <f t="shared" si="135"/>
        <v>8953</v>
      </c>
      <c r="P157" s="114">
        <f t="shared" si="135"/>
        <v>98550</v>
      </c>
      <c r="Q157" s="114">
        <f t="shared" si="135"/>
        <v>16747</v>
      </c>
      <c r="R157" s="114">
        <f t="shared" si="135"/>
        <v>81803</v>
      </c>
      <c r="S157" s="66"/>
      <c r="T157" s="114">
        <f>T141+T155</f>
        <v>0</v>
      </c>
      <c r="U157" s="114">
        <f>U141+U155</f>
        <v>0</v>
      </c>
      <c r="V157" s="114">
        <f>V141+V155</f>
        <v>0</v>
      </c>
      <c r="W157" s="66"/>
      <c r="X157" s="66"/>
      <c r="Y157" s="66"/>
      <c r="Z157" s="66"/>
      <c r="AA157" s="108" t="str">
        <f>A157</f>
        <v>TOTAL CASH FLOW FROM OPERATING ACTIVITIES</v>
      </c>
      <c r="AB157" s="114">
        <f>AB141+AB155</f>
        <v>98550</v>
      </c>
      <c r="AC157" s="114">
        <f>AC141+AC155</f>
        <v>24547</v>
      </c>
      <c r="AD157" s="114">
        <f>AD141+AD155</f>
        <v>74003</v>
      </c>
      <c r="AE157" s="66"/>
      <c r="AF157" s="114">
        <f>AF141+AF155</f>
        <v>0</v>
      </c>
      <c r="AG157" s="114">
        <f>AG141+AG155</f>
        <v>0</v>
      </c>
      <c r="AH157" s="114">
        <f>AH141+AH155</f>
        <v>0</v>
      </c>
      <c r="AI157" s="66"/>
      <c r="AJ157" s="114">
        <f>AJ141+AJ155</f>
        <v>24547</v>
      </c>
      <c r="AK157" s="114">
        <f>AK141+AK155</f>
        <v>98550</v>
      </c>
      <c r="AL157" s="66"/>
      <c r="AM157" s="114">
        <f>AM141+AM155</f>
        <v>106154</v>
      </c>
      <c r="AN157" s="114">
        <f>AN141+AN155</f>
        <v>-7604</v>
      </c>
      <c r="AO157" s="66"/>
      <c r="AP157" s="114">
        <f>AP141+AP155</f>
        <v>0</v>
      </c>
      <c r="AQ157" s="114">
        <f>AQ141+AQ155</f>
        <v>24547</v>
      </c>
      <c r="AR157" s="66"/>
      <c r="AS157" s="66"/>
      <c r="AT157" s="66"/>
      <c r="AU157" s="66"/>
    </row>
    <row r="158" spans="1:47" ht="6" customHeight="1" x14ac:dyDescent="0.2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3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66"/>
    </row>
    <row r="159" spans="1:47" ht="12.75" customHeight="1" x14ac:dyDescent="0.2">
      <c r="A159" s="66" t="str">
        <f t="shared" ref="A159:A164" si="136">A37</f>
        <v>CASH FLOW FROM INVESTING ACTIVITIES</v>
      </c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122" t="str">
        <f t="shared" ref="AA159:AA164" si="137">A159</f>
        <v>CASH FLOW FROM INVESTING ACTIVITIES</v>
      </c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66"/>
    </row>
    <row r="160" spans="1:47" ht="12.75" customHeight="1" x14ac:dyDescent="0.2">
      <c r="A160" s="66" t="str">
        <f t="shared" si="136"/>
        <v xml:space="preserve">   Proceeds from Sale of Investments</v>
      </c>
      <c r="B160" s="66"/>
      <c r="C160" s="66"/>
      <c r="D160" s="114">
        <f t="shared" ref="D160:R160" si="138">D38</f>
        <v>0</v>
      </c>
      <c r="E160" s="114">
        <f t="shared" si="138"/>
        <v>0</v>
      </c>
      <c r="F160" s="114">
        <f t="shared" si="138"/>
        <v>0</v>
      </c>
      <c r="G160" s="114">
        <f t="shared" si="138"/>
        <v>0</v>
      </c>
      <c r="H160" s="114">
        <f t="shared" si="138"/>
        <v>0</v>
      </c>
      <c r="I160" s="114">
        <f t="shared" si="138"/>
        <v>0</v>
      </c>
      <c r="J160" s="114">
        <f t="shared" si="138"/>
        <v>0</v>
      </c>
      <c r="K160" s="114">
        <f t="shared" si="138"/>
        <v>0</v>
      </c>
      <c r="L160" s="114">
        <f t="shared" si="138"/>
        <v>0</v>
      </c>
      <c r="M160" s="114">
        <f t="shared" si="138"/>
        <v>0</v>
      </c>
      <c r="N160" s="114">
        <f t="shared" si="138"/>
        <v>0</v>
      </c>
      <c r="O160" s="114">
        <f t="shared" si="138"/>
        <v>0</v>
      </c>
      <c r="P160" s="114">
        <f t="shared" si="138"/>
        <v>0</v>
      </c>
      <c r="Q160" s="114">
        <f t="shared" si="138"/>
        <v>0</v>
      </c>
      <c r="R160" s="114">
        <f t="shared" si="138"/>
        <v>0</v>
      </c>
      <c r="S160" s="66"/>
      <c r="T160" s="114">
        <f t="shared" ref="T160:V164" si="139">T38</f>
        <v>0</v>
      </c>
      <c r="U160" s="114">
        <f t="shared" si="139"/>
        <v>0</v>
      </c>
      <c r="V160" s="114">
        <f t="shared" si="139"/>
        <v>0</v>
      </c>
      <c r="W160" s="66"/>
      <c r="X160" s="66"/>
      <c r="Y160" s="66"/>
      <c r="Z160" s="66"/>
      <c r="AA160" s="122" t="str">
        <f t="shared" si="137"/>
        <v xml:space="preserve">   Proceeds from Sale of Investments</v>
      </c>
      <c r="AB160" s="114">
        <f>P160</f>
        <v>0</v>
      </c>
      <c r="AC160" s="114">
        <f>AC38</f>
        <v>0</v>
      </c>
      <c r="AD160" s="78">
        <f>AB160-AC160</f>
        <v>0</v>
      </c>
      <c r="AE160" s="66"/>
      <c r="AF160" s="78">
        <f>T160</f>
        <v>0</v>
      </c>
      <c r="AG160" s="114">
        <f>AG38</f>
        <v>0</v>
      </c>
      <c r="AH160" s="78">
        <f>AF160-AG160</f>
        <v>0</v>
      </c>
      <c r="AI160" s="66"/>
      <c r="AJ160" s="78">
        <f>AC160-AG160</f>
        <v>0</v>
      </c>
      <c r="AK160" s="78">
        <f>AB160-AF160</f>
        <v>0</v>
      </c>
      <c r="AL160" s="66"/>
      <c r="AM160" s="114">
        <f>AM38</f>
        <v>18</v>
      </c>
      <c r="AN160" s="78">
        <f>AB160-AM160</f>
        <v>-18</v>
      </c>
      <c r="AO160" s="66"/>
      <c r="AP160" s="114">
        <f>AP38</f>
        <v>0</v>
      </c>
      <c r="AQ160" s="78">
        <f>AC160-AP160</f>
        <v>0</v>
      </c>
      <c r="AR160" s="66"/>
      <c r="AS160" s="66"/>
      <c r="AT160" s="66"/>
      <c r="AU160" s="66"/>
    </row>
    <row r="161" spans="1:47" ht="12.75" customHeight="1" x14ac:dyDescent="0.2">
      <c r="A161" s="66" t="str">
        <f t="shared" si="136"/>
        <v xml:space="preserve">   Additions to Property </v>
      </c>
      <c r="B161" s="66"/>
      <c r="C161" s="66"/>
      <c r="D161" s="114">
        <f t="shared" ref="D161:R161" si="140">D39</f>
        <v>-9247</v>
      </c>
      <c r="E161" s="114">
        <f t="shared" si="140"/>
        <v>-6600</v>
      </c>
      <c r="F161" s="114">
        <f t="shared" si="140"/>
        <v>-6300</v>
      </c>
      <c r="G161" s="114">
        <f t="shared" si="140"/>
        <v>-8600</v>
      </c>
      <c r="H161" s="114">
        <f t="shared" si="140"/>
        <v>-6400</v>
      </c>
      <c r="I161" s="114">
        <f t="shared" si="140"/>
        <v>-6500</v>
      </c>
      <c r="J161" s="114">
        <f t="shared" si="140"/>
        <v>-4100</v>
      </c>
      <c r="K161" s="114">
        <f t="shared" si="140"/>
        <v>-3200</v>
      </c>
      <c r="L161" s="114">
        <f t="shared" si="140"/>
        <v>-2400</v>
      </c>
      <c r="M161" s="114">
        <f t="shared" si="140"/>
        <v>-5800</v>
      </c>
      <c r="N161" s="114">
        <f t="shared" si="140"/>
        <v>-800</v>
      </c>
      <c r="O161" s="114">
        <f t="shared" si="140"/>
        <v>-1453</v>
      </c>
      <c r="P161" s="114">
        <f t="shared" si="140"/>
        <v>-61400</v>
      </c>
      <c r="Q161" s="114">
        <f t="shared" si="140"/>
        <v>-15847</v>
      </c>
      <c r="R161" s="114">
        <f t="shared" si="140"/>
        <v>-45553</v>
      </c>
      <c r="S161" s="66"/>
      <c r="T161" s="114">
        <f t="shared" si="139"/>
        <v>0</v>
      </c>
      <c r="U161" s="114">
        <f t="shared" si="139"/>
        <v>0</v>
      </c>
      <c r="V161" s="114">
        <f t="shared" si="139"/>
        <v>0</v>
      </c>
      <c r="W161" s="66"/>
      <c r="X161" s="66"/>
      <c r="Y161" s="66"/>
      <c r="Z161" s="66"/>
      <c r="AA161" s="122" t="str">
        <f t="shared" si="137"/>
        <v xml:space="preserve">   Additions to Property </v>
      </c>
      <c r="AB161" s="114">
        <f>P161</f>
        <v>-61400</v>
      </c>
      <c r="AC161" s="114">
        <f>AC39</f>
        <v>-22147</v>
      </c>
      <c r="AD161" s="78">
        <f>AB161-AC161</f>
        <v>-39253</v>
      </c>
      <c r="AE161" s="66"/>
      <c r="AF161" s="78">
        <f>T161</f>
        <v>0</v>
      </c>
      <c r="AG161" s="114">
        <f>AG39</f>
        <v>0</v>
      </c>
      <c r="AH161" s="78">
        <f>AF161-AG161</f>
        <v>0</v>
      </c>
      <c r="AI161" s="66"/>
      <c r="AJ161" s="78">
        <f>AC161-AG161</f>
        <v>-22147</v>
      </c>
      <c r="AK161" s="78">
        <f>AB161-AF161</f>
        <v>-61400</v>
      </c>
      <c r="AL161" s="66"/>
      <c r="AM161" s="114">
        <f>AM39</f>
        <v>-67900</v>
      </c>
      <c r="AN161" s="78">
        <f>AB161-AM161</f>
        <v>6500</v>
      </c>
      <c r="AO161" s="66"/>
      <c r="AP161" s="114">
        <f>AP39</f>
        <v>0</v>
      </c>
      <c r="AQ161" s="78">
        <f>AC161-AP161</f>
        <v>-22147</v>
      </c>
      <c r="AR161" s="66"/>
      <c r="AS161" s="66"/>
      <c r="AT161" s="66"/>
      <c r="AU161" s="66"/>
    </row>
    <row r="162" spans="1:47" ht="12.75" customHeight="1" x14ac:dyDescent="0.2">
      <c r="A162" s="66" t="str">
        <f t="shared" si="136"/>
        <v xml:space="preserve">   Other Capital Expenditures</v>
      </c>
      <c r="B162" s="66"/>
      <c r="C162" s="66"/>
      <c r="D162" s="114">
        <f t="shared" ref="D162:R162" si="141">D40</f>
        <v>0</v>
      </c>
      <c r="E162" s="114">
        <f t="shared" si="141"/>
        <v>0</v>
      </c>
      <c r="F162" s="114">
        <f t="shared" si="141"/>
        <v>0</v>
      </c>
      <c r="G162" s="114">
        <f t="shared" si="141"/>
        <v>0</v>
      </c>
      <c r="H162" s="114">
        <f t="shared" si="141"/>
        <v>0</v>
      </c>
      <c r="I162" s="114">
        <f t="shared" si="141"/>
        <v>0</v>
      </c>
      <c r="J162" s="114">
        <f t="shared" si="141"/>
        <v>0</v>
      </c>
      <c r="K162" s="114">
        <f t="shared" si="141"/>
        <v>0</v>
      </c>
      <c r="L162" s="114">
        <f t="shared" si="141"/>
        <v>0</v>
      </c>
      <c r="M162" s="114">
        <f t="shared" si="141"/>
        <v>0</v>
      </c>
      <c r="N162" s="114">
        <f t="shared" si="141"/>
        <v>0</v>
      </c>
      <c r="O162" s="114">
        <f t="shared" si="141"/>
        <v>0</v>
      </c>
      <c r="P162" s="114">
        <f t="shared" si="141"/>
        <v>0</v>
      </c>
      <c r="Q162" s="114">
        <f t="shared" si="141"/>
        <v>0</v>
      </c>
      <c r="R162" s="114">
        <f t="shared" si="141"/>
        <v>0</v>
      </c>
      <c r="S162" s="66"/>
      <c r="T162" s="114">
        <f t="shared" si="139"/>
        <v>0</v>
      </c>
      <c r="U162" s="114">
        <f t="shared" si="139"/>
        <v>0</v>
      </c>
      <c r="V162" s="114">
        <f t="shared" si="139"/>
        <v>0</v>
      </c>
      <c r="W162" s="66"/>
      <c r="X162" s="66"/>
      <c r="Y162" s="66"/>
      <c r="Z162" s="66"/>
      <c r="AA162" s="122" t="str">
        <f t="shared" si="137"/>
        <v xml:space="preserve">   Other Capital Expenditures</v>
      </c>
      <c r="AB162" s="114">
        <f>P162</f>
        <v>0</v>
      </c>
      <c r="AC162" s="114">
        <f>AC40</f>
        <v>0</v>
      </c>
      <c r="AD162" s="78">
        <f>AB162-AC162</f>
        <v>0</v>
      </c>
      <c r="AE162" s="66"/>
      <c r="AF162" s="78">
        <f>T162</f>
        <v>0</v>
      </c>
      <c r="AG162" s="114">
        <f>AG40</f>
        <v>0</v>
      </c>
      <c r="AH162" s="78">
        <f>AF162-AG162</f>
        <v>0</v>
      </c>
      <c r="AI162" s="66"/>
      <c r="AJ162" s="78">
        <f>AC162-AG162</f>
        <v>0</v>
      </c>
      <c r="AK162" s="78">
        <f>AB162-AF162</f>
        <v>0</v>
      </c>
      <c r="AL162" s="66"/>
      <c r="AM162" s="114">
        <f>AM40</f>
        <v>-237</v>
      </c>
      <c r="AN162" s="78">
        <f>AB162-AM162</f>
        <v>237</v>
      </c>
      <c r="AO162" s="66"/>
      <c r="AP162" s="114">
        <f>AP40</f>
        <v>0</v>
      </c>
      <c r="AQ162" s="78">
        <f>AC162-AP162</f>
        <v>0</v>
      </c>
      <c r="AR162" s="66"/>
      <c r="AS162" s="66"/>
      <c r="AT162" s="66"/>
      <c r="AU162" s="66"/>
    </row>
    <row r="163" spans="1:47" ht="12.75" customHeight="1" x14ac:dyDescent="0.2">
      <c r="A163" s="66" t="str">
        <f t="shared" si="136"/>
        <v xml:space="preserve">   Other Investments</v>
      </c>
      <c r="B163" s="66"/>
      <c r="C163" s="66"/>
      <c r="D163" s="114">
        <f t="shared" ref="D163:R163" si="142">D41</f>
        <v>0</v>
      </c>
      <c r="E163" s="114">
        <f t="shared" si="142"/>
        <v>0</v>
      </c>
      <c r="F163" s="114">
        <f t="shared" si="142"/>
        <v>0</v>
      </c>
      <c r="G163" s="114">
        <f t="shared" si="142"/>
        <v>0</v>
      </c>
      <c r="H163" s="114">
        <f t="shared" si="142"/>
        <v>0</v>
      </c>
      <c r="I163" s="114">
        <f t="shared" si="142"/>
        <v>0</v>
      </c>
      <c r="J163" s="114">
        <f t="shared" si="142"/>
        <v>0</v>
      </c>
      <c r="K163" s="114">
        <f t="shared" si="142"/>
        <v>0</v>
      </c>
      <c r="L163" s="114">
        <f t="shared" si="142"/>
        <v>0</v>
      </c>
      <c r="M163" s="114">
        <f t="shared" si="142"/>
        <v>0</v>
      </c>
      <c r="N163" s="114">
        <f t="shared" si="142"/>
        <v>0</v>
      </c>
      <c r="O163" s="114">
        <f t="shared" si="142"/>
        <v>0</v>
      </c>
      <c r="P163" s="114">
        <f t="shared" si="142"/>
        <v>0</v>
      </c>
      <c r="Q163" s="114">
        <f t="shared" si="142"/>
        <v>0</v>
      </c>
      <c r="R163" s="114">
        <f t="shared" si="142"/>
        <v>0</v>
      </c>
      <c r="S163" s="66"/>
      <c r="T163" s="114">
        <f t="shared" si="139"/>
        <v>0</v>
      </c>
      <c r="U163" s="114">
        <f t="shared" si="139"/>
        <v>0</v>
      </c>
      <c r="V163" s="114">
        <f t="shared" si="139"/>
        <v>0</v>
      </c>
      <c r="W163" s="66"/>
      <c r="X163" s="66"/>
      <c r="Y163" s="66"/>
      <c r="Z163" s="66"/>
      <c r="AA163" s="66" t="str">
        <f t="shared" si="137"/>
        <v xml:space="preserve">   Other Investments</v>
      </c>
      <c r="AB163" s="114">
        <f>P163</f>
        <v>0</v>
      </c>
      <c r="AC163" s="114">
        <f>AC41</f>
        <v>0</v>
      </c>
      <c r="AD163" s="78">
        <f>AB163-AC163</f>
        <v>0</v>
      </c>
      <c r="AE163" s="66"/>
      <c r="AF163" s="78">
        <f>T163</f>
        <v>0</v>
      </c>
      <c r="AG163" s="114">
        <f>AG41</f>
        <v>0</v>
      </c>
      <c r="AH163" s="78">
        <f>AF163-AG163</f>
        <v>0</v>
      </c>
      <c r="AI163" s="66"/>
      <c r="AJ163" s="78">
        <f>AC163-AG163</f>
        <v>0</v>
      </c>
      <c r="AK163" s="78">
        <f>AB163-AF163</f>
        <v>0</v>
      </c>
      <c r="AL163" s="66"/>
      <c r="AM163" s="114">
        <f>AM41</f>
        <v>0</v>
      </c>
      <c r="AN163" s="78">
        <f>AB163-AM163</f>
        <v>0</v>
      </c>
      <c r="AO163" s="66"/>
      <c r="AP163" s="114">
        <f>AP41</f>
        <v>0</v>
      </c>
      <c r="AQ163" s="78">
        <f>AC163-AP163</f>
        <v>0</v>
      </c>
      <c r="AR163" s="66"/>
      <c r="AS163" s="66"/>
      <c r="AT163" s="66"/>
      <c r="AU163" s="66"/>
    </row>
    <row r="164" spans="1:47" ht="12.75" customHeight="1" x14ac:dyDescent="0.2">
      <c r="A164" s="66" t="str">
        <f t="shared" si="136"/>
        <v xml:space="preserve">   Other (Net Salvage &amp; Removal)</v>
      </c>
      <c r="B164" s="66"/>
      <c r="C164" s="66"/>
      <c r="D164" s="116">
        <f t="shared" ref="D164:R164" si="143">D42</f>
        <v>0</v>
      </c>
      <c r="E164" s="116">
        <f t="shared" si="143"/>
        <v>0</v>
      </c>
      <c r="F164" s="116">
        <f t="shared" si="143"/>
        <v>0</v>
      </c>
      <c r="G164" s="116">
        <f t="shared" si="143"/>
        <v>0</v>
      </c>
      <c r="H164" s="116">
        <f t="shared" si="143"/>
        <v>0</v>
      </c>
      <c r="I164" s="116">
        <f t="shared" si="143"/>
        <v>0</v>
      </c>
      <c r="J164" s="116">
        <f t="shared" si="143"/>
        <v>0</v>
      </c>
      <c r="K164" s="116">
        <f t="shared" si="143"/>
        <v>0</v>
      </c>
      <c r="L164" s="116">
        <f t="shared" si="143"/>
        <v>0</v>
      </c>
      <c r="M164" s="116">
        <f t="shared" si="143"/>
        <v>0</v>
      </c>
      <c r="N164" s="116">
        <f t="shared" si="143"/>
        <v>0</v>
      </c>
      <c r="O164" s="116">
        <f t="shared" si="143"/>
        <v>0</v>
      </c>
      <c r="P164" s="116">
        <f t="shared" si="143"/>
        <v>0</v>
      </c>
      <c r="Q164" s="116">
        <f t="shared" si="143"/>
        <v>0</v>
      </c>
      <c r="R164" s="116">
        <f t="shared" si="143"/>
        <v>0</v>
      </c>
      <c r="S164" s="84"/>
      <c r="T164" s="116">
        <f t="shared" si="139"/>
        <v>0</v>
      </c>
      <c r="U164" s="116">
        <f t="shared" si="139"/>
        <v>0</v>
      </c>
      <c r="V164" s="116">
        <f t="shared" si="139"/>
        <v>0</v>
      </c>
      <c r="W164" s="84"/>
      <c r="X164" s="84"/>
      <c r="Y164" s="84"/>
      <c r="Z164" s="84"/>
      <c r="AA164" s="66" t="str">
        <f t="shared" si="137"/>
        <v xml:space="preserve">   Other (Net Salvage &amp; Removal)</v>
      </c>
      <c r="AB164" s="116">
        <f>P164</f>
        <v>0</v>
      </c>
      <c r="AC164" s="116">
        <f>AC42</f>
        <v>0</v>
      </c>
      <c r="AD164" s="83">
        <f>AB164-AC164</f>
        <v>0</v>
      </c>
      <c r="AE164" s="84"/>
      <c r="AF164" s="83">
        <f>T164</f>
        <v>0</v>
      </c>
      <c r="AG164" s="116">
        <f>AG42</f>
        <v>0</v>
      </c>
      <c r="AH164" s="83">
        <f>AF164-AG164</f>
        <v>0</v>
      </c>
      <c r="AI164" s="84"/>
      <c r="AJ164" s="83">
        <f>AC164-AG164</f>
        <v>0</v>
      </c>
      <c r="AK164" s="83">
        <f>AB164-AF164</f>
        <v>0</v>
      </c>
      <c r="AL164" s="84"/>
      <c r="AM164" s="116">
        <f>AM42</f>
        <v>14</v>
      </c>
      <c r="AN164" s="83">
        <f>AB164-AM164</f>
        <v>-14</v>
      </c>
      <c r="AO164" s="84"/>
      <c r="AP164" s="116">
        <f>AP42</f>
        <v>0</v>
      </c>
      <c r="AQ164" s="83">
        <f>AC164-AP164</f>
        <v>0</v>
      </c>
      <c r="AR164" s="66"/>
      <c r="AS164" s="66"/>
      <c r="AT164" s="66"/>
      <c r="AU164" s="66"/>
    </row>
    <row r="165" spans="1:47" ht="3.95" customHeight="1" x14ac:dyDescent="0.2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3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</row>
    <row r="166" spans="1:47" ht="12.75" customHeight="1" x14ac:dyDescent="0.2">
      <c r="A166" s="66" t="str">
        <f>A44</f>
        <v xml:space="preserve">      Cash Provided by (Used in) Investing Activities</v>
      </c>
      <c r="B166" s="66"/>
      <c r="C166" s="66"/>
      <c r="D166" s="116">
        <f>SUM(D160:D165)</f>
        <v>-9247</v>
      </c>
      <c r="E166" s="116">
        <f t="shared" ref="E166:T166" si="144">SUM(E160:E165)</f>
        <v>-6600</v>
      </c>
      <c r="F166" s="116">
        <f t="shared" si="144"/>
        <v>-6300</v>
      </c>
      <c r="G166" s="116">
        <f t="shared" si="144"/>
        <v>-8600</v>
      </c>
      <c r="H166" s="116">
        <f t="shared" si="144"/>
        <v>-6400</v>
      </c>
      <c r="I166" s="116">
        <f t="shared" si="144"/>
        <v>-6500</v>
      </c>
      <c r="J166" s="116">
        <f t="shared" si="144"/>
        <v>-4100</v>
      </c>
      <c r="K166" s="116">
        <f t="shared" si="144"/>
        <v>-3200</v>
      </c>
      <c r="L166" s="116">
        <f t="shared" si="144"/>
        <v>-2400</v>
      </c>
      <c r="M166" s="116">
        <f t="shared" si="144"/>
        <v>-5800</v>
      </c>
      <c r="N166" s="116">
        <f t="shared" si="144"/>
        <v>-800</v>
      </c>
      <c r="O166" s="116">
        <f t="shared" si="144"/>
        <v>-1453</v>
      </c>
      <c r="P166" s="116">
        <f t="shared" si="144"/>
        <v>-61400</v>
      </c>
      <c r="Q166" s="116">
        <f t="shared" si="144"/>
        <v>-15847</v>
      </c>
      <c r="R166" s="116">
        <f t="shared" si="144"/>
        <v>-45553</v>
      </c>
      <c r="S166" s="66"/>
      <c r="T166" s="116">
        <f t="shared" si="144"/>
        <v>0</v>
      </c>
      <c r="U166" s="116">
        <f>SUM(U160:U165)</f>
        <v>0</v>
      </c>
      <c r="V166" s="116">
        <f>SUM(V160:V165)</f>
        <v>0</v>
      </c>
      <c r="W166" s="66"/>
      <c r="X166" s="66"/>
      <c r="Y166" s="66"/>
      <c r="Z166" s="66"/>
      <c r="AA166" s="122" t="str">
        <f>A166</f>
        <v xml:space="preserve">      Cash Provided by (Used in) Investing Activities</v>
      </c>
      <c r="AB166" s="116">
        <f>SUM(AB160:AB165)</f>
        <v>-61400</v>
      </c>
      <c r="AC166" s="116">
        <f>SUM(AC160:AC165)</f>
        <v>-22147</v>
      </c>
      <c r="AD166" s="116">
        <f>SUM(AD160:AD165)</f>
        <v>-39253</v>
      </c>
      <c r="AE166" s="66"/>
      <c r="AF166" s="116">
        <f t="shared" ref="AF166:AK166" si="145">SUM(AF160:AF165)</f>
        <v>0</v>
      </c>
      <c r="AG166" s="116">
        <f t="shared" si="145"/>
        <v>0</v>
      </c>
      <c r="AH166" s="116">
        <f t="shared" si="145"/>
        <v>0</v>
      </c>
      <c r="AI166" s="66"/>
      <c r="AJ166" s="116">
        <f t="shared" si="145"/>
        <v>-22147</v>
      </c>
      <c r="AK166" s="116">
        <f t="shared" si="145"/>
        <v>-61400</v>
      </c>
      <c r="AL166" s="66"/>
      <c r="AM166" s="116">
        <f>SUM(AM160:AM165)</f>
        <v>-68105</v>
      </c>
      <c r="AN166" s="116">
        <f>SUM(AN160:AN165)</f>
        <v>6705</v>
      </c>
      <c r="AO166" s="66"/>
      <c r="AP166" s="116">
        <f>SUM(AP160:AP165)</f>
        <v>0</v>
      </c>
      <c r="AQ166" s="116">
        <f>SUM(AQ160:AQ165)</f>
        <v>-22147</v>
      </c>
      <c r="AR166" s="66"/>
      <c r="AS166" s="66"/>
      <c r="AT166" s="66"/>
      <c r="AU166" s="66"/>
    </row>
    <row r="167" spans="1:47" ht="6" customHeight="1" x14ac:dyDescent="0.2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3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</row>
    <row r="168" spans="1:47" ht="12.75" customHeight="1" x14ac:dyDescent="0.2">
      <c r="A168" s="120" t="s">
        <v>519</v>
      </c>
      <c r="B168" s="66"/>
      <c r="C168" s="66"/>
      <c r="D168" s="216">
        <f>D157+D166</f>
        <v>-1200</v>
      </c>
      <c r="E168" s="216">
        <f t="shared" ref="E168:T168" si="146">E157+E166</f>
        <v>2100</v>
      </c>
      <c r="F168" s="216">
        <f t="shared" si="146"/>
        <v>1500</v>
      </c>
      <c r="G168" s="216">
        <f t="shared" si="146"/>
        <v>-2500</v>
      </c>
      <c r="H168" s="216">
        <f t="shared" si="146"/>
        <v>800</v>
      </c>
      <c r="I168" s="216">
        <f t="shared" si="146"/>
        <v>2300</v>
      </c>
      <c r="J168" s="216">
        <f t="shared" si="146"/>
        <v>5000</v>
      </c>
      <c r="K168" s="216">
        <f t="shared" si="146"/>
        <v>6700</v>
      </c>
      <c r="L168" s="216">
        <f t="shared" si="146"/>
        <v>7100</v>
      </c>
      <c r="M168" s="216">
        <f t="shared" si="146"/>
        <v>300</v>
      </c>
      <c r="N168" s="216">
        <f t="shared" si="146"/>
        <v>7550</v>
      </c>
      <c r="O168" s="216">
        <f t="shared" si="146"/>
        <v>7500</v>
      </c>
      <c r="P168" s="216">
        <f t="shared" si="146"/>
        <v>37150</v>
      </c>
      <c r="Q168" s="216">
        <f t="shared" si="146"/>
        <v>900</v>
      </c>
      <c r="R168" s="216">
        <f t="shared" si="146"/>
        <v>36250</v>
      </c>
      <c r="S168" s="66"/>
      <c r="T168" s="216">
        <f t="shared" si="146"/>
        <v>0</v>
      </c>
      <c r="U168" s="216">
        <f>U157+U166</f>
        <v>0</v>
      </c>
      <c r="V168" s="216">
        <f>V157+V166</f>
        <v>0</v>
      </c>
      <c r="W168" s="66"/>
      <c r="X168" s="66"/>
      <c r="Y168" s="66"/>
      <c r="Z168" s="66"/>
      <c r="AA168" s="63" t="str">
        <f>A168</f>
        <v>NET CASH FLOW</v>
      </c>
      <c r="AB168" s="216">
        <f>AB157+AB166</f>
        <v>37150</v>
      </c>
      <c r="AC168" s="216">
        <f>AC157+AC166</f>
        <v>2400</v>
      </c>
      <c r="AD168" s="216">
        <f>AD157+AD166</f>
        <v>34750</v>
      </c>
      <c r="AE168" s="66"/>
      <c r="AF168" s="216">
        <f t="shared" ref="AF168:AK168" si="147">AF157+AF166</f>
        <v>0</v>
      </c>
      <c r="AG168" s="216">
        <f t="shared" si="147"/>
        <v>0</v>
      </c>
      <c r="AH168" s="216">
        <f t="shared" si="147"/>
        <v>0</v>
      </c>
      <c r="AI168" s="66"/>
      <c r="AJ168" s="216">
        <f t="shared" si="147"/>
        <v>2400</v>
      </c>
      <c r="AK168" s="216">
        <f t="shared" si="147"/>
        <v>37150</v>
      </c>
      <c r="AL168" s="66"/>
      <c r="AM168" s="216">
        <f>AM157+AM166</f>
        <v>38049</v>
      </c>
      <c r="AN168" s="216">
        <f>AN157+AN166</f>
        <v>-899</v>
      </c>
      <c r="AO168" s="66"/>
      <c r="AP168" s="216">
        <f>AP157+AP166</f>
        <v>0</v>
      </c>
      <c r="AQ168" s="216">
        <f>AQ157+AQ166</f>
        <v>2400</v>
      </c>
      <c r="AR168" s="66"/>
      <c r="AS168" s="66"/>
      <c r="AT168" s="66"/>
      <c r="AU168" s="66"/>
    </row>
    <row r="169" spans="1:47" ht="6" customHeight="1" x14ac:dyDescent="0.2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3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</row>
    <row r="170" spans="1:47" ht="12.75" customHeight="1" x14ac:dyDescent="0.2">
      <c r="A170" s="122" t="str">
        <f>A48</f>
        <v>OTHER ITEMS AFFECTING INTERCO. (CORP.) BALANCE</v>
      </c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122" t="str">
        <f>A170</f>
        <v>OTHER ITEMS AFFECTING INTERCO. (CORP.) BALANCE</v>
      </c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</row>
    <row r="171" spans="1:47" ht="12.75" customHeight="1" x14ac:dyDescent="0.2">
      <c r="A171" s="66" t="str">
        <f>A49</f>
        <v xml:space="preserve">   Dividends Transferred to Corporate</v>
      </c>
      <c r="B171" s="66"/>
      <c r="C171" s="66"/>
      <c r="D171" s="114">
        <f t="shared" ref="D171:R171" si="148">D49</f>
        <v>0</v>
      </c>
      <c r="E171" s="114">
        <f t="shared" si="148"/>
        <v>0</v>
      </c>
      <c r="F171" s="114">
        <f t="shared" si="148"/>
        <v>0</v>
      </c>
      <c r="G171" s="114">
        <f t="shared" si="148"/>
        <v>0</v>
      </c>
      <c r="H171" s="114">
        <f t="shared" si="148"/>
        <v>0</v>
      </c>
      <c r="I171" s="114">
        <f t="shared" si="148"/>
        <v>0</v>
      </c>
      <c r="J171" s="114">
        <f t="shared" si="148"/>
        <v>0</v>
      </c>
      <c r="K171" s="114">
        <f t="shared" si="148"/>
        <v>0</v>
      </c>
      <c r="L171" s="114">
        <f t="shared" si="148"/>
        <v>0</v>
      </c>
      <c r="M171" s="114">
        <f t="shared" si="148"/>
        <v>0</v>
      </c>
      <c r="N171" s="114">
        <f t="shared" si="148"/>
        <v>0</v>
      </c>
      <c r="O171" s="114">
        <f t="shared" si="148"/>
        <v>0</v>
      </c>
      <c r="P171" s="114">
        <f t="shared" si="148"/>
        <v>0</v>
      </c>
      <c r="Q171" s="114">
        <f t="shared" si="148"/>
        <v>0</v>
      </c>
      <c r="R171" s="114">
        <f t="shared" si="148"/>
        <v>0</v>
      </c>
      <c r="S171" s="66"/>
      <c r="T171" s="114">
        <f t="shared" ref="T171:V174" si="149">T49</f>
        <v>0</v>
      </c>
      <c r="U171" s="114">
        <f t="shared" si="149"/>
        <v>0</v>
      </c>
      <c r="V171" s="114">
        <f t="shared" si="149"/>
        <v>0</v>
      </c>
      <c r="W171" s="66"/>
      <c r="X171" s="66"/>
      <c r="Y171" s="66"/>
      <c r="Z171" s="66"/>
      <c r="AA171" s="122" t="str">
        <f>A171</f>
        <v xml:space="preserve">   Dividends Transferred to Corporate</v>
      </c>
      <c r="AB171" s="114">
        <f>P171</f>
        <v>0</v>
      </c>
      <c r="AC171" s="114">
        <f>AC49</f>
        <v>0</v>
      </c>
      <c r="AD171" s="78">
        <f>AB171-AC171</f>
        <v>0</v>
      </c>
      <c r="AE171" s="66"/>
      <c r="AF171" s="78">
        <f>T171</f>
        <v>0</v>
      </c>
      <c r="AG171" s="114">
        <f>AG49</f>
        <v>0</v>
      </c>
      <c r="AH171" s="78">
        <f>AF171-AG171</f>
        <v>0</v>
      </c>
      <c r="AI171" s="66"/>
      <c r="AJ171" s="78">
        <f>AC171-AG171</f>
        <v>0</v>
      </c>
      <c r="AK171" s="78">
        <f>AB171-AF171</f>
        <v>0</v>
      </c>
      <c r="AL171" s="66"/>
      <c r="AM171" s="114">
        <f>AM49</f>
        <v>0</v>
      </c>
      <c r="AN171" s="78">
        <f>AB171-AM171</f>
        <v>0</v>
      </c>
      <c r="AO171" s="66"/>
      <c r="AP171" s="114">
        <f>AP49</f>
        <v>0</v>
      </c>
      <c r="AQ171" s="78">
        <f>AC171-AP171</f>
        <v>0</v>
      </c>
      <c r="AR171" s="66"/>
      <c r="AS171" s="66"/>
      <c r="AT171" s="66"/>
      <c r="AU171" s="66"/>
    </row>
    <row r="172" spans="1:47" ht="12.75" customHeight="1" x14ac:dyDescent="0.2">
      <c r="A172" s="66" t="str">
        <f>A50</f>
        <v xml:space="preserve">   Other</v>
      </c>
      <c r="B172" s="66"/>
      <c r="C172" s="66"/>
      <c r="D172" s="114">
        <f t="shared" ref="D172:R172" si="150">D50</f>
        <v>0</v>
      </c>
      <c r="E172" s="114">
        <f t="shared" si="150"/>
        <v>0</v>
      </c>
      <c r="F172" s="114">
        <f t="shared" si="150"/>
        <v>0</v>
      </c>
      <c r="G172" s="114">
        <f t="shared" si="150"/>
        <v>0</v>
      </c>
      <c r="H172" s="114">
        <f t="shared" si="150"/>
        <v>0</v>
      </c>
      <c r="I172" s="114">
        <f t="shared" si="150"/>
        <v>0</v>
      </c>
      <c r="J172" s="114">
        <f t="shared" si="150"/>
        <v>0</v>
      </c>
      <c r="K172" s="114">
        <f t="shared" si="150"/>
        <v>0</v>
      </c>
      <c r="L172" s="114">
        <f t="shared" si="150"/>
        <v>0</v>
      </c>
      <c r="M172" s="114">
        <f t="shared" si="150"/>
        <v>0</v>
      </c>
      <c r="N172" s="114">
        <f t="shared" si="150"/>
        <v>0</v>
      </c>
      <c r="O172" s="114">
        <f t="shared" si="150"/>
        <v>0</v>
      </c>
      <c r="P172" s="114">
        <f t="shared" si="150"/>
        <v>0</v>
      </c>
      <c r="Q172" s="114">
        <f t="shared" si="150"/>
        <v>0</v>
      </c>
      <c r="R172" s="114">
        <f t="shared" si="150"/>
        <v>0</v>
      </c>
      <c r="S172" s="66"/>
      <c r="T172" s="114">
        <f t="shared" si="149"/>
        <v>0</v>
      </c>
      <c r="U172" s="114">
        <f t="shared" si="149"/>
        <v>0</v>
      </c>
      <c r="V172" s="114">
        <f t="shared" si="149"/>
        <v>0</v>
      </c>
      <c r="W172" s="66"/>
      <c r="X172" s="66"/>
      <c r="Y172" s="66"/>
      <c r="Z172" s="66"/>
      <c r="AA172" s="122" t="str">
        <f>A172</f>
        <v xml:space="preserve">   Other</v>
      </c>
      <c r="AB172" s="114">
        <f>P172</f>
        <v>0</v>
      </c>
      <c r="AC172" s="114">
        <f>AC50</f>
        <v>0</v>
      </c>
      <c r="AD172" s="78">
        <f>AB172-AC172</f>
        <v>0</v>
      </c>
      <c r="AE172" s="66"/>
      <c r="AF172" s="78">
        <f>T172</f>
        <v>0</v>
      </c>
      <c r="AG172" s="114">
        <f>AG50</f>
        <v>0</v>
      </c>
      <c r="AH172" s="78">
        <f>AF172-AG172</f>
        <v>0</v>
      </c>
      <c r="AI172" s="66"/>
      <c r="AJ172" s="78">
        <f>AC172-AG172</f>
        <v>0</v>
      </c>
      <c r="AK172" s="78">
        <f>AB172-AF172</f>
        <v>0</v>
      </c>
      <c r="AL172" s="66"/>
      <c r="AM172" s="114">
        <f>AM50</f>
        <v>0</v>
      </c>
      <c r="AN172" s="78">
        <f>AB172-AM172</f>
        <v>0</v>
      </c>
      <c r="AO172" s="66"/>
      <c r="AP172" s="114">
        <f>AP50</f>
        <v>0</v>
      </c>
      <c r="AQ172" s="78">
        <f>AC172-AP172</f>
        <v>0</v>
      </c>
      <c r="AR172" s="66"/>
      <c r="AS172" s="66"/>
      <c r="AT172" s="66"/>
      <c r="AU172" s="66"/>
    </row>
    <row r="173" spans="1:47" ht="12.75" customHeight="1" x14ac:dyDescent="0.2">
      <c r="A173" s="66" t="str">
        <f>A51</f>
        <v xml:space="preserve">   Inc. / (Dec.) in Long-Term Debt  (External)</v>
      </c>
      <c r="B173" s="66"/>
      <c r="C173" s="66"/>
      <c r="D173" s="114">
        <f t="shared" ref="D173:R173" si="151">D51</f>
        <v>0</v>
      </c>
      <c r="E173" s="114">
        <f t="shared" si="151"/>
        <v>0</v>
      </c>
      <c r="F173" s="114">
        <f t="shared" si="151"/>
        <v>0</v>
      </c>
      <c r="G173" s="114">
        <f t="shared" si="151"/>
        <v>0</v>
      </c>
      <c r="H173" s="114">
        <f t="shared" si="151"/>
        <v>0</v>
      </c>
      <c r="I173" s="114">
        <f t="shared" si="151"/>
        <v>0</v>
      </c>
      <c r="J173" s="114">
        <f t="shared" si="151"/>
        <v>0</v>
      </c>
      <c r="K173" s="114">
        <f t="shared" si="151"/>
        <v>0</v>
      </c>
      <c r="L173" s="114">
        <f t="shared" si="151"/>
        <v>0</v>
      </c>
      <c r="M173" s="114">
        <f t="shared" si="151"/>
        <v>0</v>
      </c>
      <c r="N173" s="114">
        <f t="shared" si="151"/>
        <v>-3850</v>
      </c>
      <c r="O173" s="114">
        <f t="shared" si="151"/>
        <v>0</v>
      </c>
      <c r="P173" s="114">
        <f t="shared" si="151"/>
        <v>-3850</v>
      </c>
      <c r="Q173" s="114">
        <f t="shared" si="151"/>
        <v>0</v>
      </c>
      <c r="R173" s="114">
        <f t="shared" si="151"/>
        <v>-3850</v>
      </c>
      <c r="S173" s="66"/>
      <c r="T173" s="114">
        <f t="shared" si="149"/>
        <v>0</v>
      </c>
      <c r="U173" s="114">
        <f t="shared" si="149"/>
        <v>0</v>
      </c>
      <c r="V173" s="114">
        <f t="shared" si="149"/>
        <v>0</v>
      </c>
      <c r="W173" s="66"/>
      <c r="X173" s="66"/>
      <c r="Y173" s="66"/>
      <c r="Z173" s="66"/>
      <c r="AA173" s="122" t="str">
        <f>A173</f>
        <v xml:space="preserve">   Inc. / (Dec.) in Long-Term Debt  (External)</v>
      </c>
      <c r="AB173" s="114">
        <f>P173</f>
        <v>-3850</v>
      </c>
      <c r="AC173" s="114">
        <f>AC51</f>
        <v>0</v>
      </c>
      <c r="AD173" s="78">
        <f>AB173-AC173</f>
        <v>-3850</v>
      </c>
      <c r="AE173" s="66"/>
      <c r="AF173" s="78">
        <f>T173</f>
        <v>0</v>
      </c>
      <c r="AG173" s="114">
        <f>AG51</f>
        <v>0</v>
      </c>
      <c r="AH173" s="78">
        <f>AF173-AG173</f>
        <v>0</v>
      </c>
      <c r="AI173" s="66"/>
      <c r="AJ173" s="78">
        <f>AC173-AG173</f>
        <v>0</v>
      </c>
      <c r="AK173" s="78">
        <f>AB173-AF173</f>
        <v>-3850</v>
      </c>
      <c r="AL173" s="66"/>
      <c r="AM173" s="114">
        <f>AM51</f>
        <v>-153850</v>
      </c>
      <c r="AN173" s="78">
        <f>AB173-AM173</f>
        <v>150000</v>
      </c>
      <c r="AO173" s="66"/>
      <c r="AP173" s="114">
        <f>AP51</f>
        <v>0</v>
      </c>
      <c r="AQ173" s="78">
        <f>AC173-AP173</f>
        <v>0</v>
      </c>
      <c r="AR173" s="66"/>
      <c r="AS173" s="66"/>
      <c r="AT173" s="66"/>
      <c r="AU173" s="66"/>
    </row>
    <row r="174" spans="1:47" ht="12.75" customHeight="1" x14ac:dyDescent="0.2">
      <c r="A174" s="66" t="str">
        <f>A52</f>
        <v xml:space="preserve">   Inc. / (Dec.) in Sale of Receivables</v>
      </c>
      <c r="B174" s="66"/>
      <c r="C174" s="66"/>
      <c r="D174" s="116">
        <f t="shared" ref="D174:R174" si="152">D52</f>
        <v>0</v>
      </c>
      <c r="E174" s="116">
        <f t="shared" si="152"/>
        <v>0</v>
      </c>
      <c r="F174" s="116">
        <f t="shared" si="152"/>
        <v>0</v>
      </c>
      <c r="G174" s="116">
        <f t="shared" si="152"/>
        <v>0</v>
      </c>
      <c r="H174" s="116">
        <f t="shared" si="152"/>
        <v>0</v>
      </c>
      <c r="I174" s="116">
        <f t="shared" si="152"/>
        <v>0</v>
      </c>
      <c r="J174" s="116">
        <f t="shared" si="152"/>
        <v>0</v>
      </c>
      <c r="K174" s="116">
        <f t="shared" si="152"/>
        <v>0</v>
      </c>
      <c r="L174" s="116">
        <f t="shared" si="152"/>
        <v>0</v>
      </c>
      <c r="M174" s="116">
        <f t="shared" si="152"/>
        <v>0</v>
      </c>
      <c r="N174" s="116">
        <f t="shared" si="152"/>
        <v>0</v>
      </c>
      <c r="O174" s="116">
        <f t="shared" si="152"/>
        <v>0</v>
      </c>
      <c r="P174" s="116">
        <f t="shared" si="152"/>
        <v>0</v>
      </c>
      <c r="Q174" s="116">
        <f t="shared" si="152"/>
        <v>0</v>
      </c>
      <c r="R174" s="116">
        <f t="shared" si="152"/>
        <v>0</v>
      </c>
      <c r="S174" s="66"/>
      <c r="T174" s="116">
        <f t="shared" si="149"/>
        <v>0</v>
      </c>
      <c r="U174" s="116">
        <f t="shared" si="149"/>
        <v>0</v>
      </c>
      <c r="V174" s="116">
        <f t="shared" si="149"/>
        <v>0</v>
      </c>
      <c r="W174" s="66"/>
      <c r="X174" s="66"/>
      <c r="Y174" s="66"/>
      <c r="Z174" s="66"/>
      <c r="AA174" s="122" t="str">
        <f>A174</f>
        <v xml:space="preserve">   Inc. / (Dec.) in Sale of Receivables</v>
      </c>
      <c r="AB174" s="116">
        <f>P174</f>
        <v>0</v>
      </c>
      <c r="AC174" s="116">
        <f>AC52</f>
        <v>0</v>
      </c>
      <c r="AD174" s="83">
        <f>AB174-AC174</f>
        <v>0</v>
      </c>
      <c r="AE174" s="84"/>
      <c r="AF174" s="83">
        <f>T174</f>
        <v>0</v>
      </c>
      <c r="AG174" s="116">
        <f>AG52</f>
        <v>0</v>
      </c>
      <c r="AH174" s="83">
        <f>AF174-AG174</f>
        <v>0</v>
      </c>
      <c r="AI174" s="66"/>
      <c r="AJ174" s="83">
        <f>AC174-AG174</f>
        <v>0</v>
      </c>
      <c r="AK174" s="83">
        <f>AB174-AF174</f>
        <v>0</v>
      </c>
      <c r="AL174" s="66"/>
      <c r="AM174" s="116">
        <f>AM52</f>
        <v>0</v>
      </c>
      <c r="AN174" s="83">
        <f>AB174-AM174</f>
        <v>0</v>
      </c>
      <c r="AO174" s="66"/>
      <c r="AP174" s="116">
        <f>AP52</f>
        <v>0</v>
      </c>
      <c r="AQ174" s="83">
        <f>AC174-AP174</f>
        <v>0</v>
      </c>
      <c r="AR174" s="66"/>
      <c r="AS174" s="66"/>
      <c r="AT174" s="66"/>
      <c r="AU174" s="66"/>
    </row>
    <row r="175" spans="1:47" ht="3.95" customHeight="1" x14ac:dyDescent="0.2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3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</row>
    <row r="176" spans="1:47" ht="12.75" customHeight="1" x14ac:dyDescent="0.2">
      <c r="A176" s="66" t="str">
        <f>A54</f>
        <v xml:space="preserve">      Total Items Affecting Intercompany (Corp.) Balance</v>
      </c>
      <c r="B176" s="66"/>
      <c r="C176" s="66"/>
      <c r="D176" s="116">
        <f>SUM(D171:D175)</f>
        <v>0</v>
      </c>
      <c r="E176" s="116">
        <f t="shared" ref="E176:T176" si="153">SUM(E171:E175)</f>
        <v>0</v>
      </c>
      <c r="F176" s="116">
        <f t="shared" si="153"/>
        <v>0</v>
      </c>
      <c r="G176" s="116">
        <f t="shared" si="153"/>
        <v>0</v>
      </c>
      <c r="H176" s="116">
        <f t="shared" si="153"/>
        <v>0</v>
      </c>
      <c r="I176" s="116">
        <f t="shared" si="153"/>
        <v>0</v>
      </c>
      <c r="J176" s="116">
        <f t="shared" si="153"/>
        <v>0</v>
      </c>
      <c r="K176" s="116">
        <f t="shared" si="153"/>
        <v>0</v>
      </c>
      <c r="L176" s="116">
        <f t="shared" si="153"/>
        <v>0</v>
      </c>
      <c r="M176" s="116">
        <f t="shared" si="153"/>
        <v>0</v>
      </c>
      <c r="N176" s="116">
        <f t="shared" si="153"/>
        <v>-3850</v>
      </c>
      <c r="O176" s="116">
        <f t="shared" si="153"/>
        <v>0</v>
      </c>
      <c r="P176" s="116">
        <f t="shared" si="153"/>
        <v>-3850</v>
      </c>
      <c r="Q176" s="116">
        <f t="shared" si="153"/>
        <v>0</v>
      </c>
      <c r="R176" s="116">
        <f t="shared" si="153"/>
        <v>-3850</v>
      </c>
      <c r="S176" s="66"/>
      <c r="T176" s="116">
        <f t="shared" si="153"/>
        <v>0</v>
      </c>
      <c r="U176" s="116">
        <f>SUM(U171:U175)</f>
        <v>0</v>
      </c>
      <c r="V176" s="116">
        <f>SUM(V171:V175)</f>
        <v>0</v>
      </c>
      <c r="W176" s="66"/>
      <c r="X176" s="66"/>
      <c r="Y176" s="66"/>
      <c r="Z176" s="66"/>
      <c r="AA176" s="122" t="str">
        <f>A176</f>
        <v xml:space="preserve">      Total Items Affecting Intercompany (Corp.) Balance</v>
      </c>
      <c r="AB176" s="116">
        <f>SUM(AB171:AB175)</f>
        <v>-3850</v>
      </c>
      <c r="AC176" s="116">
        <f>SUM(AC171:AC175)</f>
        <v>0</v>
      </c>
      <c r="AD176" s="116">
        <f>SUM(AD171:AD175)</f>
        <v>-3850</v>
      </c>
      <c r="AE176" s="66"/>
      <c r="AF176" s="116">
        <f t="shared" ref="AF176:AK176" si="154">SUM(AF171:AF175)</f>
        <v>0</v>
      </c>
      <c r="AG176" s="116">
        <f t="shared" si="154"/>
        <v>0</v>
      </c>
      <c r="AH176" s="116">
        <f t="shared" si="154"/>
        <v>0</v>
      </c>
      <c r="AI176" s="66"/>
      <c r="AJ176" s="116">
        <f t="shared" si="154"/>
        <v>0</v>
      </c>
      <c r="AK176" s="116">
        <f t="shared" si="154"/>
        <v>-3850</v>
      </c>
      <c r="AL176" s="66"/>
      <c r="AM176" s="116">
        <f>SUM(AM171:AM175)</f>
        <v>-153850</v>
      </c>
      <c r="AN176" s="116">
        <f>SUM(AN171:AN175)</f>
        <v>150000</v>
      </c>
      <c r="AO176" s="66"/>
      <c r="AP176" s="116">
        <f>SUM(AP171:AP175)</f>
        <v>0</v>
      </c>
      <c r="AQ176" s="116">
        <f>SUM(AQ171:AQ175)</f>
        <v>0</v>
      </c>
      <c r="AR176" s="66"/>
      <c r="AS176" s="66"/>
      <c r="AT176" s="66"/>
      <c r="AU176" s="66"/>
    </row>
    <row r="177" spans="1:47" ht="6" customHeight="1" x14ac:dyDescent="0.2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3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  <c r="AP177" s="66"/>
      <c r="AQ177" s="66"/>
      <c r="AR177" s="66"/>
      <c r="AS177" s="66"/>
      <c r="AT177" s="66"/>
      <c r="AU177" s="66"/>
    </row>
    <row r="178" spans="1:47" ht="12.75" customHeight="1" x14ac:dyDescent="0.2">
      <c r="A178" s="108" t="str">
        <f>A56</f>
        <v>INCREASE / (DECREASE) IN INTERCOMPANY CASH</v>
      </c>
      <c r="B178" s="66"/>
      <c r="C178" s="66"/>
      <c r="D178" s="114">
        <f>D168+D176</f>
        <v>-1200</v>
      </c>
      <c r="E178" s="114">
        <f t="shared" ref="E178:T178" si="155">E168+E176</f>
        <v>2100</v>
      </c>
      <c r="F178" s="114">
        <f t="shared" si="155"/>
        <v>1500</v>
      </c>
      <c r="G178" s="114">
        <f t="shared" si="155"/>
        <v>-2500</v>
      </c>
      <c r="H178" s="114">
        <f t="shared" si="155"/>
        <v>800</v>
      </c>
      <c r="I178" s="114">
        <f t="shared" si="155"/>
        <v>2300</v>
      </c>
      <c r="J178" s="114">
        <f t="shared" si="155"/>
        <v>5000</v>
      </c>
      <c r="K178" s="114">
        <f t="shared" si="155"/>
        <v>6700</v>
      </c>
      <c r="L178" s="114">
        <f t="shared" si="155"/>
        <v>7100</v>
      </c>
      <c r="M178" s="114">
        <f t="shared" si="155"/>
        <v>300</v>
      </c>
      <c r="N178" s="114">
        <f t="shared" si="155"/>
        <v>3700</v>
      </c>
      <c r="O178" s="114">
        <f t="shared" si="155"/>
        <v>7500</v>
      </c>
      <c r="P178" s="114">
        <f t="shared" si="155"/>
        <v>33300</v>
      </c>
      <c r="Q178" s="114">
        <f t="shared" si="155"/>
        <v>900</v>
      </c>
      <c r="R178" s="114">
        <f t="shared" si="155"/>
        <v>32400</v>
      </c>
      <c r="S178" s="66"/>
      <c r="T178" s="114">
        <f t="shared" si="155"/>
        <v>0</v>
      </c>
      <c r="U178" s="114">
        <f>U168+U176</f>
        <v>0</v>
      </c>
      <c r="V178" s="114">
        <f>V168+V176</f>
        <v>0</v>
      </c>
      <c r="W178" s="66"/>
      <c r="X178" s="66"/>
      <c r="Y178" s="66"/>
      <c r="Z178" s="66"/>
      <c r="AA178" s="108" t="str">
        <f>A178</f>
        <v>INCREASE / (DECREASE) IN INTERCOMPANY CASH</v>
      </c>
      <c r="AB178" s="114">
        <f>AB168+AB176</f>
        <v>33300</v>
      </c>
      <c r="AC178" s="114">
        <f>AC168+AC176</f>
        <v>2400</v>
      </c>
      <c r="AD178" s="114">
        <f>AD168+AD176</f>
        <v>30900</v>
      </c>
      <c r="AE178" s="66"/>
      <c r="AF178" s="114">
        <f t="shared" ref="AF178:AK178" si="156">AF168+AF176</f>
        <v>0</v>
      </c>
      <c r="AG178" s="114">
        <f t="shared" si="156"/>
        <v>0</v>
      </c>
      <c r="AH178" s="114">
        <f t="shared" si="156"/>
        <v>0</v>
      </c>
      <c r="AI178" s="66"/>
      <c r="AJ178" s="114">
        <f t="shared" si="156"/>
        <v>2400</v>
      </c>
      <c r="AK178" s="114">
        <f t="shared" si="156"/>
        <v>33300</v>
      </c>
      <c r="AL178" s="66"/>
      <c r="AM178" s="114">
        <f>AM168+AM176</f>
        <v>-115801</v>
      </c>
      <c r="AN178" s="114">
        <f>AN168+AN176</f>
        <v>149101</v>
      </c>
      <c r="AO178" s="66"/>
      <c r="AP178" s="114">
        <f>AP168+AP176</f>
        <v>0</v>
      </c>
      <c r="AQ178" s="114">
        <f>AQ168+AQ176</f>
        <v>2400</v>
      </c>
      <c r="AR178" s="66"/>
      <c r="AS178" s="66"/>
      <c r="AT178" s="66"/>
      <c r="AU178" s="66"/>
    </row>
    <row r="179" spans="1:47" ht="6" customHeight="1" x14ac:dyDescent="0.2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3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  <c r="AP179" s="66"/>
      <c r="AQ179" s="66"/>
      <c r="AR179" s="66"/>
      <c r="AS179" s="66"/>
      <c r="AT179" s="66"/>
      <c r="AU179" s="66"/>
    </row>
    <row r="180" spans="1:47" ht="12.75" customHeight="1" x14ac:dyDescent="0.2">
      <c r="A180" s="108" t="str">
        <f>A58</f>
        <v xml:space="preserve">      Change in Other Obligations</v>
      </c>
      <c r="B180" s="66"/>
      <c r="C180" s="66"/>
      <c r="D180" s="116">
        <f t="shared" ref="D180:R180" si="157">D58</f>
        <v>0</v>
      </c>
      <c r="E180" s="116">
        <f t="shared" si="157"/>
        <v>0</v>
      </c>
      <c r="F180" s="116">
        <f t="shared" si="157"/>
        <v>0</v>
      </c>
      <c r="G180" s="116">
        <f t="shared" si="157"/>
        <v>0</v>
      </c>
      <c r="H180" s="116">
        <f t="shared" si="157"/>
        <v>0</v>
      </c>
      <c r="I180" s="116">
        <f t="shared" si="157"/>
        <v>0</v>
      </c>
      <c r="J180" s="116">
        <f t="shared" si="157"/>
        <v>0</v>
      </c>
      <c r="K180" s="116">
        <f t="shared" si="157"/>
        <v>0</v>
      </c>
      <c r="L180" s="116">
        <f t="shared" si="157"/>
        <v>0</v>
      </c>
      <c r="M180" s="116">
        <f t="shared" si="157"/>
        <v>0</v>
      </c>
      <c r="N180" s="116">
        <f t="shared" si="157"/>
        <v>3850</v>
      </c>
      <c r="O180" s="116">
        <f t="shared" si="157"/>
        <v>0</v>
      </c>
      <c r="P180" s="116">
        <f t="shared" si="157"/>
        <v>3850</v>
      </c>
      <c r="Q180" s="116">
        <f t="shared" si="157"/>
        <v>0</v>
      </c>
      <c r="R180" s="116">
        <f t="shared" si="157"/>
        <v>3850</v>
      </c>
      <c r="S180" s="66"/>
      <c r="T180" s="116">
        <f>T58</f>
        <v>0</v>
      </c>
      <c r="U180" s="116">
        <f>U58</f>
        <v>0</v>
      </c>
      <c r="V180" s="116">
        <f>V58</f>
        <v>0</v>
      </c>
      <c r="W180" s="66"/>
      <c r="X180" s="66"/>
      <c r="Y180" s="66"/>
      <c r="Z180" s="66"/>
      <c r="AA180" s="108" t="str">
        <f>A180</f>
        <v xml:space="preserve">      Change in Other Obligations</v>
      </c>
      <c r="AB180" s="116">
        <f>AB58</f>
        <v>3850</v>
      </c>
      <c r="AC180" s="116">
        <f>AC58</f>
        <v>0</v>
      </c>
      <c r="AD180" s="83">
        <f>AB180-AC180</f>
        <v>3850</v>
      </c>
      <c r="AE180" s="66"/>
      <c r="AF180" s="116">
        <f>AF58</f>
        <v>0</v>
      </c>
      <c r="AG180" s="116">
        <f>AG58</f>
        <v>0</v>
      </c>
      <c r="AH180" s="116">
        <f>AH58</f>
        <v>0</v>
      </c>
      <c r="AI180" s="66"/>
      <c r="AJ180" s="83">
        <f>AC180-AG180</f>
        <v>0</v>
      </c>
      <c r="AK180" s="83">
        <f>AB180-AF180</f>
        <v>3850</v>
      </c>
      <c r="AL180" s="66"/>
      <c r="AM180" s="116">
        <f>AM58</f>
        <v>153850</v>
      </c>
      <c r="AN180" s="83">
        <f>AB180-AM180</f>
        <v>-150000</v>
      </c>
      <c r="AO180" s="66"/>
      <c r="AP180" s="116">
        <f>AP58</f>
        <v>0</v>
      </c>
      <c r="AQ180" s="83">
        <f>AC180-AP180</f>
        <v>0</v>
      </c>
      <c r="AR180" s="66"/>
      <c r="AS180" s="66"/>
      <c r="AT180" s="66"/>
      <c r="AU180" s="66"/>
    </row>
    <row r="181" spans="1:47" ht="6" customHeight="1" x14ac:dyDescent="0.2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3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  <c r="AP181" s="66"/>
      <c r="AQ181" s="66"/>
      <c r="AR181" s="66"/>
      <c r="AS181" s="66"/>
      <c r="AT181" s="66"/>
      <c r="AU181" s="66"/>
    </row>
    <row r="182" spans="1:47" ht="12.75" customHeight="1" x14ac:dyDescent="0.2">
      <c r="A182" s="108" t="str">
        <f>A60</f>
        <v>INCREASE / (DECREASE) IN TOTAL OBLIGATIONS</v>
      </c>
      <c r="B182" s="66"/>
      <c r="C182" s="66"/>
      <c r="D182" s="123">
        <f>D178+D180</f>
        <v>-1200</v>
      </c>
      <c r="E182" s="123">
        <f t="shared" ref="E182:T182" si="158">E178+E180</f>
        <v>2100</v>
      </c>
      <c r="F182" s="123">
        <f t="shared" si="158"/>
        <v>1500</v>
      </c>
      <c r="G182" s="123">
        <f t="shared" si="158"/>
        <v>-2500</v>
      </c>
      <c r="H182" s="123">
        <f t="shared" si="158"/>
        <v>800</v>
      </c>
      <c r="I182" s="123">
        <f t="shared" si="158"/>
        <v>2300</v>
      </c>
      <c r="J182" s="123">
        <f t="shared" si="158"/>
        <v>5000</v>
      </c>
      <c r="K182" s="123">
        <f t="shared" si="158"/>
        <v>6700</v>
      </c>
      <c r="L182" s="123">
        <f t="shared" si="158"/>
        <v>7100</v>
      </c>
      <c r="M182" s="123">
        <f t="shared" si="158"/>
        <v>300</v>
      </c>
      <c r="N182" s="123">
        <f t="shared" si="158"/>
        <v>7550</v>
      </c>
      <c r="O182" s="123">
        <f t="shared" si="158"/>
        <v>7500</v>
      </c>
      <c r="P182" s="123">
        <f t="shared" si="158"/>
        <v>37150</v>
      </c>
      <c r="Q182" s="123">
        <f t="shared" si="158"/>
        <v>900</v>
      </c>
      <c r="R182" s="123">
        <f t="shared" si="158"/>
        <v>36250</v>
      </c>
      <c r="S182" s="66"/>
      <c r="T182" s="123">
        <f t="shared" si="158"/>
        <v>0</v>
      </c>
      <c r="U182" s="123">
        <f>U178+U180</f>
        <v>0</v>
      </c>
      <c r="V182" s="123">
        <f>V178+V180</f>
        <v>0</v>
      </c>
      <c r="W182" s="66"/>
      <c r="X182" s="66"/>
      <c r="Y182" s="66"/>
      <c r="Z182" s="66"/>
      <c r="AA182" s="108" t="str">
        <f>A182</f>
        <v>INCREASE / (DECREASE) IN TOTAL OBLIGATIONS</v>
      </c>
      <c r="AB182" s="123">
        <f>AB178+AB180</f>
        <v>37150</v>
      </c>
      <c r="AC182" s="123">
        <f>AC178+AC180</f>
        <v>2400</v>
      </c>
      <c r="AD182" s="123">
        <f>AD178+AD180</f>
        <v>34750</v>
      </c>
      <c r="AE182" s="66"/>
      <c r="AF182" s="123">
        <f t="shared" ref="AF182:AK182" si="159">AF178+AF180</f>
        <v>0</v>
      </c>
      <c r="AG182" s="123">
        <f t="shared" si="159"/>
        <v>0</v>
      </c>
      <c r="AH182" s="123">
        <f t="shared" si="159"/>
        <v>0</v>
      </c>
      <c r="AI182" s="66"/>
      <c r="AJ182" s="123">
        <f t="shared" si="159"/>
        <v>2400</v>
      </c>
      <c r="AK182" s="123">
        <f t="shared" si="159"/>
        <v>37150</v>
      </c>
      <c r="AL182" s="66"/>
      <c r="AM182" s="123">
        <f>AM178+AM180</f>
        <v>38049</v>
      </c>
      <c r="AN182" s="123">
        <f>AN178+AN180</f>
        <v>-899</v>
      </c>
      <c r="AO182" s="66"/>
      <c r="AP182" s="123">
        <f>AP178+AP180</f>
        <v>0</v>
      </c>
      <c r="AQ182" s="123">
        <f>AQ178+AQ180</f>
        <v>2400</v>
      </c>
      <c r="AR182" s="66"/>
      <c r="AS182" s="66"/>
      <c r="AT182" s="66"/>
      <c r="AU182" s="66"/>
    </row>
    <row r="183" spans="1:47" ht="12.75" customHeight="1" x14ac:dyDescent="0.2">
      <c r="A183" s="108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3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  <c r="AP183" s="66"/>
      <c r="AQ183" s="66"/>
      <c r="AR183" s="66"/>
      <c r="AS183" s="66"/>
      <c r="AT183" s="66"/>
      <c r="AU183" s="66"/>
    </row>
    <row r="184" spans="1:47" ht="12.75" customHeight="1" x14ac:dyDescent="0.2">
      <c r="A184" s="122" t="str">
        <f>A108</f>
        <v xml:space="preserve">      CHECK #</v>
      </c>
      <c r="B184" s="66"/>
      <c r="C184" s="66"/>
      <c r="D184" s="114">
        <f t="shared" ref="D184:R184" si="160">D60-D182</f>
        <v>0</v>
      </c>
      <c r="E184" s="114">
        <f t="shared" si="160"/>
        <v>0</v>
      </c>
      <c r="F184" s="114">
        <f t="shared" si="160"/>
        <v>0</v>
      </c>
      <c r="G184" s="114">
        <f t="shared" si="160"/>
        <v>0</v>
      </c>
      <c r="H184" s="114">
        <f t="shared" si="160"/>
        <v>0</v>
      </c>
      <c r="I184" s="114">
        <f t="shared" si="160"/>
        <v>0</v>
      </c>
      <c r="J184" s="114">
        <f t="shared" si="160"/>
        <v>0</v>
      </c>
      <c r="K184" s="114">
        <f t="shared" si="160"/>
        <v>0</v>
      </c>
      <c r="L184" s="114">
        <f t="shared" si="160"/>
        <v>0</v>
      </c>
      <c r="M184" s="114">
        <f t="shared" si="160"/>
        <v>0</v>
      </c>
      <c r="N184" s="114">
        <f t="shared" si="160"/>
        <v>0</v>
      </c>
      <c r="O184" s="114">
        <f t="shared" si="160"/>
        <v>0</v>
      </c>
      <c r="P184" s="114">
        <f t="shared" si="160"/>
        <v>0</v>
      </c>
      <c r="Q184" s="114">
        <f t="shared" si="160"/>
        <v>0</v>
      </c>
      <c r="R184" s="114">
        <f t="shared" si="160"/>
        <v>0</v>
      </c>
      <c r="S184" s="114"/>
      <c r="T184" s="114">
        <f>T60-T182</f>
        <v>0</v>
      </c>
      <c r="U184" s="114">
        <f>U60-U182</f>
        <v>0</v>
      </c>
      <c r="V184" s="114">
        <f>V60-V182</f>
        <v>0</v>
      </c>
      <c r="W184" s="66"/>
      <c r="X184" s="66"/>
      <c r="Y184" s="66"/>
      <c r="Z184" s="66"/>
      <c r="AA184" s="122" t="str">
        <f>A184</f>
        <v xml:space="preserve">      CHECK #</v>
      </c>
      <c r="AB184" s="114">
        <f>AB60-AB182</f>
        <v>0</v>
      </c>
      <c r="AC184" s="114">
        <f>AC60-AC182</f>
        <v>0</v>
      </c>
      <c r="AD184" s="114">
        <f>AD60-AD182</f>
        <v>0</v>
      </c>
      <c r="AE184" s="114"/>
      <c r="AF184" s="114">
        <f>AF60-AF182</f>
        <v>0</v>
      </c>
      <c r="AG184" s="114">
        <f>AG60-AG182</f>
        <v>0</v>
      </c>
      <c r="AH184" s="114">
        <f>AH60-AH182</f>
        <v>0</v>
      </c>
      <c r="AI184" s="114"/>
      <c r="AJ184" s="114">
        <f>AJ60-AJ182</f>
        <v>0</v>
      </c>
      <c r="AK184" s="114">
        <f>AK60-AK182</f>
        <v>0</v>
      </c>
      <c r="AL184" s="114"/>
      <c r="AM184" s="114">
        <f>AM60-AM182</f>
        <v>0</v>
      </c>
      <c r="AN184" s="114">
        <f>AN60-AN182</f>
        <v>0</v>
      </c>
      <c r="AO184" s="114"/>
      <c r="AP184" s="114">
        <f>AP60-AP182</f>
        <v>0</v>
      </c>
      <c r="AQ184" s="114">
        <f>AQ60-AQ182</f>
        <v>0</v>
      </c>
      <c r="AR184" s="66"/>
      <c r="AS184" s="66"/>
      <c r="AT184" s="66"/>
      <c r="AU184" s="66"/>
    </row>
    <row r="185" spans="1:47" ht="6" customHeight="1" x14ac:dyDescent="0.2">
      <c r="A185" s="108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3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  <c r="AP185" s="66"/>
      <c r="AQ185" s="66"/>
      <c r="AR185" s="66"/>
      <c r="AS185" s="66"/>
      <c r="AT185" s="66"/>
      <c r="AU185" s="66"/>
    </row>
    <row r="186" spans="1:47" ht="12.75" customHeight="1" x14ac:dyDescent="0.2">
      <c r="A186" s="108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3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  <c r="AP186" s="66"/>
      <c r="AQ186" s="66"/>
      <c r="AR186" s="66"/>
      <c r="AS186" s="66"/>
      <c r="AT186" s="66"/>
      <c r="AU186" s="66"/>
    </row>
    <row r="187" spans="1:47" ht="12.75" customHeight="1" x14ac:dyDescent="0.2">
      <c r="A187" s="130" t="str">
        <f ca="1">A1</f>
        <v>C:\Users\Felienne\Enron\EnronSpreadsheets\[tracy_geaccone__40369__CFTW02PL.xls]CASHFLOW</v>
      </c>
      <c r="B187" s="87"/>
      <c r="C187" s="87"/>
      <c r="D187" s="87"/>
      <c r="E187" s="87"/>
      <c r="F187" s="87"/>
      <c r="G187" s="87"/>
      <c r="H187" s="87"/>
      <c r="I187" s="183" t="str">
        <f>I1</f>
        <v>TRANSWESTERN PIPELINE GROUP (Including Co. 92)</v>
      </c>
      <c r="J187" s="184"/>
      <c r="K187" s="184"/>
      <c r="L187" s="184"/>
      <c r="M187" s="87"/>
      <c r="N187" s="87"/>
      <c r="O187" s="87"/>
      <c r="P187" s="87"/>
      <c r="Q187" s="87"/>
      <c r="R187" s="87"/>
      <c r="S187" s="87"/>
      <c r="T187" s="87"/>
      <c r="U187" s="87"/>
      <c r="V187" s="65">
        <f ca="1">NOW()</f>
        <v>41887.551149189814</v>
      </c>
      <c r="W187" s="66"/>
      <c r="X187" s="66"/>
      <c r="Y187" s="66"/>
      <c r="Z187" s="66"/>
      <c r="AA187" s="67" t="str">
        <f ca="1">A1</f>
        <v>C:\Users\Felienne\Enron\EnronSpreadsheets\[tracy_geaccone__40369__CFTW02PL.xls]CASHFLOW</v>
      </c>
      <c r="AB187" s="66"/>
      <c r="AC187" s="66"/>
      <c r="AD187" s="183" t="str">
        <f>I1</f>
        <v>TRANSWESTERN PIPELINE GROUP (Including Co. 92)</v>
      </c>
      <c r="AE187" s="184"/>
      <c r="AF187" s="184"/>
      <c r="AG187" s="184"/>
      <c r="AH187" s="66"/>
      <c r="AI187" s="66"/>
      <c r="AJ187" s="66"/>
      <c r="AK187" s="66"/>
      <c r="AL187" s="66"/>
      <c r="AM187" s="66"/>
      <c r="AN187" s="66"/>
      <c r="AO187" s="66"/>
      <c r="AP187" s="66"/>
      <c r="AQ187" s="65">
        <f ca="1">NOW()</f>
        <v>41887.551149189814</v>
      </c>
      <c r="AR187" s="66"/>
      <c r="AS187" s="66"/>
      <c r="AT187" s="66"/>
      <c r="AU187" s="66"/>
    </row>
    <row r="188" spans="1:47" ht="12.75" customHeight="1" x14ac:dyDescent="0.2">
      <c r="A188" s="62" t="s">
        <v>520</v>
      </c>
      <c r="B188" s="87"/>
      <c r="C188" s="87"/>
      <c r="D188" s="87"/>
      <c r="E188" s="87"/>
      <c r="F188" s="87"/>
      <c r="G188" s="87"/>
      <c r="H188" s="87"/>
      <c r="I188" s="187" t="s">
        <v>521</v>
      </c>
      <c r="J188" s="184"/>
      <c r="K188" s="184"/>
      <c r="L188" s="184"/>
      <c r="M188" s="87"/>
      <c r="N188" s="87"/>
      <c r="O188" s="87"/>
      <c r="P188" s="87"/>
      <c r="Q188" s="87"/>
      <c r="R188" s="87"/>
      <c r="S188" s="87"/>
      <c r="T188" s="87"/>
      <c r="U188" s="87"/>
      <c r="V188" s="70">
        <f ca="1">NOW()</f>
        <v>41887.551149189814</v>
      </c>
      <c r="W188" s="66"/>
      <c r="X188" s="66"/>
      <c r="Y188" s="66"/>
      <c r="Z188" s="66"/>
      <c r="AA188" s="62" t="s">
        <v>522</v>
      </c>
      <c r="AB188" s="66"/>
      <c r="AC188" s="183" t="str">
        <f>I188</f>
        <v>FUNDS FLOW STATEMENT - " OTHER "</v>
      </c>
      <c r="AD188" s="200"/>
      <c r="AE188" s="184"/>
      <c r="AF188" s="184"/>
      <c r="AG188" s="184"/>
      <c r="AH188" s="184"/>
      <c r="AI188" s="66"/>
      <c r="AJ188" s="66"/>
      <c r="AK188" s="66"/>
      <c r="AL188" s="66"/>
      <c r="AM188" s="66"/>
      <c r="AN188" s="66"/>
      <c r="AO188" s="66"/>
      <c r="AP188" s="66"/>
      <c r="AQ188" s="70">
        <f ca="1">NOW()</f>
        <v>41887.551149189814</v>
      </c>
      <c r="AR188" s="66"/>
      <c r="AS188" s="66"/>
      <c r="AT188" s="66"/>
      <c r="AU188" s="66"/>
    </row>
    <row r="189" spans="1:47" ht="12.75" customHeight="1" x14ac:dyDescent="0.2">
      <c r="A189" s="87"/>
      <c r="B189" s="87"/>
      <c r="C189" s="87"/>
      <c r="D189" s="87"/>
      <c r="E189" s="87"/>
      <c r="F189" s="87"/>
      <c r="G189" s="87"/>
      <c r="H189" s="87"/>
      <c r="I189" s="183" t="str">
        <f>I3</f>
        <v>2002 OPERATING PLAN</v>
      </c>
      <c r="J189" s="184"/>
      <c r="K189" s="184"/>
      <c r="L189" s="184"/>
      <c r="M189" s="87"/>
      <c r="N189" s="87"/>
      <c r="O189" s="87"/>
      <c r="P189" s="87"/>
      <c r="Q189" s="87"/>
      <c r="R189" s="87"/>
      <c r="S189" s="87"/>
      <c r="T189" s="87"/>
      <c r="U189" s="87"/>
      <c r="V189" s="66"/>
      <c r="W189" s="66"/>
      <c r="X189" s="66"/>
      <c r="Y189" s="66"/>
      <c r="Z189" s="66"/>
      <c r="AA189" s="63"/>
      <c r="AB189" s="66"/>
      <c r="AC189" s="66"/>
      <c r="AD189" s="183" t="str">
        <f>I3</f>
        <v>2002 OPERATING PLAN</v>
      </c>
      <c r="AE189" s="184"/>
      <c r="AF189" s="184"/>
      <c r="AG189" s="184"/>
      <c r="AH189" s="66"/>
      <c r="AI189" s="66"/>
      <c r="AJ189" s="66"/>
      <c r="AK189" s="66"/>
      <c r="AL189" s="66"/>
      <c r="AM189" s="66"/>
      <c r="AN189" s="66"/>
      <c r="AO189" s="66"/>
      <c r="AP189" s="66"/>
      <c r="AQ189" s="66"/>
      <c r="AR189" s="66"/>
      <c r="AS189" s="66"/>
      <c r="AT189" s="66"/>
      <c r="AU189" s="66"/>
    </row>
    <row r="190" spans="1:47" ht="12.75" customHeight="1" x14ac:dyDescent="0.2">
      <c r="A190" s="87"/>
      <c r="B190" s="87"/>
      <c r="C190" s="87"/>
      <c r="D190" s="87"/>
      <c r="E190" s="87"/>
      <c r="F190" s="87"/>
      <c r="G190" s="87"/>
      <c r="H190" s="87"/>
      <c r="I190" s="183" t="str">
        <f>I4</f>
        <v>(Thousands of Dollars)</v>
      </c>
      <c r="J190" s="184"/>
      <c r="K190" s="184"/>
      <c r="L190" s="184"/>
      <c r="M190" s="87"/>
      <c r="N190" s="87"/>
      <c r="O190" s="87"/>
      <c r="P190" s="87"/>
      <c r="Q190" s="87"/>
      <c r="R190" s="87"/>
      <c r="S190" s="87"/>
      <c r="T190" s="87"/>
      <c r="U190" s="87"/>
      <c r="V190" s="66"/>
      <c r="W190" s="66"/>
      <c r="X190" s="66"/>
      <c r="Y190" s="66"/>
      <c r="Z190" s="66"/>
      <c r="AA190" s="63"/>
      <c r="AB190" s="66"/>
      <c r="AC190" s="66"/>
      <c r="AD190" s="183" t="str">
        <f>I4</f>
        <v>(Thousands of Dollars)</v>
      </c>
      <c r="AE190" s="184"/>
      <c r="AF190" s="184"/>
      <c r="AG190" s="184"/>
      <c r="AH190" s="66"/>
      <c r="AI190" s="66"/>
      <c r="AJ190" s="66"/>
      <c r="AK190" s="66"/>
      <c r="AL190" s="66"/>
      <c r="AM190" s="66"/>
      <c r="AN190" s="66"/>
      <c r="AO190" s="66"/>
      <c r="AP190" s="66"/>
      <c r="AQ190" s="66"/>
      <c r="AR190" s="66"/>
      <c r="AS190" s="66"/>
      <c r="AT190" s="66"/>
      <c r="AU190" s="66"/>
    </row>
    <row r="191" spans="1:47" ht="12.75" customHeight="1" x14ac:dyDescent="0.2">
      <c r="A191" s="132"/>
      <c r="B191" s="132"/>
      <c r="C191" s="132"/>
      <c r="D191" s="111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111">
        <f>T5</f>
        <v>0</v>
      </c>
      <c r="U191" s="87"/>
      <c r="V191" s="111">
        <f>V5</f>
        <v>0</v>
      </c>
      <c r="W191" s="66"/>
      <c r="X191" s="66"/>
      <c r="Y191" s="66"/>
      <c r="Z191" s="66"/>
      <c r="AA191" s="63"/>
      <c r="AB191" s="66"/>
      <c r="AC191" s="66"/>
      <c r="AD191" s="66"/>
      <c r="AE191" s="66"/>
      <c r="AF191" s="111">
        <f>AF5</f>
        <v>0</v>
      </c>
      <c r="AG191" s="66"/>
      <c r="AH191" s="111">
        <f>AH5</f>
        <v>0</v>
      </c>
      <c r="AI191" s="66"/>
      <c r="AJ191" s="66"/>
      <c r="AK191" s="111">
        <f>AK5</f>
        <v>0</v>
      </c>
      <c r="AL191" s="66"/>
      <c r="AM191" s="66"/>
      <c r="AN191" s="66"/>
      <c r="AO191" s="66"/>
      <c r="AP191" s="191"/>
      <c r="AQ191" s="184"/>
      <c r="AR191" s="66"/>
      <c r="AS191" s="66"/>
      <c r="AT191" s="66"/>
      <c r="AU191" s="66"/>
    </row>
    <row r="192" spans="1:47" ht="12.75" customHeight="1" x14ac:dyDescent="0.2">
      <c r="A192" s="132"/>
      <c r="B192" s="132"/>
      <c r="C192" s="132"/>
      <c r="D192" s="111" t="str">
        <f t="shared" ref="D192:R192" si="161">D6</f>
        <v>PLAN</v>
      </c>
      <c r="E192" s="111" t="str">
        <f t="shared" si="161"/>
        <v>PLAN</v>
      </c>
      <c r="F192" s="111" t="str">
        <f t="shared" si="161"/>
        <v>PLAN</v>
      </c>
      <c r="G192" s="111" t="str">
        <f t="shared" si="161"/>
        <v>PLAN</v>
      </c>
      <c r="H192" s="111" t="str">
        <f t="shared" si="161"/>
        <v>PLAN</v>
      </c>
      <c r="I192" s="111" t="str">
        <f t="shared" si="161"/>
        <v>PLAN</v>
      </c>
      <c r="J192" s="111" t="str">
        <f t="shared" si="161"/>
        <v>PLAN</v>
      </c>
      <c r="K192" s="111" t="str">
        <f t="shared" si="161"/>
        <v>PLAN</v>
      </c>
      <c r="L192" s="111" t="str">
        <f t="shared" si="161"/>
        <v>PLAN</v>
      </c>
      <c r="M192" s="111" t="str">
        <f t="shared" si="161"/>
        <v>PLAN</v>
      </c>
      <c r="N192" s="111" t="str">
        <f t="shared" si="161"/>
        <v>PLAN</v>
      </c>
      <c r="O192" s="111" t="str">
        <f t="shared" si="161"/>
        <v>PLAN</v>
      </c>
      <c r="P192" s="111" t="str">
        <f t="shared" si="161"/>
        <v>TOTAL</v>
      </c>
      <c r="Q192" s="111" t="str">
        <f t="shared" si="161"/>
        <v>FEB.</v>
      </c>
      <c r="R192" s="111" t="str">
        <f t="shared" si="161"/>
        <v>ESTIMATED</v>
      </c>
      <c r="S192" s="87"/>
      <c r="T192" s="111" t="str">
        <f>T6</f>
        <v>PLAN</v>
      </c>
      <c r="U192" s="111" t="str">
        <f>U6</f>
        <v>MARCH</v>
      </c>
      <c r="V192" s="111" t="str">
        <f>V6</f>
        <v>PLAN</v>
      </c>
      <c r="W192" s="66"/>
      <c r="X192" s="66"/>
      <c r="Y192" s="66"/>
      <c r="Z192" s="66"/>
      <c r="AA192" s="63"/>
      <c r="AB192" s="111" t="str">
        <f t="shared" ref="AB192:AD193" si="162">AB6</f>
        <v>TOTAL</v>
      </c>
      <c r="AC192" s="111" t="str">
        <f t="shared" si="162"/>
        <v>MARCH</v>
      </c>
      <c r="AD192" s="111" t="str">
        <f t="shared" si="162"/>
        <v>ESTIMATED</v>
      </c>
      <c r="AE192" s="66"/>
      <c r="AF192" s="111" t="str">
        <f>AF6</f>
        <v>PLAN</v>
      </c>
      <c r="AG192" s="111" t="str">
        <f>AG6</f>
        <v>MARCH</v>
      </c>
      <c r="AH192" s="111" t="str">
        <f>AH6</f>
        <v>PLAN</v>
      </c>
      <c r="AI192" s="66"/>
      <c r="AJ192" s="121" t="str">
        <f>AJ6</f>
        <v>ACT./EST. vs. PLAN</v>
      </c>
      <c r="AK192" s="121"/>
      <c r="AL192" s="66"/>
      <c r="AM192" s="121" t="str">
        <f>AM6</f>
        <v>3rd C.E. 2001</v>
      </c>
      <c r="AN192" s="121"/>
      <c r="AO192" s="66"/>
      <c r="AP192" s="121" t="str">
        <f>AP6</f>
        <v>Sept. YTD</v>
      </c>
      <c r="AQ192" s="121"/>
      <c r="AR192" s="66"/>
      <c r="AS192" s="66"/>
      <c r="AT192" s="66"/>
      <c r="AU192" s="66"/>
    </row>
    <row r="193" spans="1:47" ht="12.75" customHeight="1" x14ac:dyDescent="0.2">
      <c r="A193" s="132"/>
      <c r="B193" s="132"/>
      <c r="C193" s="132"/>
      <c r="D193" s="76" t="str">
        <f t="shared" ref="D193:R193" si="163">D7</f>
        <v>JAN</v>
      </c>
      <c r="E193" s="76" t="str">
        <f t="shared" si="163"/>
        <v>FEB</v>
      </c>
      <c r="F193" s="76" t="str">
        <f t="shared" si="163"/>
        <v>MAR</v>
      </c>
      <c r="G193" s="76" t="str">
        <f t="shared" si="163"/>
        <v>APR</v>
      </c>
      <c r="H193" s="76" t="str">
        <f t="shared" si="163"/>
        <v>MAY</v>
      </c>
      <c r="I193" s="76" t="str">
        <f t="shared" si="163"/>
        <v>JUN</v>
      </c>
      <c r="J193" s="76" t="str">
        <f t="shared" si="163"/>
        <v>JUL</v>
      </c>
      <c r="K193" s="76" t="str">
        <f t="shared" si="163"/>
        <v>AUG</v>
      </c>
      <c r="L193" s="76" t="str">
        <f t="shared" si="163"/>
        <v>SEP</v>
      </c>
      <c r="M193" s="76" t="str">
        <f t="shared" si="163"/>
        <v>OCT</v>
      </c>
      <c r="N193" s="76" t="str">
        <f t="shared" si="163"/>
        <v>NOV</v>
      </c>
      <c r="O193" s="76" t="str">
        <f t="shared" si="163"/>
        <v>DEC</v>
      </c>
      <c r="P193" s="76">
        <f t="shared" si="163"/>
        <v>2002</v>
      </c>
      <c r="Q193" s="76" t="str">
        <f t="shared" si="163"/>
        <v>Y-T-D</v>
      </c>
      <c r="R193" s="76" t="str">
        <f t="shared" si="163"/>
        <v>R.M.</v>
      </c>
      <c r="S193" s="87"/>
      <c r="T193" s="76">
        <f>T7</f>
        <v>2002</v>
      </c>
      <c r="U193" s="76" t="str">
        <f>U7</f>
        <v>Y-T-D</v>
      </c>
      <c r="V193" s="76" t="str">
        <f>V7</f>
        <v>R.M.</v>
      </c>
      <c r="W193" s="66"/>
      <c r="X193" s="66"/>
      <c r="Y193" s="66"/>
      <c r="Z193" s="66"/>
      <c r="AA193" s="63"/>
      <c r="AB193" s="76">
        <f t="shared" si="162"/>
        <v>2002</v>
      </c>
      <c r="AC193" s="76" t="str">
        <f t="shared" si="162"/>
        <v>Y-T-D</v>
      </c>
      <c r="AD193" s="76" t="str">
        <f t="shared" si="162"/>
        <v>R.M.</v>
      </c>
      <c r="AE193" s="66"/>
      <c r="AF193" s="76">
        <f>AF7</f>
        <v>2002</v>
      </c>
      <c r="AG193" s="76" t="str">
        <f>AG7</f>
        <v>Y-T-D</v>
      </c>
      <c r="AH193" s="76" t="str">
        <f>AH7</f>
        <v>R.M.</v>
      </c>
      <c r="AI193" s="66"/>
      <c r="AJ193" s="76" t="str">
        <f>AJ7</f>
        <v>Y-T-D</v>
      </c>
      <c r="AK193" s="76" t="str">
        <f>AK7</f>
        <v>ANNUAL</v>
      </c>
      <c r="AL193" s="66"/>
      <c r="AM193" s="76" t="str">
        <f>AM7</f>
        <v>ANNUAL</v>
      </c>
      <c r="AN193" s="76" t="str">
        <f>AN7</f>
        <v>Variance</v>
      </c>
      <c r="AO193" s="66"/>
      <c r="AP193" s="76" t="str">
        <f>AP7</f>
        <v>2nd C.E.</v>
      </c>
      <c r="AQ193" s="76" t="str">
        <f>AQ7</f>
        <v>Variance</v>
      </c>
      <c r="AR193" s="66"/>
      <c r="AS193" s="66"/>
      <c r="AT193" s="66"/>
      <c r="AU193" s="66"/>
    </row>
    <row r="194" spans="1:47" ht="12.75" customHeight="1" x14ac:dyDescent="0.2">
      <c r="A194" s="133" t="s">
        <v>523</v>
      </c>
      <c r="B194" s="132"/>
      <c r="C194" s="132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66"/>
      <c r="W194" s="66"/>
      <c r="X194" s="66"/>
      <c r="Y194" s="66"/>
      <c r="Z194" s="66"/>
      <c r="AA194" s="134" t="str">
        <f>A194</f>
        <v xml:space="preserve"> " OTHER "</v>
      </c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  <c r="AP194" s="66"/>
      <c r="AQ194" s="66"/>
      <c r="AR194" s="66"/>
      <c r="AS194" s="66"/>
      <c r="AT194" s="66"/>
      <c r="AU194" s="66"/>
    </row>
    <row r="195" spans="1:47" ht="12.75" customHeight="1" x14ac:dyDescent="0.2">
      <c r="A195" s="135" t="s">
        <v>524</v>
      </c>
      <c r="B195" s="132"/>
      <c r="C195" s="132"/>
      <c r="D195" s="136">
        <f>-D331</f>
        <v>430</v>
      </c>
      <c r="E195" s="136">
        <f t="shared" ref="E195:O195" si="164">-E331</f>
        <v>404</v>
      </c>
      <c r="F195" s="136">
        <f t="shared" si="164"/>
        <v>415</v>
      </c>
      <c r="G195" s="136">
        <f t="shared" si="164"/>
        <v>368</v>
      </c>
      <c r="H195" s="136">
        <f t="shared" si="164"/>
        <v>314</v>
      </c>
      <c r="I195" s="136">
        <f t="shared" si="164"/>
        <v>287</v>
      </c>
      <c r="J195" s="136">
        <f t="shared" si="164"/>
        <v>279</v>
      </c>
      <c r="K195" s="136">
        <f t="shared" si="164"/>
        <v>283</v>
      </c>
      <c r="L195" s="136">
        <f t="shared" si="164"/>
        <v>289</v>
      </c>
      <c r="M195" s="136">
        <f t="shared" si="164"/>
        <v>302</v>
      </c>
      <c r="N195" s="136">
        <f t="shared" si="164"/>
        <v>280</v>
      </c>
      <c r="O195" s="136">
        <f t="shared" si="164"/>
        <v>282</v>
      </c>
      <c r="P195" s="78">
        <f>SUM(D195:O195)</f>
        <v>3933</v>
      </c>
      <c r="Q195" s="79">
        <f>SUM(D195:E195)</f>
        <v>834</v>
      </c>
      <c r="R195" s="78">
        <f>P195-Q195</f>
        <v>3099</v>
      </c>
      <c r="S195" s="87"/>
      <c r="T195" s="79">
        <v>0</v>
      </c>
      <c r="U195" s="79">
        <v>0</v>
      </c>
      <c r="V195" s="78">
        <f>T195-U195</f>
        <v>0</v>
      </c>
      <c r="W195" s="66"/>
      <c r="X195" s="66"/>
      <c r="Y195" s="66"/>
      <c r="Z195" s="66"/>
      <c r="AA195" s="122" t="str">
        <f>A195</f>
        <v xml:space="preserve">   Change in Other Regulatory Assets</v>
      </c>
      <c r="AB195" s="114">
        <f>P195</f>
        <v>3933</v>
      </c>
      <c r="AC195" s="79">
        <f>SUM(D195:F195)</f>
        <v>1249</v>
      </c>
      <c r="AD195" s="78">
        <f>AB195-AC195</f>
        <v>2684</v>
      </c>
      <c r="AE195" s="66"/>
      <c r="AF195" s="78">
        <f>T195</f>
        <v>0</v>
      </c>
      <c r="AG195" s="78">
        <f>U195</f>
        <v>0</v>
      </c>
      <c r="AH195" s="78">
        <f>AF195-AG195</f>
        <v>0</v>
      </c>
      <c r="AI195" s="66"/>
      <c r="AJ195" s="78">
        <f>AC195-AG195</f>
        <v>1249</v>
      </c>
      <c r="AK195" s="78">
        <f>AB195-AF195</f>
        <v>3933</v>
      </c>
      <c r="AL195" s="66"/>
      <c r="AM195" s="79">
        <v>5001</v>
      </c>
      <c r="AN195" s="78">
        <f>AB195-AM195</f>
        <v>-1068</v>
      </c>
      <c r="AO195" s="66"/>
      <c r="AP195" s="79">
        <v>0</v>
      </c>
      <c r="AQ195" s="78">
        <f>AC195-AP195</f>
        <v>1249</v>
      </c>
      <c r="AR195" s="66"/>
      <c r="AS195" s="66"/>
      <c r="AT195" s="66"/>
      <c r="AU195" s="66"/>
    </row>
    <row r="196" spans="1:47" ht="12.75" customHeight="1" x14ac:dyDescent="0.2">
      <c r="A196" s="135" t="s">
        <v>525</v>
      </c>
      <c r="B196" s="132"/>
      <c r="C196" s="132"/>
      <c r="D196" s="160">
        <f t="shared" ref="D196:O196" si="165">D334</f>
        <v>0</v>
      </c>
      <c r="E196" s="137">
        <f t="shared" si="165"/>
        <v>0</v>
      </c>
      <c r="F196" s="137">
        <f t="shared" si="165"/>
        <v>0</v>
      </c>
      <c r="G196" s="137">
        <f t="shared" si="165"/>
        <v>0</v>
      </c>
      <c r="H196" s="137">
        <f t="shared" si="165"/>
        <v>0</v>
      </c>
      <c r="I196" s="137">
        <f t="shared" si="165"/>
        <v>0</v>
      </c>
      <c r="J196" s="137">
        <f t="shared" si="165"/>
        <v>0</v>
      </c>
      <c r="K196" s="137">
        <f t="shared" si="165"/>
        <v>0</v>
      </c>
      <c r="L196" s="137">
        <f t="shared" si="165"/>
        <v>0</v>
      </c>
      <c r="M196" s="137">
        <f t="shared" si="165"/>
        <v>0</v>
      </c>
      <c r="N196" s="137">
        <f t="shared" si="165"/>
        <v>0</v>
      </c>
      <c r="O196" s="137">
        <f t="shared" si="165"/>
        <v>0</v>
      </c>
      <c r="P196" s="83">
        <f>SUM(D196:O196)</f>
        <v>0</v>
      </c>
      <c r="Q196" s="101">
        <f>SUM(D196:E196)</f>
        <v>0</v>
      </c>
      <c r="R196" s="83">
        <f>P196-Q196</f>
        <v>0</v>
      </c>
      <c r="S196" s="138"/>
      <c r="T196" s="101">
        <v>0</v>
      </c>
      <c r="U196" s="101">
        <v>0</v>
      </c>
      <c r="V196" s="83">
        <f>T196-U196</f>
        <v>0</v>
      </c>
      <c r="W196" s="66"/>
      <c r="X196" s="66"/>
      <c r="Y196" s="66"/>
      <c r="Z196" s="66"/>
      <c r="AA196" s="122" t="str">
        <f>A196</f>
        <v xml:space="preserve">         "     "      "           "        Liabilities</v>
      </c>
      <c r="AB196" s="116">
        <f>P196</f>
        <v>0</v>
      </c>
      <c r="AC196" s="101">
        <f>SUM(D196:F196)</f>
        <v>0</v>
      </c>
      <c r="AD196" s="83">
        <f>AB196-AC196</f>
        <v>0</v>
      </c>
      <c r="AE196" s="66"/>
      <c r="AF196" s="83">
        <f>T196</f>
        <v>0</v>
      </c>
      <c r="AG196" s="83">
        <f>U196</f>
        <v>0</v>
      </c>
      <c r="AH196" s="83">
        <f>AF196-AG196</f>
        <v>0</v>
      </c>
      <c r="AI196" s="66"/>
      <c r="AJ196" s="83">
        <f>AC196-AG196</f>
        <v>0</v>
      </c>
      <c r="AK196" s="83">
        <f>AB196-AF196</f>
        <v>0</v>
      </c>
      <c r="AL196" s="66"/>
      <c r="AM196" s="101">
        <v>0</v>
      </c>
      <c r="AN196" s="83">
        <f>AB196-AM196</f>
        <v>0</v>
      </c>
      <c r="AO196" s="84"/>
      <c r="AP196" s="101">
        <v>0</v>
      </c>
      <c r="AQ196" s="83">
        <f>AC196-AP196</f>
        <v>0</v>
      </c>
      <c r="AR196" s="66"/>
      <c r="AS196" s="66"/>
      <c r="AT196" s="66"/>
      <c r="AU196" s="66"/>
    </row>
    <row r="197" spans="1:47" ht="3.95" customHeight="1" x14ac:dyDescent="0.2">
      <c r="A197" s="135"/>
      <c r="B197" s="132"/>
      <c r="C197" s="132"/>
      <c r="D197" s="137"/>
      <c r="E197" s="137"/>
      <c r="F197" s="137"/>
      <c r="G197" s="137"/>
      <c r="H197" s="137"/>
      <c r="I197" s="137"/>
      <c r="J197" s="137"/>
      <c r="K197" s="137"/>
      <c r="L197" s="137"/>
      <c r="M197" s="137"/>
      <c r="N197" s="137"/>
      <c r="O197" s="137"/>
      <c r="P197" s="87"/>
      <c r="Q197" s="87"/>
      <c r="R197" s="87"/>
      <c r="S197" s="87"/>
      <c r="T197" s="87"/>
      <c r="U197" s="87"/>
      <c r="V197" s="66"/>
      <c r="W197" s="66"/>
      <c r="X197" s="66"/>
      <c r="Y197" s="66"/>
      <c r="Z197" s="66"/>
      <c r="AA197" s="63"/>
      <c r="AB197" s="66"/>
      <c r="AC197" s="84"/>
      <c r="AD197" s="84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  <c r="AP197" s="66"/>
      <c r="AQ197" s="66"/>
      <c r="AR197" s="66"/>
      <c r="AS197" s="66"/>
      <c r="AT197" s="66"/>
      <c r="AU197" s="66"/>
    </row>
    <row r="198" spans="1:47" ht="12.75" customHeight="1" x14ac:dyDescent="0.2">
      <c r="A198" s="139" t="s">
        <v>526</v>
      </c>
      <c r="B198" s="131"/>
      <c r="C198" s="131"/>
      <c r="D198" s="215">
        <f>D195+D196</f>
        <v>430</v>
      </c>
      <c r="E198" s="215">
        <f t="shared" ref="E198:T198" si="166">E195+E196</f>
        <v>404</v>
      </c>
      <c r="F198" s="215">
        <f t="shared" si="166"/>
        <v>415</v>
      </c>
      <c r="G198" s="215">
        <f t="shared" si="166"/>
        <v>368</v>
      </c>
      <c r="H198" s="215">
        <f t="shared" si="166"/>
        <v>314</v>
      </c>
      <c r="I198" s="215">
        <f t="shared" si="166"/>
        <v>287</v>
      </c>
      <c r="J198" s="215">
        <f t="shared" si="166"/>
        <v>279</v>
      </c>
      <c r="K198" s="215">
        <f t="shared" si="166"/>
        <v>283</v>
      </c>
      <c r="L198" s="215">
        <f t="shared" si="166"/>
        <v>289</v>
      </c>
      <c r="M198" s="215">
        <f t="shared" si="166"/>
        <v>302</v>
      </c>
      <c r="N198" s="215">
        <f t="shared" si="166"/>
        <v>280</v>
      </c>
      <c r="O198" s="215">
        <f t="shared" si="166"/>
        <v>282</v>
      </c>
      <c r="P198" s="215">
        <f t="shared" si="166"/>
        <v>3933</v>
      </c>
      <c r="Q198" s="215">
        <f t="shared" si="166"/>
        <v>834</v>
      </c>
      <c r="R198" s="215">
        <f t="shared" si="166"/>
        <v>3099</v>
      </c>
      <c r="S198" s="87"/>
      <c r="T198" s="215">
        <f t="shared" si="166"/>
        <v>0</v>
      </c>
      <c r="U198" s="215">
        <f>U195+U196</f>
        <v>0</v>
      </c>
      <c r="V198" s="215">
        <f>V195+V196</f>
        <v>0</v>
      </c>
      <c r="W198" s="66"/>
      <c r="X198" s="66"/>
      <c r="Y198" s="66"/>
      <c r="Z198" s="66"/>
      <c r="AA198" s="63" t="str">
        <f>A198</f>
        <v xml:space="preserve">      Net Change in Regulatory Assets / Liabilities</v>
      </c>
      <c r="AB198" s="215">
        <f t="shared" ref="AB198:AQ198" si="167">AB195+AB196</f>
        <v>3933</v>
      </c>
      <c r="AC198" s="215">
        <f t="shared" si="167"/>
        <v>1249</v>
      </c>
      <c r="AD198" s="215">
        <f t="shared" si="167"/>
        <v>2684</v>
      </c>
      <c r="AE198" s="66"/>
      <c r="AF198" s="215">
        <f t="shared" si="167"/>
        <v>0</v>
      </c>
      <c r="AG198" s="215">
        <f t="shared" si="167"/>
        <v>0</v>
      </c>
      <c r="AH198" s="215">
        <f t="shared" si="167"/>
        <v>0</v>
      </c>
      <c r="AI198" s="66"/>
      <c r="AJ198" s="215">
        <f t="shared" si="167"/>
        <v>1249</v>
      </c>
      <c r="AK198" s="215">
        <f t="shared" si="167"/>
        <v>3933</v>
      </c>
      <c r="AL198" s="66"/>
      <c r="AM198" s="215">
        <f t="shared" si="167"/>
        <v>5001</v>
      </c>
      <c r="AN198" s="215">
        <f t="shared" si="167"/>
        <v>-1068</v>
      </c>
      <c r="AO198" s="66"/>
      <c r="AP198" s="215">
        <f t="shared" si="167"/>
        <v>0</v>
      </c>
      <c r="AQ198" s="215">
        <f t="shared" si="167"/>
        <v>1249</v>
      </c>
      <c r="AR198" s="66"/>
      <c r="AS198" s="66"/>
      <c r="AT198" s="66"/>
      <c r="AU198" s="66"/>
    </row>
    <row r="199" spans="1:47" ht="6" customHeight="1" x14ac:dyDescent="0.2">
      <c r="A199" s="140"/>
      <c r="B199" s="132"/>
      <c r="C199" s="132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66"/>
      <c r="W199" s="66"/>
      <c r="X199" s="66"/>
      <c r="Y199" s="66"/>
      <c r="Z199" s="66"/>
      <c r="AA199" s="63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  <c r="AP199" s="66"/>
      <c r="AQ199" s="66"/>
      <c r="AR199" s="66"/>
      <c r="AS199" s="66"/>
      <c r="AT199" s="66"/>
      <c r="AU199" s="66"/>
    </row>
    <row r="200" spans="1:47" ht="12.75" customHeight="1" x14ac:dyDescent="0.2">
      <c r="A200" s="141" t="s">
        <v>527</v>
      </c>
      <c r="B200" s="132"/>
      <c r="C200" s="132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66"/>
      <c r="W200" s="66"/>
      <c r="X200" s="66"/>
      <c r="Y200" s="66"/>
      <c r="Z200" s="66"/>
      <c r="AA200" s="122" t="str">
        <f>A200</f>
        <v xml:space="preserve">   Other Items (Cash Flow Model)</v>
      </c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  <c r="AP200" s="66"/>
      <c r="AQ200" s="66"/>
      <c r="AR200" s="66"/>
      <c r="AS200" s="66"/>
      <c r="AT200" s="66"/>
      <c r="AU200" s="66"/>
    </row>
    <row r="201" spans="1:47" ht="12.75" customHeight="1" x14ac:dyDescent="0.2">
      <c r="A201" s="135" t="s">
        <v>528</v>
      </c>
      <c r="B201" s="132"/>
      <c r="C201" s="132"/>
      <c r="D201" s="136">
        <f>-D258</f>
        <v>0</v>
      </c>
      <c r="E201" s="136">
        <f t="shared" ref="E201:O201" si="168">-E258</f>
        <v>0</v>
      </c>
      <c r="F201" s="136">
        <f t="shared" si="168"/>
        <v>0</v>
      </c>
      <c r="G201" s="136">
        <f t="shared" si="168"/>
        <v>0</v>
      </c>
      <c r="H201" s="136">
        <f t="shared" si="168"/>
        <v>0</v>
      </c>
      <c r="I201" s="136">
        <f t="shared" si="168"/>
        <v>0</v>
      </c>
      <c r="J201" s="136">
        <f t="shared" si="168"/>
        <v>0</v>
      </c>
      <c r="K201" s="136">
        <f t="shared" si="168"/>
        <v>0</v>
      </c>
      <c r="L201" s="136">
        <f t="shared" si="168"/>
        <v>0</v>
      </c>
      <c r="M201" s="136">
        <f t="shared" si="168"/>
        <v>0</v>
      </c>
      <c r="N201" s="136">
        <f t="shared" si="168"/>
        <v>0</v>
      </c>
      <c r="O201" s="136">
        <f t="shared" si="168"/>
        <v>0</v>
      </c>
      <c r="P201" s="78">
        <f t="shared" ref="P201:P207" si="169">SUM(D201:O201)</f>
        <v>0</v>
      </c>
      <c r="Q201" s="79">
        <f t="shared" ref="Q201:Q207" si="170">SUM(D201:E201)</f>
        <v>0</v>
      </c>
      <c r="R201" s="78">
        <f t="shared" ref="R201:R207" si="171">P201-Q201</f>
        <v>0</v>
      </c>
      <c r="S201" s="87"/>
      <c r="T201" s="79">
        <v>0</v>
      </c>
      <c r="U201" s="79">
        <v>0</v>
      </c>
      <c r="V201" s="78">
        <f>T201-U201</f>
        <v>0</v>
      </c>
      <c r="W201" s="66"/>
      <c r="X201" s="66"/>
      <c r="Y201" s="66"/>
      <c r="Z201" s="66"/>
      <c r="AA201" s="122" t="str">
        <f>A201</f>
        <v xml:space="preserve">      Change in Cash / Temporary Cash Investments</v>
      </c>
      <c r="AB201" s="114">
        <f>P201</f>
        <v>0</v>
      </c>
      <c r="AC201" s="79">
        <f t="shared" ref="AC201:AC207" si="172">SUM(D201:F201)</f>
        <v>0</v>
      </c>
      <c r="AD201" s="78">
        <f t="shared" ref="AD201:AD207" si="173">AB201-AC201</f>
        <v>0</v>
      </c>
      <c r="AE201" s="66"/>
      <c r="AF201" s="78">
        <f>T201</f>
        <v>0</v>
      </c>
      <c r="AG201" s="78">
        <f>U201</f>
        <v>0</v>
      </c>
      <c r="AH201" s="78">
        <f>AF201-AG201</f>
        <v>0</v>
      </c>
      <c r="AI201" s="66"/>
      <c r="AJ201" s="78">
        <f>AC201-AG201</f>
        <v>0</v>
      </c>
      <c r="AK201" s="78">
        <f>AB201-AF201</f>
        <v>0</v>
      </c>
      <c r="AL201" s="66"/>
      <c r="AM201" s="79">
        <v>1</v>
      </c>
      <c r="AN201" s="78">
        <f>AB201-AM201</f>
        <v>-1</v>
      </c>
      <c r="AO201" s="66"/>
      <c r="AP201" s="79">
        <v>0</v>
      </c>
      <c r="AQ201" s="78">
        <f>AC201-AP201</f>
        <v>0</v>
      </c>
      <c r="AR201" s="66"/>
      <c r="AS201" s="66"/>
      <c r="AT201" s="66"/>
      <c r="AU201" s="66"/>
    </row>
    <row r="202" spans="1:47" ht="3.95" customHeight="1" x14ac:dyDescent="0.2">
      <c r="A202" s="142"/>
      <c r="B202" s="132"/>
      <c r="C202" s="132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66"/>
      <c r="W202" s="66"/>
      <c r="X202" s="66"/>
      <c r="Y202" s="66"/>
      <c r="Z202" s="66"/>
      <c r="AA202" s="63"/>
      <c r="AB202" s="66"/>
      <c r="AC202" s="66"/>
      <c r="AD202" s="66"/>
      <c r="AE202" s="66"/>
      <c r="AF202" s="66"/>
      <c r="AG202" s="87"/>
      <c r="AH202" s="66"/>
      <c r="AI202" s="66"/>
      <c r="AJ202" s="66"/>
      <c r="AK202" s="66"/>
      <c r="AL202" s="66"/>
      <c r="AM202" s="66"/>
      <c r="AN202" s="66"/>
      <c r="AO202" s="66"/>
      <c r="AP202" s="66"/>
      <c r="AQ202" s="66"/>
      <c r="AR202" s="66"/>
      <c r="AS202" s="66"/>
      <c r="AT202" s="66"/>
      <c r="AU202" s="66"/>
    </row>
    <row r="203" spans="1:47" ht="12.75" customHeight="1" x14ac:dyDescent="0.2">
      <c r="A203" s="135" t="s">
        <v>529</v>
      </c>
      <c r="B203" s="132"/>
      <c r="C203" s="132"/>
      <c r="D203" s="136">
        <f>-D261</f>
        <v>0</v>
      </c>
      <c r="E203" s="136">
        <f t="shared" ref="E203:O203" si="174">-E261</f>
        <v>0</v>
      </c>
      <c r="F203" s="136">
        <f t="shared" si="174"/>
        <v>0</v>
      </c>
      <c r="G203" s="136">
        <f t="shared" si="174"/>
        <v>0</v>
      </c>
      <c r="H203" s="136">
        <f t="shared" si="174"/>
        <v>0</v>
      </c>
      <c r="I203" s="136">
        <f t="shared" si="174"/>
        <v>0</v>
      </c>
      <c r="J203" s="136">
        <f t="shared" si="174"/>
        <v>0</v>
      </c>
      <c r="K203" s="136">
        <f t="shared" si="174"/>
        <v>0</v>
      </c>
      <c r="L203" s="136">
        <f t="shared" si="174"/>
        <v>0</v>
      </c>
      <c r="M203" s="136">
        <f t="shared" si="174"/>
        <v>0</v>
      </c>
      <c r="N203" s="136">
        <f t="shared" si="174"/>
        <v>0</v>
      </c>
      <c r="O203" s="136">
        <f t="shared" si="174"/>
        <v>0</v>
      </c>
      <c r="P203" s="78">
        <f t="shared" si="169"/>
        <v>0</v>
      </c>
      <c r="Q203" s="79">
        <f t="shared" si="170"/>
        <v>0</v>
      </c>
      <c r="R203" s="78">
        <f t="shared" si="171"/>
        <v>0</v>
      </c>
      <c r="S203" s="87"/>
      <c r="T203" s="79">
        <v>0</v>
      </c>
      <c r="U203" s="79">
        <v>0</v>
      </c>
      <c r="V203" s="78">
        <f>T203-U203</f>
        <v>0</v>
      </c>
      <c r="W203" s="66"/>
      <c r="X203" s="66"/>
      <c r="Y203" s="66"/>
      <c r="Z203" s="66"/>
      <c r="AA203" s="122" t="str">
        <f>A203</f>
        <v xml:space="preserve">      Change in Investments &amp; Other Assets</v>
      </c>
      <c r="AB203" s="114">
        <f>P203</f>
        <v>0</v>
      </c>
      <c r="AC203" s="79">
        <f t="shared" si="172"/>
        <v>0</v>
      </c>
      <c r="AD203" s="78">
        <f t="shared" si="173"/>
        <v>0</v>
      </c>
      <c r="AE203" s="66"/>
      <c r="AF203" s="78">
        <f>T203</f>
        <v>0</v>
      </c>
      <c r="AG203" s="78">
        <f>U203</f>
        <v>0</v>
      </c>
      <c r="AH203" s="78">
        <f>AF203-AG203</f>
        <v>0</v>
      </c>
      <c r="AI203" s="66"/>
      <c r="AJ203" s="78">
        <f>AC203-AG203</f>
        <v>0</v>
      </c>
      <c r="AK203" s="78">
        <f>AB203-AF203</f>
        <v>0</v>
      </c>
      <c r="AL203" s="66"/>
      <c r="AM203" s="79">
        <v>0</v>
      </c>
      <c r="AN203" s="78">
        <f>AB203-AM203</f>
        <v>0</v>
      </c>
      <c r="AO203" s="66"/>
      <c r="AP203" s="79">
        <v>0</v>
      </c>
      <c r="AQ203" s="78">
        <f>AC203-AP203</f>
        <v>0</v>
      </c>
      <c r="AR203" s="66"/>
      <c r="AS203" s="66"/>
      <c r="AT203" s="66"/>
      <c r="AU203" s="66"/>
    </row>
    <row r="204" spans="1:47" ht="3.95" customHeight="1" x14ac:dyDescent="0.2">
      <c r="A204" s="142"/>
      <c r="B204" s="132"/>
      <c r="C204" s="132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132"/>
      <c r="U204" s="87"/>
      <c r="V204" s="66"/>
      <c r="W204" s="66"/>
      <c r="X204" s="66"/>
      <c r="Y204" s="66"/>
      <c r="Z204" s="66"/>
      <c r="AA204" s="63"/>
      <c r="AB204" s="66"/>
      <c r="AC204" s="66"/>
      <c r="AD204" s="66"/>
      <c r="AE204" s="66"/>
      <c r="AF204" s="66"/>
      <c r="AG204" s="87"/>
      <c r="AH204" s="66"/>
      <c r="AI204" s="66"/>
      <c r="AJ204" s="66"/>
      <c r="AK204" s="66"/>
      <c r="AL204" s="66"/>
      <c r="AM204" s="66"/>
      <c r="AN204" s="66"/>
      <c r="AO204" s="66"/>
      <c r="AP204" s="66"/>
      <c r="AQ204" s="66"/>
      <c r="AR204" s="66"/>
      <c r="AS204" s="66"/>
      <c r="AT204" s="66"/>
      <c r="AU204" s="66"/>
    </row>
    <row r="205" spans="1:47" ht="12.75" customHeight="1" x14ac:dyDescent="0.2">
      <c r="A205" s="135" t="s">
        <v>530</v>
      </c>
      <c r="B205" s="132"/>
      <c r="C205" s="132"/>
      <c r="D205" s="136">
        <f>-SUM(D295:D306)</f>
        <v>-187</v>
      </c>
      <c r="E205" s="136">
        <f t="shared" ref="E205:O205" si="175">-SUM(E295:E306)</f>
        <v>-187</v>
      </c>
      <c r="F205" s="136">
        <f t="shared" si="175"/>
        <v>-187</v>
      </c>
      <c r="G205" s="136">
        <f t="shared" si="175"/>
        <v>-187</v>
      </c>
      <c r="H205" s="136">
        <f t="shared" si="175"/>
        <v>-187</v>
      </c>
      <c r="I205" s="136">
        <f t="shared" si="175"/>
        <v>-187</v>
      </c>
      <c r="J205" s="136">
        <f t="shared" si="175"/>
        <v>-188</v>
      </c>
      <c r="K205" s="136">
        <f t="shared" si="175"/>
        <v>-187</v>
      </c>
      <c r="L205" s="136">
        <f t="shared" si="175"/>
        <v>-188</v>
      </c>
      <c r="M205" s="136">
        <f t="shared" si="175"/>
        <v>-187</v>
      </c>
      <c r="N205" s="136">
        <f t="shared" si="175"/>
        <v>-188</v>
      </c>
      <c r="O205" s="136">
        <f t="shared" si="175"/>
        <v>-187</v>
      </c>
      <c r="P205" s="78">
        <f t="shared" si="169"/>
        <v>-2247</v>
      </c>
      <c r="Q205" s="79">
        <f t="shared" si="170"/>
        <v>-374</v>
      </c>
      <c r="R205" s="78">
        <f t="shared" si="171"/>
        <v>-1873</v>
      </c>
      <c r="S205" s="87"/>
      <c r="T205" s="79">
        <v>0</v>
      </c>
      <c r="U205" s="79">
        <v>0</v>
      </c>
      <c r="V205" s="78">
        <f>T205-U205</f>
        <v>0</v>
      </c>
      <c r="W205" s="66"/>
      <c r="X205" s="66"/>
      <c r="Y205" s="66"/>
      <c r="Z205" s="66"/>
      <c r="AA205" s="122" t="str">
        <f>A205</f>
        <v xml:space="preserve">      Change in Deferred Charges</v>
      </c>
      <c r="AB205" s="114">
        <f>P205</f>
        <v>-2247</v>
      </c>
      <c r="AC205" s="79">
        <f t="shared" si="172"/>
        <v>-561</v>
      </c>
      <c r="AD205" s="78">
        <f t="shared" si="173"/>
        <v>-1686</v>
      </c>
      <c r="AE205" s="66"/>
      <c r="AF205" s="78">
        <f>T205</f>
        <v>0</v>
      </c>
      <c r="AG205" s="78">
        <f>U205</f>
        <v>0</v>
      </c>
      <c r="AH205" s="78">
        <f>AF205-AG205</f>
        <v>0</v>
      </c>
      <c r="AI205" s="66"/>
      <c r="AJ205" s="78">
        <f>AC205-AG205</f>
        <v>-561</v>
      </c>
      <c r="AK205" s="78">
        <f>AB205-AF205</f>
        <v>-2247</v>
      </c>
      <c r="AL205" s="66"/>
      <c r="AM205" s="79">
        <v>-1709</v>
      </c>
      <c r="AN205" s="78">
        <f>AB205-AM205</f>
        <v>-538</v>
      </c>
      <c r="AO205" s="66"/>
      <c r="AP205" s="79">
        <v>0</v>
      </c>
      <c r="AQ205" s="78">
        <f>AC205-AP205</f>
        <v>-561</v>
      </c>
      <c r="AR205" s="66"/>
      <c r="AS205" s="66"/>
      <c r="AT205" s="66"/>
      <c r="AU205" s="66"/>
    </row>
    <row r="206" spans="1:47" ht="3.95" customHeight="1" x14ac:dyDescent="0.2">
      <c r="A206" s="140"/>
      <c r="B206" s="132"/>
      <c r="C206" s="132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132"/>
      <c r="V206" s="66"/>
      <c r="W206" s="66"/>
      <c r="X206" s="66"/>
      <c r="Y206" s="66"/>
      <c r="Z206" s="66"/>
      <c r="AA206" s="63"/>
      <c r="AB206" s="66"/>
      <c r="AC206" s="66"/>
      <c r="AD206" s="66"/>
      <c r="AE206" s="66"/>
      <c r="AF206" s="66"/>
      <c r="AG206" s="87"/>
      <c r="AH206" s="66"/>
      <c r="AI206" s="66"/>
      <c r="AJ206" s="66"/>
      <c r="AK206" s="66"/>
      <c r="AL206" s="66"/>
      <c r="AM206" s="66"/>
      <c r="AN206" s="66"/>
      <c r="AO206" s="66"/>
      <c r="AP206" s="66"/>
      <c r="AQ206" s="66"/>
      <c r="AR206" s="66"/>
      <c r="AS206" s="66"/>
      <c r="AT206" s="66"/>
      <c r="AU206" s="66"/>
    </row>
    <row r="207" spans="1:47" ht="12.75" customHeight="1" x14ac:dyDescent="0.2">
      <c r="A207" s="112" t="s">
        <v>531</v>
      </c>
      <c r="B207" s="132"/>
      <c r="C207" s="132"/>
      <c r="D207" s="136">
        <f t="shared" ref="D207:O207" si="176">SUM(D320:D326)</f>
        <v>-24</v>
      </c>
      <c r="E207" s="136">
        <f t="shared" si="176"/>
        <v>-24</v>
      </c>
      <c r="F207" s="136">
        <f t="shared" si="176"/>
        <v>-24</v>
      </c>
      <c r="G207" s="136">
        <f t="shared" si="176"/>
        <v>-23</v>
      </c>
      <c r="H207" s="136">
        <f t="shared" si="176"/>
        <v>-24</v>
      </c>
      <c r="I207" s="136">
        <f t="shared" si="176"/>
        <v>-24</v>
      </c>
      <c r="J207" s="136">
        <f t="shared" si="176"/>
        <v>-24</v>
      </c>
      <c r="K207" s="136">
        <f t="shared" si="176"/>
        <v>-23</v>
      </c>
      <c r="L207" s="136">
        <f t="shared" si="176"/>
        <v>-24</v>
      </c>
      <c r="M207" s="136">
        <f t="shared" si="176"/>
        <v>-24</v>
      </c>
      <c r="N207" s="136">
        <f t="shared" si="176"/>
        <v>-24</v>
      </c>
      <c r="O207" s="136">
        <f t="shared" si="176"/>
        <v>-23</v>
      </c>
      <c r="P207" s="78">
        <f t="shared" si="169"/>
        <v>-285</v>
      </c>
      <c r="Q207" s="79">
        <f t="shared" si="170"/>
        <v>-48</v>
      </c>
      <c r="R207" s="78">
        <f t="shared" si="171"/>
        <v>-237</v>
      </c>
      <c r="S207" s="87"/>
      <c r="T207" s="79">
        <v>0</v>
      </c>
      <c r="U207" s="79">
        <v>0</v>
      </c>
      <c r="V207" s="78">
        <f>T207-U207</f>
        <v>0</v>
      </c>
      <c r="W207" s="66"/>
      <c r="X207" s="66"/>
      <c r="Y207" s="66"/>
      <c r="Z207" s="66"/>
      <c r="AA207" s="122" t="str">
        <f>A207</f>
        <v xml:space="preserve">      Change in Deferred Credits </v>
      </c>
      <c r="AB207" s="114">
        <f>P207</f>
        <v>-285</v>
      </c>
      <c r="AC207" s="79">
        <f t="shared" si="172"/>
        <v>-72</v>
      </c>
      <c r="AD207" s="78">
        <f t="shared" si="173"/>
        <v>-213</v>
      </c>
      <c r="AE207" s="66"/>
      <c r="AF207" s="78">
        <f>T207</f>
        <v>0</v>
      </c>
      <c r="AG207" s="78">
        <f>U207</f>
        <v>0</v>
      </c>
      <c r="AH207" s="78">
        <f>AF207-AG207</f>
        <v>0</v>
      </c>
      <c r="AI207" s="66"/>
      <c r="AJ207" s="78">
        <f>AC207-AG207</f>
        <v>-72</v>
      </c>
      <c r="AK207" s="78">
        <f>AB207-AF207</f>
        <v>-285</v>
      </c>
      <c r="AL207" s="66"/>
      <c r="AM207" s="79">
        <v>-284</v>
      </c>
      <c r="AN207" s="78">
        <f>AB207-AM207</f>
        <v>-1</v>
      </c>
      <c r="AO207" s="66"/>
      <c r="AP207" s="79">
        <v>0</v>
      </c>
      <c r="AQ207" s="78">
        <f>AC207-AP207</f>
        <v>-72</v>
      </c>
      <c r="AR207" s="66"/>
      <c r="AS207" s="66"/>
      <c r="AT207" s="66"/>
      <c r="AU207" s="66"/>
    </row>
    <row r="208" spans="1:47" ht="3.95" customHeight="1" x14ac:dyDescent="0.2">
      <c r="A208" s="132"/>
      <c r="B208" s="132"/>
      <c r="C208" s="132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66"/>
      <c r="W208" s="66"/>
      <c r="X208" s="66"/>
      <c r="Y208" s="66"/>
      <c r="Z208" s="66"/>
      <c r="AA208" s="63"/>
      <c r="AB208" s="66"/>
      <c r="AC208" s="66"/>
      <c r="AD208" s="66"/>
      <c r="AE208" s="66"/>
      <c r="AF208" s="66"/>
      <c r="AG208" s="87"/>
      <c r="AH208" s="66"/>
      <c r="AI208" s="66"/>
      <c r="AJ208" s="66"/>
      <c r="AK208" s="66"/>
      <c r="AL208" s="66"/>
      <c r="AM208" s="66"/>
      <c r="AN208" s="66"/>
      <c r="AO208" s="66"/>
      <c r="AP208" s="66"/>
      <c r="AQ208" s="66"/>
      <c r="AR208" s="66"/>
      <c r="AS208" s="66"/>
      <c r="AT208" s="66"/>
      <c r="AU208" s="66"/>
    </row>
    <row r="209" spans="1:47" ht="12.75" customHeight="1" x14ac:dyDescent="0.2">
      <c r="A209" s="135" t="s">
        <v>532</v>
      </c>
      <c r="B209" s="132"/>
      <c r="C209" s="132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66"/>
      <c r="W209" s="66"/>
      <c r="X209" s="66"/>
      <c r="Y209" s="66"/>
      <c r="Z209" s="66"/>
      <c r="AA209" s="122" t="str">
        <f>A209</f>
        <v xml:space="preserve">      Gross Plant</v>
      </c>
      <c r="AB209" s="66"/>
      <c r="AC209" s="66"/>
      <c r="AD209" s="66"/>
      <c r="AE209" s="66"/>
      <c r="AF209" s="66"/>
      <c r="AG209" s="87"/>
      <c r="AH209" s="66"/>
      <c r="AI209" s="66"/>
      <c r="AJ209" s="66"/>
      <c r="AK209" s="66"/>
      <c r="AL209" s="66"/>
      <c r="AM209" s="66"/>
      <c r="AN209" s="66"/>
      <c r="AO209" s="66"/>
      <c r="AP209" s="66"/>
      <c r="AQ209" s="66"/>
      <c r="AR209" s="66"/>
      <c r="AS209" s="66"/>
      <c r="AT209" s="66"/>
      <c r="AU209" s="66"/>
    </row>
    <row r="210" spans="1:47" ht="12.75" customHeight="1" x14ac:dyDescent="0.2">
      <c r="A210" s="112" t="s">
        <v>533</v>
      </c>
      <c r="B210" s="132"/>
      <c r="C210" s="132"/>
      <c r="D210" s="136">
        <f>-D271</f>
        <v>0</v>
      </c>
      <c r="E210" s="136">
        <f t="shared" ref="E210:O212" si="177">-E271</f>
        <v>0</v>
      </c>
      <c r="F210" s="136">
        <f t="shared" si="177"/>
        <v>0</v>
      </c>
      <c r="G210" s="136">
        <f t="shared" si="177"/>
        <v>0</v>
      </c>
      <c r="H210" s="136">
        <f t="shared" si="177"/>
        <v>0</v>
      </c>
      <c r="I210" s="136">
        <f t="shared" si="177"/>
        <v>0</v>
      </c>
      <c r="J210" s="136">
        <f t="shared" si="177"/>
        <v>0</v>
      </c>
      <c r="K210" s="136">
        <f t="shared" si="177"/>
        <v>0</v>
      </c>
      <c r="L210" s="136">
        <f t="shared" si="177"/>
        <v>0</v>
      </c>
      <c r="M210" s="136">
        <f t="shared" si="177"/>
        <v>0</v>
      </c>
      <c r="N210" s="136">
        <f t="shared" si="177"/>
        <v>0</v>
      </c>
      <c r="O210" s="136">
        <f t="shared" si="177"/>
        <v>0</v>
      </c>
      <c r="P210" s="78">
        <f>SUM(D210:O210)</f>
        <v>0</v>
      </c>
      <c r="Q210" s="79">
        <f>SUM(D210:E210)</f>
        <v>0</v>
      </c>
      <c r="R210" s="78">
        <f>P210-Q210</f>
        <v>0</v>
      </c>
      <c r="S210" s="87"/>
      <c r="T210" s="79">
        <v>0</v>
      </c>
      <c r="U210" s="79">
        <v>0</v>
      </c>
      <c r="V210" s="78">
        <f>T210-U210</f>
        <v>0</v>
      </c>
      <c r="W210" s="66"/>
      <c r="X210" s="66"/>
      <c r="Y210" s="66"/>
      <c r="Z210" s="66"/>
      <c r="AA210" s="122" t="str">
        <f>A210</f>
        <v xml:space="preserve">          Reserve Adjustments </v>
      </c>
      <c r="AB210" s="114">
        <f>P210</f>
        <v>0</v>
      </c>
      <c r="AC210" s="79">
        <f>SUM(D210:F210)</f>
        <v>0</v>
      </c>
      <c r="AD210" s="78">
        <f>AB210-AC210</f>
        <v>0</v>
      </c>
      <c r="AE210" s="66"/>
      <c r="AF210" s="78">
        <f t="shared" ref="AF210:AG212" si="178">T210</f>
        <v>0</v>
      </c>
      <c r="AG210" s="78">
        <f t="shared" si="178"/>
        <v>0</v>
      </c>
      <c r="AH210" s="78">
        <f>AF210-AG210</f>
        <v>0</v>
      </c>
      <c r="AI210" s="66"/>
      <c r="AJ210" s="78">
        <f>AC210-AG210</f>
        <v>0</v>
      </c>
      <c r="AK210" s="78">
        <f>AB210-AF210</f>
        <v>0</v>
      </c>
      <c r="AL210" s="66"/>
      <c r="AM210" s="79">
        <v>0</v>
      </c>
      <c r="AN210" s="78">
        <f>AB210-AM210</f>
        <v>0</v>
      </c>
      <c r="AO210" s="66"/>
      <c r="AP210" s="79">
        <v>0</v>
      </c>
      <c r="AQ210" s="78">
        <f>AC210-AP210</f>
        <v>0</v>
      </c>
      <c r="AR210" s="66"/>
      <c r="AS210" s="66"/>
      <c r="AT210" s="66"/>
      <c r="AU210" s="66"/>
    </row>
    <row r="211" spans="1:47" ht="12.75" customHeight="1" x14ac:dyDescent="0.2">
      <c r="A211" s="201" t="s">
        <v>534</v>
      </c>
      <c r="B211" s="132"/>
      <c r="C211" s="132"/>
      <c r="D211" s="144">
        <v>0</v>
      </c>
      <c r="E211" s="144">
        <v>0</v>
      </c>
      <c r="F211" s="144">
        <v>0</v>
      </c>
      <c r="G211" s="144">
        <v>0</v>
      </c>
      <c r="H211" s="144">
        <v>0</v>
      </c>
      <c r="I211" s="144">
        <v>0</v>
      </c>
      <c r="J211" s="144">
        <v>0</v>
      </c>
      <c r="K211" s="144">
        <v>0</v>
      </c>
      <c r="L211" s="144">
        <v>0</v>
      </c>
      <c r="M211" s="144">
        <v>0</v>
      </c>
      <c r="N211" s="144">
        <v>0</v>
      </c>
      <c r="O211" s="144">
        <v>0</v>
      </c>
      <c r="P211" s="78">
        <f>SUM(D211:O211)</f>
        <v>0</v>
      </c>
      <c r="Q211" s="79">
        <f>SUM(D211:E211)</f>
        <v>0</v>
      </c>
      <c r="R211" s="78">
        <f>P211-Q211</f>
        <v>0</v>
      </c>
      <c r="S211" s="87"/>
      <c r="T211" s="79">
        <v>0</v>
      </c>
      <c r="U211" s="79">
        <v>0</v>
      </c>
      <c r="V211" s="78">
        <f>T211-U211</f>
        <v>0</v>
      </c>
      <c r="W211" s="66"/>
      <c r="X211" s="66"/>
      <c r="Y211" s="66"/>
      <c r="Z211" s="66"/>
      <c r="AA211" s="122" t="str">
        <f>A211</f>
        <v xml:space="preserve">          Linepack Revaluation vs. Other CAPEX (3/98 Forward)</v>
      </c>
      <c r="AB211" s="114">
        <f>P211</f>
        <v>0</v>
      </c>
      <c r="AC211" s="79">
        <f>SUM(D211:F211)</f>
        <v>0</v>
      </c>
      <c r="AD211" s="78">
        <f>AB211-AC211</f>
        <v>0</v>
      </c>
      <c r="AE211" s="66"/>
      <c r="AF211" s="78">
        <f t="shared" si="178"/>
        <v>0</v>
      </c>
      <c r="AG211" s="78">
        <f t="shared" si="178"/>
        <v>0</v>
      </c>
      <c r="AH211" s="78">
        <f>AF211-AG211</f>
        <v>0</v>
      </c>
      <c r="AI211" s="66"/>
      <c r="AJ211" s="78">
        <f>AC211-AG211</f>
        <v>0</v>
      </c>
      <c r="AK211" s="78">
        <f>AB211-AF211</f>
        <v>0</v>
      </c>
      <c r="AL211" s="66"/>
      <c r="AM211" s="79">
        <v>0</v>
      </c>
      <c r="AN211" s="78">
        <f>AB211-AM211</f>
        <v>0</v>
      </c>
      <c r="AO211" s="66"/>
      <c r="AP211" s="79">
        <v>0</v>
      </c>
      <c r="AQ211" s="78">
        <f>AC211-AP211</f>
        <v>0</v>
      </c>
      <c r="AR211" s="66"/>
      <c r="AS211" s="66"/>
      <c r="AT211" s="66"/>
      <c r="AU211" s="66"/>
    </row>
    <row r="212" spans="1:47" ht="12.75" customHeight="1" x14ac:dyDescent="0.2">
      <c r="A212" s="140" t="s">
        <v>535</v>
      </c>
      <c r="B212" s="132"/>
      <c r="C212" s="132"/>
      <c r="D212" s="136">
        <f>-D273</f>
        <v>0</v>
      </c>
      <c r="E212" s="136">
        <f t="shared" si="177"/>
        <v>0</v>
      </c>
      <c r="F212" s="136">
        <f t="shared" si="177"/>
        <v>0</v>
      </c>
      <c r="G212" s="136">
        <f t="shared" si="177"/>
        <v>0</v>
      </c>
      <c r="H212" s="136">
        <f t="shared" si="177"/>
        <v>0</v>
      </c>
      <c r="I212" s="136">
        <f t="shared" si="177"/>
        <v>0</v>
      </c>
      <c r="J212" s="136">
        <f t="shared" si="177"/>
        <v>0</v>
      </c>
      <c r="K212" s="136">
        <f t="shared" si="177"/>
        <v>0</v>
      </c>
      <c r="L212" s="136">
        <f t="shared" si="177"/>
        <v>0</v>
      </c>
      <c r="M212" s="136">
        <f t="shared" si="177"/>
        <v>0</v>
      </c>
      <c r="N212" s="136">
        <f t="shared" si="177"/>
        <v>0</v>
      </c>
      <c r="O212" s="136">
        <f t="shared" si="177"/>
        <v>0</v>
      </c>
      <c r="P212" s="78">
        <f>SUM(D212:O212)</f>
        <v>0</v>
      </c>
      <c r="Q212" s="79">
        <f>SUM(D212:E212)</f>
        <v>0</v>
      </c>
      <c r="R212" s="78">
        <f>P212-Q212</f>
        <v>0</v>
      </c>
      <c r="S212" s="87"/>
      <c r="T212" s="79">
        <v>0</v>
      </c>
      <c r="U212" s="79">
        <v>0</v>
      </c>
      <c r="V212" s="78">
        <f>T212-U212</f>
        <v>0</v>
      </c>
      <c r="W212" s="66"/>
      <c r="X212" s="66"/>
      <c r="Y212" s="66"/>
      <c r="Z212" s="66"/>
      <c r="AA212" s="122" t="str">
        <f>A212</f>
        <v xml:space="preserve">          Retirements at Cost</v>
      </c>
      <c r="AB212" s="114">
        <f>P212</f>
        <v>0</v>
      </c>
      <c r="AC212" s="79">
        <f>SUM(D212:F212)</f>
        <v>0</v>
      </c>
      <c r="AD212" s="78">
        <f>AB212-AC212</f>
        <v>0</v>
      </c>
      <c r="AE212" s="66"/>
      <c r="AF212" s="78">
        <f t="shared" si="178"/>
        <v>0</v>
      </c>
      <c r="AG212" s="78">
        <f t="shared" si="178"/>
        <v>0</v>
      </c>
      <c r="AH212" s="78">
        <f>AF212-AG212</f>
        <v>0</v>
      </c>
      <c r="AI212" s="66"/>
      <c r="AJ212" s="78">
        <f>AC212-AG212</f>
        <v>0</v>
      </c>
      <c r="AK212" s="78">
        <f>AB212-AF212</f>
        <v>0</v>
      </c>
      <c r="AL212" s="66"/>
      <c r="AM212" s="79">
        <v>0</v>
      </c>
      <c r="AN212" s="78">
        <f>AB212-AM212</f>
        <v>0</v>
      </c>
      <c r="AO212" s="66"/>
      <c r="AP212" s="79">
        <v>0</v>
      </c>
      <c r="AQ212" s="78">
        <f>AC212-AP212</f>
        <v>0</v>
      </c>
      <c r="AR212" s="66"/>
      <c r="AS212" s="66"/>
      <c r="AT212" s="66"/>
      <c r="AU212" s="66"/>
    </row>
    <row r="213" spans="1:47" ht="3.95" customHeight="1" x14ac:dyDescent="0.2">
      <c r="A213" s="140"/>
      <c r="B213" s="132"/>
      <c r="C213" s="132"/>
      <c r="D213" s="87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66"/>
      <c r="W213" s="66"/>
      <c r="X213" s="66"/>
      <c r="Y213" s="66"/>
      <c r="Z213" s="66"/>
      <c r="AA213" s="63"/>
      <c r="AB213" s="66"/>
      <c r="AC213" s="66"/>
      <c r="AD213" s="66"/>
      <c r="AE213" s="66"/>
      <c r="AF213" s="66"/>
      <c r="AG213" s="87"/>
      <c r="AH213" s="66"/>
      <c r="AI213" s="66"/>
      <c r="AJ213" s="66"/>
      <c r="AK213" s="66"/>
      <c r="AL213" s="66"/>
      <c r="AM213" s="66"/>
      <c r="AN213" s="66"/>
      <c r="AO213" s="66"/>
      <c r="AP213" s="66"/>
      <c r="AQ213" s="66"/>
      <c r="AR213" s="66"/>
      <c r="AS213" s="66"/>
      <c r="AT213" s="66"/>
      <c r="AU213" s="66"/>
    </row>
    <row r="214" spans="1:47" ht="12.75" customHeight="1" x14ac:dyDescent="0.2">
      <c r="A214" s="135" t="s">
        <v>536</v>
      </c>
      <c r="B214" s="132"/>
      <c r="C214" s="132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66"/>
      <c r="W214" s="66"/>
      <c r="X214" s="66"/>
      <c r="Y214" s="66"/>
      <c r="Z214" s="66"/>
      <c r="AA214" s="122" t="str">
        <f>A214</f>
        <v xml:space="preserve">      Accumulated Depreciation</v>
      </c>
      <c r="AB214" s="66"/>
      <c r="AC214" s="66"/>
      <c r="AD214" s="66"/>
      <c r="AE214" s="66"/>
      <c r="AF214" s="66"/>
      <c r="AG214" s="87"/>
      <c r="AH214" s="66"/>
      <c r="AI214" s="66"/>
      <c r="AJ214" s="66"/>
      <c r="AK214" s="66"/>
      <c r="AL214" s="66"/>
      <c r="AM214" s="66"/>
      <c r="AN214" s="66"/>
      <c r="AO214" s="66"/>
      <c r="AP214" s="66"/>
      <c r="AQ214" s="66"/>
      <c r="AR214" s="66"/>
      <c r="AS214" s="66"/>
      <c r="AT214" s="66"/>
      <c r="AU214" s="66"/>
    </row>
    <row r="215" spans="1:47" ht="12.75" customHeight="1" x14ac:dyDescent="0.2">
      <c r="A215" s="135" t="s">
        <v>537</v>
      </c>
      <c r="B215" s="132"/>
      <c r="C215" s="132"/>
      <c r="D215" s="136">
        <f t="shared" ref="D215:O215" si="179">D284</f>
        <v>-67</v>
      </c>
      <c r="E215" s="136">
        <f t="shared" si="179"/>
        <v>-67</v>
      </c>
      <c r="F215" s="136">
        <f t="shared" si="179"/>
        <v>-67</v>
      </c>
      <c r="G215" s="136">
        <f t="shared" si="179"/>
        <v>-67</v>
      </c>
      <c r="H215" s="136">
        <f t="shared" si="179"/>
        <v>-67</v>
      </c>
      <c r="I215" s="136">
        <f t="shared" si="179"/>
        <v>-67</v>
      </c>
      <c r="J215" s="136">
        <f t="shared" si="179"/>
        <v>-67</v>
      </c>
      <c r="K215" s="136">
        <f t="shared" si="179"/>
        <v>-67</v>
      </c>
      <c r="L215" s="136">
        <f t="shared" si="179"/>
        <v>-67</v>
      </c>
      <c r="M215" s="136">
        <f t="shared" si="179"/>
        <v>-67</v>
      </c>
      <c r="N215" s="136">
        <f t="shared" si="179"/>
        <v>-67</v>
      </c>
      <c r="O215" s="136">
        <f t="shared" si="179"/>
        <v>-67</v>
      </c>
      <c r="P215" s="78">
        <f>SUM(D215:O215)</f>
        <v>-804</v>
      </c>
      <c r="Q215" s="79">
        <f>SUM(D215:E215)</f>
        <v>-134</v>
      </c>
      <c r="R215" s="78">
        <f>P215-Q215</f>
        <v>-670</v>
      </c>
      <c r="S215" s="87"/>
      <c r="T215" s="79">
        <v>0</v>
      </c>
      <c r="U215" s="79">
        <v>0</v>
      </c>
      <c r="V215" s="78">
        <f>T215-U215</f>
        <v>0</v>
      </c>
      <c r="W215" s="66"/>
      <c r="X215" s="66"/>
      <c r="Y215" s="66"/>
      <c r="Z215" s="66"/>
      <c r="AA215" s="122" t="str">
        <f>A215</f>
        <v xml:space="preserve">          Reserve Adjustments / AFUDC</v>
      </c>
      <c r="AB215" s="114">
        <f>P215</f>
        <v>-804</v>
      </c>
      <c r="AC215" s="79">
        <f>SUM(D215:F215)</f>
        <v>-201</v>
      </c>
      <c r="AD215" s="78">
        <f>AB215-AC215</f>
        <v>-603</v>
      </c>
      <c r="AE215" s="66"/>
      <c r="AF215" s="78">
        <f>T215</f>
        <v>0</v>
      </c>
      <c r="AG215" s="78">
        <f>U215</f>
        <v>0</v>
      </c>
      <c r="AH215" s="78">
        <f>AF215-AG215</f>
        <v>0</v>
      </c>
      <c r="AI215" s="66"/>
      <c r="AJ215" s="78">
        <f>AC215-AG215</f>
        <v>-201</v>
      </c>
      <c r="AK215" s="78">
        <f>AB215-AF215</f>
        <v>-804</v>
      </c>
      <c r="AL215" s="66"/>
      <c r="AM215" s="79">
        <v>-792</v>
      </c>
      <c r="AN215" s="78">
        <f>AB215-AM215</f>
        <v>-12</v>
      </c>
      <c r="AO215" s="66"/>
      <c r="AP215" s="79">
        <v>0</v>
      </c>
      <c r="AQ215" s="78">
        <f>AC215-AP215</f>
        <v>-201</v>
      </c>
      <c r="AR215" s="66"/>
      <c r="AS215" s="66"/>
      <c r="AT215" s="66"/>
      <c r="AU215" s="66"/>
    </row>
    <row r="216" spans="1:47" ht="12.75" customHeight="1" x14ac:dyDescent="0.2">
      <c r="A216" s="112" t="s">
        <v>538</v>
      </c>
      <c r="B216" s="132"/>
      <c r="C216" s="132"/>
      <c r="D216" s="136">
        <f t="shared" ref="D216:O216" si="180">D286</f>
        <v>3</v>
      </c>
      <c r="E216" s="136">
        <f t="shared" si="180"/>
        <v>3</v>
      </c>
      <c r="F216" s="136">
        <f t="shared" si="180"/>
        <v>3</v>
      </c>
      <c r="G216" s="136">
        <f t="shared" si="180"/>
        <v>3</v>
      </c>
      <c r="H216" s="136">
        <f t="shared" si="180"/>
        <v>3</v>
      </c>
      <c r="I216" s="136">
        <f t="shared" si="180"/>
        <v>3</v>
      </c>
      <c r="J216" s="136">
        <f t="shared" si="180"/>
        <v>3</v>
      </c>
      <c r="K216" s="136">
        <f t="shared" si="180"/>
        <v>3</v>
      </c>
      <c r="L216" s="136">
        <f t="shared" si="180"/>
        <v>3</v>
      </c>
      <c r="M216" s="136">
        <f t="shared" si="180"/>
        <v>3</v>
      </c>
      <c r="N216" s="136">
        <f t="shared" si="180"/>
        <v>3</v>
      </c>
      <c r="O216" s="136">
        <f t="shared" si="180"/>
        <v>3</v>
      </c>
      <c r="P216" s="78">
        <f>SUM(D216:O216)</f>
        <v>36</v>
      </c>
      <c r="Q216" s="79">
        <f>SUM(D216:E216)</f>
        <v>6</v>
      </c>
      <c r="R216" s="78">
        <f>P216-Q216</f>
        <v>30</v>
      </c>
      <c r="S216" s="87"/>
      <c r="T216" s="79">
        <v>0</v>
      </c>
      <c r="U216" s="79">
        <v>0</v>
      </c>
      <c r="V216" s="78">
        <f>T216-U216</f>
        <v>0</v>
      </c>
      <c r="W216" s="66"/>
      <c r="X216" s="66"/>
      <c r="Y216" s="66"/>
      <c r="Z216" s="66"/>
      <c r="AA216" s="122" t="str">
        <f>A216</f>
        <v xml:space="preserve">          Retirements at Cost </v>
      </c>
      <c r="AB216" s="114">
        <f>P216</f>
        <v>36</v>
      </c>
      <c r="AC216" s="79">
        <f>SUM(D216:F216)</f>
        <v>9</v>
      </c>
      <c r="AD216" s="78">
        <f>AB216-AC216</f>
        <v>27</v>
      </c>
      <c r="AE216" s="66"/>
      <c r="AF216" s="78">
        <f>T216</f>
        <v>0</v>
      </c>
      <c r="AG216" s="78">
        <f>U216</f>
        <v>0</v>
      </c>
      <c r="AH216" s="78">
        <f>AF216-AG216</f>
        <v>0</v>
      </c>
      <c r="AI216" s="66"/>
      <c r="AJ216" s="78">
        <f>AC216-AG216</f>
        <v>9</v>
      </c>
      <c r="AK216" s="78">
        <f>AB216-AF216</f>
        <v>36</v>
      </c>
      <c r="AL216" s="66"/>
      <c r="AM216" s="79">
        <v>36</v>
      </c>
      <c r="AN216" s="78">
        <f>AB216-AM216</f>
        <v>0</v>
      </c>
      <c r="AO216" s="66"/>
      <c r="AP216" s="79">
        <v>0</v>
      </c>
      <c r="AQ216" s="78">
        <f>AC216-AP216</f>
        <v>9</v>
      </c>
      <c r="AR216" s="66"/>
      <c r="AS216" s="66"/>
      <c r="AT216" s="66"/>
      <c r="AU216" s="66"/>
    </row>
    <row r="217" spans="1:47" ht="3.95" customHeight="1" x14ac:dyDescent="0.2">
      <c r="A217" s="140"/>
      <c r="B217" s="132"/>
      <c r="C217" s="132"/>
      <c r="D217" s="143"/>
      <c r="E217" s="143"/>
      <c r="F217" s="143"/>
      <c r="G217" s="143"/>
      <c r="H217" s="143"/>
      <c r="I217" s="143"/>
      <c r="J217" s="143"/>
      <c r="K217" s="143"/>
      <c r="L217" s="143"/>
      <c r="M217" s="143"/>
      <c r="N217" s="143"/>
      <c r="O217" s="143"/>
      <c r="P217" s="87"/>
      <c r="Q217" s="79"/>
      <c r="R217" s="87"/>
      <c r="S217" s="87"/>
      <c r="T217" s="87"/>
      <c r="U217" s="87"/>
      <c r="V217" s="66"/>
      <c r="W217" s="66"/>
      <c r="X217" s="66"/>
      <c r="Y217" s="66"/>
      <c r="Z217" s="66"/>
      <c r="AA217" s="63"/>
      <c r="AB217" s="66"/>
      <c r="AC217" s="79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  <c r="AP217" s="66"/>
      <c r="AQ217" s="66"/>
      <c r="AR217" s="66"/>
      <c r="AS217" s="66"/>
      <c r="AT217" s="66"/>
      <c r="AU217" s="66"/>
    </row>
    <row r="218" spans="1:47" ht="12.75" customHeight="1" x14ac:dyDescent="0.2">
      <c r="A218" s="112" t="s">
        <v>539</v>
      </c>
      <c r="B218" s="132"/>
      <c r="C218" s="132"/>
      <c r="D218" s="211">
        <v>0</v>
      </c>
      <c r="E218" s="211">
        <v>0</v>
      </c>
      <c r="F218" s="211">
        <v>0</v>
      </c>
      <c r="G218" s="211">
        <v>0</v>
      </c>
      <c r="H218" s="211">
        <v>0</v>
      </c>
      <c r="I218" s="211">
        <v>0</v>
      </c>
      <c r="J218" s="211">
        <v>0</v>
      </c>
      <c r="K218" s="211">
        <v>0</v>
      </c>
      <c r="L218" s="211">
        <v>0</v>
      </c>
      <c r="M218" s="211">
        <v>0</v>
      </c>
      <c r="N218" s="211">
        <v>0</v>
      </c>
      <c r="O218" s="211">
        <v>0</v>
      </c>
      <c r="P218" s="83">
        <f>SUM(D218:O218)</f>
        <v>0</v>
      </c>
      <c r="Q218" s="101">
        <f>SUM(D218:E218)</f>
        <v>0</v>
      </c>
      <c r="R218" s="83">
        <f>P218-Q218</f>
        <v>0</v>
      </c>
      <c r="S218" s="138"/>
      <c r="T218" s="101">
        <v>0</v>
      </c>
      <c r="U218" s="101">
        <v>0</v>
      </c>
      <c r="V218" s="83">
        <f>T218-U218</f>
        <v>0</v>
      </c>
      <c r="W218" s="66"/>
      <c r="X218" s="66"/>
      <c r="Y218" s="66"/>
      <c r="Z218" s="66"/>
      <c r="AA218" s="122" t="str">
        <f>A218</f>
        <v xml:space="preserve">      Other</v>
      </c>
      <c r="AB218" s="116">
        <f>P218</f>
        <v>0</v>
      </c>
      <c r="AC218" s="101">
        <f>SUM(D218:F218)</f>
        <v>0</v>
      </c>
      <c r="AD218" s="83">
        <f>AB218-AC218</f>
        <v>0</v>
      </c>
      <c r="AE218" s="66"/>
      <c r="AF218" s="83">
        <f>T218</f>
        <v>0</v>
      </c>
      <c r="AG218" s="83">
        <f>U218</f>
        <v>0</v>
      </c>
      <c r="AH218" s="83">
        <f>AF218-AG218</f>
        <v>0</v>
      </c>
      <c r="AI218" s="66"/>
      <c r="AJ218" s="83">
        <f>AC218-AG218</f>
        <v>0</v>
      </c>
      <c r="AK218" s="83">
        <f>AB218-AF218</f>
        <v>0</v>
      </c>
      <c r="AL218" s="66"/>
      <c r="AM218" s="101">
        <v>0</v>
      </c>
      <c r="AN218" s="83">
        <f>AB218-AM218</f>
        <v>0</v>
      </c>
      <c r="AO218" s="84"/>
      <c r="AP218" s="101">
        <v>0</v>
      </c>
      <c r="AQ218" s="83">
        <f>AC218-AP218</f>
        <v>0</v>
      </c>
      <c r="AR218" s="66"/>
      <c r="AS218" s="66"/>
      <c r="AT218" s="66"/>
      <c r="AU218" s="66"/>
    </row>
    <row r="219" spans="1:47" ht="3.95" customHeight="1" x14ac:dyDescent="0.2">
      <c r="A219" s="140"/>
      <c r="B219" s="132"/>
      <c r="C219" s="132"/>
      <c r="D219" s="137"/>
      <c r="E219" s="137"/>
      <c r="F219" s="137"/>
      <c r="G219" s="137"/>
      <c r="H219" s="137"/>
      <c r="I219" s="137"/>
      <c r="J219" s="137"/>
      <c r="K219" s="137"/>
      <c r="L219" s="137"/>
      <c r="M219" s="137"/>
      <c r="N219" s="137"/>
      <c r="O219" s="137"/>
      <c r="P219" s="87"/>
      <c r="Q219" s="87"/>
      <c r="R219" s="87"/>
      <c r="S219" s="87"/>
      <c r="T219" s="87"/>
      <c r="U219" s="87"/>
      <c r="V219" s="66"/>
      <c r="W219" s="66"/>
      <c r="X219" s="66"/>
      <c r="Y219" s="66"/>
      <c r="Z219" s="66"/>
      <c r="AA219" s="63"/>
      <c r="AB219" s="66"/>
      <c r="AC219" s="79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  <c r="AP219" s="66"/>
      <c r="AQ219" s="66"/>
      <c r="AR219" s="66"/>
      <c r="AS219" s="66"/>
      <c r="AT219" s="66"/>
      <c r="AU219" s="66"/>
    </row>
    <row r="220" spans="1:47" ht="12.75" customHeight="1" x14ac:dyDescent="0.2">
      <c r="A220" s="135" t="s">
        <v>540</v>
      </c>
      <c r="B220" s="132"/>
      <c r="C220" s="132"/>
      <c r="D220" s="137">
        <f>SUM(D201:D218)</f>
        <v>-275</v>
      </c>
      <c r="E220" s="137">
        <f t="shared" ref="E220:T220" si="181">SUM(E201:E218)</f>
        <v>-275</v>
      </c>
      <c r="F220" s="137">
        <f t="shared" si="181"/>
        <v>-275</v>
      </c>
      <c r="G220" s="137">
        <f t="shared" si="181"/>
        <v>-274</v>
      </c>
      <c r="H220" s="137">
        <f t="shared" si="181"/>
        <v>-275</v>
      </c>
      <c r="I220" s="137">
        <f t="shared" si="181"/>
        <v>-275</v>
      </c>
      <c r="J220" s="137">
        <f t="shared" si="181"/>
        <v>-276</v>
      </c>
      <c r="K220" s="137">
        <f t="shared" si="181"/>
        <v>-274</v>
      </c>
      <c r="L220" s="137">
        <f t="shared" si="181"/>
        <v>-276</v>
      </c>
      <c r="M220" s="137">
        <f t="shared" si="181"/>
        <v>-275</v>
      </c>
      <c r="N220" s="137">
        <f t="shared" si="181"/>
        <v>-276</v>
      </c>
      <c r="O220" s="137">
        <f t="shared" si="181"/>
        <v>-274</v>
      </c>
      <c r="P220" s="137">
        <f t="shared" si="181"/>
        <v>-3300</v>
      </c>
      <c r="Q220" s="137">
        <f t="shared" si="181"/>
        <v>-550</v>
      </c>
      <c r="R220" s="137">
        <f t="shared" si="181"/>
        <v>-2750</v>
      </c>
      <c r="S220" s="87"/>
      <c r="T220" s="137">
        <f t="shared" si="181"/>
        <v>0</v>
      </c>
      <c r="U220" s="137">
        <f>SUM(U201:U218)</f>
        <v>0</v>
      </c>
      <c r="V220" s="137">
        <f>SUM(V201:V218)</f>
        <v>0</v>
      </c>
      <c r="W220" s="66"/>
      <c r="X220" s="66"/>
      <c r="Y220" s="66"/>
      <c r="Z220" s="66"/>
      <c r="AA220" s="122" t="str">
        <f>A220</f>
        <v xml:space="preserve">         Subtotal (Cash Flow Model)</v>
      </c>
      <c r="AB220" s="137">
        <f t="shared" ref="AB220:AQ220" si="182">SUM(AB201:AB218)</f>
        <v>-3300</v>
      </c>
      <c r="AC220" s="137">
        <f t="shared" si="182"/>
        <v>-825</v>
      </c>
      <c r="AD220" s="137">
        <f t="shared" si="182"/>
        <v>-2475</v>
      </c>
      <c r="AE220" s="66"/>
      <c r="AF220" s="137">
        <f t="shared" si="182"/>
        <v>0</v>
      </c>
      <c r="AG220" s="137">
        <f t="shared" si="182"/>
        <v>0</v>
      </c>
      <c r="AH220" s="137">
        <f t="shared" si="182"/>
        <v>0</v>
      </c>
      <c r="AI220" s="66"/>
      <c r="AJ220" s="137">
        <f t="shared" si="182"/>
        <v>-825</v>
      </c>
      <c r="AK220" s="137">
        <f t="shared" si="182"/>
        <v>-3300</v>
      </c>
      <c r="AL220" s="66"/>
      <c r="AM220" s="137">
        <f t="shared" si="182"/>
        <v>-2748</v>
      </c>
      <c r="AN220" s="137">
        <f t="shared" si="182"/>
        <v>-552</v>
      </c>
      <c r="AO220" s="66"/>
      <c r="AP220" s="137">
        <f t="shared" si="182"/>
        <v>0</v>
      </c>
      <c r="AQ220" s="137">
        <f t="shared" si="182"/>
        <v>-825</v>
      </c>
      <c r="AR220" s="66"/>
      <c r="AS220" s="66"/>
      <c r="AT220" s="66"/>
      <c r="AU220" s="66"/>
    </row>
    <row r="221" spans="1:47" ht="12.75" customHeight="1" x14ac:dyDescent="0.2">
      <c r="A221" s="132"/>
      <c r="B221" s="132"/>
      <c r="C221" s="132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66"/>
      <c r="W221" s="66"/>
      <c r="X221" s="66"/>
      <c r="Y221" s="66"/>
      <c r="Z221" s="66"/>
      <c r="AA221" s="63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  <c r="AP221" s="66"/>
      <c r="AQ221" s="66"/>
      <c r="AR221" s="66"/>
      <c r="AS221" s="66"/>
      <c r="AT221" s="66"/>
      <c r="AU221" s="66"/>
    </row>
    <row r="222" spans="1:47" ht="12.75" customHeight="1" x14ac:dyDescent="0.2">
      <c r="A222" s="141" t="s">
        <v>541</v>
      </c>
      <c r="B222" s="132"/>
      <c r="C222" s="132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66"/>
      <c r="W222" s="66"/>
      <c r="X222" s="66"/>
      <c r="Y222" s="66"/>
      <c r="Z222" s="66"/>
      <c r="AA222" s="122" t="str">
        <f t="shared" ref="AA222:AA237" si="183">A222</f>
        <v xml:space="preserve">   Other Tie Out Items (Financial Reporting)</v>
      </c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6"/>
      <c r="AN222" s="66"/>
      <c r="AO222" s="66"/>
      <c r="AP222" s="66"/>
      <c r="AQ222" s="66"/>
      <c r="AR222" s="66"/>
      <c r="AS222" s="66"/>
      <c r="AT222" s="66"/>
      <c r="AU222" s="66"/>
    </row>
    <row r="223" spans="1:47" ht="12.75" customHeight="1" x14ac:dyDescent="0.2">
      <c r="A223" s="103" t="s">
        <v>539</v>
      </c>
      <c r="B223" s="132"/>
      <c r="C223" s="132"/>
      <c r="D223" s="144">
        <v>0</v>
      </c>
      <c r="E223" s="144">
        <v>0</v>
      </c>
      <c r="F223" s="144">
        <v>0</v>
      </c>
      <c r="G223" s="144">
        <v>0</v>
      </c>
      <c r="H223" s="144">
        <v>0</v>
      </c>
      <c r="I223" s="144">
        <v>0</v>
      </c>
      <c r="J223" s="144">
        <v>0</v>
      </c>
      <c r="K223" s="144">
        <v>0</v>
      </c>
      <c r="L223" s="144">
        <v>0</v>
      </c>
      <c r="M223" s="144">
        <v>0</v>
      </c>
      <c r="N223" s="144">
        <v>0</v>
      </c>
      <c r="O223" s="144">
        <v>0</v>
      </c>
      <c r="P223" s="78">
        <f t="shared" ref="P223:P237" si="184">SUM(D223:O223)</f>
        <v>0</v>
      </c>
      <c r="Q223" s="79">
        <f t="shared" ref="Q223:Q237" si="185">SUM(D223:E223)</f>
        <v>0</v>
      </c>
      <c r="R223" s="78">
        <f t="shared" ref="R223:R237" si="186">P223-Q223</f>
        <v>0</v>
      </c>
      <c r="S223" s="87"/>
      <c r="T223" s="79">
        <v>0</v>
      </c>
      <c r="U223" s="79">
        <v>0</v>
      </c>
      <c r="V223" s="78">
        <f t="shared" ref="V223:V237" si="187">T223-U223</f>
        <v>0</v>
      </c>
      <c r="W223" s="66"/>
      <c r="X223" s="66"/>
      <c r="Y223" s="66"/>
      <c r="Z223" s="66"/>
      <c r="AA223" s="122" t="str">
        <f t="shared" si="183"/>
        <v xml:space="preserve">      Other</v>
      </c>
      <c r="AB223" s="114">
        <f t="shared" ref="AB223:AB237" si="188">P223</f>
        <v>0</v>
      </c>
      <c r="AC223" s="79">
        <f t="shared" ref="AC223:AC237" si="189">SUM(D223:F223)</f>
        <v>0</v>
      </c>
      <c r="AD223" s="78">
        <f t="shared" ref="AD223:AD237" si="190">AB223-AC223</f>
        <v>0</v>
      </c>
      <c r="AE223" s="66"/>
      <c r="AF223" s="78">
        <f t="shared" ref="AF223:AF237" si="191">T223</f>
        <v>0</v>
      </c>
      <c r="AG223" s="78">
        <f t="shared" ref="AG223:AG237" si="192">U223</f>
        <v>0</v>
      </c>
      <c r="AH223" s="78">
        <f t="shared" ref="AH223:AH237" si="193">AF223-AG223</f>
        <v>0</v>
      </c>
      <c r="AI223" s="66"/>
      <c r="AJ223" s="78">
        <f t="shared" ref="AJ223:AJ237" si="194">AC223-AG223</f>
        <v>0</v>
      </c>
      <c r="AK223" s="78">
        <f t="shared" ref="AK223:AK237" si="195">AB223-AF223</f>
        <v>0</v>
      </c>
      <c r="AL223" s="66"/>
      <c r="AM223" s="79">
        <v>0</v>
      </c>
      <c r="AN223" s="78">
        <f t="shared" ref="AN223:AN237" si="196">AB223-AM223</f>
        <v>0</v>
      </c>
      <c r="AO223" s="66"/>
      <c r="AP223" s="79">
        <v>0</v>
      </c>
      <c r="AQ223" s="78">
        <f t="shared" ref="AQ223:AQ237" si="197">AC223-AP223</f>
        <v>0</v>
      </c>
      <c r="AR223" s="66"/>
      <c r="AS223" s="66"/>
      <c r="AT223" s="66"/>
      <c r="AU223" s="66"/>
    </row>
    <row r="224" spans="1:47" ht="12.75" customHeight="1" x14ac:dyDescent="0.2">
      <c r="A224" s="112" t="s">
        <v>542</v>
      </c>
      <c r="B224" s="132"/>
      <c r="C224" s="132"/>
      <c r="D224" s="136">
        <f>D342</f>
        <v>0</v>
      </c>
      <c r="E224" s="136">
        <f>E342</f>
        <v>0</v>
      </c>
      <c r="F224" s="136">
        <f>F342</f>
        <v>0</v>
      </c>
      <c r="G224" s="136">
        <f>G342</f>
        <v>0</v>
      </c>
      <c r="H224" s="136">
        <f t="shared" ref="H224:O224" si="198">H341+H342</f>
        <v>0</v>
      </c>
      <c r="I224" s="136">
        <f t="shared" si="198"/>
        <v>0</v>
      </c>
      <c r="J224" s="136">
        <f t="shared" si="198"/>
        <v>0</v>
      </c>
      <c r="K224" s="136">
        <f t="shared" si="198"/>
        <v>0</v>
      </c>
      <c r="L224" s="136">
        <f t="shared" si="198"/>
        <v>0</v>
      </c>
      <c r="M224" s="136">
        <f t="shared" si="198"/>
        <v>0</v>
      </c>
      <c r="N224" s="136">
        <f t="shared" si="198"/>
        <v>0</v>
      </c>
      <c r="O224" s="136">
        <f t="shared" si="198"/>
        <v>0</v>
      </c>
      <c r="P224" s="78">
        <f t="shared" si="184"/>
        <v>0</v>
      </c>
      <c r="Q224" s="79">
        <f t="shared" si="185"/>
        <v>0</v>
      </c>
      <c r="R224" s="78">
        <f t="shared" si="186"/>
        <v>0</v>
      </c>
      <c r="S224" s="87"/>
      <c r="T224" s="79">
        <v>0</v>
      </c>
      <c r="U224" s="79">
        <v>0</v>
      </c>
      <c r="V224" s="78">
        <f t="shared" si="187"/>
        <v>0</v>
      </c>
      <c r="W224" s="66"/>
      <c r="X224" s="66"/>
      <c r="Y224" s="66"/>
      <c r="Z224" s="66"/>
      <c r="AA224" s="122" t="str">
        <f t="shared" si="183"/>
        <v xml:space="preserve">      FASB 133 - Comprehensive Income / (Loss) Tax Adjustment</v>
      </c>
      <c r="AB224" s="114">
        <f t="shared" si="188"/>
        <v>0</v>
      </c>
      <c r="AC224" s="79">
        <f t="shared" si="189"/>
        <v>0</v>
      </c>
      <c r="AD224" s="78">
        <f t="shared" si="190"/>
        <v>0</v>
      </c>
      <c r="AE224" s="66"/>
      <c r="AF224" s="78">
        <f t="shared" si="191"/>
        <v>0</v>
      </c>
      <c r="AG224" s="78">
        <f t="shared" si="192"/>
        <v>0</v>
      </c>
      <c r="AH224" s="78">
        <f t="shared" si="193"/>
        <v>0</v>
      </c>
      <c r="AI224" s="66"/>
      <c r="AJ224" s="78">
        <f t="shared" si="194"/>
        <v>0</v>
      </c>
      <c r="AK224" s="78">
        <f t="shared" si="195"/>
        <v>0</v>
      </c>
      <c r="AL224" s="66"/>
      <c r="AM224" s="79">
        <v>45751</v>
      </c>
      <c r="AN224" s="78">
        <f t="shared" si="196"/>
        <v>-45751</v>
      </c>
      <c r="AO224" s="66"/>
      <c r="AP224" s="79">
        <v>0</v>
      </c>
      <c r="AQ224" s="78">
        <f t="shared" si="197"/>
        <v>0</v>
      </c>
      <c r="AR224" s="66"/>
      <c r="AS224" s="66"/>
      <c r="AT224" s="66"/>
      <c r="AU224" s="66"/>
    </row>
    <row r="225" spans="1:47" ht="12.75" customHeight="1" x14ac:dyDescent="0.2">
      <c r="A225" s="112" t="s">
        <v>543</v>
      </c>
      <c r="B225" s="132"/>
      <c r="C225" s="132"/>
      <c r="D225" s="144">
        <v>0</v>
      </c>
      <c r="E225" s="144">
        <v>0</v>
      </c>
      <c r="F225" s="144">
        <v>0</v>
      </c>
      <c r="G225" s="144">
        <v>0</v>
      </c>
      <c r="H225" s="144">
        <v>0</v>
      </c>
      <c r="I225" s="144">
        <v>0</v>
      </c>
      <c r="J225" s="144">
        <v>0</v>
      </c>
      <c r="K225" s="144">
        <v>0</v>
      </c>
      <c r="L225" s="144">
        <v>0</v>
      </c>
      <c r="M225" s="144">
        <v>0</v>
      </c>
      <c r="N225" s="144">
        <v>0</v>
      </c>
      <c r="O225" s="144">
        <v>0</v>
      </c>
      <c r="P225" s="78">
        <f t="shared" si="184"/>
        <v>0</v>
      </c>
      <c r="Q225" s="79">
        <f t="shared" si="185"/>
        <v>0</v>
      </c>
      <c r="R225" s="78">
        <f t="shared" si="186"/>
        <v>0</v>
      </c>
      <c r="S225" s="87"/>
      <c r="T225" s="79">
        <v>0</v>
      </c>
      <c r="U225" s="79">
        <v>0</v>
      </c>
      <c r="V225" s="78">
        <f t="shared" si="187"/>
        <v>0</v>
      </c>
      <c r="W225" s="66"/>
      <c r="X225" s="66"/>
      <c r="Y225" s="66"/>
      <c r="Z225" s="66"/>
      <c r="AA225" s="122" t="str">
        <f t="shared" si="183"/>
        <v xml:space="preserve">      Deferred Tax Offset Adjustment on Price Risk Liability (1/01-3/01)</v>
      </c>
      <c r="AB225" s="114">
        <f t="shared" si="188"/>
        <v>0</v>
      </c>
      <c r="AC225" s="79">
        <f t="shared" si="189"/>
        <v>0</v>
      </c>
      <c r="AD225" s="78">
        <f t="shared" si="190"/>
        <v>0</v>
      </c>
      <c r="AE225" s="66"/>
      <c r="AF225" s="78">
        <f t="shared" si="191"/>
        <v>0</v>
      </c>
      <c r="AG225" s="78">
        <f t="shared" si="192"/>
        <v>0</v>
      </c>
      <c r="AH225" s="78">
        <f t="shared" si="193"/>
        <v>0</v>
      </c>
      <c r="AI225" s="66"/>
      <c r="AJ225" s="78">
        <f t="shared" si="194"/>
        <v>0</v>
      </c>
      <c r="AK225" s="78">
        <f t="shared" si="195"/>
        <v>0</v>
      </c>
      <c r="AL225" s="66"/>
      <c r="AM225" s="79">
        <v>-45751</v>
      </c>
      <c r="AN225" s="78">
        <f t="shared" si="196"/>
        <v>45751</v>
      </c>
      <c r="AO225" s="66"/>
      <c r="AP225" s="79">
        <v>0</v>
      </c>
      <c r="AQ225" s="78">
        <f t="shared" si="197"/>
        <v>0</v>
      </c>
      <c r="AR225" s="66"/>
      <c r="AS225" s="66"/>
      <c r="AT225" s="66"/>
      <c r="AU225" s="66"/>
    </row>
    <row r="226" spans="1:47" ht="12.75" customHeight="1" x14ac:dyDescent="0.2">
      <c r="A226" s="112" t="s">
        <v>544</v>
      </c>
      <c r="B226" s="132"/>
      <c r="C226" s="132"/>
      <c r="D226" s="144">
        <v>0</v>
      </c>
      <c r="E226" s="144">
        <v>0</v>
      </c>
      <c r="F226" s="144">
        <v>0</v>
      </c>
      <c r="G226" s="144">
        <v>0</v>
      </c>
      <c r="H226" s="144">
        <v>0</v>
      </c>
      <c r="I226" s="144">
        <v>0</v>
      </c>
      <c r="J226" s="144">
        <v>0</v>
      </c>
      <c r="K226" s="144">
        <v>0</v>
      </c>
      <c r="L226" s="144">
        <v>0</v>
      </c>
      <c r="M226" s="144">
        <v>0</v>
      </c>
      <c r="N226" s="144">
        <v>0</v>
      </c>
      <c r="O226" s="196">
        <f>-14138+14138</f>
        <v>0</v>
      </c>
      <c r="P226" s="78">
        <f t="shared" si="184"/>
        <v>0</v>
      </c>
      <c r="Q226" s="79">
        <f t="shared" si="185"/>
        <v>0</v>
      </c>
      <c r="R226" s="78">
        <f t="shared" si="186"/>
        <v>0</v>
      </c>
      <c r="S226" s="87"/>
      <c r="T226" s="79">
        <v>0</v>
      </c>
      <c r="U226" s="79">
        <v>0</v>
      </c>
      <c r="V226" s="78">
        <f t="shared" si="187"/>
        <v>0</v>
      </c>
      <c r="W226" s="66"/>
      <c r="X226" s="66"/>
      <c r="Y226" s="66"/>
      <c r="Z226" s="66"/>
      <c r="AA226" s="122" t="str">
        <f t="shared" si="183"/>
        <v xml:space="preserve">      Property Summary - GR / IR Clearing</v>
      </c>
      <c r="AB226" s="114">
        <f t="shared" si="188"/>
        <v>0</v>
      </c>
      <c r="AC226" s="79">
        <f t="shared" si="189"/>
        <v>0</v>
      </c>
      <c r="AD226" s="78">
        <f t="shared" si="190"/>
        <v>0</v>
      </c>
      <c r="AE226" s="66"/>
      <c r="AF226" s="78">
        <f t="shared" si="191"/>
        <v>0</v>
      </c>
      <c r="AG226" s="78">
        <f t="shared" si="192"/>
        <v>0</v>
      </c>
      <c r="AH226" s="78">
        <f t="shared" si="193"/>
        <v>0</v>
      </c>
      <c r="AI226" s="66"/>
      <c r="AJ226" s="78">
        <f t="shared" si="194"/>
        <v>0</v>
      </c>
      <c r="AK226" s="78">
        <f t="shared" si="195"/>
        <v>0</v>
      </c>
      <c r="AL226" s="66"/>
      <c r="AM226" s="79">
        <v>58</v>
      </c>
      <c r="AN226" s="78">
        <f t="shared" si="196"/>
        <v>-58</v>
      </c>
      <c r="AO226" s="66"/>
      <c r="AP226" s="79">
        <v>0</v>
      </c>
      <c r="AQ226" s="78">
        <f t="shared" si="197"/>
        <v>0</v>
      </c>
      <c r="AR226" s="66"/>
      <c r="AS226" s="66"/>
      <c r="AT226" s="66"/>
      <c r="AU226" s="66"/>
    </row>
    <row r="227" spans="1:47" ht="12.75" customHeight="1" x14ac:dyDescent="0.2">
      <c r="A227" s="112" t="s">
        <v>539</v>
      </c>
      <c r="B227" s="132"/>
      <c r="C227" s="132"/>
      <c r="D227" s="144">
        <v>0</v>
      </c>
      <c r="E227" s="144">
        <v>0</v>
      </c>
      <c r="F227" s="144">
        <v>0</v>
      </c>
      <c r="G227" s="144">
        <v>0</v>
      </c>
      <c r="H227" s="144">
        <v>0</v>
      </c>
      <c r="I227" s="144">
        <v>0</v>
      </c>
      <c r="J227" s="144">
        <v>0</v>
      </c>
      <c r="K227" s="144">
        <v>0</v>
      </c>
      <c r="L227" s="144">
        <v>0</v>
      </c>
      <c r="M227" s="144">
        <v>0</v>
      </c>
      <c r="N227" s="144">
        <v>0</v>
      </c>
      <c r="O227" s="144">
        <v>0</v>
      </c>
      <c r="P227" s="78">
        <f>SUM(D227:O227)</f>
        <v>0</v>
      </c>
      <c r="Q227" s="79">
        <f t="shared" si="185"/>
        <v>0</v>
      </c>
      <c r="R227" s="78">
        <f>P227-Q227</f>
        <v>0</v>
      </c>
      <c r="S227" s="87"/>
      <c r="T227" s="79">
        <v>0</v>
      </c>
      <c r="U227" s="79">
        <v>0</v>
      </c>
      <c r="V227" s="78">
        <f>T227-U227</f>
        <v>0</v>
      </c>
      <c r="W227" s="66"/>
      <c r="X227" s="66"/>
      <c r="Y227" s="66"/>
      <c r="Z227" s="66"/>
      <c r="AA227" s="122" t="str">
        <f>A227</f>
        <v xml:space="preserve">      Other</v>
      </c>
      <c r="AB227" s="114">
        <f>P227</f>
        <v>0</v>
      </c>
      <c r="AC227" s="79">
        <f t="shared" si="189"/>
        <v>0</v>
      </c>
      <c r="AD227" s="78">
        <f>AB227-AC227</f>
        <v>0</v>
      </c>
      <c r="AE227" s="66"/>
      <c r="AF227" s="78">
        <f t="shared" ref="AF227:AG231" si="199">T227</f>
        <v>0</v>
      </c>
      <c r="AG227" s="78">
        <f t="shared" si="199"/>
        <v>0</v>
      </c>
      <c r="AH227" s="78">
        <f>AF227-AG227</f>
        <v>0</v>
      </c>
      <c r="AI227" s="66"/>
      <c r="AJ227" s="78">
        <f>AC227-AG227</f>
        <v>0</v>
      </c>
      <c r="AK227" s="78">
        <f>AB227-AF227</f>
        <v>0</v>
      </c>
      <c r="AL227" s="66"/>
      <c r="AM227" s="79">
        <v>0</v>
      </c>
      <c r="AN227" s="78">
        <f>AB227-AM227</f>
        <v>0</v>
      </c>
      <c r="AO227" s="66"/>
      <c r="AP227" s="79">
        <v>0</v>
      </c>
      <c r="AQ227" s="78">
        <f>AC227-AP227</f>
        <v>0</v>
      </c>
      <c r="AR227" s="66"/>
      <c r="AS227" s="66"/>
      <c r="AT227" s="66"/>
      <c r="AU227" s="66"/>
    </row>
    <row r="228" spans="1:47" ht="12.75" customHeight="1" x14ac:dyDescent="0.2">
      <c r="A228" s="112" t="s">
        <v>539</v>
      </c>
      <c r="B228" s="132"/>
      <c r="C228" s="132"/>
      <c r="D228" s="144">
        <v>0</v>
      </c>
      <c r="E228" s="144">
        <v>0</v>
      </c>
      <c r="F228" s="144">
        <v>0</v>
      </c>
      <c r="G228" s="144">
        <v>0</v>
      </c>
      <c r="H228" s="144">
        <v>0</v>
      </c>
      <c r="I228" s="144">
        <v>0</v>
      </c>
      <c r="J228" s="144">
        <v>0</v>
      </c>
      <c r="K228" s="144">
        <v>0</v>
      </c>
      <c r="L228" s="144">
        <v>0</v>
      </c>
      <c r="M228" s="144">
        <v>0</v>
      </c>
      <c r="N228" s="144">
        <v>0</v>
      </c>
      <c r="O228" s="144">
        <v>0</v>
      </c>
      <c r="P228" s="78">
        <f>SUM(D228:O228)</f>
        <v>0</v>
      </c>
      <c r="Q228" s="79">
        <f t="shared" si="185"/>
        <v>0</v>
      </c>
      <c r="R228" s="78">
        <f>P228-Q228</f>
        <v>0</v>
      </c>
      <c r="S228" s="87"/>
      <c r="T228" s="79">
        <v>0</v>
      </c>
      <c r="U228" s="79">
        <v>0</v>
      </c>
      <c r="V228" s="78">
        <f>T228-U228</f>
        <v>0</v>
      </c>
      <c r="W228" s="66"/>
      <c r="X228" s="66"/>
      <c r="Y228" s="66"/>
      <c r="Z228" s="66"/>
      <c r="AA228" s="122" t="str">
        <f>A228</f>
        <v xml:space="preserve">      Other</v>
      </c>
      <c r="AB228" s="114">
        <f>P228</f>
        <v>0</v>
      </c>
      <c r="AC228" s="79">
        <f t="shared" si="189"/>
        <v>0</v>
      </c>
      <c r="AD228" s="78">
        <f>AB228-AC228</f>
        <v>0</v>
      </c>
      <c r="AE228" s="66"/>
      <c r="AF228" s="78">
        <f t="shared" si="199"/>
        <v>0</v>
      </c>
      <c r="AG228" s="78">
        <f t="shared" si="199"/>
        <v>0</v>
      </c>
      <c r="AH228" s="78">
        <f>AF228-AG228</f>
        <v>0</v>
      </c>
      <c r="AI228" s="66"/>
      <c r="AJ228" s="78">
        <f>AC228-AG228</f>
        <v>0</v>
      </c>
      <c r="AK228" s="78">
        <f>AB228-AF228</f>
        <v>0</v>
      </c>
      <c r="AL228" s="66"/>
      <c r="AM228" s="79">
        <v>0</v>
      </c>
      <c r="AN228" s="78">
        <f>AB228-AM228</f>
        <v>0</v>
      </c>
      <c r="AO228" s="66"/>
      <c r="AP228" s="79">
        <v>0</v>
      </c>
      <c r="AQ228" s="78">
        <f>AC228-AP228</f>
        <v>0</v>
      </c>
      <c r="AR228" s="66"/>
      <c r="AS228" s="66"/>
      <c r="AT228" s="66"/>
      <c r="AU228" s="66"/>
    </row>
    <row r="229" spans="1:47" ht="12.75" customHeight="1" x14ac:dyDescent="0.2">
      <c r="A229" s="112" t="s">
        <v>545</v>
      </c>
      <c r="B229" s="132"/>
      <c r="C229" s="132"/>
      <c r="D229" s="144">
        <v>0</v>
      </c>
      <c r="E229" s="144">
        <v>0</v>
      </c>
      <c r="F229" s="144">
        <v>0</v>
      </c>
      <c r="G229" s="144">
        <v>0</v>
      </c>
      <c r="H229" s="144">
        <v>0</v>
      </c>
      <c r="I229" s="144">
        <v>0</v>
      </c>
      <c r="J229" s="144">
        <v>0</v>
      </c>
      <c r="K229" s="144">
        <v>0</v>
      </c>
      <c r="L229" s="196">
        <f>500-500</f>
        <v>0</v>
      </c>
      <c r="M229" s="144">
        <v>0</v>
      </c>
      <c r="N229" s="144">
        <v>0</v>
      </c>
      <c r="O229" s="196">
        <f>2497-2497</f>
        <v>0</v>
      </c>
      <c r="P229" s="78">
        <f>SUM(D229:O229)</f>
        <v>0</v>
      </c>
      <c r="Q229" s="79">
        <f t="shared" si="185"/>
        <v>0</v>
      </c>
      <c r="R229" s="78">
        <f>P229-Q229</f>
        <v>0</v>
      </c>
      <c r="S229" s="87"/>
      <c r="T229" s="79">
        <v>0</v>
      </c>
      <c r="U229" s="79">
        <v>0</v>
      </c>
      <c r="V229" s="78">
        <f>T229-U229</f>
        <v>0</v>
      </c>
      <c r="W229" s="66"/>
      <c r="X229" s="66"/>
      <c r="Y229" s="66"/>
      <c r="Z229" s="66"/>
      <c r="AA229" s="122" t="str">
        <f>A229</f>
        <v xml:space="preserve">      Gain on Asset Sales (Offset Items)</v>
      </c>
      <c r="AB229" s="114">
        <f>P229</f>
        <v>0</v>
      </c>
      <c r="AC229" s="79">
        <f t="shared" si="189"/>
        <v>0</v>
      </c>
      <c r="AD229" s="78">
        <f>AB229-AC229</f>
        <v>0</v>
      </c>
      <c r="AE229" s="66"/>
      <c r="AF229" s="78">
        <f t="shared" si="199"/>
        <v>0</v>
      </c>
      <c r="AG229" s="78">
        <f t="shared" si="199"/>
        <v>0</v>
      </c>
      <c r="AH229" s="78">
        <f>AF229-AG229</f>
        <v>0</v>
      </c>
      <c r="AI229" s="66"/>
      <c r="AJ229" s="78">
        <f>AC229-AG229</f>
        <v>0</v>
      </c>
      <c r="AK229" s="78">
        <f>AB229-AF229</f>
        <v>0</v>
      </c>
      <c r="AL229" s="66"/>
      <c r="AM229" s="79">
        <v>-106</v>
      </c>
      <c r="AN229" s="78">
        <f>AB229-AM229</f>
        <v>106</v>
      </c>
      <c r="AO229" s="66"/>
      <c r="AP229" s="79">
        <v>0</v>
      </c>
      <c r="AQ229" s="78">
        <f>AC229-AP229</f>
        <v>0</v>
      </c>
      <c r="AR229" s="66"/>
      <c r="AS229" s="66"/>
      <c r="AT229" s="66"/>
      <c r="AU229" s="66"/>
    </row>
    <row r="230" spans="1:47" ht="12.75" customHeight="1" x14ac:dyDescent="0.2">
      <c r="A230" s="112" t="s">
        <v>546</v>
      </c>
      <c r="B230" s="132"/>
      <c r="C230" s="132"/>
      <c r="D230" s="144">
        <v>0</v>
      </c>
      <c r="E230" s="144">
        <v>0</v>
      </c>
      <c r="F230" s="144">
        <v>0</v>
      </c>
      <c r="G230" s="144">
        <v>0</v>
      </c>
      <c r="H230" s="144">
        <v>0</v>
      </c>
      <c r="I230" s="144">
        <v>0</v>
      </c>
      <c r="J230" s="144">
        <v>0</v>
      </c>
      <c r="K230" s="144">
        <v>0</v>
      </c>
      <c r="L230" s="196">
        <f>-500+500</f>
        <v>0</v>
      </c>
      <c r="M230" s="144">
        <v>0</v>
      </c>
      <c r="N230" s="144">
        <v>0</v>
      </c>
      <c r="O230" s="196">
        <f>-14138+14138</f>
        <v>0</v>
      </c>
      <c r="P230" s="78">
        <f>SUM(D230:O230)</f>
        <v>0</v>
      </c>
      <c r="Q230" s="79">
        <f t="shared" si="185"/>
        <v>0</v>
      </c>
      <c r="R230" s="78">
        <f>P230-Q230</f>
        <v>0</v>
      </c>
      <c r="S230" s="87"/>
      <c r="T230" s="79">
        <v>0</v>
      </c>
      <c r="U230" s="79">
        <v>0</v>
      </c>
      <c r="V230" s="78">
        <f>T230-U230</f>
        <v>0</v>
      </c>
      <c r="W230" s="66"/>
      <c r="X230" s="66"/>
      <c r="Y230" s="66"/>
      <c r="Z230" s="66"/>
      <c r="AA230" s="122" t="str">
        <f>A230</f>
        <v xml:space="preserve">      Gross Asset Sales Proceeds (Offset Items)</v>
      </c>
      <c r="AB230" s="114">
        <f>P230</f>
        <v>0</v>
      </c>
      <c r="AC230" s="79">
        <f t="shared" si="189"/>
        <v>0</v>
      </c>
      <c r="AD230" s="78">
        <f>AB230-AC230</f>
        <v>0</v>
      </c>
      <c r="AE230" s="66"/>
      <c r="AF230" s="78">
        <f t="shared" si="199"/>
        <v>0</v>
      </c>
      <c r="AG230" s="78">
        <f t="shared" si="199"/>
        <v>0</v>
      </c>
      <c r="AH230" s="78">
        <f>AF230-AG230</f>
        <v>0</v>
      </c>
      <c r="AI230" s="66"/>
      <c r="AJ230" s="78">
        <f>AC230-AG230</f>
        <v>0</v>
      </c>
      <c r="AK230" s="78">
        <f>AB230-AF230</f>
        <v>0</v>
      </c>
      <c r="AL230" s="66"/>
      <c r="AM230" s="79">
        <v>0</v>
      </c>
      <c r="AN230" s="78">
        <f>AB230-AM230</f>
        <v>0</v>
      </c>
      <c r="AO230" s="66"/>
      <c r="AP230" s="79">
        <v>0</v>
      </c>
      <c r="AQ230" s="78">
        <f>AC230-AP230</f>
        <v>0</v>
      </c>
      <c r="AR230" s="66"/>
      <c r="AS230" s="66"/>
      <c r="AT230" s="66"/>
      <c r="AU230" s="66"/>
    </row>
    <row r="231" spans="1:47" ht="12.75" customHeight="1" x14ac:dyDescent="0.2">
      <c r="A231" s="112" t="s">
        <v>539</v>
      </c>
      <c r="B231" s="132"/>
      <c r="C231" s="132"/>
      <c r="D231" s="144">
        <v>0</v>
      </c>
      <c r="E231" s="144">
        <v>0</v>
      </c>
      <c r="F231" s="144">
        <v>0</v>
      </c>
      <c r="G231" s="144">
        <v>0</v>
      </c>
      <c r="H231" s="144">
        <v>0</v>
      </c>
      <c r="I231" s="144">
        <v>0</v>
      </c>
      <c r="J231" s="144">
        <v>0</v>
      </c>
      <c r="K231" s="144">
        <v>0</v>
      </c>
      <c r="L231" s="144">
        <v>0</v>
      </c>
      <c r="M231" s="144">
        <v>0</v>
      </c>
      <c r="N231" s="144">
        <v>0</v>
      </c>
      <c r="O231" s="144">
        <v>0</v>
      </c>
      <c r="P231" s="78">
        <f>SUM(D231:O231)</f>
        <v>0</v>
      </c>
      <c r="Q231" s="79">
        <f t="shared" si="185"/>
        <v>0</v>
      </c>
      <c r="R231" s="78">
        <f>P231-Q231</f>
        <v>0</v>
      </c>
      <c r="S231" s="87"/>
      <c r="T231" s="79">
        <v>0</v>
      </c>
      <c r="U231" s="79">
        <v>0</v>
      </c>
      <c r="V231" s="78">
        <f>T231-U231</f>
        <v>0</v>
      </c>
      <c r="W231" s="66"/>
      <c r="X231" s="66"/>
      <c r="Y231" s="66"/>
      <c r="Z231" s="66"/>
      <c r="AA231" s="122" t="str">
        <f>A231</f>
        <v xml:space="preserve">      Other</v>
      </c>
      <c r="AB231" s="114">
        <f>P231</f>
        <v>0</v>
      </c>
      <c r="AC231" s="79">
        <f t="shared" si="189"/>
        <v>0</v>
      </c>
      <c r="AD231" s="78">
        <f>AB231-AC231</f>
        <v>0</v>
      </c>
      <c r="AE231" s="66"/>
      <c r="AF231" s="78">
        <f t="shared" si="199"/>
        <v>0</v>
      </c>
      <c r="AG231" s="78">
        <f t="shared" si="199"/>
        <v>0</v>
      </c>
      <c r="AH231" s="78">
        <f>AF231-AG231</f>
        <v>0</v>
      </c>
      <c r="AI231" s="66"/>
      <c r="AJ231" s="78">
        <f>AC231-AG231</f>
        <v>0</v>
      </c>
      <c r="AK231" s="78">
        <f>AB231-AF231</f>
        <v>0</v>
      </c>
      <c r="AL231" s="66"/>
      <c r="AM231" s="79">
        <v>0</v>
      </c>
      <c r="AN231" s="78">
        <f>AB231-AM231</f>
        <v>0</v>
      </c>
      <c r="AO231" s="66"/>
      <c r="AP231" s="79">
        <v>0</v>
      </c>
      <c r="AQ231" s="78">
        <f>AC231-AP231</f>
        <v>0</v>
      </c>
      <c r="AR231" s="66"/>
      <c r="AS231" s="66"/>
      <c r="AT231" s="66"/>
      <c r="AU231" s="66"/>
    </row>
    <row r="232" spans="1:47" ht="12.75" customHeight="1" x14ac:dyDescent="0.2">
      <c r="A232" s="112" t="s">
        <v>539</v>
      </c>
      <c r="B232" s="132"/>
      <c r="C232" s="132"/>
      <c r="D232" s="144">
        <v>0</v>
      </c>
      <c r="E232" s="144">
        <v>0</v>
      </c>
      <c r="F232" s="144">
        <v>0</v>
      </c>
      <c r="G232" s="144">
        <v>0</v>
      </c>
      <c r="H232" s="144">
        <v>0</v>
      </c>
      <c r="I232" s="144">
        <v>0</v>
      </c>
      <c r="J232" s="144">
        <v>0</v>
      </c>
      <c r="K232" s="144">
        <v>0</v>
      </c>
      <c r="L232" s="144">
        <v>0</v>
      </c>
      <c r="M232" s="144">
        <v>0</v>
      </c>
      <c r="N232" s="144">
        <v>0</v>
      </c>
      <c r="O232" s="144">
        <v>0</v>
      </c>
      <c r="P232" s="78">
        <f t="shared" si="184"/>
        <v>0</v>
      </c>
      <c r="Q232" s="79">
        <f t="shared" si="185"/>
        <v>0</v>
      </c>
      <c r="R232" s="78">
        <f t="shared" si="186"/>
        <v>0</v>
      </c>
      <c r="S232" s="87"/>
      <c r="T232" s="79">
        <v>0</v>
      </c>
      <c r="U232" s="79">
        <v>0</v>
      </c>
      <c r="V232" s="78">
        <f t="shared" si="187"/>
        <v>0</v>
      </c>
      <c r="W232" s="66"/>
      <c r="X232" s="66"/>
      <c r="Y232" s="66"/>
      <c r="Z232" s="66"/>
      <c r="AA232" s="122" t="str">
        <f t="shared" si="183"/>
        <v xml:space="preserve">      Other</v>
      </c>
      <c r="AB232" s="114">
        <f t="shared" si="188"/>
        <v>0</v>
      </c>
      <c r="AC232" s="79">
        <f t="shared" si="189"/>
        <v>0</v>
      </c>
      <c r="AD232" s="78">
        <f t="shared" si="190"/>
        <v>0</v>
      </c>
      <c r="AE232" s="66"/>
      <c r="AF232" s="78">
        <f t="shared" si="191"/>
        <v>0</v>
      </c>
      <c r="AG232" s="78">
        <f t="shared" si="192"/>
        <v>0</v>
      </c>
      <c r="AH232" s="78">
        <f t="shared" si="193"/>
        <v>0</v>
      </c>
      <c r="AI232" s="66"/>
      <c r="AJ232" s="78">
        <f t="shared" si="194"/>
        <v>0</v>
      </c>
      <c r="AK232" s="78">
        <f t="shared" si="195"/>
        <v>0</v>
      </c>
      <c r="AL232" s="66"/>
      <c r="AM232" s="79">
        <v>0</v>
      </c>
      <c r="AN232" s="78">
        <f t="shared" si="196"/>
        <v>0</v>
      </c>
      <c r="AO232" s="66"/>
      <c r="AP232" s="79">
        <v>0</v>
      </c>
      <c r="AQ232" s="78">
        <f t="shared" si="197"/>
        <v>0</v>
      </c>
      <c r="AR232" s="66"/>
      <c r="AS232" s="66"/>
      <c r="AT232" s="66"/>
      <c r="AU232" s="66"/>
    </row>
    <row r="233" spans="1:47" ht="12.75" customHeight="1" x14ac:dyDescent="0.2">
      <c r="A233" s="112" t="s">
        <v>547</v>
      </c>
      <c r="B233" s="132"/>
      <c r="C233" s="132"/>
      <c r="D233" s="185">
        <f t="shared" ref="D233:O233" si="200">D317</f>
        <v>0</v>
      </c>
      <c r="E233" s="185">
        <f t="shared" si="200"/>
        <v>0</v>
      </c>
      <c r="F233" s="185">
        <f t="shared" si="200"/>
        <v>0</v>
      </c>
      <c r="G233" s="185">
        <f t="shared" si="200"/>
        <v>0</v>
      </c>
      <c r="H233" s="185">
        <f t="shared" si="200"/>
        <v>0</v>
      </c>
      <c r="I233" s="185">
        <f t="shared" si="200"/>
        <v>0</v>
      </c>
      <c r="J233" s="185">
        <f t="shared" si="200"/>
        <v>0</v>
      </c>
      <c r="K233" s="185">
        <f t="shared" si="200"/>
        <v>0</v>
      </c>
      <c r="L233" s="185">
        <f t="shared" si="200"/>
        <v>0</v>
      </c>
      <c r="M233" s="185">
        <f t="shared" si="200"/>
        <v>0</v>
      </c>
      <c r="N233" s="185">
        <f t="shared" si="200"/>
        <v>0</v>
      </c>
      <c r="O233" s="185">
        <f t="shared" si="200"/>
        <v>0</v>
      </c>
      <c r="P233" s="78">
        <f t="shared" si="184"/>
        <v>0</v>
      </c>
      <c r="Q233" s="79">
        <f t="shared" si="185"/>
        <v>0</v>
      </c>
      <c r="R233" s="78">
        <f t="shared" si="186"/>
        <v>0</v>
      </c>
      <c r="S233" s="87"/>
      <c r="T233" s="79">
        <v>0</v>
      </c>
      <c r="U233" s="79">
        <v>0</v>
      </c>
      <c r="V233" s="78">
        <f t="shared" si="187"/>
        <v>0</v>
      </c>
      <c r="W233" s="66"/>
      <c r="X233" s="66"/>
      <c r="Y233" s="66"/>
      <c r="Z233" s="66"/>
      <c r="AA233" s="122" t="str">
        <f t="shared" si="183"/>
        <v xml:space="preserve">      Total Current Liability Reserve Activity</v>
      </c>
      <c r="AB233" s="114">
        <f t="shared" si="188"/>
        <v>0</v>
      </c>
      <c r="AC233" s="79">
        <f t="shared" si="189"/>
        <v>0</v>
      </c>
      <c r="AD233" s="78">
        <f t="shared" si="190"/>
        <v>0</v>
      </c>
      <c r="AE233" s="66"/>
      <c r="AF233" s="78">
        <f t="shared" si="191"/>
        <v>0</v>
      </c>
      <c r="AG233" s="78">
        <f t="shared" si="192"/>
        <v>0</v>
      </c>
      <c r="AH233" s="78">
        <f t="shared" si="193"/>
        <v>0</v>
      </c>
      <c r="AI233" s="66"/>
      <c r="AJ233" s="78">
        <f t="shared" si="194"/>
        <v>0</v>
      </c>
      <c r="AK233" s="78">
        <f t="shared" si="195"/>
        <v>0</v>
      </c>
      <c r="AL233" s="66"/>
      <c r="AM233" s="79">
        <v>12520</v>
      </c>
      <c r="AN233" s="78">
        <f t="shared" si="196"/>
        <v>-12520</v>
      </c>
      <c r="AO233" s="66"/>
      <c r="AP233" s="79">
        <v>0</v>
      </c>
      <c r="AQ233" s="78">
        <f t="shared" si="197"/>
        <v>0</v>
      </c>
      <c r="AR233" s="66"/>
      <c r="AS233" s="66"/>
      <c r="AT233" s="66"/>
      <c r="AU233" s="66"/>
    </row>
    <row r="234" spans="1:47" ht="12.75" customHeight="1" x14ac:dyDescent="0.2">
      <c r="A234" s="112" t="s">
        <v>548</v>
      </c>
      <c r="B234" s="132"/>
      <c r="C234" s="132"/>
      <c r="D234" s="144">
        <v>0</v>
      </c>
      <c r="E234" s="144">
        <v>0</v>
      </c>
      <c r="F234" s="144">
        <v>0</v>
      </c>
      <c r="G234" s="144">
        <v>0</v>
      </c>
      <c r="H234" s="144">
        <v>0</v>
      </c>
      <c r="I234" s="144">
        <v>0</v>
      </c>
      <c r="J234" s="144">
        <v>0</v>
      </c>
      <c r="K234" s="144">
        <v>0</v>
      </c>
      <c r="L234" s="144">
        <v>0</v>
      </c>
      <c r="M234" s="144">
        <v>0</v>
      </c>
      <c r="N234" s="144">
        <v>0</v>
      </c>
      <c r="O234" s="144">
        <v>0</v>
      </c>
      <c r="P234" s="78">
        <f>SUM(D234:O234)</f>
        <v>0</v>
      </c>
      <c r="Q234" s="79">
        <f t="shared" si="185"/>
        <v>0</v>
      </c>
      <c r="R234" s="78">
        <f>P234-Q234</f>
        <v>0</v>
      </c>
      <c r="S234" s="87"/>
      <c r="T234" s="79">
        <v>0</v>
      </c>
      <c r="U234" s="79">
        <v>0</v>
      </c>
      <c r="V234" s="78">
        <f>T234-U234</f>
        <v>0</v>
      </c>
      <c r="W234" s="66"/>
      <c r="X234" s="66"/>
      <c r="Y234" s="66"/>
      <c r="Z234" s="66"/>
      <c r="AA234" s="122" t="str">
        <f>A234</f>
        <v xml:space="preserve">         Other ?? (Grynberg Legal Reserve Adjustment)</v>
      </c>
      <c r="AB234" s="114">
        <f>P234</f>
        <v>0</v>
      </c>
      <c r="AC234" s="79">
        <f t="shared" si="189"/>
        <v>0</v>
      </c>
      <c r="AD234" s="78">
        <f>AB234-AC234</f>
        <v>0</v>
      </c>
      <c r="AE234" s="66"/>
      <c r="AF234" s="78">
        <f>T234</f>
        <v>0</v>
      </c>
      <c r="AG234" s="78">
        <f>U234</f>
        <v>0</v>
      </c>
      <c r="AH234" s="78">
        <f>AF234-AG234</f>
        <v>0</v>
      </c>
      <c r="AI234" s="66"/>
      <c r="AJ234" s="78">
        <f>AC234-AG234</f>
        <v>0</v>
      </c>
      <c r="AK234" s="78">
        <f>AB234-AF234</f>
        <v>0</v>
      </c>
      <c r="AL234" s="66"/>
      <c r="AM234" s="79">
        <v>0</v>
      </c>
      <c r="AN234" s="78">
        <f>AB234-AM234</f>
        <v>0</v>
      </c>
      <c r="AO234" s="66"/>
      <c r="AP234" s="79">
        <v>0</v>
      </c>
      <c r="AQ234" s="78">
        <f>AC234-AP234</f>
        <v>0</v>
      </c>
      <c r="AR234" s="66"/>
      <c r="AS234" s="66"/>
      <c r="AT234" s="66"/>
      <c r="AU234" s="66"/>
    </row>
    <row r="235" spans="1:47" ht="12.75" customHeight="1" x14ac:dyDescent="0.2">
      <c r="A235" s="112" t="s">
        <v>549</v>
      </c>
      <c r="B235" s="132"/>
      <c r="C235" s="132"/>
      <c r="D235" s="144">
        <v>0</v>
      </c>
      <c r="E235" s="144">
        <v>0</v>
      </c>
      <c r="F235" s="144">
        <v>0</v>
      </c>
      <c r="G235" s="144">
        <v>0</v>
      </c>
      <c r="H235" s="144">
        <v>0</v>
      </c>
      <c r="I235" s="144">
        <v>0</v>
      </c>
      <c r="J235" s="144">
        <v>0</v>
      </c>
      <c r="K235" s="144">
        <v>0</v>
      </c>
      <c r="L235" s="144">
        <v>0</v>
      </c>
      <c r="M235" s="144">
        <v>0</v>
      </c>
      <c r="N235" s="144">
        <v>0</v>
      </c>
      <c r="O235" s="144">
        <v>0</v>
      </c>
      <c r="P235" s="78">
        <f t="shared" si="184"/>
        <v>0</v>
      </c>
      <c r="Q235" s="79">
        <f t="shared" si="185"/>
        <v>0</v>
      </c>
      <c r="R235" s="78">
        <f t="shared" si="186"/>
        <v>0</v>
      </c>
      <c r="S235" s="87"/>
      <c r="T235" s="79">
        <v>0</v>
      </c>
      <c r="U235" s="79">
        <v>0</v>
      </c>
      <c r="V235" s="78">
        <f t="shared" si="187"/>
        <v>0</v>
      </c>
      <c r="W235" s="66"/>
      <c r="X235" s="66"/>
      <c r="Y235" s="66"/>
      <c r="Z235" s="66"/>
      <c r="AA235" s="122" t="str">
        <f t="shared" si="183"/>
        <v xml:space="preserve">      All Capital Costs (Net of Tax)</v>
      </c>
      <c r="AB235" s="114">
        <f t="shared" si="188"/>
        <v>0</v>
      </c>
      <c r="AC235" s="79">
        <f t="shared" si="189"/>
        <v>0</v>
      </c>
      <c r="AD235" s="78">
        <f t="shared" si="190"/>
        <v>0</v>
      </c>
      <c r="AE235" s="66"/>
      <c r="AF235" s="78">
        <f t="shared" si="191"/>
        <v>0</v>
      </c>
      <c r="AG235" s="78">
        <f t="shared" si="192"/>
        <v>0</v>
      </c>
      <c r="AH235" s="78">
        <f t="shared" si="193"/>
        <v>0</v>
      </c>
      <c r="AI235" s="66"/>
      <c r="AJ235" s="78">
        <f t="shared" si="194"/>
        <v>0</v>
      </c>
      <c r="AK235" s="78">
        <f t="shared" si="195"/>
        <v>0</v>
      </c>
      <c r="AL235" s="66"/>
      <c r="AM235" s="79">
        <v>0</v>
      </c>
      <c r="AN235" s="78">
        <f t="shared" si="196"/>
        <v>0</v>
      </c>
      <c r="AO235" s="66"/>
      <c r="AP235" s="79">
        <v>0</v>
      </c>
      <c r="AQ235" s="78">
        <f t="shared" si="197"/>
        <v>0</v>
      </c>
      <c r="AR235" s="66"/>
      <c r="AS235" s="66"/>
      <c r="AT235" s="66"/>
      <c r="AU235" s="66"/>
    </row>
    <row r="236" spans="1:47" ht="12.75" customHeight="1" x14ac:dyDescent="0.2">
      <c r="A236" s="112" t="s">
        <v>550</v>
      </c>
      <c r="B236" s="132"/>
      <c r="C236" s="132"/>
      <c r="D236" s="144">
        <v>0</v>
      </c>
      <c r="E236" s="144">
        <v>0</v>
      </c>
      <c r="F236" s="144">
        <v>0</v>
      </c>
      <c r="G236" s="144">
        <v>0</v>
      </c>
      <c r="H236" s="144">
        <v>0</v>
      </c>
      <c r="I236" s="144">
        <v>0</v>
      </c>
      <c r="J236" s="144">
        <v>0</v>
      </c>
      <c r="K236" s="144">
        <v>0</v>
      </c>
      <c r="L236" s="144">
        <v>0</v>
      </c>
      <c r="M236" s="144">
        <v>0</v>
      </c>
      <c r="N236" s="144">
        <v>0</v>
      </c>
      <c r="O236" s="144">
        <v>0</v>
      </c>
      <c r="P236" s="78">
        <f t="shared" si="184"/>
        <v>0</v>
      </c>
      <c r="Q236" s="79">
        <f t="shared" si="185"/>
        <v>0</v>
      </c>
      <c r="R236" s="78">
        <f t="shared" si="186"/>
        <v>0</v>
      </c>
      <c r="S236" s="87"/>
      <c r="T236" s="79">
        <v>0</v>
      </c>
      <c r="U236" s="79">
        <v>0</v>
      </c>
      <c r="V236" s="78">
        <f t="shared" si="187"/>
        <v>0</v>
      </c>
      <c r="W236" s="66"/>
      <c r="X236" s="66"/>
      <c r="Y236" s="66"/>
      <c r="Z236" s="66"/>
      <c r="AA236" s="122" t="str">
        <f t="shared" si="183"/>
        <v xml:space="preserve">      Hyperion Adjust. / Reversal (DD&amp;A and Deferred Taxes)</v>
      </c>
      <c r="AB236" s="114">
        <f t="shared" si="188"/>
        <v>0</v>
      </c>
      <c r="AC236" s="79">
        <f t="shared" si="189"/>
        <v>0</v>
      </c>
      <c r="AD236" s="78">
        <f t="shared" si="190"/>
        <v>0</v>
      </c>
      <c r="AE236" s="66"/>
      <c r="AF236" s="78">
        <f t="shared" si="191"/>
        <v>0</v>
      </c>
      <c r="AG236" s="78">
        <f t="shared" si="192"/>
        <v>0</v>
      </c>
      <c r="AH236" s="78">
        <f t="shared" si="193"/>
        <v>0</v>
      </c>
      <c r="AI236" s="66"/>
      <c r="AJ236" s="78">
        <f t="shared" si="194"/>
        <v>0</v>
      </c>
      <c r="AK236" s="78">
        <f t="shared" si="195"/>
        <v>0</v>
      </c>
      <c r="AL236" s="66"/>
      <c r="AM236" s="79">
        <v>0</v>
      </c>
      <c r="AN236" s="78">
        <f t="shared" si="196"/>
        <v>0</v>
      </c>
      <c r="AO236" s="66"/>
      <c r="AP236" s="79">
        <v>0</v>
      </c>
      <c r="AQ236" s="78">
        <f t="shared" si="197"/>
        <v>0</v>
      </c>
      <c r="AR236" s="66"/>
      <c r="AS236" s="66"/>
      <c r="AT236" s="66"/>
      <c r="AU236" s="66"/>
    </row>
    <row r="237" spans="1:47" ht="12.75" customHeight="1" x14ac:dyDescent="0.2">
      <c r="A237" s="135" t="s">
        <v>551</v>
      </c>
      <c r="B237" s="132"/>
      <c r="C237" s="132"/>
      <c r="D237" s="137">
        <f t="shared" ref="D237:O237" si="201">D239-SUM(D223:D236)</f>
        <v>0</v>
      </c>
      <c r="E237" s="137">
        <f t="shared" si="201"/>
        <v>0</v>
      </c>
      <c r="F237" s="137">
        <f t="shared" si="201"/>
        <v>0</v>
      </c>
      <c r="G237" s="137">
        <f t="shared" si="201"/>
        <v>0</v>
      </c>
      <c r="H237" s="137">
        <f t="shared" si="201"/>
        <v>0</v>
      </c>
      <c r="I237" s="137">
        <f t="shared" si="201"/>
        <v>0</v>
      </c>
      <c r="J237" s="137">
        <f t="shared" si="201"/>
        <v>0</v>
      </c>
      <c r="K237" s="137">
        <f t="shared" si="201"/>
        <v>0</v>
      </c>
      <c r="L237" s="137">
        <f t="shared" si="201"/>
        <v>0</v>
      </c>
      <c r="M237" s="137">
        <f t="shared" si="201"/>
        <v>0</v>
      </c>
      <c r="N237" s="137">
        <f t="shared" si="201"/>
        <v>0</v>
      </c>
      <c r="O237" s="137">
        <f t="shared" si="201"/>
        <v>0</v>
      </c>
      <c r="P237" s="83">
        <f t="shared" si="184"/>
        <v>0</v>
      </c>
      <c r="Q237" s="101">
        <f t="shared" si="185"/>
        <v>0</v>
      </c>
      <c r="R237" s="83">
        <f t="shared" si="186"/>
        <v>0</v>
      </c>
      <c r="S237" s="138"/>
      <c r="T237" s="137">
        <f>T239-SUM(T223:T236)</f>
        <v>0</v>
      </c>
      <c r="U237" s="137">
        <f>U239-SUM(U223:U236)</f>
        <v>0</v>
      </c>
      <c r="V237" s="83">
        <f t="shared" si="187"/>
        <v>0</v>
      </c>
      <c r="W237" s="66"/>
      <c r="X237" s="66"/>
      <c r="Y237" s="66"/>
      <c r="Z237" s="66"/>
      <c r="AA237" s="122" t="str">
        <f t="shared" si="183"/>
        <v xml:space="preserve">      Others, net</v>
      </c>
      <c r="AB237" s="116">
        <f t="shared" si="188"/>
        <v>0</v>
      </c>
      <c r="AC237" s="101">
        <f t="shared" si="189"/>
        <v>0</v>
      </c>
      <c r="AD237" s="83">
        <f t="shared" si="190"/>
        <v>0</v>
      </c>
      <c r="AE237" s="66"/>
      <c r="AF237" s="83">
        <f t="shared" si="191"/>
        <v>0</v>
      </c>
      <c r="AG237" s="83">
        <f t="shared" si="192"/>
        <v>0</v>
      </c>
      <c r="AH237" s="83">
        <f t="shared" si="193"/>
        <v>0</v>
      </c>
      <c r="AI237" s="66"/>
      <c r="AJ237" s="83">
        <f t="shared" si="194"/>
        <v>0</v>
      </c>
      <c r="AK237" s="83">
        <f t="shared" si="195"/>
        <v>0</v>
      </c>
      <c r="AL237" s="66"/>
      <c r="AM237" s="137">
        <f>AM239-SUM(AM223:AM236)</f>
        <v>0</v>
      </c>
      <c r="AN237" s="83">
        <f t="shared" si="196"/>
        <v>0</v>
      </c>
      <c r="AO237" s="84"/>
      <c r="AP237" s="137">
        <f>AP239-SUM(AP223:AP236)</f>
        <v>0</v>
      </c>
      <c r="AQ237" s="83">
        <f t="shared" si="197"/>
        <v>0</v>
      </c>
      <c r="AR237" s="66"/>
      <c r="AS237" s="66"/>
      <c r="AT237" s="66"/>
      <c r="AU237" s="66"/>
    </row>
    <row r="238" spans="1:47" ht="3.95" customHeight="1" x14ac:dyDescent="0.2">
      <c r="A238" s="140"/>
      <c r="B238" s="132"/>
      <c r="C238" s="132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66"/>
      <c r="W238" s="66"/>
      <c r="X238" s="66"/>
      <c r="Y238" s="66"/>
      <c r="Z238" s="66"/>
      <c r="AA238" s="63"/>
      <c r="AB238" s="66"/>
      <c r="AC238" s="66"/>
      <c r="AD238" s="66"/>
      <c r="AE238" s="66"/>
      <c r="AF238" s="66"/>
      <c r="AG238" s="66"/>
      <c r="AH238" s="66"/>
      <c r="AI238" s="66"/>
      <c r="AJ238" s="66"/>
      <c r="AK238" s="66"/>
      <c r="AL238" s="66"/>
      <c r="AM238" s="66"/>
      <c r="AN238" s="66"/>
      <c r="AO238" s="66"/>
      <c r="AP238" s="66"/>
      <c r="AQ238" s="66"/>
      <c r="AR238" s="66"/>
      <c r="AS238" s="66"/>
      <c r="AT238" s="66"/>
      <c r="AU238" s="66"/>
    </row>
    <row r="239" spans="1:47" ht="12.75" customHeight="1" x14ac:dyDescent="0.2">
      <c r="A239" s="135" t="s">
        <v>552</v>
      </c>
      <c r="B239" s="132"/>
      <c r="C239" s="132"/>
      <c r="D239" s="137">
        <f t="shared" ref="D239:R239" si="202">D241-D220</f>
        <v>0</v>
      </c>
      <c r="E239" s="137">
        <f t="shared" si="202"/>
        <v>0</v>
      </c>
      <c r="F239" s="137">
        <f t="shared" si="202"/>
        <v>0</v>
      </c>
      <c r="G239" s="137">
        <f t="shared" si="202"/>
        <v>0</v>
      </c>
      <c r="H239" s="137">
        <f t="shared" si="202"/>
        <v>0</v>
      </c>
      <c r="I239" s="137">
        <f t="shared" si="202"/>
        <v>0</v>
      </c>
      <c r="J239" s="137">
        <f t="shared" si="202"/>
        <v>0</v>
      </c>
      <c r="K239" s="137">
        <f t="shared" si="202"/>
        <v>0</v>
      </c>
      <c r="L239" s="137">
        <f t="shared" si="202"/>
        <v>0</v>
      </c>
      <c r="M239" s="137">
        <f t="shared" si="202"/>
        <v>0</v>
      </c>
      <c r="N239" s="137">
        <f t="shared" si="202"/>
        <v>0</v>
      </c>
      <c r="O239" s="137">
        <f t="shared" si="202"/>
        <v>0</v>
      </c>
      <c r="P239" s="137">
        <f t="shared" si="202"/>
        <v>0</v>
      </c>
      <c r="Q239" s="137">
        <f t="shared" si="202"/>
        <v>0</v>
      </c>
      <c r="R239" s="137">
        <f t="shared" si="202"/>
        <v>0</v>
      </c>
      <c r="S239" s="87"/>
      <c r="T239" s="137">
        <f>T241-T220</f>
        <v>0</v>
      </c>
      <c r="U239" s="137">
        <f>U241-U220</f>
        <v>0</v>
      </c>
      <c r="V239" s="137">
        <f>V241-V220</f>
        <v>0</v>
      </c>
      <c r="W239" s="66"/>
      <c r="X239" s="66"/>
      <c r="Y239" s="66"/>
      <c r="Z239" s="66"/>
      <c r="AA239" s="122" t="str">
        <f>A239</f>
        <v xml:space="preserve">         Subtotal (Financial Reporting)</v>
      </c>
      <c r="AB239" s="137">
        <f>AB241-AB220</f>
        <v>0</v>
      </c>
      <c r="AC239" s="137">
        <f>AC241-AC220</f>
        <v>0</v>
      </c>
      <c r="AD239" s="137">
        <f>AD241-AD220</f>
        <v>0</v>
      </c>
      <c r="AE239" s="66"/>
      <c r="AF239" s="137">
        <f>AF241-AF220</f>
        <v>0</v>
      </c>
      <c r="AG239" s="137">
        <f>AG241-AG220</f>
        <v>0</v>
      </c>
      <c r="AH239" s="137">
        <f>AH241-AH220</f>
        <v>0</v>
      </c>
      <c r="AI239" s="66"/>
      <c r="AJ239" s="137">
        <f>AJ241-AJ220</f>
        <v>0</v>
      </c>
      <c r="AK239" s="137">
        <f>AK241-AK220</f>
        <v>0</v>
      </c>
      <c r="AL239" s="66"/>
      <c r="AM239" s="137">
        <f>AM241-AM220</f>
        <v>12472</v>
      </c>
      <c r="AN239" s="137">
        <f>AN241-AN220</f>
        <v>-12472</v>
      </c>
      <c r="AO239" s="66"/>
      <c r="AP239" s="137">
        <f>AP241-AP220</f>
        <v>0</v>
      </c>
      <c r="AQ239" s="137">
        <f>AQ241-AQ220</f>
        <v>0</v>
      </c>
      <c r="AR239" s="66"/>
      <c r="AS239" s="66"/>
      <c r="AT239" s="66"/>
      <c r="AU239" s="66"/>
    </row>
    <row r="240" spans="1:47" ht="6" customHeight="1" x14ac:dyDescent="0.2">
      <c r="A240" s="140"/>
      <c r="B240" s="132"/>
      <c r="C240" s="132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66"/>
      <c r="X240" s="66"/>
      <c r="Y240" s="66"/>
      <c r="Z240" s="66"/>
      <c r="AA240" s="63"/>
      <c r="AB240" s="87"/>
      <c r="AC240" s="87"/>
      <c r="AD240" s="87"/>
      <c r="AE240" s="66"/>
      <c r="AF240" s="87"/>
      <c r="AG240" s="87"/>
      <c r="AH240" s="87"/>
      <c r="AI240" s="66"/>
      <c r="AJ240" s="87"/>
      <c r="AK240" s="87"/>
      <c r="AL240" s="66"/>
      <c r="AM240" s="87"/>
      <c r="AN240" s="87"/>
      <c r="AO240" s="66"/>
      <c r="AP240" s="87"/>
      <c r="AQ240" s="87"/>
      <c r="AR240" s="66"/>
      <c r="AS240" s="66"/>
      <c r="AT240" s="66"/>
      <c r="AU240" s="66"/>
    </row>
    <row r="241" spans="1:47" ht="12.75" customHeight="1" x14ac:dyDescent="0.2">
      <c r="A241" s="139" t="s">
        <v>553</v>
      </c>
      <c r="B241" s="131"/>
      <c r="C241" s="131"/>
      <c r="D241" s="215">
        <f t="shared" ref="D241:R241" si="203">D12+D33</f>
        <v>-275</v>
      </c>
      <c r="E241" s="215">
        <f t="shared" si="203"/>
        <v>-275</v>
      </c>
      <c r="F241" s="215">
        <f t="shared" si="203"/>
        <v>-275</v>
      </c>
      <c r="G241" s="215">
        <f t="shared" si="203"/>
        <v>-274</v>
      </c>
      <c r="H241" s="215">
        <f t="shared" si="203"/>
        <v>-275</v>
      </c>
      <c r="I241" s="215">
        <f t="shared" si="203"/>
        <v>-275</v>
      </c>
      <c r="J241" s="215">
        <f t="shared" si="203"/>
        <v>-276</v>
      </c>
      <c r="K241" s="215">
        <f t="shared" si="203"/>
        <v>-274</v>
      </c>
      <c r="L241" s="215">
        <f t="shared" si="203"/>
        <v>-276</v>
      </c>
      <c r="M241" s="215">
        <f t="shared" si="203"/>
        <v>-275</v>
      </c>
      <c r="N241" s="215">
        <f t="shared" si="203"/>
        <v>-276</v>
      </c>
      <c r="O241" s="215">
        <f t="shared" si="203"/>
        <v>-274</v>
      </c>
      <c r="P241" s="215">
        <f t="shared" si="203"/>
        <v>-3300</v>
      </c>
      <c r="Q241" s="215">
        <f t="shared" si="203"/>
        <v>-550</v>
      </c>
      <c r="R241" s="215">
        <f t="shared" si="203"/>
        <v>-2750</v>
      </c>
      <c r="S241" s="87"/>
      <c r="T241" s="215">
        <f>T12+T33</f>
        <v>0</v>
      </c>
      <c r="U241" s="215">
        <f>U12+U33</f>
        <v>0</v>
      </c>
      <c r="V241" s="215">
        <f>V12+V33</f>
        <v>0</v>
      </c>
      <c r="W241" s="66"/>
      <c r="X241" s="66"/>
      <c r="Y241" s="66"/>
      <c r="Z241" s="66"/>
      <c r="AA241" s="63" t="str">
        <f>A241</f>
        <v xml:space="preserve">      Total Other Items</v>
      </c>
      <c r="AB241" s="215">
        <f>AB12+AB33</f>
        <v>-3300</v>
      </c>
      <c r="AC241" s="215">
        <f>AC12+AC33</f>
        <v>-825</v>
      </c>
      <c r="AD241" s="215">
        <f>AD12+AD33</f>
        <v>-2475</v>
      </c>
      <c r="AE241" s="66"/>
      <c r="AF241" s="215">
        <f>AF12+AF33</f>
        <v>0</v>
      </c>
      <c r="AG241" s="215">
        <f>AG12+AG33</f>
        <v>0</v>
      </c>
      <c r="AH241" s="215">
        <f>AH12+AH33</f>
        <v>0</v>
      </c>
      <c r="AI241" s="66"/>
      <c r="AJ241" s="215">
        <f>AJ12+AJ33</f>
        <v>-825</v>
      </c>
      <c r="AK241" s="215">
        <f>AK12+AK33</f>
        <v>-3300</v>
      </c>
      <c r="AL241" s="66"/>
      <c r="AM241" s="215">
        <f>AM12+AM33</f>
        <v>9724</v>
      </c>
      <c r="AN241" s="215">
        <f>AN12+AN33</f>
        <v>-13024</v>
      </c>
      <c r="AO241" s="66"/>
      <c r="AP241" s="215">
        <f>AP12+AP33</f>
        <v>0</v>
      </c>
      <c r="AQ241" s="215">
        <f>AQ12+AQ33</f>
        <v>-825</v>
      </c>
      <c r="AR241" s="66"/>
      <c r="AS241" s="66"/>
      <c r="AT241" s="66"/>
      <c r="AU241" s="66"/>
    </row>
    <row r="242" spans="1:47" ht="12.75" customHeight="1" x14ac:dyDescent="0.2">
      <c r="A242" s="132"/>
      <c r="B242" s="132"/>
      <c r="C242" s="132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66"/>
      <c r="X242" s="66"/>
      <c r="Y242" s="66"/>
      <c r="Z242" s="66"/>
      <c r="AA242" s="63"/>
      <c r="AB242" s="87"/>
      <c r="AC242" s="87"/>
      <c r="AD242" s="87"/>
      <c r="AE242" s="66"/>
      <c r="AF242" s="87"/>
      <c r="AG242" s="87"/>
      <c r="AH242" s="87"/>
      <c r="AI242" s="66"/>
      <c r="AJ242" s="87"/>
      <c r="AK242" s="87"/>
      <c r="AL242" s="66"/>
      <c r="AM242" s="87"/>
      <c r="AN242" s="87"/>
      <c r="AO242" s="66"/>
      <c r="AP242" s="87"/>
      <c r="AQ242" s="87"/>
      <c r="AR242" s="66"/>
      <c r="AS242" s="66"/>
      <c r="AT242" s="66"/>
      <c r="AU242" s="66"/>
    </row>
    <row r="243" spans="1:47" ht="12.75" customHeight="1" x14ac:dyDescent="0.2">
      <c r="A243" s="145" t="s">
        <v>554</v>
      </c>
      <c r="B243" s="132"/>
      <c r="C243" s="132"/>
      <c r="D243" s="146">
        <f>D241</f>
        <v>-275</v>
      </c>
      <c r="E243" s="146">
        <f t="shared" ref="E243:V243" si="204">E241</f>
        <v>-275</v>
      </c>
      <c r="F243" s="146">
        <f t="shared" si="204"/>
        <v>-275</v>
      </c>
      <c r="G243" s="146">
        <f t="shared" si="204"/>
        <v>-274</v>
      </c>
      <c r="H243" s="146">
        <f t="shared" si="204"/>
        <v>-275</v>
      </c>
      <c r="I243" s="146">
        <f t="shared" si="204"/>
        <v>-275</v>
      </c>
      <c r="J243" s="146">
        <f t="shared" si="204"/>
        <v>-276</v>
      </c>
      <c r="K243" s="146">
        <f t="shared" si="204"/>
        <v>-274</v>
      </c>
      <c r="L243" s="146">
        <f t="shared" si="204"/>
        <v>-276</v>
      </c>
      <c r="M243" s="146">
        <f t="shared" si="204"/>
        <v>-275</v>
      </c>
      <c r="N243" s="146">
        <f t="shared" si="204"/>
        <v>-276</v>
      </c>
      <c r="O243" s="146">
        <f t="shared" si="204"/>
        <v>-274</v>
      </c>
      <c r="P243" s="146">
        <f t="shared" si="204"/>
        <v>-3300</v>
      </c>
      <c r="Q243" s="146">
        <f t="shared" si="204"/>
        <v>-550</v>
      </c>
      <c r="R243" s="146">
        <f t="shared" si="204"/>
        <v>-2750</v>
      </c>
      <c r="S243" s="87"/>
      <c r="T243" s="146">
        <f t="shared" si="204"/>
        <v>0</v>
      </c>
      <c r="U243" s="146">
        <f t="shared" si="204"/>
        <v>0</v>
      </c>
      <c r="V243" s="146">
        <f t="shared" si="204"/>
        <v>0</v>
      </c>
      <c r="W243" s="66"/>
      <c r="X243" s="66"/>
      <c r="Y243" s="66"/>
      <c r="Z243" s="66"/>
      <c r="AA243" s="108" t="str">
        <f>A243</f>
        <v>TOTAL " OTHER "</v>
      </c>
      <c r="AB243" s="146">
        <f>AB241</f>
        <v>-3300</v>
      </c>
      <c r="AC243" s="146">
        <f t="shared" ref="AC243:AQ243" si="205">AC241</f>
        <v>-825</v>
      </c>
      <c r="AD243" s="146">
        <f t="shared" si="205"/>
        <v>-2475</v>
      </c>
      <c r="AE243" s="66"/>
      <c r="AF243" s="146">
        <f t="shared" si="205"/>
        <v>0</v>
      </c>
      <c r="AG243" s="146">
        <f t="shared" si="205"/>
        <v>0</v>
      </c>
      <c r="AH243" s="146">
        <f t="shared" si="205"/>
        <v>0</v>
      </c>
      <c r="AI243" s="66"/>
      <c r="AJ243" s="146">
        <f t="shared" si="205"/>
        <v>-825</v>
      </c>
      <c r="AK243" s="146">
        <f t="shared" si="205"/>
        <v>-3300</v>
      </c>
      <c r="AL243" s="66"/>
      <c r="AM243" s="146">
        <f t="shared" si="205"/>
        <v>9724</v>
      </c>
      <c r="AN243" s="146">
        <f t="shared" si="205"/>
        <v>-13024</v>
      </c>
      <c r="AO243" s="66"/>
      <c r="AP243" s="146">
        <f t="shared" si="205"/>
        <v>0</v>
      </c>
      <c r="AQ243" s="146">
        <f t="shared" si="205"/>
        <v>-825</v>
      </c>
      <c r="AR243" s="66"/>
      <c r="AS243" s="66"/>
      <c r="AT243" s="66"/>
      <c r="AU243" s="66"/>
    </row>
    <row r="244" spans="1:47" ht="12.75" customHeight="1" x14ac:dyDescent="0.2">
      <c r="A244" s="132"/>
      <c r="B244" s="132"/>
      <c r="C244" s="132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66"/>
      <c r="W244" s="66"/>
      <c r="X244" s="66"/>
      <c r="Y244" s="66"/>
      <c r="Z244" s="66"/>
      <c r="AA244" s="63"/>
      <c r="AB244" s="66"/>
      <c r="AC244" s="66"/>
      <c r="AD244" s="66"/>
      <c r="AE244" s="66"/>
      <c r="AF244" s="66"/>
      <c r="AG244" s="66"/>
      <c r="AH244" s="66"/>
      <c r="AI244" s="66"/>
      <c r="AJ244" s="66"/>
      <c r="AK244" s="66"/>
      <c r="AL244" s="66"/>
      <c r="AM244" s="66"/>
      <c r="AN244" s="66"/>
      <c r="AO244" s="66"/>
      <c r="AP244" s="66"/>
      <c r="AQ244" s="66"/>
      <c r="AR244" s="66"/>
      <c r="AS244" s="66"/>
      <c r="AT244" s="66"/>
      <c r="AU244" s="66"/>
    </row>
    <row r="245" spans="1:47" ht="12.75" customHeight="1" x14ac:dyDescent="0.2">
      <c r="A245" s="147" t="str">
        <f>A108</f>
        <v xml:space="preserve">      CHECK #</v>
      </c>
      <c r="B245" s="132"/>
      <c r="C245" s="132"/>
      <c r="D245" s="114">
        <f t="shared" ref="D245:R245" si="206">D139-D243</f>
        <v>0</v>
      </c>
      <c r="E245" s="114">
        <f t="shared" si="206"/>
        <v>0</v>
      </c>
      <c r="F245" s="114">
        <f t="shared" si="206"/>
        <v>0</v>
      </c>
      <c r="G245" s="114">
        <f t="shared" si="206"/>
        <v>0</v>
      </c>
      <c r="H245" s="114">
        <f t="shared" si="206"/>
        <v>0</v>
      </c>
      <c r="I245" s="114">
        <f t="shared" si="206"/>
        <v>0</v>
      </c>
      <c r="J245" s="114">
        <f t="shared" si="206"/>
        <v>0</v>
      </c>
      <c r="K245" s="114">
        <f t="shared" si="206"/>
        <v>0</v>
      </c>
      <c r="L245" s="114">
        <f t="shared" si="206"/>
        <v>0</v>
      </c>
      <c r="M245" s="114">
        <f t="shared" si="206"/>
        <v>0</v>
      </c>
      <c r="N245" s="114">
        <f t="shared" si="206"/>
        <v>0</v>
      </c>
      <c r="O245" s="114">
        <f t="shared" si="206"/>
        <v>0</v>
      </c>
      <c r="P245" s="114">
        <f t="shared" si="206"/>
        <v>0</v>
      </c>
      <c r="Q245" s="114">
        <f t="shared" si="206"/>
        <v>0</v>
      </c>
      <c r="R245" s="114">
        <f t="shared" si="206"/>
        <v>0</v>
      </c>
      <c r="S245" s="143"/>
      <c r="T245" s="114">
        <f>T139-T243</f>
        <v>0</v>
      </c>
      <c r="U245" s="114">
        <f>U139-U243</f>
        <v>0</v>
      </c>
      <c r="V245" s="114">
        <f>V139-V243</f>
        <v>0</v>
      </c>
      <c r="W245" s="114"/>
      <c r="X245" s="114"/>
      <c r="Y245" s="114"/>
      <c r="Z245" s="114"/>
      <c r="AA245" s="152" t="str">
        <f>A245</f>
        <v xml:space="preserve">      CHECK #</v>
      </c>
      <c r="AB245" s="114">
        <f>AB139-AB243</f>
        <v>0</v>
      </c>
      <c r="AC245" s="114">
        <f>AC139-AC243</f>
        <v>0</v>
      </c>
      <c r="AD245" s="114">
        <f>AD139-AD243</f>
        <v>0</v>
      </c>
      <c r="AE245" s="114"/>
      <c r="AF245" s="114">
        <f>AF139-AF243</f>
        <v>0</v>
      </c>
      <c r="AG245" s="114">
        <f>AG139-AG243</f>
        <v>0</v>
      </c>
      <c r="AH245" s="114">
        <f>AH139-AH243</f>
        <v>0</v>
      </c>
      <c r="AI245" s="114"/>
      <c r="AJ245" s="114">
        <f>AJ139-AJ243</f>
        <v>0</v>
      </c>
      <c r="AK245" s="114">
        <f>AK139-AK243</f>
        <v>0</v>
      </c>
      <c r="AL245" s="114"/>
      <c r="AM245" s="114">
        <f>AM139-AM243</f>
        <v>0</v>
      </c>
      <c r="AN245" s="114">
        <f>AN139-AN243</f>
        <v>0</v>
      </c>
      <c r="AO245" s="114"/>
      <c r="AP245" s="114">
        <f>AP139-AP243</f>
        <v>0</v>
      </c>
      <c r="AQ245" s="114">
        <f>AQ139-AQ243</f>
        <v>0</v>
      </c>
      <c r="AR245" s="114"/>
      <c r="AS245" s="66"/>
      <c r="AT245" s="66"/>
      <c r="AU245" s="66"/>
    </row>
    <row r="246" spans="1:47" ht="6" customHeight="1" x14ac:dyDescent="0.2">
      <c r="A246" s="87"/>
      <c r="B246" s="87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66"/>
      <c r="W246" s="66"/>
      <c r="X246" s="66"/>
      <c r="Y246" s="66"/>
      <c r="Z246" s="66"/>
      <c r="AA246" s="63"/>
      <c r="AB246" s="66"/>
      <c r="AC246" s="66"/>
      <c r="AD246" s="66"/>
      <c r="AE246" s="66"/>
      <c r="AF246" s="66"/>
      <c r="AG246" s="66"/>
      <c r="AH246" s="66"/>
      <c r="AI246" s="66"/>
      <c r="AJ246" s="66"/>
      <c r="AK246" s="66"/>
      <c r="AL246" s="66"/>
      <c r="AM246" s="66"/>
      <c r="AN246" s="66"/>
      <c r="AO246" s="66"/>
      <c r="AP246" s="66"/>
      <c r="AQ246" s="66"/>
      <c r="AR246" s="66"/>
      <c r="AS246" s="66"/>
      <c r="AT246" s="66"/>
      <c r="AU246" s="66"/>
    </row>
    <row r="247" spans="1:47" ht="12.75" customHeight="1" x14ac:dyDescent="0.2">
      <c r="A247" s="108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3"/>
      <c r="AB247" s="66"/>
      <c r="AC247" s="66"/>
      <c r="AD247" s="66"/>
      <c r="AE247" s="66"/>
      <c r="AF247" s="66"/>
      <c r="AG247" s="66"/>
      <c r="AH247" s="66"/>
      <c r="AI247" s="66"/>
      <c r="AJ247" s="66"/>
      <c r="AK247" s="66"/>
      <c r="AL247" s="66"/>
      <c r="AM247" s="66"/>
      <c r="AN247" s="66"/>
      <c r="AO247" s="66"/>
      <c r="AP247" s="66"/>
      <c r="AQ247" s="66"/>
      <c r="AR247" s="66"/>
      <c r="AS247" s="66"/>
      <c r="AT247" s="66"/>
      <c r="AU247" s="66"/>
    </row>
    <row r="248" spans="1:47" x14ac:dyDescent="0.2">
      <c r="A248" s="67" t="str">
        <f ca="1">A1</f>
        <v>C:\Users\Felienne\Enron\EnronSpreadsheets\[tracy_geaccone__40369__CFTW02PL.xls]CASHFLOW</v>
      </c>
      <c r="B248" s="63"/>
      <c r="C248" s="63"/>
      <c r="D248" s="63"/>
      <c r="E248" s="63"/>
      <c r="F248" s="63"/>
      <c r="G248" s="63"/>
      <c r="H248"/>
      <c r="I248" s="105" t="str">
        <f>I1</f>
        <v>TRANSWESTERN PIPELINE GROUP (Including Co. 92)</v>
      </c>
      <c r="J248" s="105"/>
      <c r="K248" s="105"/>
      <c r="L248" s="105"/>
      <c r="M248" s="63"/>
      <c r="N248" s="63"/>
      <c r="O248" s="63"/>
      <c r="P248" s="63"/>
      <c r="Q248" s="63"/>
      <c r="R248" s="63"/>
      <c r="S248" s="63"/>
      <c r="T248" s="68"/>
      <c r="U248" s="65">
        <f ca="1">NOW()</f>
        <v>41887.551149189814</v>
      </c>
      <c r="V248" s="66"/>
      <c r="W248" s="66"/>
      <c r="X248" s="66"/>
      <c r="Y248" s="66"/>
      <c r="Z248" s="66"/>
      <c r="AA248" s="63"/>
      <c r="AB248" s="66"/>
      <c r="AC248" s="66"/>
      <c r="AD248" s="66"/>
      <c r="AE248" s="66"/>
      <c r="AF248" s="66"/>
      <c r="AG248" s="66"/>
      <c r="AH248" s="66"/>
      <c r="AI248" s="66"/>
      <c r="AJ248" s="66"/>
      <c r="AK248" s="66"/>
      <c r="AL248" s="66"/>
      <c r="AM248" s="66"/>
      <c r="AN248" s="66"/>
      <c r="AO248" s="66"/>
      <c r="AP248" s="66"/>
      <c r="AQ248" s="66"/>
      <c r="AR248" s="66"/>
      <c r="AS248" s="66"/>
      <c r="AT248" s="66"/>
      <c r="AU248" s="66"/>
    </row>
    <row r="249" spans="1:47" x14ac:dyDescent="0.2">
      <c r="A249" s="62" t="s">
        <v>555</v>
      </c>
      <c r="B249" s="63"/>
      <c r="C249" s="63"/>
      <c r="D249" s="63"/>
      <c r="E249" s="63"/>
      <c r="F249" s="63"/>
      <c r="G249" s="63"/>
      <c r="H249"/>
      <c r="I249" s="105" t="str">
        <f>I2</f>
        <v>CASH FLOW STATEMENT</v>
      </c>
      <c r="J249" s="105"/>
      <c r="K249" s="105"/>
      <c r="L249" s="105"/>
      <c r="M249" s="63"/>
      <c r="N249" s="63"/>
      <c r="O249" s="63"/>
      <c r="P249" s="63"/>
      <c r="Q249" s="63"/>
      <c r="R249" s="63"/>
      <c r="S249" s="63"/>
      <c r="T249" s="71"/>
      <c r="U249" s="70">
        <f ca="1">NOW()</f>
        <v>41887.551149189814</v>
      </c>
      <c r="V249" s="66"/>
      <c r="W249" s="66"/>
      <c r="X249" s="66"/>
      <c r="Y249" s="66"/>
      <c r="Z249" s="66"/>
      <c r="AA249" s="63"/>
      <c r="AB249" s="66"/>
      <c r="AC249" s="66"/>
      <c r="AD249" s="66"/>
      <c r="AE249" s="66"/>
      <c r="AF249" s="66"/>
      <c r="AG249" s="66"/>
      <c r="AH249" s="66"/>
      <c r="AI249" s="66"/>
      <c r="AJ249" s="66"/>
      <c r="AK249" s="66"/>
      <c r="AL249" s="66"/>
      <c r="AM249" s="66"/>
      <c r="AN249" s="66"/>
      <c r="AO249" s="66"/>
      <c r="AP249" s="66"/>
      <c r="AQ249" s="66"/>
      <c r="AR249" s="66"/>
      <c r="AS249" s="66"/>
      <c r="AT249" s="66"/>
      <c r="AU249" s="66"/>
    </row>
    <row r="250" spans="1:47" x14ac:dyDescent="0.2">
      <c r="A250" s="63"/>
      <c r="B250" s="63"/>
      <c r="C250" s="63"/>
      <c r="D250" s="63"/>
      <c r="E250" s="63"/>
      <c r="F250" s="63"/>
      <c r="G250" s="63"/>
      <c r="H250"/>
      <c r="I250" s="105" t="str">
        <f>I3</f>
        <v>2002 OPERATING PLAN</v>
      </c>
      <c r="J250" s="105"/>
      <c r="K250" s="105"/>
      <c r="L250" s="105"/>
      <c r="M250" s="63"/>
      <c r="N250" s="63"/>
      <c r="O250" s="63"/>
      <c r="P250" s="63"/>
      <c r="Q250" s="63"/>
      <c r="R250" s="63"/>
      <c r="S250" s="63"/>
      <c r="T250" s="63"/>
      <c r="U250" s="63"/>
      <c r="V250" s="66"/>
      <c r="W250" s="66"/>
      <c r="X250" s="66"/>
      <c r="Y250" s="66"/>
      <c r="Z250" s="66"/>
      <c r="AA250" s="63"/>
      <c r="AB250" s="66"/>
      <c r="AC250" s="66"/>
      <c r="AD250" s="66"/>
      <c r="AE250" s="66"/>
      <c r="AF250" s="66"/>
      <c r="AG250" s="66"/>
      <c r="AH250" s="66"/>
      <c r="AI250" s="66"/>
      <c r="AJ250" s="66"/>
      <c r="AK250" s="66"/>
      <c r="AL250" s="66"/>
      <c r="AM250" s="66"/>
      <c r="AN250" s="66"/>
      <c r="AO250" s="66"/>
      <c r="AP250" s="66"/>
      <c r="AQ250" s="66"/>
      <c r="AR250" s="66"/>
      <c r="AS250" s="66"/>
      <c r="AT250" s="66"/>
      <c r="AU250" s="66"/>
    </row>
    <row r="251" spans="1:47" x14ac:dyDescent="0.2">
      <c r="A251" s="63"/>
      <c r="B251" s="63"/>
      <c r="C251" s="63"/>
      <c r="D251" s="63"/>
      <c r="E251" s="63"/>
      <c r="F251" s="63"/>
      <c r="G251" s="63"/>
      <c r="H251"/>
      <c r="I251" s="105" t="str">
        <f>I4</f>
        <v>(Thousands of Dollars)</v>
      </c>
      <c r="J251" s="105"/>
      <c r="K251" s="105"/>
      <c r="L251" s="105"/>
      <c r="M251" s="63"/>
      <c r="N251" s="63"/>
      <c r="O251" s="63"/>
      <c r="P251" s="63"/>
      <c r="Q251" s="63"/>
      <c r="R251" s="63"/>
      <c r="S251" s="63"/>
      <c r="T251" s="63"/>
      <c r="U251" s="63"/>
      <c r="V251" s="66"/>
      <c r="W251" s="66"/>
      <c r="X251" s="66"/>
      <c r="Y251" s="66"/>
      <c r="Z251" s="66"/>
      <c r="AA251" s="63"/>
      <c r="AB251" s="66"/>
      <c r="AC251" s="66"/>
      <c r="AD251" s="66"/>
      <c r="AE251" s="66"/>
      <c r="AF251" s="66"/>
      <c r="AG251" s="66"/>
      <c r="AH251" s="66"/>
      <c r="AI251" s="66"/>
      <c r="AJ251" s="66"/>
      <c r="AK251" s="66"/>
      <c r="AL251" s="66"/>
      <c r="AM251" s="66"/>
      <c r="AN251" s="66"/>
      <c r="AO251" s="66"/>
      <c r="AP251" s="66"/>
      <c r="AQ251" s="66"/>
      <c r="AR251" s="66"/>
      <c r="AS251" s="66"/>
      <c r="AT251" s="66"/>
      <c r="AU251" s="66"/>
    </row>
    <row r="252" spans="1:47" x14ac:dyDescent="0.2">
      <c r="A252" s="64" t="s">
        <v>556</v>
      </c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6"/>
      <c r="W252" s="66"/>
      <c r="X252" s="66"/>
      <c r="Y252" s="66"/>
      <c r="Z252" s="66"/>
      <c r="AA252" s="63"/>
      <c r="AB252" s="66"/>
      <c r="AC252" s="66"/>
      <c r="AD252" s="66"/>
      <c r="AE252" s="66"/>
      <c r="AF252" s="66"/>
      <c r="AG252" s="66"/>
      <c r="AH252" s="66"/>
      <c r="AI252" s="66"/>
      <c r="AJ252" s="66"/>
      <c r="AK252" s="66"/>
      <c r="AL252" s="66"/>
      <c r="AM252" s="66"/>
      <c r="AN252" s="66"/>
      <c r="AO252" s="66"/>
      <c r="AP252" s="66"/>
      <c r="AQ252" s="66"/>
      <c r="AR252" s="66"/>
      <c r="AS252" s="66"/>
      <c r="AT252" s="66"/>
      <c r="AU252" s="66"/>
    </row>
    <row r="253" spans="1:47" x14ac:dyDescent="0.2">
      <c r="A253" s="63"/>
      <c r="B253" s="63"/>
      <c r="C253" s="63"/>
      <c r="D253" s="63"/>
      <c r="E253" s="63"/>
      <c r="F253" s="72"/>
      <c r="G253" s="63"/>
      <c r="H253" s="63"/>
      <c r="I253" s="63"/>
      <c r="J253" s="72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6"/>
      <c r="W253" s="66"/>
      <c r="X253" s="66"/>
      <c r="Y253" s="66"/>
      <c r="Z253" s="66"/>
      <c r="AA253" s="63"/>
      <c r="AB253" s="66"/>
      <c r="AC253" s="66"/>
      <c r="AD253" s="66"/>
      <c r="AE253" s="66"/>
      <c r="AF253" s="66"/>
      <c r="AG253" s="66"/>
      <c r="AH253" s="66"/>
      <c r="AI253" s="66"/>
      <c r="AJ253" s="66"/>
      <c r="AK253" s="66"/>
      <c r="AL253" s="66"/>
      <c r="AM253" s="66"/>
      <c r="AN253" s="66"/>
      <c r="AO253" s="66"/>
      <c r="AP253" s="66"/>
      <c r="AQ253" s="66"/>
      <c r="AR253" s="66"/>
      <c r="AS253" s="66"/>
      <c r="AT253" s="66"/>
      <c r="AU253" s="66"/>
    </row>
    <row r="254" spans="1:47" x14ac:dyDescent="0.2">
      <c r="A254" s="63"/>
      <c r="B254" s="63"/>
      <c r="C254" s="63"/>
      <c r="D254" s="73" t="str">
        <f t="shared" ref="D254:R254" si="207">D6</f>
        <v>PLAN</v>
      </c>
      <c r="E254" s="73" t="str">
        <f t="shared" si="207"/>
        <v>PLAN</v>
      </c>
      <c r="F254" s="73" t="str">
        <f t="shared" si="207"/>
        <v>PLAN</v>
      </c>
      <c r="G254" s="73" t="str">
        <f t="shared" si="207"/>
        <v>PLAN</v>
      </c>
      <c r="H254" s="73" t="str">
        <f t="shared" si="207"/>
        <v>PLAN</v>
      </c>
      <c r="I254" s="73" t="str">
        <f t="shared" si="207"/>
        <v>PLAN</v>
      </c>
      <c r="J254" s="73" t="str">
        <f t="shared" si="207"/>
        <v>PLAN</v>
      </c>
      <c r="K254" s="73" t="str">
        <f t="shared" si="207"/>
        <v>PLAN</v>
      </c>
      <c r="L254" s="73" t="str">
        <f t="shared" si="207"/>
        <v>PLAN</v>
      </c>
      <c r="M254" s="73" t="str">
        <f t="shared" si="207"/>
        <v>PLAN</v>
      </c>
      <c r="N254" s="73" t="str">
        <f t="shared" si="207"/>
        <v>PLAN</v>
      </c>
      <c r="O254" s="73" t="str">
        <f t="shared" si="207"/>
        <v>PLAN</v>
      </c>
      <c r="P254" s="73" t="str">
        <f t="shared" si="207"/>
        <v>TOTAL</v>
      </c>
      <c r="Q254" s="73" t="str">
        <f t="shared" si="207"/>
        <v>FEB.</v>
      </c>
      <c r="R254" s="73" t="str">
        <f t="shared" si="207"/>
        <v>ESTIMATED</v>
      </c>
      <c r="S254" s="63"/>
      <c r="T254" s="98" t="s">
        <v>557</v>
      </c>
      <c r="U254" s="98"/>
      <c r="V254" s="66"/>
      <c r="W254" s="66"/>
      <c r="X254" s="66"/>
      <c r="Y254" s="66"/>
      <c r="Z254" s="66"/>
      <c r="AA254" s="63"/>
      <c r="AB254" s="66"/>
      <c r="AC254" s="66"/>
      <c r="AD254" s="66"/>
      <c r="AE254" s="66"/>
      <c r="AF254" s="66"/>
      <c r="AG254" s="66"/>
      <c r="AH254" s="66"/>
      <c r="AI254" s="66"/>
      <c r="AJ254" s="66"/>
      <c r="AK254" s="66"/>
      <c r="AL254" s="66"/>
      <c r="AM254" s="66"/>
      <c r="AN254" s="66"/>
      <c r="AO254" s="66"/>
      <c r="AP254" s="66"/>
      <c r="AQ254" s="66"/>
      <c r="AR254" s="66"/>
      <c r="AS254" s="66"/>
      <c r="AT254" s="66"/>
      <c r="AU254" s="66"/>
    </row>
    <row r="255" spans="1:47" x14ac:dyDescent="0.2">
      <c r="A255" s="63"/>
      <c r="B255" s="63"/>
      <c r="C255" s="63"/>
      <c r="D255" s="76" t="str">
        <f t="shared" ref="D255:R255" si="208">D7</f>
        <v>JAN</v>
      </c>
      <c r="E255" s="76" t="str">
        <f t="shared" si="208"/>
        <v>FEB</v>
      </c>
      <c r="F255" s="76" t="str">
        <f t="shared" si="208"/>
        <v>MAR</v>
      </c>
      <c r="G255" s="76" t="str">
        <f t="shared" si="208"/>
        <v>APR</v>
      </c>
      <c r="H255" s="76" t="str">
        <f t="shared" si="208"/>
        <v>MAY</v>
      </c>
      <c r="I255" s="76" t="str">
        <f t="shared" si="208"/>
        <v>JUN</v>
      </c>
      <c r="J255" s="76" t="str">
        <f t="shared" si="208"/>
        <v>JUL</v>
      </c>
      <c r="K255" s="76" t="str">
        <f t="shared" si="208"/>
        <v>AUG</v>
      </c>
      <c r="L255" s="76" t="str">
        <f t="shared" si="208"/>
        <v>SEP</v>
      </c>
      <c r="M255" s="76" t="str">
        <f t="shared" si="208"/>
        <v>OCT</v>
      </c>
      <c r="N255" s="76" t="str">
        <f t="shared" si="208"/>
        <v>NOV</v>
      </c>
      <c r="O255" s="76" t="str">
        <f t="shared" si="208"/>
        <v>DEC</v>
      </c>
      <c r="P255" s="76">
        <f t="shared" si="208"/>
        <v>2002</v>
      </c>
      <c r="Q255" s="76" t="str">
        <f t="shared" si="208"/>
        <v>Y-T-D</v>
      </c>
      <c r="R255" s="76" t="str">
        <f t="shared" si="208"/>
        <v>R.M.</v>
      </c>
      <c r="S255" s="63"/>
      <c r="T255" s="99" t="s">
        <v>6</v>
      </c>
      <c r="U255" s="99" t="s">
        <v>558</v>
      </c>
      <c r="V255" s="66"/>
      <c r="W255" s="66"/>
      <c r="X255" s="66"/>
      <c r="Y255" s="66"/>
      <c r="Z255" s="66"/>
      <c r="AA255" s="63"/>
      <c r="AB255" s="66"/>
      <c r="AC255" s="66"/>
      <c r="AD255" s="66"/>
      <c r="AE255" s="66"/>
      <c r="AF255" s="66"/>
      <c r="AG255" s="66"/>
      <c r="AH255" s="66"/>
      <c r="AI255" s="66"/>
      <c r="AJ255" s="66"/>
      <c r="AK255" s="66"/>
      <c r="AL255" s="66"/>
      <c r="AM255" s="66"/>
      <c r="AN255" s="66"/>
      <c r="AO255" s="66"/>
      <c r="AP255" s="66"/>
      <c r="AQ255" s="66"/>
      <c r="AR255" s="66"/>
      <c r="AS255" s="66"/>
      <c r="AT255" s="66"/>
      <c r="AU255" s="66"/>
    </row>
    <row r="256" spans="1:47" ht="6" customHeight="1" x14ac:dyDescent="0.2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3"/>
      <c r="AB256" s="66"/>
      <c r="AC256" s="66"/>
      <c r="AD256" s="66"/>
      <c r="AE256" s="66"/>
      <c r="AF256" s="66"/>
      <c r="AG256" s="66"/>
      <c r="AH256" s="66"/>
      <c r="AI256" s="66"/>
      <c r="AJ256" s="66"/>
      <c r="AK256" s="66"/>
      <c r="AL256" s="66"/>
      <c r="AM256" s="66"/>
      <c r="AN256" s="66"/>
      <c r="AO256" s="66"/>
      <c r="AP256" s="66"/>
      <c r="AQ256" s="66"/>
      <c r="AR256" s="66"/>
      <c r="AS256" s="66"/>
      <c r="AT256" s="66"/>
      <c r="AU256" s="66"/>
    </row>
    <row r="257" spans="1:47" x14ac:dyDescent="0.2">
      <c r="A257" s="102" t="str">
        <f>BACKUP!A13</f>
        <v>Cash / Temporary Cash Investments - End. Bal.</v>
      </c>
      <c r="B257" s="66"/>
      <c r="C257" s="66"/>
      <c r="D257" s="78">
        <f>BACKUP!D13</f>
        <v>3</v>
      </c>
      <c r="E257" s="78">
        <f>BACKUP!E13</f>
        <v>3</v>
      </c>
      <c r="F257" s="78">
        <f>BACKUP!F13</f>
        <v>3</v>
      </c>
      <c r="G257" s="78">
        <f>BACKUP!G13</f>
        <v>3</v>
      </c>
      <c r="H257" s="78">
        <f>BACKUP!H13</f>
        <v>3</v>
      </c>
      <c r="I257" s="78">
        <f>BACKUP!I13</f>
        <v>3</v>
      </c>
      <c r="J257" s="78">
        <f>BACKUP!J13</f>
        <v>3</v>
      </c>
      <c r="K257" s="78">
        <f>BACKUP!K13</f>
        <v>3</v>
      </c>
      <c r="L257" s="78">
        <f>BACKUP!L13</f>
        <v>3</v>
      </c>
      <c r="M257" s="78">
        <f>BACKUP!M13</f>
        <v>3</v>
      </c>
      <c r="N257" s="78">
        <f>BACKUP!N13</f>
        <v>3</v>
      </c>
      <c r="O257" s="78">
        <f>BACKUP!O13</f>
        <v>3</v>
      </c>
      <c r="P257" s="78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3"/>
      <c r="AB257" s="66"/>
      <c r="AC257" s="66"/>
      <c r="AD257" s="66"/>
      <c r="AE257" s="66"/>
      <c r="AF257" s="66"/>
      <c r="AG257" s="66"/>
      <c r="AH257" s="66"/>
      <c r="AI257" s="66"/>
      <c r="AJ257" s="66"/>
      <c r="AK257" s="66"/>
      <c r="AL257" s="66"/>
      <c r="AM257" s="66"/>
      <c r="AN257" s="66"/>
      <c r="AO257" s="66"/>
      <c r="AP257" s="66"/>
      <c r="AQ257" s="66"/>
      <c r="AR257" s="66"/>
      <c r="AS257" s="66"/>
      <c r="AT257" s="66"/>
      <c r="AU257" s="66"/>
    </row>
    <row r="258" spans="1:47" ht="12" customHeight="1" x14ac:dyDescent="0.2">
      <c r="A258" s="78" t="str">
        <f>BACKUP!A15</f>
        <v xml:space="preserve">      Change</v>
      </c>
      <c r="B258" s="66"/>
      <c r="C258" s="104" t="s">
        <v>559</v>
      </c>
      <c r="D258" s="78">
        <f>BACKUP!D15</f>
        <v>0</v>
      </c>
      <c r="E258" s="78">
        <f>BACKUP!E15</f>
        <v>0</v>
      </c>
      <c r="F258" s="78">
        <f>BACKUP!F15</f>
        <v>0</v>
      </c>
      <c r="G258" s="78">
        <f>BACKUP!G15</f>
        <v>0</v>
      </c>
      <c r="H258" s="78">
        <f>BACKUP!H15</f>
        <v>0</v>
      </c>
      <c r="I258" s="78">
        <f>BACKUP!I15</f>
        <v>0</v>
      </c>
      <c r="J258" s="78">
        <f>BACKUP!J15</f>
        <v>0</v>
      </c>
      <c r="K258" s="78">
        <f>BACKUP!K15</f>
        <v>0</v>
      </c>
      <c r="L258" s="78">
        <f>BACKUP!L15</f>
        <v>0</v>
      </c>
      <c r="M258" s="78">
        <f>BACKUP!M15</f>
        <v>0</v>
      </c>
      <c r="N258" s="78">
        <f>BACKUP!N15</f>
        <v>0</v>
      </c>
      <c r="O258" s="78">
        <f>BACKUP!O15</f>
        <v>0</v>
      </c>
      <c r="P258" s="78">
        <f>SUM(D258:O258)</f>
        <v>0</v>
      </c>
      <c r="Q258" s="79">
        <f>SUM(D258:E258)</f>
        <v>0</v>
      </c>
      <c r="R258" s="78">
        <f>P258-Q258</f>
        <v>0</v>
      </c>
      <c r="S258" s="66"/>
      <c r="T258" s="79">
        <v>0</v>
      </c>
      <c r="U258" s="79">
        <v>0</v>
      </c>
      <c r="V258" s="66"/>
      <c r="W258" s="66"/>
      <c r="X258" s="66"/>
      <c r="Y258" s="66"/>
      <c r="Z258" s="66"/>
      <c r="AA258" s="63"/>
      <c r="AB258" s="66"/>
      <c r="AC258" s="66"/>
      <c r="AD258" s="66"/>
      <c r="AE258" s="66"/>
      <c r="AF258" s="66"/>
      <c r="AG258" s="66"/>
      <c r="AH258" s="66"/>
      <c r="AI258" s="66"/>
      <c r="AJ258" s="66"/>
      <c r="AK258" s="66"/>
      <c r="AL258" s="66"/>
      <c r="AM258" s="66"/>
      <c r="AN258" s="66"/>
      <c r="AO258" s="66"/>
      <c r="AP258" s="66"/>
      <c r="AQ258" s="66"/>
      <c r="AR258" s="66"/>
      <c r="AS258" s="66"/>
      <c r="AT258" s="66"/>
      <c r="AU258" s="66"/>
    </row>
    <row r="259" spans="1:47" x14ac:dyDescent="0.2">
      <c r="A259" s="66"/>
      <c r="B259" s="66"/>
      <c r="C259" s="104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78"/>
      <c r="V259" s="66"/>
      <c r="W259" s="66"/>
      <c r="X259" s="66"/>
      <c r="Y259" s="66"/>
      <c r="Z259" s="66"/>
      <c r="AA259" s="63"/>
      <c r="AB259" s="66"/>
      <c r="AC259" s="66"/>
      <c r="AD259" s="66"/>
      <c r="AE259" s="66"/>
      <c r="AF259" s="66"/>
      <c r="AG259" s="66"/>
      <c r="AH259" s="66"/>
      <c r="AI259" s="66"/>
      <c r="AJ259" s="66"/>
      <c r="AK259" s="66"/>
      <c r="AL259" s="66"/>
      <c r="AM259" s="66"/>
      <c r="AN259" s="66"/>
      <c r="AO259" s="66"/>
      <c r="AP259" s="66"/>
      <c r="AQ259" s="66"/>
      <c r="AR259" s="66"/>
      <c r="AS259" s="66"/>
      <c r="AT259" s="66"/>
      <c r="AU259" s="66"/>
    </row>
    <row r="260" spans="1:47" x14ac:dyDescent="0.2">
      <c r="A260" s="102" t="str">
        <f>BACKUP!A124</f>
        <v>Investments &amp; Other Assets - End. Balance</v>
      </c>
      <c r="B260" s="66"/>
      <c r="C260" s="104"/>
      <c r="D260" s="78">
        <f>BACKUP!D124</f>
        <v>0</v>
      </c>
      <c r="E260" s="78">
        <f>BACKUP!E124</f>
        <v>0</v>
      </c>
      <c r="F260" s="78">
        <f>BACKUP!F124</f>
        <v>0</v>
      </c>
      <c r="G260" s="78">
        <f>BACKUP!G124</f>
        <v>0</v>
      </c>
      <c r="H260" s="78">
        <f>BACKUP!H124</f>
        <v>0</v>
      </c>
      <c r="I260" s="78">
        <f>BACKUP!I124</f>
        <v>0</v>
      </c>
      <c r="J260" s="78">
        <f>BACKUP!J124</f>
        <v>0</v>
      </c>
      <c r="K260" s="78">
        <f>BACKUP!K124</f>
        <v>0</v>
      </c>
      <c r="L260" s="78">
        <f>BACKUP!L124</f>
        <v>0</v>
      </c>
      <c r="M260" s="78">
        <f>BACKUP!M124</f>
        <v>0</v>
      </c>
      <c r="N260" s="78">
        <f>BACKUP!N124</f>
        <v>0</v>
      </c>
      <c r="O260" s="78">
        <f>BACKUP!O124</f>
        <v>0</v>
      </c>
      <c r="P260" s="78"/>
      <c r="Q260" s="78"/>
      <c r="R260" s="78"/>
      <c r="S260" s="66"/>
      <c r="T260" s="78"/>
      <c r="U260" s="78"/>
      <c r="V260" s="66"/>
      <c r="W260" s="66"/>
      <c r="X260" s="66"/>
      <c r="Y260" s="66"/>
      <c r="Z260" s="66"/>
      <c r="AA260" s="66"/>
      <c r="AB260" s="66"/>
      <c r="AC260" s="66"/>
      <c r="AD260" s="66"/>
      <c r="AE260" s="66"/>
      <c r="AF260" s="66"/>
      <c r="AG260" s="66"/>
      <c r="AH260" s="66"/>
      <c r="AI260" s="66"/>
      <c r="AJ260" s="66"/>
      <c r="AK260" s="66"/>
      <c r="AL260" s="66"/>
      <c r="AM260" s="66"/>
      <c r="AN260" s="66"/>
      <c r="AO260" s="66"/>
      <c r="AP260" s="66"/>
      <c r="AQ260" s="66"/>
      <c r="AR260" s="66"/>
      <c r="AS260" s="66"/>
      <c r="AT260" s="66"/>
      <c r="AU260" s="66"/>
    </row>
    <row r="261" spans="1:47" x14ac:dyDescent="0.2">
      <c r="A261" s="78" t="str">
        <f>BACKUP!A126</f>
        <v xml:space="preserve">      Change</v>
      </c>
      <c r="B261" s="66"/>
      <c r="C261" s="104" t="s">
        <v>559</v>
      </c>
      <c r="D261" s="78">
        <f>BACKUP!D126</f>
        <v>0</v>
      </c>
      <c r="E261" s="78">
        <f>BACKUP!E126</f>
        <v>0</v>
      </c>
      <c r="F261" s="78">
        <f>BACKUP!F126</f>
        <v>0</v>
      </c>
      <c r="G261" s="78">
        <f>BACKUP!G126</f>
        <v>0</v>
      </c>
      <c r="H261" s="78">
        <f>BACKUP!H126</f>
        <v>0</v>
      </c>
      <c r="I261" s="78">
        <f>BACKUP!I126</f>
        <v>0</v>
      </c>
      <c r="J261" s="78">
        <f>BACKUP!J126</f>
        <v>0</v>
      </c>
      <c r="K261" s="78">
        <f>BACKUP!K126</f>
        <v>0</v>
      </c>
      <c r="L261" s="78">
        <f>BACKUP!L126</f>
        <v>0</v>
      </c>
      <c r="M261" s="78">
        <f>BACKUP!M126</f>
        <v>0</v>
      </c>
      <c r="N261" s="78">
        <f>BACKUP!N126</f>
        <v>0</v>
      </c>
      <c r="O261" s="78">
        <f>BACKUP!O126</f>
        <v>0</v>
      </c>
      <c r="P261" s="78">
        <f>SUM(D261:O261)</f>
        <v>0</v>
      </c>
      <c r="Q261" s="79">
        <f>SUM(D261:E261)</f>
        <v>0</v>
      </c>
      <c r="R261" s="78">
        <f>P261-Q261</f>
        <v>0</v>
      </c>
      <c r="S261" s="66"/>
      <c r="T261" s="79">
        <v>0</v>
      </c>
      <c r="U261" s="79">
        <v>0</v>
      </c>
      <c r="V261" s="66"/>
      <c r="W261" s="66"/>
      <c r="X261" s="66"/>
      <c r="Y261" s="66"/>
      <c r="Z261" s="66"/>
      <c r="AA261" s="66"/>
      <c r="AB261" s="66"/>
      <c r="AC261" s="66"/>
      <c r="AD261" s="66"/>
      <c r="AE261" s="66"/>
      <c r="AF261" s="66"/>
      <c r="AG261" s="66"/>
      <c r="AH261" s="66"/>
      <c r="AI261" s="66"/>
      <c r="AJ261" s="66"/>
      <c r="AK261" s="66"/>
      <c r="AL261" s="66"/>
      <c r="AM261" s="66"/>
      <c r="AN261" s="66"/>
      <c r="AO261" s="66"/>
      <c r="AP261" s="66"/>
      <c r="AQ261" s="66"/>
      <c r="AR261" s="66"/>
      <c r="AS261" s="66"/>
      <c r="AT261" s="66"/>
      <c r="AU261" s="66"/>
    </row>
    <row r="262" spans="1:47" x14ac:dyDescent="0.2">
      <c r="A262" s="66"/>
      <c r="B262" s="66"/>
      <c r="C262" s="104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78"/>
      <c r="U262" s="78"/>
      <c r="V262" s="66"/>
      <c r="W262" s="66"/>
      <c r="X262" s="66"/>
      <c r="Y262" s="66"/>
      <c r="Z262" s="66"/>
      <c r="AA262" s="66"/>
      <c r="AB262" s="66"/>
      <c r="AC262" s="66"/>
      <c r="AD262" s="66"/>
      <c r="AE262" s="66"/>
      <c r="AF262" s="66"/>
      <c r="AG262" s="66"/>
      <c r="AH262" s="66"/>
      <c r="AI262" s="66"/>
      <c r="AJ262" s="66"/>
      <c r="AK262" s="66"/>
      <c r="AL262" s="66"/>
      <c r="AM262" s="66"/>
      <c r="AN262" s="66"/>
      <c r="AO262" s="66"/>
      <c r="AP262" s="66"/>
      <c r="AQ262" s="66"/>
      <c r="AR262" s="66"/>
      <c r="AS262" s="66"/>
      <c r="AT262" s="66"/>
      <c r="AU262" s="66"/>
    </row>
    <row r="263" spans="1:47" x14ac:dyDescent="0.2">
      <c r="A263" s="102" t="str">
        <f>BACKUP!A129</f>
        <v>Plant - Beg. Balance</v>
      </c>
      <c r="B263" s="66"/>
      <c r="C263" s="104"/>
      <c r="D263" s="78">
        <f>BACKUP!D129</f>
        <v>1055244</v>
      </c>
      <c r="E263" s="78">
        <f>BACKUP!E129</f>
        <v>1064491</v>
      </c>
      <c r="F263" s="78">
        <f>BACKUP!F129</f>
        <v>1071091</v>
      </c>
      <c r="G263" s="78">
        <f>BACKUP!G129</f>
        <v>1077391</v>
      </c>
      <c r="H263" s="78">
        <f>BACKUP!H129</f>
        <v>1085991</v>
      </c>
      <c r="I263" s="78">
        <f>BACKUP!I129</f>
        <v>1092391</v>
      </c>
      <c r="J263" s="78">
        <f>BACKUP!J129</f>
        <v>1098891</v>
      </c>
      <c r="K263" s="78">
        <f>BACKUP!K129</f>
        <v>1102991</v>
      </c>
      <c r="L263" s="78">
        <f>BACKUP!L129</f>
        <v>1106191</v>
      </c>
      <c r="M263" s="78">
        <f>BACKUP!M129</f>
        <v>1108591</v>
      </c>
      <c r="N263" s="78">
        <f>BACKUP!N129</f>
        <v>1114391</v>
      </c>
      <c r="O263" s="78">
        <f>BACKUP!O129</f>
        <v>1115191</v>
      </c>
      <c r="P263" s="78"/>
      <c r="Q263" s="78"/>
      <c r="R263" s="78"/>
      <c r="S263" s="66"/>
      <c r="T263" s="78"/>
      <c r="U263" s="78"/>
      <c r="V263" s="66"/>
      <c r="W263" s="66"/>
      <c r="X263" s="66"/>
      <c r="Y263" s="66"/>
      <c r="Z263" s="66"/>
      <c r="AA263" s="66"/>
      <c r="AB263" s="66"/>
      <c r="AC263" s="66"/>
      <c r="AD263" s="66"/>
      <c r="AE263" s="66"/>
      <c r="AF263" s="66"/>
      <c r="AG263" s="66"/>
      <c r="AH263" s="66"/>
      <c r="AI263" s="66"/>
      <c r="AJ263" s="66"/>
      <c r="AK263" s="66"/>
      <c r="AL263" s="66"/>
      <c r="AM263" s="66"/>
      <c r="AN263" s="66"/>
      <c r="AO263" s="66"/>
      <c r="AP263" s="66"/>
      <c r="AQ263" s="66"/>
      <c r="AR263" s="66"/>
      <c r="AS263" s="66"/>
      <c r="AT263" s="66"/>
      <c r="AU263" s="66"/>
    </row>
    <row r="264" spans="1:47" x14ac:dyDescent="0.2">
      <c r="A264" s="78" t="str">
        <f>BACKUP!A130</f>
        <v xml:space="preserve">   Capital Expend. (Betty S.) - Additions to Property</v>
      </c>
      <c r="B264" s="66"/>
      <c r="C264" s="104" t="s">
        <v>560</v>
      </c>
      <c r="D264" s="78">
        <f>BACKUP!D130</f>
        <v>9600</v>
      </c>
      <c r="E264" s="78">
        <f>BACKUP!E130</f>
        <v>6600</v>
      </c>
      <c r="F264" s="78">
        <f>BACKUP!F130</f>
        <v>6300</v>
      </c>
      <c r="G264" s="78">
        <f>BACKUP!G130</f>
        <v>8600</v>
      </c>
      <c r="H264" s="78">
        <f>BACKUP!H130</f>
        <v>6400</v>
      </c>
      <c r="I264" s="78">
        <f>BACKUP!I130</f>
        <v>6500</v>
      </c>
      <c r="J264" s="78">
        <f>BACKUP!J130</f>
        <v>4100</v>
      </c>
      <c r="K264" s="78">
        <f>BACKUP!K130</f>
        <v>3200</v>
      </c>
      <c r="L264" s="78">
        <f>BACKUP!L130</f>
        <v>2400</v>
      </c>
      <c r="M264" s="78">
        <f>BACKUP!M130</f>
        <v>5800</v>
      </c>
      <c r="N264" s="78">
        <f>BACKUP!N130</f>
        <v>800</v>
      </c>
      <c r="O264" s="78">
        <f>BACKUP!O130</f>
        <v>1100</v>
      </c>
      <c r="P264" s="78">
        <f t="shared" ref="P264:P273" si="209">SUM(D264:O264)</f>
        <v>61400</v>
      </c>
      <c r="Q264" s="79">
        <f t="shared" ref="Q264:Q274" si="210">SUM(D264:E264)</f>
        <v>16200</v>
      </c>
      <c r="R264" s="78">
        <f t="shared" ref="R264:R274" si="211">P264-Q264</f>
        <v>45200</v>
      </c>
      <c r="S264" s="66"/>
      <c r="T264" s="78"/>
      <c r="U264" s="78"/>
      <c r="V264" s="66"/>
      <c r="W264" s="66"/>
      <c r="X264" s="66"/>
      <c r="Y264" s="66"/>
      <c r="Z264" s="66"/>
      <c r="AA264" s="66"/>
      <c r="AB264" s="66"/>
      <c r="AC264" s="66"/>
      <c r="AD264" s="66"/>
      <c r="AE264" s="66"/>
      <c r="AF264" s="66"/>
      <c r="AG264" s="66"/>
      <c r="AH264" s="66"/>
      <c r="AI264" s="66"/>
      <c r="AJ264" s="66"/>
      <c r="AK264" s="66"/>
      <c r="AL264" s="66"/>
      <c r="AM264" s="66"/>
      <c r="AN264" s="66"/>
      <c r="AO264" s="66"/>
      <c r="AP264" s="66"/>
      <c r="AQ264" s="66"/>
      <c r="AR264" s="66"/>
      <c r="AS264" s="66"/>
      <c r="AT264" s="66"/>
      <c r="AU264" s="66"/>
    </row>
    <row r="265" spans="1:47" x14ac:dyDescent="0.2">
      <c r="A265" s="78" t="str">
        <f>BACKUP!A131</f>
        <v xml:space="preserve">         - Other CAPEX (Gas Reclass to Finished Plant)</v>
      </c>
      <c r="B265" s="66"/>
      <c r="C265" s="158" t="s">
        <v>561</v>
      </c>
      <c r="D265" s="78">
        <f>BACKUP!D131</f>
        <v>0</v>
      </c>
      <c r="E265" s="78">
        <f>BACKUP!E131</f>
        <v>0</v>
      </c>
      <c r="F265" s="78">
        <f>BACKUP!F131</f>
        <v>0</v>
      </c>
      <c r="G265" s="78">
        <f>BACKUP!G131</f>
        <v>0</v>
      </c>
      <c r="H265" s="78">
        <f>BACKUP!H131</f>
        <v>0</v>
      </c>
      <c r="I265" s="78">
        <f>BACKUP!I131</f>
        <v>0</v>
      </c>
      <c r="J265" s="78">
        <f>BACKUP!J131</f>
        <v>0</v>
      </c>
      <c r="K265" s="78">
        <f>BACKUP!K131</f>
        <v>0</v>
      </c>
      <c r="L265" s="78">
        <f>BACKUP!L131</f>
        <v>0</v>
      </c>
      <c r="M265" s="78">
        <f>BACKUP!M131</f>
        <v>0</v>
      </c>
      <c r="N265" s="78">
        <f>BACKUP!N131</f>
        <v>0</v>
      </c>
      <c r="O265" s="78">
        <f>BACKUP!O131</f>
        <v>0</v>
      </c>
      <c r="P265" s="78">
        <f t="shared" si="209"/>
        <v>0</v>
      </c>
      <c r="Q265" s="79">
        <f t="shared" si="210"/>
        <v>0</v>
      </c>
      <c r="R265" s="78">
        <f t="shared" si="211"/>
        <v>0</v>
      </c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  <c r="AD265" s="66"/>
      <c r="AE265" s="66"/>
      <c r="AF265" s="66"/>
      <c r="AG265" s="66"/>
      <c r="AH265" s="66"/>
      <c r="AI265" s="66"/>
      <c r="AJ265" s="66"/>
      <c r="AK265" s="66"/>
      <c r="AL265" s="66"/>
      <c r="AM265" s="66"/>
      <c r="AN265" s="66"/>
      <c r="AO265" s="66"/>
      <c r="AP265" s="66"/>
      <c r="AQ265" s="66"/>
      <c r="AR265" s="66"/>
      <c r="AS265" s="66"/>
      <c r="AT265" s="66"/>
      <c r="AU265" s="66"/>
    </row>
    <row r="266" spans="1:47" x14ac:dyDescent="0.2">
      <c r="A266" s="78" t="str">
        <f>BACKUP!A132</f>
        <v xml:space="preserve">         - Yr. End Accrual Activity / Add. O&amp;M Capitalization</v>
      </c>
      <c r="B266" s="66"/>
      <c r="C266" s="104" t="s">
        <v>560</v>
      </c>
      <c r="D266" s="78">
        <f>BACKUP!D132</f>
        <v>-353</v>
      </c>
      <c r="E266" s="78">
        <f>BACKUP!E132</f>
        <v>0</v>
      </c>
      <c r="F266" s="78">
        <f>BACKUP!F132</f>
        <v>0</v>
      </c>
      <c r="G266" s="78">
        <f>BACKUP!G132</f>
        <v>0</v>
      </c>
      <c r="H266" s="78">
        <f>BACKUP!H132</f>
        <v>0</v>
      </c>
      <c r="I266" s="78">
        <f>BACKUP!I132</f>
        <v>0</v>
      </c>
      <c r="J266" s="78">
        <f>BACKUP!J132</f>
        <v>0</v>
      </c>
      <c r="K266" s="78">
        <f>BACKUP!K132</f>
        <v>0</v>
      </c>
      <c r="L266" s="78">
        <f>BACKUP!L132</f>
        <v>0</v>
      </c>
      <c r="M266" s="78">
        <f>BACKUP!M132</f>
        <v>0</v>
      </c>
      <c r="N266" s="78">
        <f>BACKUP!N132</f>
        <v>0</v>
      </c>
      <c r="O266" s="78">
        <f>BACKUP!O132</f>
        <v>353</v>
      </c>
      <c r="P266" s="78">
        <f t="shared" si="209"/>
        <v>0</v>
      </c>
      <c r="Q266" s="79">
        <f t="shared" si="210"/>
        <v>-353</v>
      </c>
      <c r="R266" s="78">
        <f t="shared" si="211"/>
        <v>353</v>
      </c>
      <c r="S266" s="66"/>
      <c r="T266" s="66"/>
      <c r="U266" s="78"/>
      <c r="V266" s="66"/>
      <c r="W266" s="66"/>
      <c r="X266" s="66"/>
      <c r="Y266" s="66"/>
      <c r="Z266" s="66"/>
      <c r="AA266" s="66"/>
      <c r="AB266" s="66"/>
      <c r="AC266" s="66"/>
      <c r="AD266" s="66"/>
      <c r="AE266" s="66"/>
      <c r="AF266" s="66"/>
      <c r="AG266" s="66"/>
      <c r="AH266" s="66"/>
      <c r="AI266" s="66"/>
      <c r="AJ266" s="66"/>
      <c r="AK266" s="66"/>
      <c r="AL266" s="66"/>
      <c r="AM266" s="66"/>
      <c r="AN266" s="66"/>
      <c r="AO266" s="66"/>
      <c r="AP266" s="66"/>
      <c r="AQ266" s="66"/>
      <c r="AR266" s="66"/>
      <c r="AS266" s="66"/>
      <c r="AT266" s="66"/>
      <c r="AU266" s="66"/>
    </row>
    <row r="267" spans="1:47" x14ac:dyDescent="0.2">
      <c r="A267" s="78" t="str">
        <f>BACKUP!A133</f>
        <v xml:space="preserve">         - Additional Laguna (???) ROW Settlements</v>
      </c>
      <c r="B267" s="66"/>
      <c r="C267" s="104" t="s">
        <v>560</v>
      </c>
      <c r="D267" s="78">
        <f>BACKUP!D133</f>
        <v>0</v>
      </c>
      <c r="E267" s="78">
        <f>BACKUP!E133</f>
        <v>0</v>
      </c>
      <c r="F267" s="78">
        <f>BACKUP!F133</f>
        <v>0</v>
      </c>
      <c r="G267" s="78">
        <f>BACKUP!G133</f>
        <v>0</v>
      </c>
      <c r="H267" s="78">
        <f>BACKUP!H133</f>
        <v>0</v>
      </c>
      <c r="I267" s="78">
        <f>BACKUP!I133</f>
        <v>0</v>
      </c>
      <c r="J267" s="78">
        <f>BACKUP!J133</f>
        <v>0</v>
      </c>
      <c r="K267" s="78">
        <f>BACKUP!K133</f>
        <v>0</v>
      </c>
      <c r="L267" s="78">
        <f>BACKUP!L133</f>
        <v>0</v>
      </c>
      <c r="M267" s="78">
        <f>BACKUP!M133</f>
        <v>0</v>
      </c>
      <c r="N267" s="78">
        <f>BACKUP!N133</f>
        <v>0</v>
      </c>
      <c r="O267" s="78">
        <f>BACKUP!O133</f>
        <v>0</v>
      </c>
      <c r="P267" s="78">
        <f t="shared" si="209"/>
        <v>0</v>
      </c>
      <c r="Q267" s="79">
        <f t="shared" si="210"/>
        <v>0</v>
      </c>
      <c r="R267" s="78">
        <f t="shared" si="211"/>
        <v>0</v>
      </c>
      <c r="S267" s="66"/>
      <c r="T267" s="66"/>
      <c r="U267" s="78"/>
      <c r="V267" s="66"/>
      <c r="W267" s="66"/>
      <c r="X267" s="66"/>
      <c r="Y267" s="66"/>
      <c r="Z267" s="66"/>
      <c r="AA267" s="66"/>
      <c r="AB267" s="66"/>
      <c r="AC267" s="66"/>
      <c r="AD267" s="66"/>
      <c r="AE267" s="66"/>
      <c r="AF267" s="66"/>
      <c r="AG267" s="66"/>
      <c r="AH267" s="66"/>
      <c r="AI267" s="66"/>
      <c r="AJ267" s="66"/>
      <c r="AK267" s="66"/>
      <c r="AL267" s="66"/>
      <c r="AM267" s="66"/>
      <c r="AN267" s="66"/>
      <c r="AO267" s="66"/>
      <c r="AP267" s="66"/>
      <c r="AQ267" s="66"/>
      <c r="AR267" s="66"/>
      <c r="AS267" s="66"/>
      <c r="AT267" s="66"/>
      <c r="AU267" s="66"/>
    </row>
    <row r="268" spans="1:47" x14ac:dyDescent="0.2">
      <c r="A268" s="78" t="str">
        <f>BACKUP!A134</f>
        <v xml:space="preserve">   AFUDC</v>
      </c>
      <c r="B268" s="66"/>
      <c r="C268" s="104" t="s">
        <v>559</v>
      </c>
      <c r="D268" s="78">
        <f>BACKUP!D134</f>
        <v>0</v>
      </c>
      <c r="E268" s="78">
        <f>BACKUP!E134</f>
        <v>0</v>
      </c>
      <c r="F268" s="78">
        <f>BACKUP!F134</f>
        <v>0</v>
      </c>
      <c r="G268" s="78">
        <f>BACKUP!G134</f>
        <v>0</v>
      </c>
      <c r="H268" s="78">
        <f>BACKUP!H134</f>
        <v>0</v>
      </c>
      <c r="I268" s="78">
        <f>BACKUP!I134</f>
        <v>0</v>
      </c>
      <c r="J268" s="78">
        <f>BACKUP!J134</f>
        <v>0</v>
      </c>
      <c r="K268" s="78">
        <f>BACKUP!K134</f>
        <v>0</v>
      </c>
      <c r="L268" s="78">
        <f>BACKUP!L134</f>
        <v>0</v>
      </c>
      <c r="M268" s="78">
        <f>BACKUP!M134</f>
        <v>0</v>
      </c>
      <c r="N268" s="78">
        <f>BACKUP!N134</f>
        <v>0</v>
      </c>
      <c r="O268" s="78">
        <f>BACKUP!O134</f>
        <v>0</v>
      </c>
      <c r="P268" s="78">
        <f t="shared" si="209"/>
        <v>0</v>
      </c>
      <c r="Q268" s="79">
        <f t="shared" si="210"/>
        <v>0</v>
      </c>
      <c r="R268" s="78">
        <f t="shared" si="211"/>
        <v>0</v>
      </c>
      <c r="S268" s="66"/>
      <c r="T268" s="79"/>
      <c r="U268" s="79"/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  <c r="AG268" s="66"/>
      <c r="AH268" s="66"/>
      <c r="AI268" s="66"/>
      <c r="AJ268" s="66"/>
      <c r="AK268" s="66"/>
      <c r="AL268" s="66"/>
      <c r="AM268" s="66"/>
      <c r="AN268" s="66"/>
      <c r="AO268" s="66"/>
      <c r="AP268" s="66"/>
      <c r="AQ268" s="66"/>
      <c r="AR268" s="66"/>
      <c r="AS268" s="66"/>
      <c r="AT268" s="66"/>
      <c r="AU268" s="66"/>
    </row>
    <row r="269" spans="1:47" x14ac:dyDescent="0.2">
      <c r="A269" s="78" t="str">
        <f>BACKUP!A135</f>
        <v xml:space="preserve">   Asset Sales - Net Plant (KN Energy #1)</v>
      </c>
      <c r="B269" s="66"/>
      <c r="C269" s="104" t="s">
        <v>562</v>
      </c>
      <c r="D269" s="78">
        <f>BACKUP!D135</f>
        <v>0</v>
      </c>
      <c r="E269" s="78">
        <f>BACKUP!E135</f>
        <v>0</v>
      </c>
      <c r="F269" s="78">
        <f>BACKUP!F135</f>
        <v>0</v>
      </c>
      <c r="G269" s="78">
        <f>BACKUP!G135</f>
        <v>0</v>
      </c>
      <c r="H269" s="78">
        <f>BACKUP!H135</f>
        <v>0</v>
      </c>
      <c r="I269" s="78">
        <f>BACKUP!I135</f>
        <v>0</v>
      </c>
      <c r="J269" s="78">
        <f>BACKUP!J135</f>
        <v>0</v>
      </c>
      <c r="K269" s="78">
        <f>BACKUP!K135</f>
        <v>0</v>
      </c>
      <c r="L269" s="78">
        <f>BACKUP!L135</f>
        <v>0</v>
      </c>
      <c r="M269" s="78">
        <f>BACKUP!M135</f>
        <v>0</v>
      </c>
      <c r="N269" s="78">
        <f>BACKUP!N135</f>
        <v>0</v>
      </c>
      <c r="O269" s="78">
        <f>BACKUP!O135</f>
        <v>0</v>
      </c>
      <c r="P269" s="78">
        <f t="shared" si="209"/>
        <v>0</v>
      </c>
      <c r="Q269" s="79">
        <f t="shared" si="210"/>
        <v>0</v>
      </c>
      <c r="R269" s="78">
        <f t="shared" si="211"/>
        <v>0</v>
      </c>
      <c r="S269" s="66"/>
      <c r="T269" s="66"/>
      <c r="U269" s="78"/>
      <c r="V269" s="66"/>
      <c r="W269" s="66"/>
      <c r="X269" s="66"/>
      <c r="Y269" s="66"/>
      <c r="Z269" s="66"/>
      <c r="AA269" s="66"/>
      <c r="AB269" s="66"/>
      <c r="AC269" s="66"/>
      <c r="AD269" s="66"/>
      <c r="AE269" s="66"/>
      <c r="AF269" s="66"/>
      <c r="AG269" s="66"/>
      <c r="AH269" s="66"/>
      <c r="AI269" s="66"/>
      <c r="AJ269" s="66"/>
      <c r="AK269" s="66"/>
      <c r="AL269" s="66"/>
      <c r="AM269" s="66"/>
      <c r="AN269" s="66"/>
      <c r="AO269" s="66"/>
      <c r="AP269" s="66"/>
      <c r="AQ269" s="66"/>
      <c r="AR269" s="66"/>
      <c r="AS269" s="66"/>
      <c r="AT269" s="66"/>
      <c r="AU269" s="66"/>
    </row>
    <row r="270" spans="1:47" x14ac:dyDescent="0.2">
      <c r="A270" s="78" t="str">
        <f>BACKUP!A136</f>
        <v xml:space="preserve">                      - Net Plant (KN Energy #2)</v>
      </c>
      <c r="B270" s="66"/>
      <c r="C270" s="104" t="s">
        <v>562</v>
      </c>
      <c r="D270" s="78">
        <f>BACKUP!D136</f>
        <v>0</v>
      </c>
      <c r="E270" s="78">
        <f>BACKUP!E136</f>
        <v>0</v>
      </c>
      <c r="F270" s="78">
        <f>BACKUP!F136</f>
        <v>0</v>
      </c>
      <c r="G270" s="78">
        <f>BACKUP!G136</f>
        <v>0</v>
      </c>
      <c r="H270" s="78">
        <f>BACKUP!H136</f>
        <v>0</v>
      </c>
      <c r="I270" s="78">
        <f>BACKUP!I136</f>
        <v>0</v>
      </c>
      <c r="J270" s="78">
        <f>BACKUP!J136</f>
        <v>0</v>
      </c>
      <c r="K270" s="78">
        <f>BACKUP!K136</f>
        <v>0</v>
      </c>
      <c r="L270" s="78">
        <f>BACKUP!L136</f>
        <v>0</v>
      </c>
      <c r="M270" s="78">
        <f>BACKUP!M136</f>
        <v>0</v>
      </c>
      <c r="N270" s="78">
        <f>BACKUP!N136</f>
        <v>0</v>
      </c>
      <c r="O270" s="78">
        <f>BACKUP!O136</f>
        <v>0</v>
      </c>
      <c r="P270" s="78">
        <f t="shared" si="209"/>
        <v>0</v>
      </c>
      <c r="Q270" s="79">
        <f t="shared" si="210"/>
        <v>0</v>
      </c>
      <c r="R270" s="78">
        <f t="shared" si="211"/>
        <v>0</v>
      </c>
      <c r="S270" s="66"/>
      <c r="T270" s="66"/>
      <c r="U270" s="78"/>
      <c r="V270" s="66"/>
      <c r="W270" s="66"/>
      <c r="X270" s="66"/>
      <c r="Y270" s="66"/>
      <c r="Z270" s="66"/>
      <c r="AA270" s="66"/>
      <c r="AB270" s="66"/>
      <c r="AC270" s="66"/>
      <c r="AD270" s="66"/>
      <c r="AE270" s="66"/>
      <c r="AF270" s="66"/>
      <c r="AG270" s="66"/>
      <c r="AH270" s="66"/>
      <c r="AI270" s="66"/>
      <c r="AJ270" s="66"/>
      <c r="AK270" s="66"/>
      <c r="AL270" s="66"/>
      <c r="AM270" s="66"/>
      <c r="AN270" s="66"/>
      <c r="AO270" s="66"/>
      <c r="AP270" s="66"/>
      <c r="AQ270" s="66"/>
      <c r="AR270" s="66"/>
      <c r="AS270" s="66"/>
      <c r="AT270" s="66"/>
      <c r="AU270" s="66"/>
    </row>
    <row r="271" spans="1:47" x14ac:dyDescent="0.2">
      <c r="A271" s="78" t="str">
        <f>BACKUP!A137</f>
        <v xml:space="preserve">   Plant / Reserve Adjustments</v>
      </c>
      <c r="B271" s="66"/>
      <c r="C271" s="104" t="s">
        <v>559</v>
      </c>
      <c r="D271" s="78">
        <f>BACKUP!D137</f>
        <v>0</v>
      </c>
      <c r="E271" s="78">
        <f>BACKUP!E137</f>
        <v>0</v>
      </c>
      <c r="F271" s="78">
        <f>BACKUP!F137</f>
        <v>0</v>
      </c>
      <c r="G271" s="78">
        <f>BACKUP!G137</f>
        <v>0</v>
      </c>
      <c r="H271" s="78">
        <f>BACKUP!H137</f>
        <v>0</v>
      </c>
      <c r="I271" s="78">
        <f>BACKUP!I137</f>
        <v>0</v>
      </c>
      <c r="J271" s="78">
        <f>BACKUP!J137</f>
        <v>0</v>
      </c>
      <c r="K271" s="78">
        <f>BACKUP!K137</f>
        <v>0</v>
      </c>
      <c r="L271" s="78">
        <f>BACKUP!L137</f>
        <v>0</v>
      </c>
      <c r="M271" s="78">
        <f>BACKUP!M137</f>
        <v>0</v>
      </c>
      <c r="N271" s="78">
        <f>BACKUP!N137</f>
        <v>0</v>
      </c>
      <c r="O271" s="78">
        <f>BACKUP!O137</f>
        <v>0</v>
      </c>
      <c r="P271" s="78">
        <f t="shared" si="209"/>
        <v>0</v>
      </c>
      <c r="Q271" s="79">
        <f t="shared" si="210"/>
        <v>0</v>
      </c>
      <c r="R271" s="78">
        <f t="shared" si="211"/>
        <v>0</v>
      </c>
      <c r="S271" s="66"/>
      <c r="T271" s="66"/>
      <c r="U271" s="78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66"/>
      <c r="AI271" s="66"/>
      <c r="AJ271" s="66"/>
      <c r="AK271" s="66"/>
      <c r="AL271" s="66"/>
      <c r="AM271" s="66"/>
      <c r="AN271" s="66"/>
      <c r="AO271" s="66"/>
      <c r="AP271" s="66"/>
      <c r="AQ271" s="66"/>
      <c r="AR271" s="66"/>
      <c r="AS271" s="66"/>
      <c r="AT271" s="66"/>
      <c r="AU271" s="66"/>
    </row>
    <row r="272" spans="1:47" x14ac:dyDescent="0.2">
      <c r="A272" s="78" t="str">
        <f>BACKUP!A138</f>
        <v xml:space="preserve">   Linepack Revaluation vs. Other CAPEX (3/98 Forward)</v>
      </c>
      <c r="B272" s="66"/>
      <c r="C272" s="158" t="s">
        <v>561</v>
      </c>
      <c r="D272" s="78">
        <f>BACKUP!D138</f>
        <v>0</v>
      </c>
      <c r="E272" s="78">
        <f>BACKUP!E138</f>
        <v>0</v>
      </c>
      <c r="F272" s="78">
        <f>BACKUP!F138</f>
        <v>0</v>
      </c>
      <c r="G272" s="78">
        <f>BACKUP!G138</f>
        <v>0</v>
      </c>
      <c r="H272" s="78">
        <f>BACKUP!H138</f>
        <v>0</v>
      </c>
      <c r="I272" s="78">
        <f>BACKUP!I138</f>
        <v>0</v>
      </c>
      <c r="J272" s="78">
        <f>BACKUP!J138</f>
        <v>0</v>
      </c>
      <c r="K272" s="78">
        <f>BACKUP!K138</f>
        <v>0</v>
      </c>
      <c r="L272" s="78">
        <f>BACKUP!L138</f>
        <v>0</v>
      </c>
      <c r="M272" s="78">
        <f>BACKUP!M138</f>
        <v>0</v>
      </c>
      <c r="N272" s="78">
        <f>BACKUP!N138</f>
        <v>0</v>
      </c>
      <c r="O272" s="78">
        <f>BACKUP!O138</f>
        <v>0</v>
      </c>
      <c r="P272" s="78">
        <f t="shared" si="209"/>
        <v>0</v>
      </c>
      <c r="Q272" s="79">
        <f t="shared" si="210"/>
        <v>0</v>
      </c>
      <c r="R272" s="78">
        <f t="shared" si="211"/>
        <v>0</v>
      </c>
      <c r="S272" s="66"/>
      <c r="T272" s="79">
        <v>0</v>
      </c>
      <c r="U272" s="79">
        <v>0</v>
      </c>
      <c r="V272" s="66"/>
      <c r="W272" s="66"/>
      <c r="X272" s="66"/>
      <c r="Y272" s="66"/>
      <c r="Z272" s="66"/>
      <c r="AA272" s="66"/>
      <c r="AB272" s="66"/>
      <c r="AC272" s="66"/>
      <c r="AD272" s="66"/>
      <c r="AE272" s="66"/>
      <c r="AF272" s="66"/>
      <c r="AG272" s="66"/>
      <c r="AH272" s="66"/>
      <c r="AI272" s="66"/>
      <c r="AJ272" s="66"/>
      <c r="AK272" s="66"/>
      <c r="AL272" s="66"/>
      <c r="AM272" s="66"/>
      <c r="AN272" s="66"/>
      <c r="AO272" s="66"/>
      <c r="AP272" s="66"/>
      <c r="AQ272" s="66"/>
      <c r="AR272" s="66"/>
      <c r="AS272" s="66"/>
      <c r="AT272" s="66"/>
      <c r="AU272" s="66"/>
    </row>
    <row r="273" spans="1:47" x14ac:dyDescent="0.2">
      <c r="A273" s="78" t="str">
        <f>BACKUP!A139</f>
        <v xml:space="preserve">   Retirements at Cost </v>
      </c>
      <c r="B273" s="66"/>
      <c r="C273" s="104" t="s">
        <v>559</v>
      </c>
      <c r="D273" s="78">
        <f>BACKUP!D139</f>
        <v>0</v>
      </c>
      <c r="E273" s="78">
        <f>BACKUP!E139</f>
        <v>0</v>
      </c>
      <c r="F273" s="78">
        <f>BACKUP!F139</f>
        <v>0</v>
      </c>
      <c r="G273" s="78">
        <f>BACKUP!G139</f>
        <v>0</v>
      </c>
      <c r="H273" s="78">
        <f>BACKUP!H139</f>
        <v>0</v>
      </c>
      <c r="I273" s="78">
        <f>BACKUP!I139</f>
        <v>0</v>
      </c>
      <c r="J273" s="78">
        <f>BACKUP!J139</f>
        <v>0</v>
      </c>
      <c r="K273" s="78">
        <f>BACKUP!K139</f>
        <v>0</v>
      </c>
      <c r="L273" s="78">
        <f>BACKUP!L139</f>
        <v>0</v>
      </c>
      <c r="M273" s="78">
        <f>BACKUP!M139</f>
        <v>0</v>
      </c>
      <c r="N273" s="78">
        <f>BACKUP!N139</f>
        <v>0</v>
      </c>
      <c r="O273" s="78">
        <f>BACKUP!O139</f>
        <v>0</v>
      </c>
      <c r="P273" s="78">
        <f t="shared" si="209"/>
        <v>0</v>
      </c>
      <c r="Q273" s="79">
        <f t="shared" si="210"/>
        <v>0</v>
      </c>
      <c r="R273" s="78">
        <f t="shared" si="211"/>
        <v>0</v>
      </c>
      <c r="S273" s="66"/>
      <c r="T273" s="66"/>
      <c r="U273" s="78"/>
      <c r="V273" s="66"/>
      <c r="W273" s="66"/>
      <c r="X273" s="66"/>
      <c r="Y273" s="66"/>
      <c r="Z273" s="66"/>
      <c r="AA273" s="66"/>
      <c r="AB273" s="66"/>
      <c r="AC273" s="66"/>
      <c r="AD273" s="66"/>
      <c r="AE273" s="66"/>
      <c r="AF273" s="66"/>
      <c r="AG273" s="66"/>
      <c r="AH273" s="66"/>
      <c r="AI273" s="66"/>
      <c r="AJ273" s="66"/>
      <c r="AK273" s="66"/>
      <c r="AL273" s="66"/>
      <c r="AM273" s="66"/>
      <c r="AN273" s="66"/>
      <c r="AO273" s="66"/>
      <c r="AP273" s="66"/>
      <c r="AQ273" s="66"/>
      <c r="AR273" s="66"/>
      <c r="AS273" s="66"/>
      <c r="AT273" s="66"/>
      <c r="AU273" s="66"/>
    </row>
    <row r="274" spans="1:47" x14ac:dyDescent="0.2">
      <c r="A274" s="78" t="str">
        <f>BACKUP!A140</f>
        <v xml:space="preserve">   Actual / Estimate Adjustment</v>
      </c>
      <c r="B274" s="66"/>
      <c r="C274" s="104" t="s">
        <v>563</v>
      </c>
      <c r="D274" s="83">
        <f>BACKUP!D140</f>
        <v>0</v>
      </c>
      <c r="E274" s="83">
        <f>BACKUP!E140</f>
        <v>0</v>
      </c>
      <c r="F274" s="83">
        <f>BACKUP!F140</f>
        <v>0</v>
      </c>
      <c r="G274" s="83">
        <f>BACKUP!G140</f>
        <v>0</v>
      </c>
      <c r="H274" s="83">
        <f>BACKUP!H140</f>
        <v>0</v>
      </c>
      <c r="I274" s="83">
        <f>BACKUP!I140</f>
        <v>0</v>
      </c>
      <c r="J274" s="83">
        <f>BACKUP!J140</f>
        <v>0</v>
      </c>
      <c r="K274" s="83">
        <f>BACKUP!K140</f>
        <v>0</v>
      </c>
      <c r="L274" s="83">
        <f>BACKUP!L140</f>
        <v>0</v>
      </c>
      <c r="M274" s="83">
        <f>BACKUP!M140</f>
        <v>0</v>
      </c>
      <c r="N274" s="83">
        <f>BACKUP!N140</f>
        <v>0</v>
      </c>
      <c r="O274" s="83">
        <f>BACKUP!O140</f>
        <v>0</v>
      </c>
      <c r="P274" s="78">
        <f>SUM(D267:O267)</f>
        <v>0</v>
      </c>
      <c r="Q274" s="79">
        <f t="shared" si="210"/>
        <v>0</v>
      </c>
      <c r="R274" s="78">
        <f t="shared" si="211"/>
        <v>0</v>
      </c>
      <c r="S274" s="66"/>
      <c r="T274" s="78"/>
      <c r="U274" s="78"/>
      <c r="V274" s="66"/>
      <c r="W274" s="66"/>
      <c r="X274" s="66"/>
      <c r="Y274" s="66"/>
      <c r="Z274" s="66"/>
      <c r="AA274" s="66"/>
      <c r="AB274" s="66"/>
      <c r="AC274" s="66"/>
      <c r="AD274" s="66"/>
      <c r="AE274" s="66"/>
      <c r="AF274" s="66"/>
      <c r="AG274" s="66"/>
      <c r="AH274" s="66"/>
      <c r="AI274" s="66"/>
      <c r="AJ274" s="66"/>
      <c r="AK274" s="66"/>
      <c r="AL274" s="66"/>
      <c r="AM274" s="66"/>
      <c r="AN274" s="66"/>
      <c r="AO274" s="66"/>
      <c r="AP274" s="66"/>
      <c r="AQ274" s="66"/>
      <c r="AR274" s="66"/>
      <c r="AS274" s="66"/>
      <c r="AT274" s="66"/>
      <c r="AU274" s="66"/>
    </row>
    <row r="275" spans="1:47" ht="3.95" customHeight="1" x14ac:dyDescent="0.2">
      <c r="A275" s="66"/>
      <c r="B275" s="66"/>
      <c r="C275" s="104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66"/>
      <c r="T275" s="78"/>
      <c r="U275" s="78"/>
      <c r="V275" s="66"/>
      <c r="W275" s="66"/>
      <c r="X275" s="66"/>
      <c r="Y275" s="66"/>
      <c r="Z275" s="66"/>
      <c r="AA275" s="66"/>
      <c r="AB275" s="66"/>
      <c r="AC275" s="66"/>
      <c r="AD275" s="66"/>
      <c r="AE275" s="66"/>
      <c r="AF275" s="66"/>
      <c r="AG275" s="66"/>
      <c r="AH275" s="66"/>
      <c r="AI275" s="66"/>
      <c r="AJ275" s="66"/>
      <c r="AK275" s="66"/>
      <c r="AL275" s="66"/>
      <c r="AM275" s="66"/>
      <c r="AN275" s="66"/>
      <c r="AO275" s="66"/>
      <c r="AP275" s="66"/>
      <c r="AQ275" s="66"/>
      <c r="AR275" s="66"/>
      <c r="AS275" s="66"/>
      <c r="AT275" s="66"/>
      <c r="AU275" s="66"/>
    </row>
    <row r="276" spans="1:47" x14ac:dyDescent="0.2">
      <c r="A276" s="86" t="str">
        <f>BACKUP!A142</f>
        <v>Plant - End. Balance</v>
      </c>
      <c r="B276" s="66"/>
      <c r="C276" s="104"/>
      <c r="D276" s="83">
        <f>BACKUP!D142</f>
        <v>1064491</v>
      </c>
      <c r="E276" s="83">
        <f>BACKUP!E142</f>
        <v>1071091</v>
      </c>
      <c r="F276" s="83">
        <f>BACKUP!F142</f>
        <v>1077391</v>
      </c>
      <c r="G276" s="83">
        <f>BACKUP!G142</f>
        <v>1085991</v>
      </c>
      <c r="H276" s="83">
        <f>BACKUP!H142</f>
        <v>1092391</v>
      </c>
      <c r="I276" s="83">
        <f>BACKUP!I142</f>
        <v>1098891</v>
      </c>
      <c r="J276" s="83">
        <f>BACKUP!J142</f>
        <v>1102991</v>
      </c>
      <c r="K276" s="83">
        <f>BACKUP!K142</f>
        <v>1106191</v>
      </c>
      <c r="L276" s="83">
        <f>BACKUP!L142</f>
        <v>1108591</v>
      </c>
      <c r="M276" s="83">
        <f>BACKUP!M142</f>
        <v>1114391</v>
      </c>
      <c r="N276" s="83">
        <f>BACKUP!N142</f>
        <v>1115191</v>
      </c>
      <c r="O276" s="83">
        <f>BACKUP!O142</f>
        <v>1116644</v>
      </c>
      <c r="P276" s="78"/>
      <c r="Q276" s="78"/>
      <c r="R276" s="78"/>
      <c r="S276" s="66"/>
      <c r="T276" s="78"/>
      <c r="U276" s="78"/>
      <c r="V276" s="66"/>
      <c r="W276" s="66"/>
      <c r="X276" s="66"/>
      <c r="Y276" s="66"/>
      <c r="Z276" s="66"/>
      <c r="AA276" s="66"/>
      <c r="AB276" s="66"/>
      <c r="AC276" s="66"/>
      <c r="AD276" s="66"/>
      <c r="AE276" s="66"/>
      <c r="AF276" s="66"/>
      <c r="AG276" s="66"/>
      <c r="AH276" s="66"/>
      <c r="AI276" s="66"/>
      <c r="AJ276" s="66"/>
      <c r="AK276" s="66"/>
      <c r="AL276" s="66"/>
      <c r="AM276" s="66"/>
      <c r="AN276" s="66"/>
      <c r="AO276" s="66"/>
      <c r="AP276" s="66"/>
      <c r="AQ276" s="66"/>
      <c r="AR276" s="66"/>
      <c r="AS276" s="66"/>
      <c r="AT276" s="66"/>
      <c r="AU276" s="66"/>
    </row>
    <row r="277" spans="1:47" x14ac:dyDescent="0.2">
      <c r="A277" s="66"/>
      <c r="B277" s="66"/>
      <c r="C277" s="104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78"/>
      <c r="V277" s="66"/>
      <c r="W277" s="66"/>
      <c r="X277" s="66"/>
      <c r="Y277" s="66"/>
      <c r="Z277" s="66"/>
      <c r="AA277" s="66"/>
      <c r="AB277" s="66"/>
      <c r="AC277" s="66"/>
      <c r="AD277" s="66"/>
      <c r="AE277" s="66"/>
      <c r="AF277" s="66"/>
      <c r="AG277" s="66"/>
      <c r="AH277" s="66"/>
      <c r="AI277" s="66"/>
      <c r="AJ277" s="66"/>
      <c r="AK277" s="66"/>
      <c r="AL277" s="66"/>
      <c r="AM277" s="66"/>
      <c r="AN277" s="66"/>
      <c r="AO277" s="66"/>
      <c r="AP277" s="66"/>
      <c r="AQ277" s="66"/>
      <c r="AR277" s="66"/>
      <c r="AS277" s="66"/>
      <c r="AT277" s="66"/>
      <c r="AU277" s="66"/>
    </row>
    <row r="278" spans="1:47" x14ac:dyDescent="0.2">
      <c r="A278" s="102" t="str">
        <f>BACKUP!A146</f>
        <v>Accumulated Depreciation - Beg. Balance</v>
      </c>
      <c r="B278" s="66"/>
      <c r="C278" s="104"/>
      <c r="D278" s="78">
        <f>BACKUP!D146</f>
        <v>124120</v>
      </c>
      <c r="E278" s="78">
        <f>BACKUP!E146</f>
        <v>125856</v>
      </c>
      <c r="F278" s="78">
        <f>BACKUP!F146</f>
        <v>127595</v>
      </c>
      <c r="G278" s="78">
        <f>BACKUP!G146</f>
        <v>129334</v>
      </c>
      <c r="H278" s="78">
        <f>BACKUP!H146</f>
        <v>131073</v>
      </c>
      <c r="I278" s="78">
        <f>BACKUP!I146</f>
        <v>132812</v>
      </c>
      <c r="J278" s="78">
        <f>BACKUP!J146</f>
        <v>134553</v>
      </c>
      <c r="K278" s="78">
        <f>BACKUP!K146</f>
        <v>136298</v>
      </c>
      <c r="L278" s="78">
        <f>BACKUP!L146</f>
        <v>138043</v>
      </c>
      <c r="M278" s="78">
        <f>BACKUP!M146</f>
        <v>139807</v>
      </c>
      <c r="N278" s="78">
        <f>BACKUP!N146</f>
        <v>141571</v>
      </c>
      <c r="O278" s="78">
        <f>BACKUP!O146</f>
        <v>143338</v>
      </c>
      <c r="P278" s="66"/>
      <c r="Q278" s="66"/>
      <c r="R278" s="66"/>
      <c r="S278" s="66"/>
      <c r="T278" s="78"/>
      <c r="U278" s="78"/>
      <c r="V278" s="66"/>
      <c r="W278" s="66"/>
      <c r="X278" s="66"/>
      <c r="Y278" s="66"/>
      <c r="Z278" s="66"/>
      <c r="AA278" s="66"/>
      <c r="AB278" s="66"/>
      <c r="AC278" s="66"/>
      <c r="AD278" s="66"/>
      <c r="AE278" s="66"/>
      <c r="AF278" s="66"/>
      <c r="AG278" s="66"/>
      <c r="AH278" s="66"/>
      <c r="AI278" s="66"/>
      <c r="AJ278" s="66"/>
      <c r="AK278" s="66"/>
      <c r="AL278" s="66"/>
      <c r="AM278" s="66"/>
      <c r="AN278" s="66"/>
      <c r="AO278" s="66"/>
      <c r="AP278" s="66"/>
      <c r="AQ278" s="66"/>
      <c r="AR278" s="66"/>
      <c r="AS278" s="66"/>
      <c r="AT278" s="66"/>
      <c r="AU278" s="66"/>
    </row>
    <row r="279" spans="1:47" x14ac:dyDescent="0.2">
      <c r="A279" s="78" t="str">
        <f>BACKUP!A147</f>
        <v xml:space="preserve">   Depreciation Expense</v>
      </c>
      <c r="B279" s="66"/>
      <c r="C279" s="104" t="s">
        <v>564</v>
      </c>
      <c r="D279" s="78">
        <f>BACKUP!D147</f>
        <v>1200</v>
      </c>
      <c r="E279" s="78">
        <f>BACKUP!E147</f>
        <v>1203</v>
      </c>
      <c r="F279" s="78">
        <f>BACKUP!F147</f>
        <v>1203</v>
      </c>
      <c r="G279" s="78">
        <f>BACKUP!G147</f>
        <v>1203</v>
      </c>
      <c r="H279" s="78">
        <f>BACKUP!H147</f>
        <v>1203</v>
      </c>
      <c r="I279" s="78">
        <f>BACKUP!I147</f>
        <v>1205</v>
      </c>
      <c r="J279" s="78">
        <f>BACKUP!J147</f>
        <v>1209</v>
      </c>
      <c r="K279" s="78">
        <f>BACKUP!K147</f>
        <v>1209</v>
      </c>
      <c r="L279" s="78">
        <f>BACKUP!L147</f>
        <v>1228</v>
      </c>
      <c r="M279" s="78">
        <f>BACKUP!M147</f>
        <v>1228</v>
      </c>
      <c r="N279" s="78">
        <f>BACKUP!N147</f>
        <v>1231</v>
      </c>
      <c r="O279" s="78">
        <f>BACKUP!O147</f>
        <v>1235</v>
      </c>
      <c r="P279" s="78">
        <f t="shared" ref="P279:P287" si="212">SUM(D279:O279)</f>
        <v>14557</v>
      </c>
      <c r="Q279" s="79">
        <f t="shared" ref="Q279:Q287" si="213">SUM(D279:E279)</f>
        <v>2403</v>
      </c>
      <c r="R279" s="78">
        <f t="shared" ref="R279:R287" si="214">P279-Q279</f>
        <v>12154</v>
      </c>
      <c r="S279" s="66"/>
      <c r="T279" s="78"/>
      <c r="U279" s="78"/>
      <c r="V279" s="66"/>
      <c r="W279" s="66"/>
      <c r="X279" s="66"/>
      <c r="Y279" s="66"/>
      <c r="Z279" s="66"/>
      <c r="AA279" s="66"/>
      <c r="AB279" s="66"/>
      <c r="AC279" s="66"/>
      <c r="AD279" s="66"/>
      <c r="AE279" s="66"/>
      <c r="AF279" s="66"/>
      <c r="AG279" s="66"/>
      <c r="AH279" s="66"/>
      <c r="AI279" s="66"/>
      <c r="AJ279" s="66"/>
      <c r="AK279" s="66"/>
      <c r="AL279" s="66"/>
      <c r="AM279" s="66"/>
      <c r="AN279" s="66"/>
      <c r="AO279" s="66"/>
      <c r="AP279" s="66"/>
      <c r="AQ279" s="66"/>
      <c r="AR279" s="66"/>
      <c r="AS279" s="66"/>
      <c r="AT279" s="66"/>
      <c r="AU279" s="66"/>
    </row>
    <row r="280" spans="1:47" x14ac:dyDescent="0.2">
      <c r="A280" s="78" t="str">
        <f>BACKUP!A148</f>
        <v xml:space="preserve">   Plant Amortization</v>
      </c>
      <c r="B280" s="66"/>
      <c r="C280" s="104" t="s">
        <v>564</v>
      </c>
      <c r="D280" s="78">
        <f>BACKUP!D148</f>
        <v>600</v>
      </c>
      <c r="E280" s="78">
        <f>BACKUP!E148</f>
        <v>600</v>
      </c>
      <c r="F280" s="78">
        <f>BACKUP!F148</f>
        <v>600</v>
      </c>
      <c r="G280" s="78">
        <f>BACKUP!G148</f>
        <v>600</v>
      </c>
      <c r="H280" s="78">
        <f>BACKUP!H148</f>
        <v>600</v>
      </c>
      <c r="I280" s="78">
        <f>BACKUP!I148</f>
        <v>600</v>
      </c>
      <c r="J280" s="78">
        <f>BACKUP!J148</f>
        <v>600</v>
      </c>
      <c r="K280" s="78">
        <f>BACKUP!K148</f>
        <v>600</v>
      </c>
      <c r="L280" s="78">
        <f>BACKUP!L148</f>
        <v>600</v>
      </c>
      <c r="M280" s="78">
        <f>BACKUP!M148</f>
        <v>600</v>
      </c>
      <c r="N280" s="78">
        <f>BACKUP!N148</f>
        <v>600</v>
      </c>
      <c r="O280" s="78">
        <f>BACKUP!O148</f>
        <v>600</v>
      </c>
      <c r="P280" s="78">
        <f t="shared" si="212"/>
        <v>7200</v>
      </c>
      <c r="Q280" s="79">
        <f t="shared" si="213"/>
        <v>1200</v>
      </c>
      <c r="R280" s="78">
        <f t="shared" si="214"/>
        <v>6000</v>
      </c>
      <c r="S280" s="66"/>
      <c r="T280" s="66"/>
      <c r="U280" s="78"/>
      <c r="V280" s="66"/>
      <c r="W280" s="66"/>
      <c r="X280" s="66"/>
      <c r="Y280" s="66"/>
      <c r="Z280" s="66"/>
      <c r="AA280" s="66"/>
      <c r="AB280" s="66"/>
      <c r="AC280" s="66"/>
      <c r="AD280" s="66"/>
      <c r="AE280" s="66"/>
      <c r="AF280" s="66"/>
      <c r="AG280" s="66"/>
      <c r="AH280" s="66"/>
      <c r="AI280" s="66"/>
      <c r="AJ280" s="66"/>
      <c r="AK280" s="66"/>
      <c r="AL280" s="66"/>
      <c r="AM280" s="66"/>
      <c r="AN280" s="66"/>
      <c r="AO280" s="66"/>
      <c r="AP280" s="66"/>
      <c r="AQ280" s="66"/>
      <c r="AR280" s="66"/>
      <c r="AS280" s="66"/>
      <c r="AT280" s="66"/>
      <c r="AU280" s="66"/>
    </row>
    <row r="281" spans="1:47" x14ac:dyDescent="0.2">
      <c r="A281" s="78" t="str">
        <f>BACKUP!A149</f>
        <v xml:space="preserve">   Removals </v>
      </c>
      <c r="B281" s="66"/>
      <c r="C281" s="158" t="s">
        <v>565</v>
      </c>
      <c r="D281" s="78">
        <f>BACKUP!D149</f>
        <v>0</v>
      </c>
      <c r="E281" s="78">
        <f>BACKUP!E149</f>
        <v>0</v>
      </c>
      <c r="F281" s="78">
        <f>BACKUP!F149</f>
        <v>0</v>
      </c>
      <c r="G281" s="78">
        <f>BACKUP!G149</f>
        <v>0</v>
      </c>
      <c r="H281" s="78">
        <f>BACKUP!H149</f>
        <v>0</v>
      </c>
      <c r="I281" s="78">
        <f>BACKUP!I149</f>
        <v>0</v>
      </c>
      <c r="J281" s="78">
        <f>BACKUP!J149</f>
        <v>0</v>
      </c>
      <c r="K281" s="78">
        <f>BACKUP!K149</f>
        <v>0</v>
      </c>
      <c r="L281" s="78">
        <f>BACKUP!L149</f>
        <v>0</v>
      </c>
      <c r="M281" s="78">
        <f>BACKUP!M149</f>
        <v>0</v>
      </c>
      <c r="N281" s="78">
        <f>BACKUP!N149</f>
        <v>0</v>
      </c>
      <c r="O281" s="78">
        <f>BACKUP!O149</f>
        <v>0</v>
      </c>
      <c r="P281" s="78">
        <f t="shared" si="212"/>
        <v>0</v>
      </c>
      <c r="Q281" s="79">
        <f t="shared" si="213"/>
        <v>0</v>
      </c>
      <c r="R281" s="78">
        <f t="shared" si="214"/>
        <v>0</v>
      </c>
      <c r="S281" s="66"/>
      <c r="T281" s="66"/>
      <c r="U281" s="78"/>
      <c r="V281" s="66"/>
      <c r="W281" s="66"/>
      <c r="X281" s="66"/>
      <c r="Y281" s="66"/>
      <c r="Z281" s="66"/>
      <c r="AA281" s="66"/>
      <c r="AB281" s="66"/>
      <c r="AC281" s="66"/>
      <c r="AD281" s="66"/>
      <c r="AE281" s="66"/>
      <c r="AF281" s="66"/>
      <c r="AG281" s="66"/>
      <c r="AH281" s="66"/>
      <c r="AI281" s="66"/>
      <c r="AJ281" s="66"/>
      <c r="AK281" s="66"/>
      <c r="AL281" s="66"/>
      <c r="AM281" s="66"/>
      <c r="AN281" s="66"/>
      <c r="AO281" s="66"/>
      <c r="AP281" s="66"/>
      <c r="AQ281" s="66"/>
      <c r="AR281" s="66"/>
      <c r="AS281" s="66"/>
      <c r="AT281" s="66"/>
      <c r="AU281" s="66"/>
    </row>
    <row r="282" spans="1:47" x14ac:dyDescent="0.2">
      <c r="A282" s="78" t="str">
        <f>BACKUP!A150</f>
        <v xml:space="preserve">   Salvage </v>
      </c>
      <c r="B282" s="66"/>
      <c r="C282" s="158" t="s">
        <v>565</v>
      </c>
      <c r="D282" s="78">
        <f>BACKUP!D150</f>
        <v>0</v>
      </c>
      <c r="E282" s="78">
        <f>BACKUP!E150</f>
        <v>0</v>
      </c>
      <c r="F282" s="78">
        <f>BACKUP!F150</f>
        <v>0</v>
      </c>
      <c r="G282" s="78">
        <f>BACKUP!G150</f>
        <v>0</v>
      </c>
      <c r="H282" s="78">
        <f>BACKUP!H150</f>
        <v>0</v>
      </c>
      <c r="I282" s="78">
        <f>BACKUP!I150</f>
        <v>0</v>
      </c>
      <c r="J282" s="78">
        <f>BACKUP!J150</f>
        <v>0</v>
      </c>
      <c r="K282" s="78">
        <f>BACKUP!K150</f>
        <v>0</v>
      </c>
      <c r="L282" s="78">
        <f>BACKUP!L150</f>
        <v>0</v>
      </c>
      <c r="M282" s="78">
        <f>BACKUP!M150</f>
        <v>0</v>
      </c>
      <c r="N282" s="78">
        <f>BACKUP!N150</f>
        <v>0</v>
      </c>
      <c r="O282" s="78">
        <f>BACKUP!O150</f>
        <v>0</v>
      </c>
      <c r="P282" s="78">
        <f t="shared" si="212"/>
        <v>0</v>
      </c>
      <c r="Q282" s="79">
        <f t="shared" si="213"/>
        <v>0</v>
      </c>
      <c r="R282" s="78">
        <f t="shared" si="214"/>
        <v>0</v>
      </c>
      <c r="S282" s="66"/>
      <c r="T282" s="78"/>
      <c r="U282" s="78"/>
      <c r="V282" s="66"/>
      <c r="W282" s="66"/>
      <c r="X282" s="66"/>
      <c r="Y282" s="66"/>
      <c r="Z282" s="66"/>
      <c r="AA282" s="66"/>
      <c r="AB282" s="66"/>
      <c r="AC282" s="66"/>
      <c r="AD282" s="66"/>
      <c r="AE282" s="66"/>
      <c r="AF282" s="66"/>
      <c r="AG282" s="66"/>
      <c r="AH282" s="66"/>
      <c r="AI282" s="66"/>
      <c r="AJ282" s="66"/>
      <c r="AK282" s="66"/>
      <c r="AL282" s="66"/>
      <c r="AM282" s="66"/>
      <c r="AN282" s="66"/>
      <c r="AO282" s="66"/>
      <c r="AP282" s="66"/>
      <c r="AQ282" s="66"/>
      <c r="AR282" s="66"/>
      <c r="AS282" s="66"/>
      <c r="AT282" s="66"/>
      <c r="AU282" s="66"/>
    </row>
    <row r="283" spans="1:47" x14ac:dyDescent="0.2">
      <c r="A283" s="78" t="str">
        <f>BACKUP!A151</f>
        <v xml:space="preserve">   Rate Case Adjustment</v>
      </c>
      <c r="B283" s="66"/>
      <c r="C283" s="104" t="s">
        <v>564</v>
      </c>
      <c r="D283" s="78">
        <f>BACKUP!D151</f>
        <v>0</v>
      </c>
      <c r="E283" s="78">
        <f>BACKUP!E151</f>
        <v>0</v>
      </c>
      <c r="F283" s="78">
        <f>BACKUP!F151</f>
        <v>0</v>
      </c>
      <c r="G283" s="78">
        <f>BACKUP!G151</f>
        <v>0</v>
      </c>
      <c r="H283" s="78">
        <f>BACKUP!H151</f>
        <v>0</v>
      </c>
      <c r="I283" s="78">
        <f>BACKUP!I151</f>
        <v>0</v>
      </c>
      <c r="J283" s="78">
        <f>BACKUP!J151</f>
        <v>0</v>
      </c>
      <c r="K283" s="78">
        <f>BACKUP!K151</f>
        <v>0</v>
      </c>
      <c r="L283" s="78">
        <f>BACKUP!L151</f>
        <v>0</v>
      </c>
      <c r="M283" s="78">
        <f>BACKUP!M151</f>
        <v>0</v>
      </c>
      <c r="N283" s="78">
        <f>BACKUP!N151</f>
        <v>0</v>
      </c>
      <c r="O283" s="78">
        <f>BACKUP!O151</f>
        <v>0</v>
      </c>
      <c r="P283" s="78">
        <f t="shared" si="212"/>
        <v>0</v>
      </c>
      <c r="Q283" s="79">
        <f t="shared" si="213"/>
        <v>0</v>
      </c>
      <c r="R283" s="78">
        <f t="shared" si="214"/>
        <v>0</v>
      </c>
      <c r="S283" s="66"/>
      <c r="T283" s="78"/>
      <c r="U283" s="78"/>
      <c r="V283" s="66"/>
      <c r="W283" s="66"/>
      <c r="X283" s="66"/>
      <c r="Y283" s="66"/>
      <c r="Z283" s="66"/>
      <c r="AA283" s="66"/>
      <c r="AB283" s="66"/>
      <c r="AC283" s="66"/>
      <c r="AD283" s="66"/>
      <c r="AE283" s="66"/>
      <c r="AF283" s="66"/>
      <c r="AG283" s="66"/>
      <c r="AH283" s="66"/>
      <c r="AI283" s="66"/>
      <c r="AJ283" s="66"/>
      <c r="AK283" s="66"/>
      <c r="AL283" s="66"/>
      <c r="AM283" s="66"/>
      <c r="AN283" s="66"/>
      <c r="AO283" s="66"/>
      <c r="AP283" s="66"/>
      <c r="AQ283" s="66"/>
      <c r="AR283" s="66"/>
      <c r="AS283" s="66"/>
      <c r="AT283" s="66"/>
      <c r="AU283" s="66"/>
    </row>
    <row r="284" spans="1:47" x14ac:dyDescent="0.2">
      <c r="A284" s="78" t="str">
        <f>BACKUP!A152</f>
        <v xml:space="preserve">   Pipe Recoating / Accumulated Reserve Adjustment</v>
      </c>
      <c r="B284" s="66"/>
      <c r="C284" s="104" t="s">
        <v>559</v>
      </c>
      <c r="D284" s="78">
        <f>BACKUP!D152</f>
        <v>-67</v>
      </c>
      <c r="E284" s="78">
        <f>BACKUP!E152</f>
        <v>-67</v>
      </c>
      <c r="F284" s="78">
        <f>BACKUP!F152</f>
        <v>-67</v>
      </c>
      <c r="G284" s="78">
        <f>BACKUP!G152</f>
        <v>-67</v>
      </c>
      <c r="H284" s="78">
        <f>BACKUP!H152</f>
        <v>-67</v>
      </c>
      <c r="I284" s="78">
        <f>BACKUP!I152</f>
        <v>-67</v>
      </c>
      <c r="J284" s="78">
        <f>BACKUP!J152</f>
        <v>-67</v>
      </c>
      <c r="K284" s="78">
        <f>BACKUP!K152</f>
        <v>-67</v>
      </c>
      <c r="L284" s="78">
        <f>BACKUP!L152</f>
        <v>-67</v>
      </c>
      <c r="M284" s="78">
        <f>BACKUP!M152</f>
        <v>-67</v>
      </c>
      <c r="N284" s="78">
        <f>BACKUP!N152</f>
        <v>-67</v>
      </c>
      <c r="O284" s="78">
        <f>BACKUP!O152</f>
        <v>-67</v>
      </c>
      <c r="P284" s="78">
        <f t="shared" si="212"/>
        <v>-804</v>
      </c>
      <c r="Q284" s="79">
        <f t="shared" si="213"/>
        <v>-134</v>
      </c>
      <c r="R284" s="78">
        <f t="shared" si="214"/>
        <v>-670</v>
      </c>
      <c r="S284" s="66"/>
      <c r="T284" s="79">
        <v>0</v>
      </c>
      <c r="U284" s="79">
        <v>0</v>
      </c>
      <c r="V284" s="66"/>
      <c r="W284" s="66"/>
      <c r="X284" s="66"/>
      <c r="Y284" s="66"/>
      <c r="Z284" s="66"/>
      <c r="AA284" s="66"/>
      <c r="AB284" s="66"/>
      <c r="AC284" s="66"/>
      <c r="AD284" s="66"/>
      <c r="AE284" s="66"/>
      <c r="AF284" s="66"/>
      <c r="AG284" s="66"/>
      <c r="AH284" s="66"/>
      <c r="AI284" s="66"/>
      <c r="AJ284" s="66"/>
      <c r="AK284" s="66"/>
      <c r="AL284" s="66"/>
      <c r="AM284" s="66"/>
      <c r="AN284" s="66"/>
      <c r="AO284" s="66"/>
      <c r="AP284" s="66"/>
      <c r="AQ284" s="66"/>
      <c r="AR284" s="66"/>
      <c r="AS284" s="66"/>
      <c r="AT284" s="66"/>
      <c r="AU284" s="66"/>
    </row>
    <row r="285" spans="1:47" x14ac:dyDescent="0.2">
      <c r="A285" s="78" t="str">
        <f>BACKUP!A153</f>
        <v xml:space="preserve">   Asset Sales </v>
      </c>
      <c r="B285" s="66"/>
      <c r="C285" s="104" t="s">
        <v>562</v>
      </c>
      <c r="D285" s="78">
        <f>BACKUP!D153</f>
        <v>0</v>
      </c>
      <c r="E285" s="78">
        <f>BACKUP!E153</f>
        <v>0</v>
      </c>
      <c r="F285" s="78">
        <f>BACKUP!F153</f>
        <v>0</v>
      </c>
      <c r="G285" s="78">
        <f>BACKUP!G153</f>
        <v>0</v>
      </c>
      <c r="H285" s="78">
        <f>BACKUP!H153</f>
        <v>0</v>
      </c>
      <c r="I285" s="78">
        <f>BACKUP!I153</f>
        <v>0</v>
      </c>
      <c r="J285" s="78">
        <f>BACKUP!J153</f>
        <v>0</v>
      </c>
      <c r="K285" s="78">
        <f>BACKUP!K153</f>
        <v>0</v>
      </c>
      <c r="L285" s="78">
        <f>BACKUP!L153</f>
        <v>0</v>
      </c>
      <c r="M285" s="78">
        <f>BACKUP!M153</f>
        <v>0</v>
      </c>
      <c r="N285" s="78">
        <f>BACKUP!N153</f>
        <v>0</v>
      </c>
      <c r="O285" s="78">
        <f>BACKUP!O153</f>
        <v>0</v>
      </c>
      <c r="P285" s="78">
        <f t="shared" si="212"/>
        <v>0</v>
      </c>
      <c r="Q285" s="79">
        <f t="shared" si="213"/>
        <v>0</v>
      </c>
      <c r="R285" s="78">
        <f t="shared" si="214"/>
        <v>0</v>
      </c>
      <c r="S285" s="66"/>
      <c r="T285" s="79">
        <v>0</v>
      </c>
      <c r="U285" s="79">
        <v>0</v>
      </c>
      <c r="V285" s="66"/>
      <c r="W285" s="66"/>
      <c r="X285" s="66"/>
      <c r="Y285" s="66"/>
      <c r="Z285" s="66"/>
      <c r="AA285" s="66"/>
      <c r="AB285" s="66"/>
      <c r="AC285" s="66"/>
      <c r="AD285" s="66"/>
      <c r="AE285" s="66"/>
      <c r="AF285" s="66"/>
      <c r="AG285" s="66"/>
      <c r="AH285" s="66"/>
      <c r="AI285" s="66"/>
      <c r="AJ285" s="66"/>
      <c r="AK285" s="66"/>
      <c r="AL285" s="66"/>
      <c r="AM285" s="66"/>
      <c r="AN285" s="66"/>
      <c r="AO285" s="66"/>
      <c r="AP285" s="66"/>
      <c r="AQ285" s="66"/>
      <c r="AR285" s="66"/>
      <c r="AS285" s="66"/>
      <c r="AT285" s="66"/>
      <c r="AU285" s="66"/>
    </row>
    <row r="286" spans="1:47" x14ac:dyDescent="0.2">
      <c r="A286" s="78" t="str">
        <f>BACKUP!A154</f>
        <v xml:space="preserve">   Retirement of Reserves / Non-Utility Depreciation</v>
      </c>
      <c r="B286" s="66"/>
      <c r="C286" s="104" t="s">
        <v>559</v>
      </c>
      <c r="D286" s="78">
        <f>BACKUP!D154</f>
        <v>3</v>
      </c>
      <c r="E286" s="78">
        <f>BACKUP!E154</f>
        <v>3</v>
      </c>
      <c r="F286" s="78">
        <f>BACKUP!F154</f>
        <v>3</v>
      </c>
      <c r="G286" s="78">
        <f>BACKUP!G154</f>
        <v>3</v>
      </c>
      <c r="H286" s="78">
        <f>BACKUP!H154</f>
        <v>3</v>
      </c>
      <c r="I286" s="78">
        <f>BACKUP!I154</f>
        <v>3</v>
      </c>
      <c r="J286" s="78">
        <f>BACKUP!J154</f>
        <v>3</v>
      </c>
      <c r="K286" s="78">
        <f>BACKUP!K154</f>
        <v>3</v>
      </c>
      <c r="L286" s="78">
        <f>BACKUP!L154</f>
        <v>3</v>
      </c>
      <c r="M286" s="78">
        <f>BACKUP!M154</f>
        <v>3</v>
      </c>
      <c r="N286" s="78">
        <f>BACKUP!N154</f>
        <v>3</v>
      </c>
      <c r="O286" s="78">
        <f>BACKUP!O154</f>
        <v>3</v>
      </c>
      <c r="P286" s="78">
        <f t="shared" si="212"/>
        <v>36</v>
      </c>
      <c r="Q286" s="79">
        <f t="shared" si="213"/>
        <v>6</v>
      </c>
      <c r="R286" s="78">
        <f t="shared" si="214"/>
        <v>30</v>
      </c>
      <c r="S286" s="66"/>
      <c r="T286" s="66"/>
      <c r="U286" s="78"/>
      <c r="V286" s="66"/>
      <c r="W286" s="66"/>
      <c r="X286" s="66"/>
      <c r="Y286" s="66"/>
      <c r="Z286" s="66"/>
      <c r="AA286" s="66"/>
      <c r="AB286" s="66"/>
      <c r="AC286" s="66"/>
      <c r="AD286" s="66"/>
      <c r="AE286" s="66"/>
      <c r="AF286" s="66"/>
      <c r="AG286" s="66"/>
      <c r="AH286" s="66"/>
      <c r="AI286" s="66"/>
      <c r="AJ286" s="66"/>
      <c r="AK286" s="66"/>
      <c r="AL286" s="66"/>
      <c r="AM286" s="66"/>
      <c r="AN286" s="66"/>
      <c r="AO286" s="66"/>
      <c r="AP286" s="66"/>
      <c r="AQ286" s="66"/>
      <c r="AR286" s="66"/>
      <c r="AS286" s="66"/>
      <c r="AT286" s="66"/>
      <c r="AU286" s="66"/>
    </row>
    <row r="287" spans="1:47" x14ac:dyDescent="0.2">
      <c r="A287" s="78" t="str">
        <f>BACKUP!A155</f>
        <v xml:space="preserve">   Actual / Estimate Adjustment</v>
      </c>
      <c r="B287" s="66"/>
      <c r="C287" s="104" t="s">
        <v>563</v>
      </c>
      <c r="D287" s="83">
        <f>BACKUP!D155</f>
        <v>0</v>
      </c>
      <c r="E287" s="83">
        <f>BACKUP!E155</f>
        <v>0</v>
      </c>
      <c r="F287" s="83">
        <f>BACKUP!F155</f>
        <v>0</v>
      </c>
      <c r="G287" s="83">
        <f>BACKUP!G155</f>
        <v>0</v>
      </c>
      <c r="H287" s="83">
        <f>BACKUP!H155</f>
        <v>0</v>
      </c>
      <c r="I287" s="83">
        <f>BACKUP!I155</f>
        <v>0</v>
      </c>
      <c r="J287" s="83">
        <f>BACKUP!J155</f>
        <v>0</v>
      </c>
      <c r="K287" s="83">
        <f>BACKUP!K155</f>
        <v>0</v>
      </c>
      <c r="L287" s="83">
        <f>BACKUP!L155</f>
        <v>0</v>
      </c>
      <c r="M287" s="83">
        <f>BACKUP!M155</f>
        <v>0</v>
      </c>
      <c r="N287" s="83">
        <f>BACKUP!N155</f>
        <v>0</v>
      </c>
      <c r="O287" s="83">
        <f>BACKUP!O155</f>
        <v>0</v>
      </c>
      <c r="P287" s="78">
        <f t="shared" si="212"/>
        <v>0</v>
      </c>
      <c r="Q287" s="79">
        <f t="shared" si="213"/>
        <v>0</v>
      </c>
      <c r="R287" s="78">
        <f t="shared" si="214"/>
        <v>0</v>
      </c>
      <c r="S287" s="66"/>
      <c r="T287" s="78"/>
      <c r="U287" s="78"/>
      <c r="V287" s="66"/>
      <c r="W287" s="66"/>
      <c r="X287" s="66"/>
      <c r="Y287" s="66"/>
      <c r="Z287" s="66"/>
      <c r="AA287" s="66"/>
      <c r="AB287" s="66"/>
      <c r="AC287" s="66"/>
      <c r="AD287" s="66"/>
      <c r="AE287" s="66"/>
      <c r="AF287" s="66"/>
      <c r="AG287" s="66"/>
      <c r="AH287" s="66"/>
      <c r="AI287" s="66"/>
      <c r="AJ287" s="66"/>
      <c r="AK287" s="66"/>
      <c r="AL287" s="66"/>
      <c r="AM287" s="66"/>
      <c r="AN287" s="66"/>
      <c r="AO287" s="66"/>
      <c r="AP287" s="66"/>
      <c r="AQ287" s="66"/>
      <c r="AR287" s="66"/>
      <c r="AS287" s="66"/>
      <c r="AT287" s="66"/>
      <c r="AU287" s="66"/>
    </row>
    <row r="288" spans="1:47" ht="3.95" customHeight="1" x14ac:dyDescent="0.2">
      <c r="A288" s="66"/>
      <c r="B288" s="66"/>
      <c r="C288" s="104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66"/>
      <c r="Q288" s="66"/>
      <c r="R288" s="66"/>
      <c r="S288" s="66"/>
      <c r="T288" s="78"/>
      <c r="U288" s="78"/>
      <c r="V288" s="66"/>
      <c r="W288" s="66"/>
      <c r="X288" s="66"/>
      <c r="Y288" s="66"/>
      <c r="Z288" s="66"/>
      <c r="AA288" s="66"/>
      <c r="AB288" s="66"/>
      <c r="AC288" s="66"/>
      <c r="AD288" s="66"/>
      <c r="AE288" s="66"/>
      <c r="AF288" s="66"/>
      <c r="AG288" s="66"/>
      <c r="AH288" s="66"/>
      <c r="AI288" s="66"/>
      <c r="AJ288" s="66"/>
      <c r="AK288" s="66"/>
      <c r="AL288" s="66"/>
      <c r="AM288" s="66"/>
      <c r="AN288" s="66"/>
      <c r="AO288" s="66"/>
      <c r="AP288" s="66"/>
      <c r="AQ288" s="66"/>
      <c r="AR288" s="66"/>
      <c r="AS288" s="66"/>
      <c r="AT288" s="66"/>
      <c r="AU288" s="66"/>
    </row>
    <row r="289" spans="1:47" x14ac:dyDescent="0.2">
      <c r="A289" s="86" t="str">
        <f>BACKUP!A157</f>
        <v>Accumulated Depreciation - End. Balance</v>
      </c>
      <c r="B289" s="66"/>
      <c r="C289" s="104"/>
      <c r="D289" s="83">
        <f>BACKUP!D157</f>
        <v>125856</v>
      </c>
      <c r="E289" s="83">
        <f>BACKUP!E157</f>
        <v>127595</v>
      </c>
      <c r="F289" s="83">
        <f>BACKUP!F157</f>
        <v>129334</v>
      </c>
      <c r="G289" s="83">
        <f>BACKUP!G157</f>
        <v>131073</v>
      </c>
      <c r="H289" s="83">
        <f>BACKUP!H157</f>
        <v>132812</v>
      </c>
      <c r="I289" s="83">
        <f>BACKUP!I157</f>
        <v>134553</v>
      </c>
      <c r="J289" s="83">
        <f>BACKUP!J157</f>
        <v>136298</v>
      </c>
      <c r="K289" s="83">
        <f>BACKUP!K157</f>
        <v>138043</v>
      </c>
      <c r="L289" s="83">
        <f>BACKUP!L157</f>
        <v>139807</v>
      </c>
      <c r="M289" s="83">
        <f>BACKUP!M157</f>
        <v>141571</v>
      </c>
      <c r="N289" s="83">
        <f>BACKUP!N157</f>
        <v>143338</v>
      </c>
      <c r="O289" s="83">
        <f>BACKUP!O157</f>
        <v>145109</v>
      </c>
      <c r="P289" s="66"/>
      <c r="Q289" s="66"/>
      <c r="R289" s="66"/>
      <c r="S289" s="66"/>
      <c r="T289" s="78"/>
      <c r="U289" s="78"/>
      <c r="V289" s="66"/>
      <c r="W289" s="66"/>
      <c r="X289" s="66"/>
      <c r="Y289" s="66"/>
      <c r="Z289" s="66"/>
      <c r="AA289" s="66"/>
      <c r="AB289" s="66"/>
      <c r="AC289" s="66"/>
      <c r="AD289" s="66"/>
      <c r="AE289" s="66"/>
      <c r="AF289" s="66"/>
      <c r="AG289" s="66"/>
      <c r="AH289" s="66"/>
      <c r="AI289" s="66"/>
      <c r="AJ289" s="66"/>
      <c r="AK289" s="66"/>
      <c r="AL289" s="66"/>
      <c r="AM289" s="66"/>
      <c r="AN289" s="66"/>
      <c r="AO289" s="66"/>
      <c r="AP289" s="66"/>
      <c r="AQ289" s="66"/>
      <c r="AR289" s="66"/>
      <c r="AS289" s="66"/>
      <c r="AT289" s="66"/>
      <c r="AU289" s="66"/>
    </row>
    <row r="290" spans="1:47" x14ac:dyDescent="0.2">
      <c r="A290" s="66"/>
      <c r="B290" s="66"/>
      <c r="C290" s="104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78"/>
      <c r="V290" s="66"/>
      <c r="W290" s="66"/>
      <c r="X290" s="66"/>
      <c r="Y290" s="66"/>
      <c r="Z290" s="66"/>
      <c r="AA290" s="66"/>
      <c r="AB290" s="66"/>
      <c r="AC290" s="66"/>
      <c r="AD290" s="66"/>
      <c r="AE290" s="66"/>
      <c r="AF290" s="66"/>
      <c r="AG290" s="66"/>
      <c r="AH290" s="66"/>
      <c r="AI290" s="66"/>
      <c r="AJ290" s="66"/>
      <c r="AK290" s="66"/>
      <c r="AL290" s="66"/>
      <c r="AM290" s="66"/>
      <c r="AN290" s="66"/>
      <c r="AO290" s="66"/>
      <c r="AP290" s="66"/>
      <c r="AQ290" s="66"/>
      <c r="AR290" s="66"/>
      <c r="AS290" s="66"/>
      <c r="AT290" s="66"/>
      <c r="AU290" s="66"/>
    </row>
    <row r="291" spans="1:47" x14ac:dyDescent="0.2">
      <c r="A291" s="86" t="str">
        <f>BACKUP!A167</f>
        <v>Deferred Contract Reform. Costs (NonCur.) - End. Balance</v>
      </c>
      <c r="B291" s="66"/>
      <c r="C291" s="104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66"/>
      <c r="Q291" s="66"/>
      <c r="R291" s="66"/>
      <c r="S291" s="66"/>
      <c r="T291" s="78"/>
      <c r="U291" s="78"/>
      <c r="V291" s="66"/>
      <c r="W291" s="66"/>
      <c r="X291" s="66"/>
      <c r="Y291" s="66"/>
      <c r="Z291" s="66"/>
      <c r="AA291" s="66"/>
      <c r="AB291" s="66"/>
      <c r="AC291" s="66"/>
      <c r="AD291" s="66"/>
      <c r="AE291" s="66"/>
      <c r="AF291" s="66"/>
      <c r="AG291" s="66"/>
      <c r="AH291" s="66"/>
      <c r="AI291" s="66"/>
      <c r="AJ291" s="66"/>
      <c r="AK291" s="66"/>
      <c r="AL291" s="66"/>
      <c r="AM291" s="66"/>
      <c r="AN291" s="66"/>
      <c r="AO291" s="66"/>
      <c r="AP291" s="66"/>
      <c r="AQ291" s="66"/>
      <c r="AR291" s="66"/>
      <c r="AS291" s="66"/>
      <c r="AT291" s="66"/>
      <c r="AU291" s="66"/>
    </row>
    <row r="292" spans="1:47" x14ac:dyDescent="0.2">
      <c r="A292" s="78" t="str">
        <f>BACKUP!A169</f>
        <v xml:space="preserve">      Change</v>
      </c>
      <c r="B292" s="66"/>
      <c r="C292" s="104" t="s">
        <v>566</v>
      </c>
      <c r="D292" s="78">
        <f>BACKUP!D169</f>
        <v>0</v>
      </c>
      <c r="E292" s="78">
        <f>BACKUP!E169</f>
        <v>0</v>
      </c>
      <c r="F292" s="78">
        <f>BACKUP!F169</f>
        <v>0</v>
      </c>
      <c r="G292" s="78">
        <f>BACKUP!G169</f>
        <v>0</v>
      </c>
      <c r="H292" s="78">
        <f>BACKUP!H169</f>
        <v>0</v>
      </c>
      <c r="I292" s="78">
        <f>BACKUP!I169</f>
        <v>0</v>
      </c>
      <c r="J292" s="78">
        <f>BACKUP!J169</f>
        <v>0</v>
      </c>
      <c r="K292" s="78">
        <f>BACKUP!K169</f>
        <v>0</v>
      </c>
      <c r="L292" s="78">
        <f>BACKUP!L169</f>
        <v>0</v>
      </c>
      <c r="M292" s="78">
        <f>BACKUP!M169</f>
        <v>0</v>
      </c>
      <c r="N292" s="78">
        <f>BACKUP!N169</f>
        <v>0</v>
      </c>
      <c r="O292" s="78">
        <f>BACKUP!O169</f>
        <v>0</v>
      </c>
      <c r="P292" s="78">
        <f>SUM(D292:O292)</f>
        <v>0</v>
      </c>
      <c r="Q292" s="79">
        <f>SUM(D292:E292)</f>
        <v>0</v>
      </c>
      <c r="R292" s="78">
        <f>P292-Q292</f>
        <v>0</v>
      </c>
      <c r="S292" s="66"/>
      <c r="T292" s="78"/>
      <c r="U292" s="78"/>
      <c r="V292" s="66"/>
      <c r="W292" s="66"/>
      <c r="X292" s="66"/>
      <c r="Y292" s="66"/>
      <c r="Z292" s="66"/>
      <c r="AA292" s="66"/>
      <c r="AB292" s="66"/>
      <c r="AC292" s="66"/>
      <c r="AD292" s="66"/>
      <c r="AE292" s="66"/>
      <c r="AF292" s="66"/>
      <c r="AG292" s="66"/>
      <c r="AH292" s="66"/>
      <c r="AI292" s="66"/>
      <c r="AJ292" s="66"/>
      <c r="AK292" s="66"/>
      <c r="AL292" s="66"/>
      <c r="AM292" s="66"/>
      <c r="AN292" s="66"/>
      <c r="AO292" s="66"/>
      <c r="AP292" s="66"/>
      <c r="AQ292" s="66"/>
      <c r="AR292" s="66"/>
      <c r="AS292" s="66"/>
      <c r="AT292" s="66"/>
      <c r="AU292" s="66"/>
    </row>
    <row r="293" spans="1:47" x14ac:dyDescent="0.2">
      <c r="A293" s="66"/>
      <c r="B293" s="66"/>
      <c r="C293" s="104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78"/>
      <c r="U293" s="78"/>
      <c r="V293" s="66"/>
      <c r="W293" s="66"/>
      <c r="X293" s="66"/>
      <c r="Y293" s="66"/>
      <c r="Z293" s="66"/>
      <c r="AA293" s="66"/>
      <c r="AB293" s="66"/>
      <c r="AC293" s="66"/>
      <c r="AD293" s="66"/>
      <c r="AE293" s="66"/>
      <c r="AF293" s="66"/>
      <c r="AG293" s="66"/>
      <c r="AH293" s="66"/>
      <c r="AI293" s="66"/>
      <c r="AJ293" s="66"/>
      <c r="AK293" s="66"/>
      <c r="AL293" s="66"/>
      <c r="AM293" s="66"/>
      <c r="AN293" s="66"/>
      <c r="AO293" s="66"/>
      <c r="AP293" s="66"/>
      <c r="AQ293" s="66"/>
      <c r="AR293" s="66"/>
      <c r="AS293" s="66"/>
      <c r="AT293" s="66"/>
      <c r="AU293" s="66"/>
    </row>
    <row r="294" spans="1:47" x14ac:dyDescent="0.2">
      <c r="A294" s="102" t="str">
        <f>BACKUP!A231</f>
        <v>Deferred Charges - Beg. Balance</v>
      </c>
      <c r="B294" s="66"/>
      <c r="C294" s="104"/>
      <c r="D294" s="78">
        <f>BACKUP!D231</f>
        <v>3963</v>
      </c>
      <c r="E294" s="78">
        <f>BACKUP!E231</f>
        <v>4150</v>
      </c>
      <c r="F294" s="78">
        <f>BACKUP!F231</f>
        <v>4337</v>
      </c>
      <c r="G294" s="78">
        <f>BACKUP!G231</f>
        <v>4524</v>
      </c>
      <c r="H294" s="78">
        <f>BACKUP!H231</f>
        <v>4711</v>
      </c>
      <c r="I294" s="78">
        <f>BACKUP!I231</f>
        <v>4898</v>
      </c>
      <c r="J294" s="78">
        <f>BACKUP!J231</f>
        <v>5085</v>
      </c>
      <c r="K294" s="78">
        <f>BACKUP!K231</f>
        <v>5273</v>
      </c>
      <c r="L294" s="78">
        <f>BACKUP!L231</f>
        <v>5460</v>
      </c>
      <c r="M294" s="78">
        <f>BACKUP!M231</f>
        <v>5648</v>
      </c>
      <c r="N294" s="78">
        <f>BACKUP!N231</f>
        <v>5835</v>
      </c>
      <c r="O294" s="78">
        <f>BACKUP!O231</f>
        <v>6023</v>
      </c>
      <c r="P294" s="78"/>
      <c r="Q294" s="78"/>
      <c r="R294" s="78"/>
      <c r="S294" s="66"/>
      <c r="T294" s="78"/>
      <c r="U294" s="78"/>
      <c r="V294" s="66"/>
      <c r="W294" s="66"/>
      <c r="X294" s="66"/>
      <c r="Y294" s="66"/>
      <c r="Z294" s="66"/>
      <c r="AA294" s="66"/>
      <c r="AB294" s="66"/>
      <c r="AC294" s="66"/>
      <c r="AD294" s="66"/>
      <c r="AE294" s="66"/>
      <c r="AF294" s="66"/>
      <c r="AG294" s="66"/>
      <c r="AH294" s="66"/>
      <c r="AI294" s="66"/>
      <c r="AJ294" s="66"/>
      <c r="AK294" s="66"/>
      <c r="AL294" s="66"/>
      <c r="AM294" s="66"/>
      <c r="AN294" s="66"/>
      <c r="AO294" s="66"/>
      <c r="AP294" s="66"/>
      <c r="AQ294" s="66"/>
      <c r="AR294" s="66"/>
      <c r="AS294" s="66"/>
      <c r="AT294" s="66"/>
      <c r="AU294" s="66"/>
    </row>
    <row r="295" spans="1:47" x14ac:dyDescent="0.2">
      <c r="A295" s="78" t="str">
        <f>BACKUP!A232</f>
        <v xml:space="preserve">   Amortized Loss on Reacquired Debt</v>
      </c>
      <c r="B295" s="66"/>
      <c r="C295" s="104" t="s">
        <v>559</v>
      </c>
      <c r="D295" s="78">
        <f>BACKUP!D232</f>
        <v>0</v>
      </c>
      <c r="E295" s="78">
        <f>BACKUP!E232</f>
        <v>0</v>
      </c>
      <c r="F295" s="78">
        <f>BACKUP!F232</f>
        <v>0</v>
      </c>
      <c r="G295" s="78">
        <f>BACKUP!G232</f>
        <v>0</v>
      </c>
      <c r="H295" s="78">
        <f>BACKUP!H232</f>
        <v>0</v>
      </c>
      <c r="I295" s="78">
        <f>BACKUP!I232</f>
        <v>0</v>
      </c>
      <c r="J295" s="78">
        <f>BACKUP!J232</f>
        <v>0</v>
      </c>
      <c r="K295" s="78">
        <f>BACKUP!K232</f>
        <v>0</v>
      </c>
      <c r="L295" s="78">
        <f>BACKUP!L232</f>
        <v>0</v>
      </c>
      <c r="M295" s="78">
        <f>BACKUP!M232</f>
        <v>0</v>
      </c>
      <c r="N295" s="78">
        <f>BACKUP!N232</f>
        <v>0</v>
      </c>
      <c r="O295" s="78">
        <f>BACKUP!O232</f>
        <v>0</v>
      </c>
      <c r="P295" s="78">
        <f t="shared" ref="P295:P306" si="215">SUM(D295:O295)</f>
        <v>0</v>
      </c>
      <c r="Q295" s="79">
        <f t="shared" ref="Q295:Q306" si="216">SUM(D295:E295)</f>
        <v>0</v>
      </c>
      <c r="R295" s="78">
        <f t="shared" ref="R295:R306" si="217">P295-Q295</f>
        <v>0</v>
      </c>
      <c r="S295" s="66"/>
      <c r="T295" s="79">
        <v>0</v>
      </c>
      <c r="U295" s="79">
        <v>0</v>
      </c>
      <c r="V295" s="66"/>
      <c r="W295" s="66"/>
      <c r="X295" s="66"/>
      <c r="Y295" s="66"/>
      <c r="Z295" s="66"/>
      <c r="AA295" s="66"/>
      <c r="AB295" s="66"/>
      <c r="AC295" s="66"/>
      <c r="AD295" s="66"/>
      <c r="AE295" s="66"/>
      <c r="AF295" s="66"/>
      <c r="AG295" s="66"/>
      <c r="AH295" s="66"/>
      <c r="AI295" s="66"/>
      <c r="AJ295" s="66"/>
      <c r="AK295" s="66"/>
      <c r="AL295" s="66"/>
      <c r="AM295" s="66"/>
      <c r="AN295" s="66"/>
      <c r="AO295" s="66"/>
      <c r="AP295" s="66"/>
      <c r="AQ295" s="66"/>
      <c r="AR295" s="66"/>
      <c r="AS295" s="66"/>
      <c r="AT295" s="66"/>
      <c r="AU295" s="66"/>
    </row>
    <row r="296" spans="1:47" x14ac:dyDescent="0.2">
      <c r="A296" s="78" t="str">
        <f>BACKUP!A233</f>
        <v xml:space="preserve">   Non Construc.WIP (Incl. Temp. Holding) - Normal</v>
      </c>
      <c r="B296" s="66"/>
      <c r="C296" s="104" t="s">
        <v>559</v>
      </c>
      <c r="D296" s="78">
        <f>BACKUP!D233</f>
        <v>200</v>
      </c>
      <c r="E296" s="78">
        <f>BACKUP!E233</f>
        <v>200</v>
      </c>
      <c r="F296" s="78">
        <f>BACKUP!F233</f>
        <v>200</v>
      </c>
      <c r="G296" s="78">
        <f>BACKUP!G233</f>
        <v>200</v>
      </c>
      <c r="H296" s="78">
        <f>BACKUP!H233</f>
        <v>200</v>
      </c>
      <c r="I296" s="78">
        <f>BACKUP!I233</f>
        <v>200</v>
      </c>
      <c r="J296" s="78">
        <f>BACKUP!J233</f>
        <v>200</v>
      </c>
      <c r="K296" s="78">
        <f>BACKUP!K233</f>
        <v>200</v>
      </c>
      <c r="L296" s="78">
        <f>BACKUP!L233</f>
        <v>200</v>
      </c>
      <c r="M296" s="78">
        <f>BACKUP!M233</f>
        <v>200</v>
      </c>
      <c r="N296" s="78">
        <f>BACKUP!N233</f>
        <v>200</v>
      </c>
      <c r="O296" s="78">
        <f>BACKUP!O233</f>
        <v>200</v>
      </c>
      <c r="P296" s="78">
        <f t="shared" si="215"/>
        <v>2400</v>
      </c>
      <c r="Q296" s="79">
        <f t="shared" si="216"/>
        <v>400</v>
      </c>
      <c r="R296" s="78">
        <f t="shared" si="217"/>
        <v>2000</v>
      </c>
      <c r="S296" s="66"/>
      <c r="T296" s="78"/>
      <c r="U296" s="78"/>
      <c r="V296" s="66"/>
      <c r="W296" s="66"/>
      <c r="X296" s="66"/>
      <c r="Y296" s="66"/>
      <c r="Z296" s="66"/>
      <c r="AA296" s="66"/>
      <c r="AB296" s="66"/>
      <c r="AC296" s="66"/>
      <c r="AD296" s="66"/>
      <c r="AE296" s="66"/>
      <c r="AF296" s="66"/>
      <c r="AG296" s="66"/>
      <c r="AH296" s="66"/>
      <c r="AI296" s="66"/>
      <c r="AJ296" s="66"/>
      <c r="AK296" s="66"/>
      <c r="AL296" s="66"/>
      <c r="AM296" s="66"/>
      <c r="AN296" s="66"/>
      <c r="AO296" s="66"/>
      <c r="AP296" s="66"/>
      <c r="AQ296" s="66"/>
      <c r="AR296" s="66"/>
      <c r="AS296" s="66"/>
      <c r="AT296" s="66"/>
      <c r="AU296" s="66"/>
    </row>
    <row r="297" spans="1:47" x14ac:dyDescent="0.2">
      <c r="A297" s="78" t="str">
        <f>BACKUP!A234</f>
        <v xml:space="preserve">          - Y2K Cost Deferrals (Reclass to Reg. Assets 7/00)</v>
      </c>
      <c r="B297" s="66"/>
      <c r="C297" s="104" t="s">
        <v>559</v>
      </c>
      <c r="D297" s="78">
        <f>BACKUP!D234</f>
        <v>0</v>
      </c>
      <c r="E297" s="78">
        <f>BACKUP!E234</f>
        <v>0</v>
      </c>
      <c r="F297" s="78">
        <f>BACKUP!F234</f>
        <v>0</v>
      </c>
      <c r="G297" s="78">
        <f>BACKUP!G234</f>
        <v>0</v>
      </c>
      <c r="H297" s="78">
        <f>BACKUP!H234</f>
        <v>0</v>
      </c>
      <c r="I297" s="78">
        <f>BACKUP!I234</f>
        <v>0</v>
      </c>
      <c r="J297" s="78">
        <f>BACKUP!J234</f>
        <v>0</v>
      </c>
      <c r="K297" s="78">
        <f>BACKUP!K234</f>
        <v>0</v>
      </c>
      <c r="L297" s="78">
        <f>BACKUP!L234</f>
        <v>0</v>
      </c>
      <c r="M297" s="78">
        <f>BACKUP!M234</f>
        <v>0</v>
      </c>
      <c r="N297" s="78">
        <f>BACKUP!N234</f>
        <v>0</v>
      </c>
      <c r="O297" s="78">
        <f>BACKUP!O234</f>
        <v>0</v>
      </c>
      <c r="P297" s="78">
        <f t="shared" si="215"/>
        <v>0</v>
      </c>
      <c r="Q297" s="79">
        <f t="shared" si="216"/>
        <v>0</v>
      </c>
      <c r="R297" s="78">
        <f t="shared" si="217"/>
        <v>0</v>
      </c>
      <c r="S297" s="66"/>
      <c r="T297" s="66"/>
      <c r="U297" s="78"/>
      <c r="V297" s="66"/>
      <c r="W297" s="66"/>
      <c r="X297" s="66"/>
      <c r="Y297" s="66"/>
      <c r="Z297" s="66"/>
      <c r="AA297" s="66"/>
      <c r="AB297" s="66"/>
      <c r="AC297" s="66"/>
      <c r="AD297" s="66"/>
      <c r="AE297" s="66"/>
      <c r="AF297" s="66"/>
      <c r="AG297" s="66"/>
      <c r="AH297" s="66"/>
      <c r="AI297" s="66"/>
      <c r="AJ297" s="66"/>
      <c r="AK297" s="66"/>
      <c r="AL297" s="66"/>
      <c r="AM297" s="66"/>
      <c r="AN297" s="66"/>
      <c r="AO297" s="66"/>
      <c r="AP297" s="66"/>
      <c r="AQ297" s="66"/>
      <c r="AR297" s="66"/>
      <c r="AS297" s="66"/>
      <c r="AT297" s="66"/>
      <c r="AU297" s="66"/>
    </row>
    <row r="298" spans="1:47" x14ac:dyDescent="0.2">
      <c r="A298" s="78" t="str">
        <f>BACKUP!A235</f>
        <v xml:space="preserve">          - Navajo ROW</v>
      </c>
      <c r="B298" s="66"/>
      <c r="C298" s="104" t="s">
        <v>559</v>
      </c>
      <c r="D298" s="78">
        <f>BACKUP!D235</f>
        <v>0</v>
      </c>
      <c r="E298" s="78">
        <f>BACKUP!E235</f>
        <v>0</v>
      </c>
      <c r="F298" s="78">
        <f>BACKUP!F235</f>
        <v>0</v>
      </c>
      <c r="G298" s="78">
        <f>BACKUP!G235</f>
        <v>0</v>
      </c>
      <c r="H298" s="78">
        <f>BACKUP!H235</f>
        <v>0</v>
      </c>
      <c r="I298" s="78">
        <f>BACKUP!I235</f>
        <v>0</v>
      </c>
      <c r="J298" s="78">
        <f>BACKUP!J235</f>
        <v>0</v>
      </c>
      <c r="K298" s="78">
        <f>BACKUP!K235</f>
        <v>0</v>
      </c>
      <c r="L298" s="78">
        <f>BACKUP!L235</f>
        <v>0</v>
      </c>
      <c r="M298" s="78">
        <f>BACKUP!M235</f>
        <v>0</v>
      </c>
      <c r="N298" s="78">
        <f>BACKUP!N235</f>
        <v>0</v>
      </c>
      <c r="O298" s="78">
        <f>BACKUP!O235</f>
        <v>0</v>
      </c>
      <c r="P298" s="78">
        <f t="shared" si="215"/>
        <v>0</v>
      </c>
      <c r="Q298" s="79">
        <f t="shared" si="216"/>
        <v>0</v>
      </c>
      <c r="R298" s="78">
        <f t="shared" si="217"/>
        <v>0</v>
      </c>
      <c r="S298" s="66"/>
      <c r="T298" s="79">
        <v>0</v>
      </c>
      <c r="U298" s="79">
        <v>0</v>
      </c>
      <c r="V298" s="66"/>
      <c r="W298" s="66"/>
      <c r="X298" s="66"/>
      <c r="Y298" s="66"/>
      <c r="Z298" s="66"/>
      <c r="AA298" s="66"/>
      <c r="AB298" s="66"/>
      <c r="AC298" s="66"/>
      <c r="AD298" s="66"/>
      <c r="AE298" s="66"/>
      <c r="AF298" s="66"/>
      <c r="AG298" s="66"/>
      <c r="AH298" s="66"/>
      <c r="AI298" s="66"/>
      <c r="AJ298" s="66"/>
      <c r="AK298" s="66"/>
      <c r="AL298" s="66"/>
      <c r="AM298" s="66"/>
      <c r="AN298" s="66"/>
      <c r="AO298" s="66"/>
      <c r="AP298" s="66"/>
      <c r="AQ298" s="66"/>
      <c r="AR298" s="66"/>
      <c r="AS298" s="66"/>
      <c r="AT298" s="66"/>
      <c r="AU298" s="66"/>
    </row>
    <row r="299" spans="1:47" x14ac:dyDescent="0.2">
      <c r="A299" s="78" t="str">
        <f>BACKUP!A236</f>
        <v xml:space="preserve">   Unamortized Debt Expense</v>
      </c>
      <c r="B299" s="66"/>
      <c r="C299" s="104" t="s">
        <v>559</v>
      </c>
      <c r="D299" s="78">
        <f>BACKUP!D236</f>
        <v>-1</v>
      </c>
      <c r="E299" s="78">
        <f>BACKUP!E236</f>
        <v>0</v>
      </c>
      <c r="F299" s="78">
        <f>BACKUP!F236</f>
        <v>-1</v>
      </c>
      <c r="G299" s="78">
        <f>BACKUP!G236</f>
        <v>0</v>
      </c>
      <c r="H299" s="78">
        <f>BACKUP!H236</f>
        <v>-1</v>
      </c>
      <c r="I299" s="78">
        <f>BACKUP!I236</f>
        <v>0</v>
      </c>
      <c r="J299" s="78">
        <f>BACKUP!J236</f>
        <v>0</v>
      </c>
      <c r="K299" s="78">
        <f>BACKUP!K236</f>
        <v>0</v>
      </c>
      <c r="L299" s="78">
        <f>BACKUP!L236</f>
        <v>0</v>
      </c>
      <c r="M299" s="78">
        <f>BACKUP!M236</f>
        <v>0</v>
      </c>
      <c r="N299" s="78">
        <f>BACKUP!N236</f>
        <v>0</v>
      </c>
      <c r="O299" s="78">
        <f>BACKUP!O236</f>
        <v>0</v>
      </c>
      <c r="P299" s="78">
        <f t="shared" si="215"/>
        <v>-3</v>
      </c>
      <c r="Q299" s="79">
        <f t="shared" si="216"/>
        <v>-1</v>
      </c>
      <c r="R299" s="78">
        <f t="shared" si="217"/>
        <v>-2</v>
      </c>
      <c r="S299" s="66"/>
      <c r="T299" s="79">
        <v>0</v>
      </c>
      <c r="U299" s="79">
        <v>0</v>
      </c>
      <c r="V299" s="66"/>
      <c r="W299" s="66"/>
      <c r="X299" s="66"/>
      <c r="Y299" s="66"/>
      <c r="Z299" s="66"/>
      <c r="AA299" s="66"/>
      <c r="AB299" s="66"/>
      <c r="AC299" s="66"/>
      <c r="AD299" s="66"/>
      <c r="AE299" s="66"/>
      <c r="AF299" s="66"/>
      <c r="AG299" s="66"/>
      <c r="AH299" s="66"/>
      <c r="AI299" s="66"/>
      <c r="AJ299" s="66"/>
      <c r="AK299" s="66"/>
      <c r="AL299" s="66"/>
      <c r="AM299" s="66"/>
      <c r="AN299" s="66"/>
      <c r="AO299" s="66"/>
      <c r="AP299" s="66"/>
      <c r="AQ299" s="66"/>
      <c r="AR299" s="66"/>
      <c r="AS299" s="66"/>
      <c r="AT299" s="66"/>
      <c r="AU299" s="66"/>
    </row>
    <row r="300" spans="1:47" x14ac:dyDescent="0.2">
      <c r="A300" s="78" t="str">
        <f>BACKUP!A237</f>
        <v xml:space="preserve">   Other (Was Operation Information Costs)</v>
      </c>
      <c r="B300" s="66"/>
      <c r="C300" s="104" t="s">
        <v>559</v>
      </c>
      <c r="D300" s="78">
        <f>BACKUP!D237</f>
        <v>0</v>
      </c>
      <c r="E300" s="78">
        <f>BACKUP!E237</f>
        <v>0</v>
      </c>
      <c r="F300" s="78">
        <f>BACKUP!F237</f>
        <v>0</v>
      </c>
      <c r="G300" s="78">
        <f>BACKUP!G237</f>
        <v>0</v>
      </c>
      <c r="H300" s="78">
        <f>BACKUP!H237</f>
        <v>0</v>
      </c>
      <c r="I300" s="78">
        <f>BACKUP!I237</f>
        <v>0</v>
      </c>
      <c r="J300" s="78">
        <f>BACKUP!J237</f>
        <v>0</v>
      </c>
      <c r="K300" s="78">
        <f>BACKUP!K237</f>
        <v>0</v>
      </c>
      <c r="L300" s="78">
        <f>BACKUP!L237</f>
        <v>0</v>
      </c>
      <c r="M300" s="78">
        <f>BACKUP!M237</f>
        <v>0</v>
      </c>
      <c r="N300" s="78">
        <f>BACKUP!N237</f>
        <v>0</v>
      </c>
      <c r="O300" s="78">
        <f>BACKUP!O237</f>
        <v>0</v>
      </c>
      <c r="P300" s="78">
        <f t="shared" si="215"/>
        <v>0</v>
      </c>
      <c r="Q300" s="79">
        <f t="shared" si="216"/>
        <v>0</v>
      </c>
      <c r="R300" s="78">
        <f t="shared" si="217"/>
        <v>0</v>
      </c>
      <c r="S300" s="66"/>
      <c r="T300" s="79"/>
      <c r="U300" s="79"/>
      <c r="V300" s="66"/>
      <c r="W300" s="66"/>
      <c r="X300" s="66"/>
      <c r="Y300" s="66"/>
      <c r="Z300" s="66"/>
      <c r="AA300" s="66"/>
      <c r="AB300" s="66"/>
      <c r="AC300" s="66"/>
      <c r="AD300" s="66"/>
      <c r="AE300" s="66"/>
      <c r="AF300" s="66"/>
      <c r="AG300" s="66"/>
      <c r="AH300" s="66"/>
      <c r="AI300" s="66"/>
      <c r="AJ300" s="66"/>
      <c r="AK300" s="66"/>
      <c r="AL300" s="66"/>
      <c r="AM300" s="66"/>
      <c r="AN300" s="66"/>
      <c r="AO300" s="66"/>
      <c r="AP300" s="66"/>
      <c r="AQ300" s="66"/>
      <c r="AR300" s="66"/>
      <c r="AS300" s="66"/>
      <c r="AT300" s="66"/>
      <c r="AU300" s="66"/>
    </row>
    <row r="301" spans="1:47" x14ac:dyDescent="0.2">
      <c r="A301" s="78" t="str">
        <f>BACKUP!A238</f>
        <v xml:space="preserve">   Other</v>
      </c>
      <c r="B301" s="66"/>
      <c r="C301" s="104" t="s">
        <v>559</v>
      </c>
      <c r="D301" s="78">
        <f>BACKUP!D238</f>
        <v>0</v>
      </c>
      <c r="E301" s="78">
        <f>BACKUP!E238</f>
        <v>0</v>
      </c>
      <c r="F301" s="78">
        <f>BACKUP!F238</f>
        <v>0</v>
      </c>
      <c r="G301" s="78">
        <f>BACKUP!G238</f>
        <v>0</v>
      </c>
      <c r="H301" s="78">
        <f>BACKUP!H238</f>
        <v>0</v>
      </c>
      <c r="I301" s="78">
        <f>BACKUP!I238</f>
        <v>0</v>
      </c>
      <c r="J301" s="78">
        <f>BACKUP!J238</f>
        <v>0</v>
      </c>
      <c r="K301" s="78">
        <f>BACKUP!K238</f>
        <v>0</v>
      </c>
      <c r="L301" s="78">
        <f>BACKUP!L238</f>
        <v>0</v>
      </c>
      <c r="M301" s="78">
        <f>BACKUP!M238</f>
        <v>0</v>
      </c>
      <c r="N301" s="78">
        <f>BACKUP!N238</f>
        <v>0</v>
      </c>
      <c r="O301" s="78">
        <f>BACKUP!O238</f>
        <v>0</v>
      </c>
      <c r="P301" s="78">
        <f t="shared" si="215"/>
        <v>0</v>
      </c>
      <c r="Q301" s="79">
        <f t="shared" si="216"/>
        <v>0</v>
      </c>
      <c r="R301" s="78">
        <f t="shared" si="217"/>
        <v>0</v>
      </c>
      <c r="S301" s="66"/>
      <c r="T301" s="79">
        <v>0</v>
      </c>
      <c r="U301" s="79">
        <v>0</v>
      </c>
      <c r="V301" s="66"/>
      <c r="W301" s="66"/>
      <c r="X301" s="66"/>
      <c r="Y301" s="66"/>
      <c r="Z301" s="66"/>
      <c r="AA301" s="66"/>
      <c r="AB301" s="66"/>
      <c r="AC301" s="66"/>
      <c r="AD301" s="66"/>
      <c r="AE301" s="66"/>
      <c r="AF301" s="66"/>
      <c r="AG301" s="66"/>
      <c r="AH301" s="66"/>
      <c r="AI301" s="66"/>
      <c r="AJ301" s="66"/>
      <c r="AK301" s="66"/>
      <c r="AL301" s="66"/>
      <c r="AM301" s="66"/>
      <c r="AN301" s="66"/>
      <c r="AO301" s="66"/>
      <c r="AP301" s="66"/>
      <c r="AQ301" s="66"/>
      <c r="AR301" s="66"/>
      <c r="AS301" s="66"/>
      <c r="AT301" s="66"/>
      <c r="AU301" s="66"/>
    </row>
    <row r="302" spans="1:47" x14ac:dyDescent="0.2">
      <c r="A302" s="78" t="str">
        <f>BACKUP!A239</f>
        <v xml:space="preserve">   Santa Fe Amortization</v>
      </c>
      <c r="B302" s="66"/>
      <c r="C302" s="104" t="s">
        <v>559</v>
      </c>
      <c r="D302" s="78">
        <f>BACKUP!D239</f>
        <v>-12</v>
      </c>
      <c r="E302" s="78">
        <f>BACKUP!E239</f>
        <v>-13</v>
      </c>
      <c r="F302" s="78">
        <f>BACKUP!F239</f>
        <v>-12</v>
      </c>
      <c r="G302" s="78">
        <f>BACKUP!G239</f>
        <v>-13</v>
      </c>
      <c r="H302" s="78">
        <f>BACKUP!H239</f>
        <v>-12</v>
      </c>
      <c r="I302" s="78">
        <f>BACKUP!I239</f>
        <v>-13</v>
      </c>
      <c r="J302" s="78">
        <f>BACKUP!J239</f>
        <v>-12</v>
      </c>
      <c r="K302" s="78">
        <f>BACKUP!K239</f>
        <v>-13</v>
      </c>
      <c r="L302" s="78">
        <f>BACKUP!L239</f>
        <v>-12</v>
      </c>
      <c r="M302" s="78">
        <f>BACKUP!M239</f>
        <v>-13</v>
      </c>
      <c r="N302" s="78">
        <f>BACKUP!N239</f>
        <v>-12</v>
      </c>
      <c r="O302" s="78">
        <f>BACKUP!O239</f>
        <v>-13</v>
      </c>
      <c r="P302" s="78">
        <f t="shared" si="215"/>
        <v>-150</v>
      </c>
      <c r="Q302" s="79">
        <f t="shared" si="216"/>
        <v>-25</v>
      </c>
      <c r="R302" s="78">
        <f t="shared" si="217"/>
        <v>-125</v>
      </c>
      <c r="S302" s="66"/>
      <c r="T302" s="79">
        <v>0</v>
      </c>
      <c r="U302" s="79">
        <v>0</v>
      </c>
      <c r="V302" s="66"/>
      <c r="W302" s="66"/>
      <c r="X302" s="66"/>
      <c r="Y302" s="66"/>
      <c r="Z302" s="66"/>
      <c r="AA302" s="66"/>
      <c r="AB302" s="66"/>
      <c r="AC302" s="66"/>
      <c r="AD302" s="66"/>
      <c r="AE302" s="66"/>
      <c r="AF302" s="66"/>
      <c r="AG302" s="66"/>
      <c r="AH302" s="66"/>
      <c r="AI302" s="66"/>
      <c r="AJ302" s="66"/>
      <c r="AK302" s="66"/>
      <c r="AL302" s="66"/>
      <c r="AM302" s="66"/>
      <c r="AN302" s="66"/>
      <c r="AO302" s="66"/>
      <c r="AP302" s="66"/>
      <c r="AQ302" s="66"/>
      <c r="AR302" s="66"/>
      <c r="AS302" s="66"/>
      <c r="AT302" s="66"/>
      <c r="AU302" s="66"/>
    </row>
    <row r="303" spans="1:47" x14ac:dyDescent="0.2">
      <c r="A303" s="78" t="str">
        <f>BACKUP!A240</f>
        <v xml:space="preserve">   Other</v>
      </c>
      <c r="B303" s="66"/>
      <c r="C303" s="104" t="s">
        <v>559</v>
      </c>
      <c r="D303" s="78">
        <f>BACKUP!D240</f>
        <v>0</v>
      </c>
      <c r="E303" s="78">
        <f>BACKUP!E240</f>
        <v>0</v>
      </c>
      <c r="F303" s="78">
        <f>BACKUP!F240</f>
        <v>0</v>
      </c>
      <c r="G303" s="78">
        <f>BACKUP!G240</f>
        <v>0</v>
      </c>
      <c r="H303" s="78">
        <f>BACKUP!H240</f>
        <v>0</v>
      </c>
      <c r="I303" s="78">
        <f>BACKUP!I240</f>
        <v>0</v>
      </c>
      <c r="J303" s="78">
        <f>BACKUP!J240</f>
        <v>0</v>
      </c>
      <c r="K303" s="78">
        <f>BACKUP!K240</f>
        <v>0</v>
      </c>
      <c r="L303" s="78">
        <f>BACKUP!L240</f>
        <v>0</v>
      </c>
      <c r="M303" s="78">
        <f>BACKUP!M240</f>
        <v>0</v>
      </c>
      <c r="N303" s="78">
        <f>BACKUP!N240</f>
        <v>0</v>
      </c>
      <c r="O303" s="78">
        <f>BACKUP!O240</f>
        <v>0</v>
      </c>
      <c r="P303" s="78">
        <f t="shared" si="215"/>
        <v>0</v>
      </c>
      <c r="Q303" s="79">
        <f t="shared" si="216"/>
        <v>0</v>
      </c>
      <c r="R303" s="78">
        <f t="shared" si="217"/>
        <v>0</v>
      </c>
      <c r="S303" s="66"/>
      <c r="T303" s="79">
        <v>0</v>
      </c>
      <c r="U303" s="79">
        <v>0</v>
      </c>
      <c r="V303" s="66"/>
      <c r="W303" s="66"/>
      <c r="X303" s="66"/>
      <c r="Y303" s="66"/>
      <c r="Z303" s="66"/>
      <c r="AA303" s="66"/>
      <c r="AB303" s="66"/>
      <c r="AC303" s="66"/>
      <c r="AD303" s="66"/>
      <c r="AE303" s="66"/>
      <c r="AF303" s="66"/>
      <c r="AG303" s="66"/>
      <c r="AH303" s="66"/>
      <c r="AI303" s="66"/>
      <c r="AJ303" s="66"/>
      <c r="AK303" s="66"/>
      <c r="AL303" s="66"/>
      <c r="AM303" s="66"/>
      <c r="AN303" s="66"/>
      <c r="AO303" s="66"/>
      <c r="AP303" s="66"/>
      <c r="AQ303" s="66"/>
      <c r="AR303" s="66"/>
      <c r="AS303" s="66"/>
      <c r="AT303" s="66"/>
      <c r="AU303" s="66"/>
    </row>
    <row r="304" spans="1:47" x14ac:dyDescent="0.2">
      <c r="A304" s="78" t="str">
        <f>BACKUP!A241</f>
        <v xml:space="preserve">   Unidentified "Stretch" (Non Cash)</v>
      </c>
      <c r="B304" s="66"/>
      <c r="C304" s="104" t="s">
        <v>559</v>
      </c>
      <c r="D304" s="78">
        <f>BACKUP!D241</f>
        <v>0</v>
      </c>
      <c r="E304" s="78">
        <f>BACKUP!E241</f>
        <v>0</v>
      </c>
      <c r="F304" s="78">
        <f>BACKUP!F241</f>
        <v>0</v>
      </c>
      <c r="G304" s="78">
        <f>BACKUP!G241</f>
        <v>0</v>
      </c>
      <c r="H304" s="78">
        <f>BACKUP!H241</f>
        <v>0</v>
      </c>
      <c r="I304" s="78">
        <f>BACKUP!I241</f>
        <v>0</v>
      </c>
      <c r="J304" s="78">
        <f>BACKUP!J241</f>
        <v>0</v>
      </c>
      <c r="K304" s="78">
        <f>BACKUP!K241</f>
        <v>0</v>
      </c>
      <c r="L304" s="78">
        <f>BACKUP!L241</f>
        <v>0</v>
      </c>
      <c r="M304" s="78">
        <f>BACKUP!M241</f>
        <v>0</v>
      </c>
      <c r="N304" s="78">
        <f>BACKUP!N241</f>
        <v>0</v>
      </c>
      <c r="O304" s="78">
        <f>BACKUP!O241</f>
        <v>0</v>
      </c>
      <c r="P304" s="78">
        <f t="shared" si="215"/>
        <v>0</v>
      </c>
      <c r="Q304" s="79">
        <f t="shared" si="216"/>
        <v>0</v>
      </c>
      <c r="R304" s="78">
        <f t="shared" si="217"/>
        <v>0</v>
      </c>
      <c r="S304" s="66"/>
      <c r="T304" s="79">
        <v>0</v>
      </c>
      <c r="U304" s="79">
        <v>0</v>
      </c>
      <c r="V304" s="66"/>
      <c r="W304" s="66"/>
      <c r="X304" s="66"/>
      <c r="Y304" s="66"/>
      <c r="Z304" s="66"/>
      <c r="AA304" s="66"/>
      <c r="AB304" s="66"/>
      <c r="AC304" s="66"/>
      <c r="AD304" s="66"/>
      <c r="AE304" s="66"/>
      <c r="AF304" s="66"/>
      <c r="AG304" s="66"/>
      <c r="AH304" s="66"/>
      <c r="AI304" s="66"/>
      <c r="AJ304" s="66"/>
      <c r="AK304" s="66"/>
      <c r="AL304" s="66"/>
      <c r="AM304" s="66"/>
      <c r="AN304" s="66"/>
      <c r="AO304" s="66"/>
      <c r="AP304" s="66"/>
      <c r="AQ304" s="66"/>
      <c r="AR304" s="66"/>
      <c r="AS304" s="66"/>
      <c r="AT304" s="66"/>
      <c r="AU304" s="66"/>
    </row>
    <row r="305" spans="1:47" x14ac:dyDescent="0.2">
      <c r="A305" s="78" t="str">
        <f>BACKUP!A242</f>
        <v xml:space="preserve">   Quarterly Actual vs. Flash Variance (Hyperion Adjust.)</v>
      </c>
      <c r="B305" s="66"/>
      <c r="C305" s="104" t="s">
        <v>559</v>
      </c>
      <c r="D305" s="78">
        <f>BACKUP!D242</f>
        <v>0</v>
      </c>
      <c r="E305" s="78">
        <f>BACKUP!E242</f>
        <v>0</v>
      </c>
      <c r="F305" s="78">
        <f>BACKUP!F242</f>
        <v>0</v>
      </c>
      <c r="G305" s="78">
        <f>BACKUP!G242</f>
        <v>0</v>
      </c>
      <c r="H305" s="78">
        <f>BACKUP!H242</f>
        <v>0</v>
      </c>
      <c r="I305" s="78">
        <f>BACKUP!I242</f>
        <v>0</v>
      </c>
      <c r="J305" s="78">
        <f>BACKUP!J242</f>
        <v>0</v>
      </c>
      <c r="K305" s="78">
        <f>BACKUP!K242</f>
        <v>0</v>
      </c>
      <c r="L305" s="78">
        <f>BACKUP!L242</f>
        <v>0</v>
      </c>
      <c r="M305" s="78">
        <f>BACKUP!M242</f>
        <v>0</v>
      </c>
      <c r="N305" s="78">
        <f>BACKUP!N242</f>
        <v>0</v>
      </c>
      <c r="O305" s="78">
        <f>BACKUP!O242</f>
        <v>0</v>
      </c>
      <c r="P305" s="78">
        <f t="shared" si="215"/>
        <v>0</v>
      </c>
      <c r="Q305" s="79">
        <f t="shared" si="216"/>
        <v>0</v>
      </c>
      <c r="R305" s="78">
        <f t="shared" si="217"/>
        <v>0</v>
      </c>
      <c r="S305" s="66"/>
      <c r="T305" s="79">
        <v>0</v>
      </c>
      <c r="U305" s="79">
        <v>0</v>
      </c>
      <c r="V305" s="66"/>
      <c r="W305" s="66"/>
      <c r="X305" s="66"/>
      <c r="Y305" s="66"/>
      <c r="Z305" s="66"/>
      <c r="AA305" s="66"/>
      <c r="AB305" s="66"/>
      <c r="AC305" s="66"/>
      <c r="AD305" s="66"/>
      <c r="AE305" s="66"/>
      <c r="AF305" s="66"/>
      <c r="AG305" s="66"/>
      <c r="AH305" s="66"/>
      <c r="AI305" s="66"/>
      <c r="AJ305" s="66"/>
      <c r="AK305" s="66"/>
      <c r="AL305" s="66"/>
      <c r="AM305" s="66"/>
      <c r="AN305" s="66"/>
      <c r="AO305" s="66"/>
      <c r="AP305" s="66"/>
      <c r="AQ305" s="66"/>
      <c r="AR305" s="66"/>
      <c r="AS305" s="66"/>
      <c r="AT305" s="66"/>
      <c r="AU305" s="66"/>
    </row>
    <row r="306" spans="1:47" x14ac:dyDescent="0.2">
      <c r="A306" s="78" t="str">
        <f>BACKUP!A243</f>
        <v xml:space="preserve">   Actual / Estimate Adjustment</v>
      </c>
      <c r="B306" s="66"/>
      <c r="C306" s="104" t="s">
        <v>559</v>
      </c>
      <c r="D306" s="83">
        <f>BACKUP!D243</f>
        <v>0</v>
      </c>
      <c r="E306" s="83">
        <f>BACKUP!E243</f>
        <v>0</v>
      </c>
      <c r="F306" s="83">
        <f>BACKUP!F243</f>
        <v>0</v>
      </c>
      <c r="G306" s="83">
        <f>BACKUP!G243</f>
        <v>0</v>
      </c>
      <c r="H306" s="83">
        <f>BACKUP!H243</f>
        <v>0</v>
      </c>
      <c r="I306" s="83">
        <f>BACKUP!I243</f>
        <v>0</v>
      </c>
      <c r="J306" s="83">
        <f>BACKUP!J243</f>
        <v>0</v>
      </c>
      <c r="K306" s="83">
        <f>BACKUP!K243</f>
        <v>0</v>
      </c>
      <c r="L306" s="83">
        <f>BACKUP!L243</f>
        <v>0</v>
      </c>
      <c r="M306" s="83">
        <f>BACKUP!M243</f>
        <v>0</v>
      </c>
      <c r="N306" s="83">
        <f>BACKUP!N243</f>
        <v>0</v>
      </c>
      <c r="O306" s="83">
        <f>BACKUP!O243</f>
        <v>0</v>
      </c>
      <c r="P306" s="78">
        <f t="shared" si="215"/>
        <v>0</v>
      </c>
      <c r="Q306" s="79">
        <f t="shared" si="216"/>
        <v>0</v>
      </c>
      <c r="R306" s="78">
        <f t="shared" si="217"/>
        <v>0</v>
      </c>
      <c r="S306" s="66"/>
      <c r="T306" s="79">
        <v>0</v>
      </c>
      <c r="U306" s="79">
        <v>0</v>
      </c>
      <c r="V306" s="66"/>
      <c r="W306" s="66"/>
      <c r="X306" s="66"/>
      <c r="Y306" s="66"/>
      <c r="Z306" s="66"/>
      <c r="AA306" s="66"/>
      <c r="AB306" s="66"/>
      <c r="AC306" s="66"/>
      <c r="AD306" s="66"/>
      <c r="AE306" s="66"/>
      <c r="AF306" s="66"/>
      <c r="AG306" s="66"/>
      <c r="AH306" s="66"/>
      <c r="AI306" s="66"/>
      <c r="AJ306" s="66"/>
      <c r="AK306" s="66"/>
      <c r="AL306" s="66"/>
      <c r="AM306" s="66"/>
      <c r="AN306" s="66"/>
      <c r="AO306" s="66"/>
      <c r="AP306" s="66"/>
      <c r="AQ306" s="66"/>
      <c r="AR306" s="66"/>
      <c r="AS306" s="66"/>
      <c r="AT306" s="66"/>
      <c r="AU306" s="66"/>
    </row>
    <row r="307" spans="1:47" ht="3.95" customHeight="1" x14ac:dyDescent="0.2">
      <c r="A307" s="66"/>
      <c r="B307" s="66"/>
      <c r="C307" s="104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66"/>
      <c r="Q307" s="66"/>
      <c r="R307" s="66"/>
      <c r="S307" s="66"/>
      <c r="T307" s="78"/>
      <c r="U307" s="78"/>
      <c r="V307" s="66"/>
      <c r="W307" s="66"/>
      <c r="X307" s="66"/>
      <c r="Y307" s="66"/>
      <c r="Z307" s="66"/>
      <c r="AA307" s="66"/>
      <c r="AB307" s="66"/>
      <c r="AC307" s="66"/>
      <c r="AD307" s="66"/>
      <c r="AE307" s="66"/>
      <c r="AF307" s="66"/>
      <c r="AG307" s="66"/>
      <c r="AH307" s="66"/>
      <c r="AI307" s="66"/>
      <c r="AJ307" s="66"/>
      <c r="AK307" s="66"/>
      <c r="AL307" s="66"/>
      <c r="AM307" s="66"/>
      <c r="AN307" s="66"/>
      <c r="AO307" s="66"/>
      <c r="AP307" s="66"/>
      <c r="AQ307" s="66"/>
      <c r="AR307" s="66"/>
      <c r="AS307" s="66"/>
      <c r="AT307" s="66"/>
      <c r="AU307" s="66"/>
    </row>
    <row r="308" spans="1:47" x14ac:dyDescent="0.2">
      <c r="A308" s="86" t="str">
        <f>BACKUP!A245</f>
        <v>Deferred Charges - End. Balance</v>
      </c>
      <c r="B308" s="66"/>
      <c r="C308" s="104"/>
      <c r="D308" s="83">
        <f>BACKUP!D245</f>
        <v>4150</v>
      </c>
      <c r="E308" s="83">
        <f>BACKUP!E245</f>
        <v>4337</v>
      </c>
      <c r="F308" s="83">
        <f>BACKUP!F245</f>
        <v>4524</v>
      </c>
      <c r="G308" s="83">
        <f>BACKUP!G245</f>
        <v>4711</v>
      </c>
      <c r="H308" s="83">
        <f>BACKUP!H245</f>
        <v>4898</v>
      </c>
      <c r="I308" s="83">
        <f>BACKUP!I245</f>
        <v>5085</v>
      </c>
      <c r="J308" s="83">
        <f>BACKUP!J245</f>
        <v>5273</v>
      </c>
      <c r="K308" s="83">
        <f>BACKUP!K245</f>
        <v>5460</v>
      </c>
      <c r="L308" s="83">
        <f>BACKUP!L245</f>
        <v>5648</v>
      </c>
      <c r="M308" s="83">
        <f>BACKUP!M245</f>
        <v>5835</v>
      </c>
      <c r="N308" s="83">
        <f>BACKUP!N245</f>
        <v>6023</v>
      </c>
      <c r="O308" s="83">
        <f>BACKUP!O245</f>
        <v>6210</v>
      </c>
      <c r="P308" s="66"/>
      <c r="Q308" s="66"/>
      <c r="R308" s="66"/>
      <c r="S308" s="66"/>
      <c r="T308" s="78"/>
      <c r="U308" s="78"/>
      <c r="V308" s="66"/>
      <c r="W308" s="66"/>
      <c r="X308" s="66"/>
      <c r="Y308" s="66"/>
      <c r="Z308" s="66"/>
      <c r="AA308" s="66"/>
      <c r="AB308" s="66"/>
      <c r="AC308" s="66"/>
      <c r="AD308" s="66"/>
      <c r="AE308" s="66"/>
      <c r="AF308" s="66"/>
      <c r="AG308" s="66"/>
      <c r="AH308" s="66"/>
      <c r="AI308" s="66"/>
      <c r="AJ308" s="66"/>
      <c r="AK308" s="66"/>
      <c r="AL308" s="66"/>
      <c r="AM308" s="66"/>
      <c r="AN308" s="66"/>
      <c r="AO308" s="66"/>
      <c r="AP308" s="66"/>
      <c r="AQ308" s="66"/>
      <c r="AR308" s="66"/>
      <c r="AS308" s="66"/>
      <c r="AT308" s="66"/>
      <c r="AU308" s="66"/>
    </row>
    <row r="309" spans="1:47" x14ac:dyDescent="0.2">
      <c r="A309" s="66"/>
      <c r="B309" s="66"/>
      <c r="C309" s="104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78"/>
      <c r="U309" s="78"/>
      <c r="V309" s="66"/>
      <c r="W309" s="66"/>
      <c r="X309" s="66"/>
      <c r="Y309" s="66"/>
      <c r="Z309" s="66"/>
      <c r="AA309" s="66"/>
      <c r="AB309" s="66"/>
      <c r="AC309" s="66"/>
      <c r="AD309" s="66"/>
      <c r="AE309" s="66"/>
      <c r="AF309" s="66"/>
      <c r="AG309" s="66"/>
      <c r="AH309" s="66"/>
      <c r="AI309" s="66"/>
      <c r="AJ309" s="66"/>
      <c r="AK309" s="66"/>
      <c r="AL309" s="66"/>
      <c r="AM309" s="66"/>
      <c r="AN309" s="66"/>
      <c r="AO309" s="66"/>
      <c r="AP309" s="66"/>
      <c r="AQ309" s="66"/>
      <c r="AR309" s="66"/>
      <c r="AS309" s="66"/>
      <c r="AT309" s="66"/>
      <c r="AU309" s="66"/>
    </row>
    <row r="310" spans="1:47" x14ac:dyDescent="0.2">
      <c r="A310" s="96" t="s">
        <v>567</v>
      </c>
      <c r="B310" s="66"/>
      <c r="C310" s="104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78"/>
      <c r="U310" s="78"/>
      <c r="V310" s="66"/>
      <c r="W310" s="66"/>
      <c r="X310" s="66"/>
      <c r="Y310" s="66"/>
      <c r="Z310" s="66"/>
      <c r="AA310" s="66"/>
      <c r="AB310" s="66"/>
      <c r="AC310" s="66"/>
      <c r="AD310" s="66"/>
      <c r="AE310" s="66"/>
      <c r="AF310" s="66"/>
      <c r="AG310" s="66"/>
      <c r="AH310" s="66"/>
      <c r="AI310" s="66"/>
      <c r="AJ310" s="66"/>
      <c r="AK310" s="66"/>
      <c r="AL310" s="66"/>
      <c r="AM310" s="66"/>
      <c r="AN310" s="66"/>
      <c r="AO310" s="66"/>
      <c r="AP310" s="66"/>
      <c r="AQ310" s="66"/>
      <c r="AR310" s="66"/>
      <c r="AS310" s="66"/>
      <c r="AT310" s="66"/>
      <c r="AU310" s="66"/>
    </row>
    <row r="311" spans="1:47" x14ac:dyDescent="0.2">
      <c r="A311" s="78" t="str">
        <f>BACKUP!A378</f>
        <v xml:space="preserve">   Reserve Issues - Other</v>
      </c>
      <c r="B311" s="66"/>
      <c r="C311" s="104"/>
      <c r="D311" s="78">
        <f>BACKUP!D378</f>
        <v>0</v>
      </c>
      <c r="E311" s="78">
        <f>BACKUP!E378</f>
        <v>0</v>
      </c>
      <c r="F311" s="78">
        <f>BACKUP!F378</f>
        <v>0</v>
      </c>
      <c r="G311" s="78">
        <f>BACKUP!G378</f>
        <v>0</v>
      </c>
      <c r="H311" s="78">
        <f>BACKUP!H378</f>
        <v>0</v>
      </c>
      <c r="I311" s="78">
        <f>BACKUP!I378</f>
        <v>0</v>
      </c>
      <c r="J311" s="78">
        <f>BACKUP!J378</f>
        <v>0</v>
      </c>
      <c r="K311" s="78">
        <f>BACKUP!K378</f>
        <v>0</v>
      </c>
      <c r="L311" s="78">
        <f>BACKUP!L378</f>
        <v>0</v>
      </c>
      <c r="M311" s="78">
        <f>BACKUP!M378</f>
        <v>0</v>
      </c>
      <c r="N311" s="78">
        <f>BACKUP!N378</f>
        <v>0</v>
      </c>
      <c r="O311" s="78">
        <f>BACKUP!O378</f>
        <v>0</v>
      </c>
      <c r="P311" s="78">
        <f>SUM(D311:O311)</f>
        <v>0</v>
      </c>
      <c r="Q311" s="79">
        <f>SUM(D311:E311)</f>
        <v>0</v>
      </c>
      <c r="R311" s="78">
        <f>P311-Q311</f>
        <v>0</v>
      </c>
      <c r="S311" s="66"/>
      <c r="T311" s="78"/>
      <c r="U311" s="78"/>
      <c r="V311" s="66"/>
      <c r="W311" s="66"/>
      <c r="X311" s="66"/>
      <c r="Y311" s="66"/>
      <c r="Z311" s="66"/>
      <c r="AA311" s="66"/>
      <c r="AB311" s="66"/>
      <c r="AC311" s="66"/>
      <c r="AD311" s="66"/>
      <c r="AE311" s="66"/>
      <c r="AF311" s="66"/>
      <c r="AG311" s="66"/>
      <c r="AH311" s="66"/>
      <c r="AI311" s="66"/>
      <c r="AJ311" s="66"/>
      <c r="AK311" s="66"/>
      <c r="AL311" s="66"/>
      <c r="AM311" s="66"/>
      <c r="AN311" s="66"/>
      <c r="AO311" s="66"/>
      <c r="AP311" s="66"/>
      <c r="AQ311" s="66"/>
      <c r="AR311" s="66"/>
      <c r="AS311" s="66"/>
      <c r="AT311" s="66"/>
      <c r="AU311" s="66"/>
    </row>
    <row r="312" spans="1:47" x14ac:dyDescent="0.2">
      <c r="A312" s="78" t="str">
        <f>BACKUP!A379</f>
        <v xml:space="preserve">        - Deferred Interest Income (Starting in 1997)</v>
      </c>
      <c r="B312" s="66"/>
      <c r="C312" s="104"/>
      <c r="D312" s="78">
        <f>BACKUP!D379</f>
        <v>0</v>
      </c>
      <c r="E312" s="78">
        <f>BACKUP!E379</f>
        <v>0</v>
      </c>
      <c r="F312" s="78">
        <f>BACKUP!F379</f>
        <v>0</v>
      </c>
      <c r="G312" s="78">
        <f>BACKUP!G379</f>
        <v>0</v>
      </c>
      <c r="H312" s="78">
        <f>BACKUP!H379</f>
        <v>0</v>
      </c>
      <c r="I312" s="78">
        <f>BACKUP!I379</f>
        <v>0</v>
      </c>
      <c r="J312" s="78">
        <f>BACKUP!J379</f>
        <v>0</v>
      </c>
      <c r="K312" s="78">
        <f>BACKUP!K379</f>
        <v>0</v>
      </c>
      <c r="L312" s="78">
        <f>BACKUP!L379</f>
        <v>0</v>
      </c>
      <c r="M312" s="78">
        <f>BACKUP!M379</f>
        <v>0</v>
      </c>
      <c r="N312" s="78">
        <f>BACKUP!N379</f>
        <v>0</v>
      </c>
      <c r="O312" s="78">
        <f>BACKUP!O379</f>
        <v>0</v>
      </c>
      <c r="P312" s="78">
        <f>SUM(D312:O312)</f>
        <v>0</v>
      </c>
      <c r="Q312" s="79">
        <f>SUM(D312:E312)</f>
        <v>0</v>
      </c>
      <c r="R312" s="78">
        <f>P312-Q312</f>
        <v>0</v>
      </c>
      <c r="S312" s="66"/>
      <c r="T312" s="78"/>
      <c r="U312" s="78"/>
      <c r="V312" s="66"/>
      <c r="W312" s="66"/>
      <c r="X312" s="66"/>
      <c r="Y312" s="66"/>
      <c r="Z312" s="66"/>
      <c r="AA312" s="66"/>
      <c r="AB312" s="66"/>
      <c r="AC312" s="66"/>
      <c r="AD312" s="66"/>
      <c r="AE312" s="66"/>
      <c r="AF312" s="66"/>
      <c r="AG312" s="66"/>
      <c r="AH312" s="66"/>
      <c r="AI312" s="66"/>
      <c r="AJ312" s="66"/>
      <c r="AK312" s="66"/>
      <c r="AL312" s="66"/>
      <c r="AM312" s="66"/>
      <c r="AN312" s="66"/>
      <c r="AO312" s="66"/>
      <c r="AP312" s="66"/>
      <c r="AQ312" s="66"/>
      <c r="AR312" s="66"/>
      <c r="AS312" s="66"/>
      <c r="AT312" s="66"/>
      <c r="AU312" s="66"/>
    </row>
    <row r="313" spans="1:47" x14ac:dyDescent="0.2">
      <c r="A313" s="78" t="str">
        <f>BACKUP!A380</f>
        <v xml:space="preserve">        - Other (Earning Management)</v>
      </c>
      <c r="B313" s="66"/>
      <c r="C313" s="104"/>
      <c r="D313" s="78">
        <f>BACKUP!D380</f>
        <v>0</v>
      </c>
      <c r="E313" s="78">
        <f>BACKUP!E380</f>
        <v>0</v>
      </c>
      <c r="F313" s="78">
        <f>BACKUP!F380</f>
        <v>0</v>
      </c>
      <c r="G313" s="78">
        <f>BACKUP!G380</f>
        <v>0</v>
      </c>
      <c r="H313" s="78">
        <f>BACKUP!H380</f>
        <v>0</v>
      </c>
      <c r="I313" s="78">
        <f>BACKUP!I380</f>
        <v>0</v>
      </c>
      <c r="J313" s="78">
        <f>BACKUP!J380</f>
        <v>0</v>
      </c>
      <c r="K313" s="78">
        <f>BACKUP!K380</f>
        <v>0</v>
      </c>
      <c r="L313" s="78">
        <f>BACKUP!L380</f>
        <v>0</v>
      </c>
      <c r="M313" s="78">
        <f>BACKUP!M380</f>
        <v>0</v>
      </c>
      <c r="N313" s="78">
        <f>BACKUP!N380</f>
        <v>0</v>
      </c>
      <c r="O313" s="78">
        <f>BACKUP!O380</f>
        <v>0</v>
      </c>
      <c r="P313" s="78">
        <f>SUM(D313:O313)</f>
        <v>0</v>
      </c>
      <c r="Q313" s="79">
        <f>SUM(D313:E313)</f>
        <v>0</v>
      </c>
      <c r="R313" s="78">
        <f>P313-Q313</f>
        <v>0</v>
      </c>
      <c r="S313" s="66"/>
      <c r="T313" s="78"/>
      <c r="U313" s="78"/>
      <c r="V313" s="66"/>
      <c r="W313" s="66"/>
      <c r="X313" s="66"/>
      <c r="Y313" s="66"/>
      <c r="Z313" s="66"/>
      <c r="AA313" s="66"/>
      <c r="AB313" s="66"/>
      <c r="AC313" s="66"/>
      <c r="AD313" s="66"/>
      <c r="AE313" s="66"/>
      <c r="AF313" s="66"/>
      <c r="AG313" s="66"/>
      <c r="AH313" s="66"/>
      <c r="AI313" s="66"/>
      <c r="AJ313" s="66"/>
      <c r="AK313" s="66"/>
      <c r="AL313" s="66"/>
      <c r="AM313" s="66"/>
      <c r="AN313" s="66"/>
      <c r="AO313" s="66"/>
      <c r="AP313" s="66"/>
      <c r="AQ313" s="66"/>
      <c r="AR313" s="66"/>
      <c r="AS313" s="66"/>
      <c r="AT313" s="66"/>
      <c r="AU313" s="66"/>
    </row>
    <row r="314" spans="1:47" x14ac:dyDescent="0.2">
      <c r="A314" s="78" t="str">
        <f>BACKUP!A381</f>
        <v xml:space="preserve">        - Negotiated Rates / SoCal Issue </v>
      </c>
      <c r="B314" s="66"/>
      <c r="C314" s="104"/>
      <c r="D314" s="78">
        <f>BACKUP!D381</f>
        <v>0</v>
      </c>
      <c r="E314" s="78">
        <f>BACKUP!E381</f>
        <v>0</v>
      </c>
      <c r="F314" s="78">
        <f>BACKUP!F381</f>
        <v>0</v>
      </c>
      <c r="G314" s="78">
        <f>BACKUP!G381</f>
        <v>0</v>
      </c>
      <c r="H314" s="78">
        <f>BACKUP!H381</f>
        <v>0</v>
      </c>
      <c r="I314" s="78">
        <f>BACKUP!I381</f>
        <v>0</v>
      </c>
      <c r="J314" s="78">
        <f>BACKUP!J381</f>
        <v>0</v>
      </c>
      <c r="K314" s="78">
        <f>BACKUP!K381</f>
        <v>0</v>
      </c>
      <c r="L314" s="78">
        <f>BACKUP!L381</f>
        <v>0</v>
      </c>
      <c r="M314" s="78">
        <f>BACKUP!M381</f>
        <v>0</v>
      </c>
      <c r="N314" s="78">
        <f>BACKUP!N381</f>
        <v>0</v>
      </c>
      <c r="O314" s="78">
        <f>BACKUP!O381</f>
        <v>0</v>
      </c>
      <c r="P314" s="78">
        <f>SUM(D314:O314)</f>
        <v>0</v>
      </c>
      <c r="Q314" s="79">
        <f>SUM(D314:E314)</f>
        <v>0</v>
      </c>
      <c r="R314" s="78">
        <f>P314-Q314</f>
        <v>0</v>
      </c>
      <c r="S314" s="66"/>
      <c r="T314" s="78"/>
      <c r="U314" s="78"/>
      <c r="V314" s="66"/>
      <c r="W314" s="66"/>
      <c r="X314" s="66"/>
      <c r="Y314" s="66"/>
      <c r="Z314" s="66"/>
      <c r="AA314" s="66"/>
      <c r="AB314" s="66"/>
      <c r="AC314" s="66"/>
      <c r="AD314" s="66"/>
      <c r="AE314" s="66"/>
      <c r="AF314" s="66"/>
      <c r="AG314" s="66"/>
      <c r="AH314" s="66"/>
      <c r="AI314" s="66"/>
      <c r="AJ314" s="66"/>
      <c r="AK314" s="66"/>
      <c r="AL314" s="66"/>
      <c r="AM314" s="66"/>
      <c r="AN314" s="66"/>
      <c r="AO314" s="66"/>
      <c r="AP314" s="66"/>
      <c r="AQ314" s="66"/>
      <c r="AR314" s="66"/>
      <c r="AS314" s="66"/>
      <c r="AT314" s="66"/>
      <c r="AU314" s="66"/>
    </row>
    <row r="315" spans="1:47" x14ac:dyDescent="0.2">
      <c r="A315" s="78" t="str">
        <f>BACKUP!A382</f>
        <v xml:space="preserve">        - Misc. (2/01 Grynberg Legal, 3/01 Fuel Issue)</v>
      </c>
      <c r="B315" s="66"/>
      <c r="C315" s="104"/>
      <c r="D315" s="83">
        <f>BACKUP!D382</f>
        <v>0</v>
      </c>
      <c r="E315" s="83">
        <f>BACKUP!E382</f>
        <v>0</v>
      </c>
      <c r="F315" s="83">
        <f>BACKUP!F382</f>
        <v>0</v>
      </c>
      <c r="G315" s="83">
        <f>BACKUP!G382</f>
        <v>0</v>
      </c>
      <c r="H315" s="83">
        <f>BACKUP!H382</f>
        <v>0</v>
      </c>
      <c r="I315" s="83">
        <f>BACKUP!I382</f>
        <v>0</v>
      </c>
      <c r="J315" s="83">
        <f>BACKUP!J382</f>
        <v>0</v>
      </c>
      <c r="K315" s="83">
        <f>BACKUP!K382</f>
        <v>0</v>
      </c>
      <c r="L315" s="83">
        <f>BACKUP!L382</f>
        <v>0</v>
      </c>
      <c r="M315" s="83">
        <f>BACKUP!M382</f>
        <v>0</v>
      </c>
      <c r="N315" s="83">
        <f>BACKUP!N382</f>
        <v>0</v>
      </c>
      <c r="O315" s="83">
        <f>BACKUP!O382</f>
        <v>0</v>
      </c>
      <c r="P315" s="83">
        <f>SUM(D315:O315)</f>
        <v>0</v>
      </c>
      <c r="Q315" s="101">
        <f>SUM(D315:E315)</f>
        <v>0</v>
      </c>
      <c r="R315" s="83">
        <f>P315-Q315</f>
        <v>0</v>
      </c>
      <c r="S315" s="66"/>
      <c r="T315" s="78"/>
      <c r="U315" s="78"/>
      <c r="V315" s="66"/>
      <c r="W315" s="66"/>
      <c r="X315" s="66"/>
      <c r="Y315" s="66"/>
      <c r="Z315" s="66"/>
      <c r="AA315" s="66"/>
      <c r="AB315" s="66"/>
      <c r="AC315" s="66"/>
      <c r="AD315" s="66"/>
      <c r="AE315" s="66"/>
      <c r="AF315" s="66"/>
      <c r="AG315" s="66"/>
      <c r="AH315" s="66"/>
      <c r="AI315" s="66"/>
      <c r="AJ315" s="66"/>
      <c r="AK315" s="66"/>
      <c r="AL315" s="66"/>
      <c r="AM315" s="66"/>
      <c r="AN315" s="66"/>
      <c r="AO315" s="66"/>
      <c r="AP315" s="66"/>
      <c r="AQ315" s="66"/>
      <c r="AR315" s="66"/>
      <c r="AS315" s="66"/>
      <c r="AT315" s="66"/>
      <c r="AU315" s="66"/>
    </row>
    <row r="316" spans="1:47" ht="3.95" customHeight="1" x14ac:dyDescent="0.2">
      <c r="A316" s="78"/>
      <c r="B316" s="66"/>
      <c r="C316" s="104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78"/>
      <c r="U316" s="78"/>
      <c r="V316" s="66"/>
      <c r="W316" s="66"/>
      <c r="X316" s="66"/>
      <c r="Y316" s="66"/>
      <c r="Z316" s="66"/>
      <c r="AA316" s="66"/>
      <c r="AB316" s="66"/>
      <c r="AC316" s="66"/>
      <c r="AD316" s="66"/>
      <c r="AE316" s="66"/>
      <c r="AF316" s="66"/>
      <c r="AG316" s="66"/>
      <c r="AH316" s="66"/>
      <c r="AI316" s="66"/>
      <c r="AJ316" s="66"/>
      <c r="AK316" s="66"/>
      <c r="AL316" s="66"/>
      <c r="AM316" s="66"/>
      <c r="AN316" s="66"/>
      <c r="AO316" s="66"/>
      <c r="AP316" s="66"/>
      <c r="AQ316" s="66"/>
      <c r="AR316" s="66"/>
      <c r="AS316" s="66"/>
      <c r="AT316" s="66"/>
      <c r="AU316" s="66"/>
    </row>
    <row r="317" spans="1:47" x14ac:dyDescent="0.2">
      <c r="A317" s="110" t="s">
        <v>568</v>
      </c>
      <c r="B317" s="66"/>
      <c r="C317" s="104" t="s">
        <v>559</v>
      </c>
      <c r="D317" s="116">
        <f>SUM(D311:D315)</f>
        <v>0</v>
      </c>
      <c r="E317" s="116">
        <f t="shared" ref="E317:R317" si="218">SUM(E311:E315)</f>
        <v>0</v>
      </c>
      <c r="F317" s="116">
        <f t="shared" si="218"/>
        <v>0</v>
      </c>
      <c r="G317" s="116">
        <f t="shared" si="218"/>
        <v>0</v>
      </c>
      <c r="H317" s="116">
        <f t="shared" si="218"/>
        <v>0</v>
      </c>
      <c r="I317" s="116">
        <f t="shared" si="218"/>
        <v>0</v>
      </c>
      <c r="J317" s="116">
        <f t="shared" si="218"/>
        <v>0</v>
      </c>
      <c r="K317" s="116">
        <f t="shared" si="218"/>
        <v>0</v>
      </c>
      <c r="L317" s="116">
        <f t="shared" si="218"/>
        <v>0</v>
      </c>
      <c r="M317" s="116">
        <f t="shared" si="218"/>
        <v>0</v>
      </c>
      <c r="N317" s="116">
        <f t="shared" si="218"/>
        <v>0</v>
      </c>
      <c r="O317" s="116">
        <f t="shared" si="218"/>
        <v>0</v>
      </c>
      <c r="P317" s="116">
        <f t="shared" si="218"/>
        <v>0</v>
      </c>
      <c r="Q317" s="116">
        <f t="shared" si="218"/>
        <v>0</v>
      </c>
      <c r="R317" s="116">
        <f t="shared" si="218"/>
        <v>0</v>
      </c>
      <c r="S317" s="66"/>
      <c r="T317" s="78"/>
      <c r="U317" s="78"/>
      <c r="V317" s="66"/>
      <c r="W317" s="66"/>
      <c r="X317" s="66"/>
      <c r="Y317" s="66"/>
      <c r="Z317" s="66"/>
      <c r="AA317" s="66"/>
      <c r="AB317" s="66"/>
      <c r="AC317" s="66"/>
      <c r="AD317" s="66"/>
      <c r="AE317" s="66"/>
      <c r="AF317" s="66"/>
      <c r="AG317" s="66"/>
      <c r="AH317" s="66"/>
      <c r="AI317" s="66"/>
      <c r="AJ317" s="66"/>
      <c r="AK317" s="66"/>
      <c r="AL317" s="66"/>
      <c r="AM317" s="66"/>
      <c r="AN317" s="66"/>
      <c r="AO317" s="66"/>
      <c r="AP317" s="66"/>
      <c r="AQ317" s="66"/>
      <c r="AR317" s="66"/>
      <c r="AS317" s="66"/>
      <c r="AT317" s="66"/>
      <c r="AU317" s="66"/>
    </row>
    <row r="318" spans="1:47" x14ac:dyDescent="0.2">
      <c r="A318" s="66"/>
      <c r="B318" s="66"/>
      <c r="C318" s="104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78"/>
      <c r="U318" s="78"/>
      <c r="V318" s="66"/>
      <c r="W318" s="66"/>
      <c r="X318" s="66"/>
      <c r="Y318" s="66"/>
      <c r="Z318" s="66"/>
      <c r="AA318" s="66"/>
      <c r="AB318" s="66"/>
      <c r="AC318" s="66"/>
      <c r="AD318" s="66"/>
      <c r="AE318" s="66"/>
      <c r="AF318" s="66"/>
      <c r="AG318" s="66"/>
      <c r="AH318" s="66"/>
      <c r="AI318" s="66"/>
      <c r="AJ318" s="66"/>
      <c r="AK318" s="66"/>
      <c r="AL318" s="66"/>
      <c r="AM318" s="66"/>
      <c r="AN318" s="66"/>
      <c r="AO318" s="66"/>
      <c r="AP318" s="66"/>
      <c r="AQ318" s="66"/>
      <c r="AR318" s="66"/>
      <c r="AS318" s="66"/>
      <c r="AT318" s="66"/>
      <c r="AU318" s="66"/>
    </row>
    <row r="319" spans="1:47" x14ac:dyDescent="0.2">
      <c r="A319" s="102" t="str">
        <f>BACKUP!A415</f>
        <v>Other Deferred Credits - Beg. Balance</v>
      </c>
      <c r="B319" s="66"/>
      <c r="C319" s="104"/>
      <c r="D319" s="78">
        <f>BACKUP!D415</f>
        <v>2377</v>
      </c>
      <c r="E319" s="78">
        <f>BACKUP!E415</f>
        <v>2353</v>
      </c>
      <c r="F319" s="78">
        <f>BACKUP!F415</f>
        <v>2329</v>
      </c>
      <c r="G319" s="78">
        <f>BACKUP!G415</f>
        <v>2305</v>
      </c>
      <c r="H319" s="78">
        <f>BACKUP!H415</f>
        <v>2282</v>
      </c>
      <c r="I319" s="78">
        <f>BACKUP!I415</f>
        <v>2258</v>
      </c>
      <c r="J319" s="78">
        <f>BACKUP!J415</f>
        <v>2234</v>
      </c>
      <c r="K319" s="78">
        <f>BACKUP!K415</f>
        <v>2210</v>
      </c>
      <c r="L319" s="78">
        <f>BACKUP!L415</f>
        <v>2187</v>
      </c>
      <c r="M319" s="78">
        <f>BACKUP!M415</f>
        <v>2163</v>
      </c>
      <c r="N319" s="78">
        <f>BACKUP!N415</f>
        <v>2139</v>
      </c>
      <c r="O319" s="78">
        <f>BACKUP!O415</f>
        <v>2115</v>
      </c>
      <c r="P319" s="78"/>
      <c r="Q319" s="78"/>
      <c r="R319" s="78"/>
      <c r="S319" s="66"/>
      <c r="T319" s="78"/>
      <c r="U319" s="78"/>
      <c r="V319" s="66"/>
      <c r="W319" s="66"/>
      <c r="X319" s="66"/>
      <c r="Y319" s="66"/>
      <c r="Z319" s="66"/>
      <c r="AA319" s="66"/>
      <c r="AB319" s="66"/>
      <c r="AC319" s="66"/>
      <c r="AD319" s="66"/>
      <c r="AE319" s="66"/>
      <c r="AF319" s="66"/>
      <c r="AG319" s="66"/>
      <c r="AH319" s="66"/>
      <c r="AI319" s="66"/>
      <c r="AJ319" s="66"/>
      <c r="AK319" s="66"/>
      <c r="AL319" s="66"/>
      <c r="AM319" s="66"/>
      <c r="AN319" s="66"/>
      <c r="AO319" s="66"/>
      <c r="AP319" s="66"/>
      <c r="AQ319" s="66"/>
      <c r="AR319" s="66"/>
      <c r="AS319" s="66"/>
      <c r="AT319" s="66"/>
      <c r="AU319" s="66"/>
    </row>
    <row r="320" spans="1:47" x14ac:dyDescent="0.2">
      <c r="A320" s="78" t="str">
        <f>BACKUP!A416</f>
        <v xml:space="preserve">   Unamortized Gain on Reacquired Debt</v>
      </c>
      <c r="B320" s="66"/>
      <c r="C320" s="104" t="s">
        <v>559</v>
      </c>
      <c r="D320" s="78">
        <f>BACKUP!D416</f>
        <v>0</v>
      </c>
      <c r="E320" s="78">
        <f>BACKUP!E416</f>
        <v>0</v>
      </c>
      <c r="F320" s="78">
        <f>BACKUP!F416</f>
        <v>0</v>
      </c>
      <c r="G320" s="78">
        <f>BACKUP!G416</f>
        <v>0</v>
      </c>
      <c r="H320" s="78">
        <f>BACKUP!H416</f>
        <v>0</v>
      </c>
      <c r="I320" s="78">
        <f>BACKUP!I416</f>
        <v>0</v>
      </c>
      <c r="J320" s="78">
        <f>BACKUP!J416</f>
        <v>0</v>
      </c>
      <c r="K320" s="78">
        <f>BACKUP!K416</f>
        <v>0</v>
      </c>
      <c r="L320" s="78">
        <f>BACKUP!L416</f>
        <v>0</v>
      </c>
      <c r="M320" s="78">
        <f>BACKUP!M416</f>
        <v>0</v>
      </c>
      <c r="N320" s="78">
        <f>BACKUP!N416</f>
        <v>0</v>
      </c>
      <c r="O320" s="78">
        <f>BACKUP!O416</f>
        <v>0</v>
      </c>
      <c r="P320" s="78">
        <f t="shared" ref="P320:P326" si="219">SUM(D320:O320)</f>
        <v>0</v>
      </c>
      <c r="Q320" s="79">
        <f t="shared" ref="Q320:Q326" si="220">SUM(D320:E320)</f>
        <v>0</v>
      </c>
      <c r="R320" s="78">
        <f t="shared" ref="R320:R326" si="221">P320-Q320</f>
        <v>0</v>
      </c>
      <c r="S320" s="66"/>
      <c r="T320" s="79">
        <v>0</v>
      </c>
      <c r="U320" s="79">
        <v>0</v>
      </c>
      <c r="V320" s="66"/>
      <c r="W320" s="66"/>
      <c r="X320" s="66"/>
      <c r="Y320" s="66"/>
      <c r="Z320" s="66"/>
      <c r="AA320" s="66"/>
      <c r="AB320" s="66"/>
      <c r="AC320" s="66"/>
      <c r="AD320" s="66"/>
      <c r="AE320" s="66"/>
      <c r="AF320" s="66"/>
      <c r="AG320" s="66"/>
      <c r="AH320" s="66"/>
      <c r="AI320" s="66"/>
      <c r="AJ320" s="66"/>
      <c r="AK320" s="66"/>
      <c r="AL320" s="66"/>
      <c r="AM320" s="66"/>
      <c r="AN320" s="66"/>
      <c r="AO320" s="66"/>
      <c r="AP320" s="66"/>
      <c r="AQ320" s="66"/>
      <c r="AR320" s="66"/>
      <c r="AS320" s="66"/>
      <c r="AT320" s="66"/>
      <c r="AU320" s="66"/>
    </row>
    <row r="321" spans="1:47" x14ac:dyDescent="0.2">
      <c r="A321" s="78" t="str">
        <f>BACKUP!A417</f>
        <v xml:space="preserve">   Other </v>
      </c>
      <c r="B321" s="66"/>
      <c r="C321" s="104" t="s">
        <v>559</v>
      </c>
      <c r="D321" s="78">
        <f>BACKUP!D417</f>
        <v>0</v>
      </c>
      <c r="E321" s="78">
        <f>BACKUP!E417</f>
        <v>0</v>
      </c>
      <c r="F321" s="78">
        <f>BACKUP!F417</f>
        <v>0</v>
      </c>
      <c r="G321" s="78">
        <f>BACKUP!G417</f>
        <v>0</v>
      </c>
      <c r="H321" s="78">
        <f>BACKUP!H417</f>
        <v>0</v>
      </c>
      <c r="I321" s="78">
        <f>BACKUP!I417</f>
        <v>0</v>
      </c>
      <c r="J321" s="78">
        <f>BACKUP!J417</f>
        <v>0</v>
      </c>
      <c r="K321" s="78">
        <f>BACKUP!K417</f>
        <v>0</v>
      </c>
      <c r="L321" s="78">
        <f>BACKUP!L417</f>
        <v>0</v>
      </c>
      <c r="M321" s="78">
        <f>BACKUP!M417</f>
        <v>0</v>
      </c>
      <c r="N321" s="78">
        <f>BACKUP!N417</f>
        <v>0</v>
      </c>
      <c r="O321" s="78">
        <f>BACKUP!O417</f>
        <v>0</v>
      </c>
      <c r="P321" s="78">
        <f t="shared" si="219"/>
        <v>0</v>
      </c>
      <c r="Q321" s="79">
        <f t="shared" si="220"/>
        <v>0</v>
      </c>
      <c r="R321" s="78">
        <f t="shared" si="221"/>
        <v>0</v>
      </c>
      <c r="S321" s="66"/>
      <c r="T321" s="79">
        <v>0</v>
      </c>
      <c r="U321" s="79">
        <v>0</v>
      </c>
      <c r="V321" s="66"/>
      <c r="W321" s="66"/>
      <c r="X321" s="66"/>
      <c r="Y321" s="66"/>
      <c r="Z321" s="66"/>
      <c r="AA321" s="66"/>
      <c r="AB321" s="66"/>
      <c r="AC321" s="66"/>
      <c r="AD321" s="66"/>
      <c r="AE321" s="66"/>
      <c r="AF321" s="66"/>
      <c r="AG321" s="66"/>
      <c r="AH321" s="66"/>
      <c r="AI321" s="66"/>
      <c r="AJ321" s="66"/>
      <c r="AK321" s="66"/>
      <c r="AL321" s="66"/>
      <c r="AM321" s="66"/>
      <c r="AN321" s="66"/>
      <c r="AO321" s="66"/>
      <c r="AP321" s="66"/>
      <c r="AQ321" s="66"/>
      <c r="AR321" s="66"/>
      <c r="AS321" s="66"/>
      <c r="AT321" s="66"/>
      <c r="AU321" s="66"/>
    </row>
    <row r="322" spans="1:47" x14ac:dyDescent="0.2">
      <c r="A322" s="78" t="str">
        <f>BACKUP!A418</f>
        <v xml:space="preserve">   PG&amp;E ($430) and UAF ($244) Accruals</v>
      </c>
      <c r="B322" s="66"/>
      <c r="C322" s="104" t="s">
        <v>559</v>
      </c>
      <c r="D322" s="78">
        <f>BACKUP!D418</f>
        <v>0</v>
      </c>
      <c r="E322" s="78">
        <f>BACKUP!E418</f>
        <v>0</v>
      </c>
      <c r="F322" s="78">
        <f>BACKUP!F418</f>
        <v>0</v>
      </c>
      <c r="G322" s="78">
        <f>BACKUP!G418</f>
        <v>0</v>
      </c>
      <c r="H322" s="78">
        <f>BACKUP!H418</f>
        <v>0</v>
      </c>
      <c r="I322" s="78">
        <f>BACKUP!I418</f>
        <v>0</v>
      </c>
      <c r="J322" s="78">
        <f>BACKUP!J418</f>
        <v>0</v>
      </c>
      <c r="K322" s="78">
        <f>BACKUP!K418</f>
        <v>0</v>
      </c>
      <c r="L322" s="78">
        <f>BACKUP!L418</f>
        <v>0</v>
      </c>
      <c r="M322" s="78">
        <f>BACKUP!M418</f>
        <v>0</v>
      </c>
      <c r="N322" s="78">
        <f>BACKUP!N418</f>
        <v>0</v>
      </c>
      <c r="O322" s="78">
        <f>BACKUP!O418</f>
        <v>0</v>
      </c>
      <c r="P322" s="78">
        <f t="shared" si="219"/>
        <v>0</v>
      </c>
      <c r="Q322" s="79">
        <f t="shared" si="220"/>
        <v>0</v>
      </c>
      <c r="R322" s="78">
        <f t="shared" si="221"/>
        <v>0</v>
      </c>
      <c r="S322" s="66"/>
      <c r="T322" s="79">
        <v>0</v>
      </c>
      <c r="U322" s="79">
        <v>0</v>
      </c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  <c r="AG322" s="66"/>
      <c r="AH322" s="66"/>
      <c r="AI322" s="66"/>
      <c r="AJ322" s="66"/>
      <c r="AK322" s="66"/>
      <c r="AL322" s="66"/>
      <c r="AM322" s="66"/>
      <c r="AN322" s="66"/>
      <c r="AO322" s="66"/>
      <c r="AP322" s="66"/>
      <c r="AQ322" s="66"/>
      <c r="AR322" s="66"/>
      <c r="AS322" s="66"/>
      <c r="AT322" s="66"/>
      <c r="AU322" s="66"/>
    </row>
    <row r="323" spans="1:47" x14ac:dyDescent="0.2">
      <c r="A323" s="78" t="str">
        <f>BACKUP!A419</f>
        <v xml:space="preserve">   Provision for Rate Refund</v>
      </c>
      <c r="B323" s="66"/>
      <c r="C323" s="104" t="s">
        <v>559</v>
      </c>
      <c r="D323" s="78">
        <f>BACKUP!D419</f>
        <v>0</v>
      </c>
      <c r="E323" s="78">
        <f>BACKUP!E419</f>
        <v>0</v>
      </c>
      <c r="F323" s="78">
        <f>BACKUP!F419</f>
        <v>0</v>
      </c>
      <c r="G323" s="78">
        <f>BACKUP!G419</f>
        <v>0</v>
      </c>
      <c r="H323" s="78">
        <f>BACKUP!H419</f>
        <v>0</v>
      </c>
      <c r="I323" s="78">
        <f>BACKUP!I419</f>
        <v>0</v>
      </c>
      <c r="J323" s="78">
        <f>BACKUP!J419</f>
        <v>0</v>
      </c>
      <c r="K323" s="78">
        <f>BACKUP!K419</f>
        <v>0</v>
      </c>
      <c r="L323" s="78">
        <f>BACKUP!L419</f>
        <v>0</v>
      </c>
      <c r="M323" s="78">
        <f>BACKUP!M419</f>
        <v>0</v>
      </c>
      <c r="N323" s="78">
        <f>BACKUP!N419</f>
        <v>0</v>
      </c>
      <c r="O323" s="78">
        <f>BACKUP!O419</f>
        <v>0</v>
      </c>
      <c r="P323" s="78">
        <f t="shared" si="219"/>
        <v>0</v>
      </c>
      <c r="Q323" s="79">
        <f t="shared" si="220"/>
        <v>0</v>
      </c>
      <c r="R323" s="78">
        <f t="shared" si="221"/>
        <v>0</v>
      </c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  <c r="AD323" s="66"/>
      <c r="AE323" s="66"/>
      <c r="AF323" s="66"/>
      <c r="AG323" s="66"/>
      <c r="AH323" s="66"/>
      <c r="AI323" s="66"/>
      <c r="AJ323" s="66"/>
      <c r="AK323" s="66"/>
      <c r="AL323" s="66"/>
      <c r="AM323" s="66"/>
      <c r="AN323" s="66"/>
      <c r="AO323" s="66"/>
      <c r="AP323" s="66"/>
      <c r="AQ323" s="66"/>
      <c r="AR323" s="66"/>
      <c r="AS323" s="66"/>
      <c r="AT323" s="66"/>
      <c r="AU323" s="66"/>
    </row>
    <row r="324" spans="1:47" x14ac:dyDescent="0.2">
      <c r="A324" s="78" t="str">
        <f>BACKUP!A420</f>
        <v xml:space="preserve">   Misc. (Acct. 2530-999-9999)</v>
      </c>
      <c r="B324" s="66"/>
      <c r="C324" s="104" t="s">
        <v>559</v>
      </c>
      <c r="D324" s="78">
        <f>BACKUP!D420</f>
        <v>0</v>
      </c>
      <c r="E324" s="78">
        <f>BACKUP!E420</f>
        <v>0</v>
      </c>
      <c r="F324" s="78">
        <f>BACKUP!F420</f>
        <v>0</v>
      </c>
      <c r="G324" s="78">
        <f>BACKUP!G420</f>
        <v>0</v>
      </c>
      <c r="H324" s="78">
        <f>BACKUP!H420</f>
        <v>0</v>
      </c>
      <c r="I324" s="78">
        <f>BACKUP!I420</f>
        <v>0</v>
      </c>
      <c r="J324" s="78">
        <f>BACKUP!J420</f>
        <v>0</v>
      </c>
      <c r="K324" s="78">
        <f>BACKUP!K420</f>
        <v>0</v>
      </c>
      <c r="L324" s="78">
        <f>BACKUP!L420</f>
        <v>0</v>
      </c>
      <c r="M324" s="78">
        <f>BACKUP!M420</f>
        <v>0</v>
      </c>
      <c r="N324" s="78">
        <f>BACKUP!N420</f>
        <v>0</v>
      </c>
      <c r="O324" s="78">
        <f>BACKUP!O420</f>
        <v>0</v>
      </c>
      <c r="P324" s="78">
        <f t="shared" si="219"/>
        <v>0</v>
      </c>
      <c r="Q324" s="79">
        <f t="shared" si="220"/>
        <v>0</v>
      </c>
      <c r="R324" s="78">
        <f t="shared" si="221"/>
        <v>0</v>
      </c>
      <c r="S324" s="66"/>
      <c r="T324" s="79">
        <v>0</v>
      </c>
      <c r="U324" s="79">
        <v>0</v>
      </c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  <c r="AO324" s="66"/>
      <c r="AP324" s="66"/>
      <c r="AQ324" s="66"/>
      <c r="AR324" s="66"/>
      <c r="AS324" s="66"/>
      <c r="AT324" s="66"/>
      <c r="AU324" s="66"/>
    </row>
    <row r="325" spans="1:47" x14ac:dyDescent="0.2">
      <c r="A325" s="78" t="str">
        <f>BACKUP!A421</f>
        <v xml:space="preserve">   Gallup Issue</v>
      </c>
      <c r="B325" s="66"/>
      <c r="C325" s="104" t="s">
        <v>559</v>
      </c>
      <c r="D325" s="78">
        <f>BACKUP!D421</f>
        <v>-24</v>
      </c>
      <c r="E325" s="78">
        <f>BACKUP!E421</f>
        <v>-24</v>
      </c>
      <c r="F325" s="78">
        <f>BACKUP!F421</f>
        <v>-24</v>
      </c>
      <c r="G325" s="78">
        <f>BACKUP!G421</f>
        <v>-23</v>
      </c>
      <c r="H325" s="78">
        <f>BACKUP!H421</f>
        <v>-24</v>
      </c>
      <c r="I325" s="78">
        <f>BACKUP!I421</f>
        <v>-24</v>
      </c>
      <c r="J325" s="78">
        <f>BACKUP!J421</f>
        <v>-24</v>
      </c>
      <c r="K325" s="78">
        <f>BACKUP!K421</f>
        <v>-23</v>
      </c>
      <c r="L325" s="78">
        <f>BACKUP!L421</f>
        <v>-24</v>
      </c>
      <c r="M325" s="78">
        <f>BACKUP!M421</f>
        <v>-24</v>
      </c>
      <c r="N325" s="78">
        <f>BACKUP!N421</f>
        <v>-24</v>
      </c>
      <c r="O325" s="78">
        <f>BACKUP!O421</f>
        <v>-23</v>
      </c>
      <c r="P325" s="78">
        <f t="shared" si="219"/>
        <v>-285</v>
      </c>
      <c r="Q325" s="79">
        <f t="shared" si="220"/>
        <v>-48</v>
      </c>
      <c r="R325" s="78">
        <f t="shared" si="221"/>
        <v>-237</v>
      </c>
      <c r="S325" s="66"/>
      <c r="T325" s="79"/>
      <c r="U325" s="79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  <c r="AM325" s="66"/>
      <c r="AN325" s="66"/>
      <c r="AO325" s="66"/>
      <c r="AP325" s="66"/>
      <c r="AQ325" s="66"/>
      <c r="AR325" s="66"/>
      <c r="AS325" s="66"/>
      <c r="AT325" s="66"/>
      <c r="AU325" s="66"/>
    </row>
    <row r="326" spans="1:47" x14ac:dyDescent="0.2">
      <c r="A326" s="78" t="str">
        <f>BACKUP!A422</f>
        <v xml:space="preserve">   Actual / Estimate Adjustment </v>
      </c>
      <c r="B326" s="66"/>
      <c r="C326" s="104" t="s">
        <v>559</v>
      </c>
      <c r="D326" s="83">
        <f>BACKUP!D422</f>
        <v>0</v>
      </c>
      <c r="E326" s="83">
        <f>BACKUP!E422</f>
        <v>0</v>
      </c>
      <c r="F326" s="83">
        <f>BACKUP!F422</f>
        <v>0</v>
      </c>
      <c r="G326" s="83">
        <f>BACKUP!G422</f>
        <v>0</v>
      </c>
      <c r="H326" s="83">
        <f>BACKUP!H422</f>
        <v>0</v>
      </c>
      <c r="I326" s="83">
        <f>BACKUP!I422</f>
        <v>0</v>
      </c>
      <c r="J326" s="83">
        <f>BACKUP!J422</f>
        <v>0</v>
      </c>
      <c r="K326" s="83">
        <f>BACKUP!K422</f>
        <v>0</v>
      </c>
      <c r="L326" s="83">
        <f>BACKUP!L422</f>
        <v>0</v>
      </c>
      <c r="M326" s="83">
        <f>BACKUP!M422</f>
        <v>0</v>
      </c>
      <c r="N326" s="83">
        <f>BACKUP!N422</f>
        <v>0</v>
      </c>
      <c r="O326" s="83">
        <f>BACKUP!O422</f>
        <v>0</v>
      </c>
      <c r="P326" s="78">
        <f t="shared" si="219"/>
        <v>0</v>
      </c>
      <c r="Q326" s="79">
        <f t="shared" si="220"/>
        <v>0</v>
      </c>
      <c r="R326" s="78">
        <f t="shared" si="221"/>
        <v>0</v>
      </c>
      <c r="S326" s="66"/>
      <c r="T326" s="79"/>
      <c r="U326" s="79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  <c r="AP326" s="66"/>
      <c r="AQ326" s="66"/>
      <c r="AR326" s="66"/>
      <c r="AS326" s="66"/>
      <c r="AT326" s="66"/>
      <c r="AU326" s="66"/>
    </row>
    <row r="327" spans="1:47" ht="3.95" customHeight="1" x14ac:dyDescent="0.2">
      <c r="A327" s="66"/>
      <c r="B327" s="66"/>
      <c r="C327" s="104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66"/>
      <c r="Q327" s="66"/>
      <c r="R327" s="66"/>
      <c r="S327" s="66"/>
      <c r="T327" s="66"/>
      <c r="U327" s="78"/>
      <c r="V327" s="66"/>
      <c r="W327" s="66"/>
      <c r="X327" s="66"/>
      <c r="Y327" s="66"/>
      <c r="Z327" s="66"/>
      <c r="AA327" s="66"/>
      <c r="AB327" s="66"/>
      <c r="AC327" s="66"/>
      <c r="AD327" s="66"/>
      <c r="AE327" s="66"/>
      <c r="AF327" s="66"/>
      <c r="AG327" s="66"/>
      <c r="AH327" s="66"/>
      <c r="AI327" s="66"/>
      <c r="AJ327" s="66"/>
      <c r="AK327" s="66"/>
      <c r="AL327" s="66"/>
      <c r="AM327" s="66"/>
      <c r="AN327" s="66"/>
      <c r="AO327" s="66"/>
      <c r="AP327" s="66"/>
      <c r="AQ327" s="66"/>
      <c r="AR327" s="66"/>
      <c r="AS327" s="66"/>
      <c r="AT327" s="66"/>
      <c r="AU327" s="66"/>
    </row>
    <row r="328" spans="1:47" x14ac:dyDescent="0.2">
      <c r="A328" s="102" t="str">
        <f>BACKUP!A424</f>
        <v>Other Deferred Credits - End. Balance</v>
      </c>
      <c r="B328" s="66"/>
      <c r="C328" s="104"/>
      <c r="D328" s="83">
        <f>BACKUP!D424</f>
        <v>2353</v>
      </c>
      <c r="E328" s="83">
        <f>BACKUP!E424</f>
        <v>2329</v>
      </c>
      <c r="F328" s="83">
        <f>BACKUP!F424</f>
        <v>2305</v>
      </c>
      <c r="G328" s="83">
        <f>BACKUP!G424</f>
        <v>2282</v>
      </c>
      <c r="H328" s="83">
        <f>BACKUP!H424</f>
        <v>2258</v>
      </c>
      <c r="I328" s="83">
        <f>BACKUP!I424</f>
        <v>2234</v>
      </c>
      <c r="J328" s="83">
        <f>BACKUP!J424</f>
        <v>2210</v>
      </c>
      <c r="K328" s="83">
        <f>BACKUP!K424</f>
        <v>2187</v>
      </c>
      <c r="L328" s="83">
        <f>BACKUP!L424</f>
        <v>2163</v>
      </c>
      <c r="M328" s="83">
        <f>BACKUP!M424</f>
        <v>2139</v>
      </c>
      <c r="N328" s="83">
        <f>BACKUP!N424</f>
        <v>2115</v>
      </c>
      <c r="O328" s="83">
        <f>BACKUP!O424</f>
        <v>2092</v>
      </c>
      <c r="P328" s="66"/>
      <c r="Q328" s="66"/>
      <c r="R328" s="66"/>
      <c r="S328" s="66"/>
      <c r="T328" s="66"/>
      <c r="U328" s="78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  <c r="AI328" s="66"/>
      <c r="AJ328" s="66"/>
      <c r="AK328" s="66"/>
      <c r="AL328" s="66"/>
      <c r="AM328" s="66"/>
      <c r="AN328" s="66"/>
      <c r="AO328" s="66"/>
      <c r="AP328" s="66"/>
      <c r="AQ328" s="66"/>
      <c r="AR328" s="66"/>
      <c r="AS328" s="66"/>
      <c r="AT328" s="66"/>
      <c r="AU328" s="66"/>
    </row>
    <row r="329" spans="1:47" x14ac:dyDescent="0.2">
      <c r="A329" s="66"/>
      <c r="B329" s="66"/>
      <c r="C329" s="104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66"/>
      <c r="AE329" s="66"/>
      <c r="AF329" s="66"/>
      <c r="AG329" s="66"/>
      <c r="AH329" s="66"/>
      <c r="AI329" s="66"/>
      <c r="AJ329" s="66"/>
      <c r="AK329" s="66"/>
      <c r="AL329" s="66"/>
      <c r="AM329" s="66"/>
      <c r="AN329" s="66"/>
      <c r="AO329" s="66"/>
      <c r="AP329" s="66"/>
      <c r="AQ329" s="66"/>
      <c r="AR329" s="66"/>
      <c r="AS329" s="66"/>
      <c r="AT329" s="66"/>
      <c r="AU329" s="66"/>
    </row>
    <row r="330" spans="1:47" x14ac:dyDescent="0.2">
      <c r="A330" s="102" t="str">
        <f>BACKUP!A226</f>
        <v>Regulatory Assets (Noncurrent) - End. Balance</v>
      </c>
      <c r="B330" s="66"/>
      <c r="C330" s="104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  <c r="AD330" s="66"/>
      <c r="AE330" s="66"/>
      <c r="AF330" s="66"/>
      <c r="AG330" s="66"/>
      <c r="AH330" s="66"/>
      <c r="AI330" s="66"/>
      <c r="AJ330" s="66"/>
      <c r="AK330" s="66"/>
      <c r="AL330" s="66"/>
      <c r="AM330" s="66"/>
      <c r="AN330" s="66"/>
      <c r="AO330" s="66"/>
      <c r="AP330" s="66"/>
      <c r="AQ330" s="66"/>
      <c r="AR330" s="66"/>
      <c r="AS330" s="66"/>
      <c r="AT330" s="66"/>
      <c r="AU330" s="66"/>
    </row>
    <row r="331" spans="1:47" x14ac:dyDescent="0.2">
      <c r="A331" s="78" t="str">
        <f>BACKUP!A228</f>
        <v xml:space="preserve">      Change</v>
      </c>
      <c r="B331" s="66"/>
      <c r="C331" s="104" t="s">
        <v>569</v>
      </c>
      <c r="D331" s="78">
        <f>BACKUP!D228</f>
        <v>-430</v>
      </c>
      <c r="E331" s="78">
        <f>BACKUP!E228</f>
        <v>-404</v>
      </c>
      <c r="F331" s="78">
        <f>BACKUP!F228</f>
        <v>-415</v>
      </c>
      <c r="G331" s="78">
        <f>BACKUP!G228</f>
        <v>-368</v>
      </c>
      <c r="H331" s="78">
        <f>BACKUP!H228</f>
        <v>-314</v>
      </c>
      <c r="I331" s="78">
        <f>BACKUP!I228</f>
        <v>-287</v>
      </c>
      <c r="J331" s="78">
        <f>BACKUP!J228</f>
        <v>-279</v>
      </c>
      <c r="K331" s="78">
        <f>BACKUP!K228</f>
        <v>-283</v>
      </c>
      <c r="L331" s="78">
        <f>BACKUP!L228</f>
        <v>-289</v>
      </c>
      <c r="M331" s="78">
        <f>BACKUP!M228</f>
        <v>-302</v>
      </c>
      <c r="N331" s="78">
        <f>BACKUP!N228</f>
        <v>-280</v>
      </c>
      <c r="O331" s="78">
        <f>BACKUP!O228</f>
        <v>-282</v>
      </c>
      <c r="P331" s="78">
        <f>SUM(D331:O331)</f>
        <v>-3933</v>
      </c>
      <c r="Q331" s="79">
        <f>SUM(D331:E331)</f>
        <v>-834</v>
      </c>
      <c r="R331" s="78">
        <f>P331-Q331</f>
        <v>-3099</v>
      </c>
      <c r="S331" s="66"/>
      <c r="T331" s="66"/>
      <c r="U331" s="79"/>
      <c r="V331" s="66"/>
      <c r="W331" s="66"/>
      <c r="X331" s="66"/>
      <c r="Y331" s="66"/>
      <c r="Z331" s="66"/>
      <c r="AA331" s="66"/>
      <c r="AB331" s="66"/>
      <c r="AC331" s="66"/>
      <c r="AD331" s="66"/>
      <c r="AE331" s="66"/>
      <c r="AF331" s="66"/>
      <c r="AG331" s="66"/>
      <c r="AH331" s="66"/>
      <c r="AI331" s="66"/>
      <c r="AJ331" s="66"/>
      <c r="AK331" s="66"/>
      <c r="AL331" s="66"/>
      <c r="AM331" s="66"/>
      <c r="AN331" s="66"/>
      <c r="AO331" s="66"/>
      <c r="AP331" s="66"/>
      <c r="AQ331" s="66"/>
      <c r="AR331" s="66"/>
      <c r="AS331" s="66"/>
      <c r="AT331" s="66"/>
      <c r="AU331" s="66"/>
    </row>
    <row r="332" spans="1:47" x14ac:dyDescent="0.2">
      <c r="A332" s="63"/>
      <c r="B332" s="66"/>
      <c r="C332" s="104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  <c r="AA332" s="66"/>
      <c r="AB332" s="66"/>
      <c r="AC332" s="66"/>
      <c r="AD332" s="66"/>
      <c r="AE332" s="66"/>
      <c r="AF332" s="66"/>
      <c r="AG332" s="66"/>
      <c r="AH332" s="66"/>
      <c r="AI332" s="66"/>
      <c r="AJ332" s="66"/>
      <c r="AK332" s="66"/>
      <c r="AL332" s="66"/>
      <c r="AM332" s="66"/>
      <c r="AN332" s="66"/>
      <c r="AO332" s="66"/>
      <c r="AP332" s="66"/>
      <c r="AQ332" s="66"/>
      <c r="AR332" s="66"/>
      <c r="AS332" s="66"/>
      <c r="AT332" s="66"/>
      <c r="AU332" s="66"/>
    </row>
    <row r="333" spans="1:47" x14ac:dyDescent="0.2">
      <c r="A333" s="102" t="str">
        <f>BACKUP!A411</f>
        <v>Regulatory Liabilities (Noncurrent) - End. Balance</v>
      </c>
      <c r="B333" s="66"/>
      <c r="C333" s="104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  <c r="AB333" s="66"/>
      <c r="AC333" s="66"/>
      <c r="AD333" s="66"/>
      <c r="AE333" s="66"/>
      <c r="AF333" s="66"/>
      <c r="AG333" s="66"/>
      <c r="AH333" s="66"/>
      <c r="AI333" s="66"/>
      <c r="AJ333" s="66"/>
      <c r="AK333" s="66"/>
      <c r="AL333" s="66"/>
      <c r="AM333" s="66"/>
      <c r="AN333" s="66"/>
      <c r="AO333" s="66"/>
      <c r="AP333" s="66"/>
      <c r="AQ333" s="66"/>
      <c r="AR333" s="66"/>
      <c r="AS333" s="66"/>
      <c r="AT333" s="66"/>
      <c r="AU333" s="66"/>
    </row>
    <row r="334" spans="1:47" x14ac:dyDescent="0.2">
      <c r="A334" s="78" t="str">
        <f>BACKUP!A413</f>
        <v xml:space="preserve">      Change</v>
      </c>
      <c r="B334" s="66"/>
      <c r="C334" s="104" t="s">
        <v>569</v>
      </c>
      <c r="D334" s="78">
        <f>BACKUP!D413</f>
        <v>0</v>
      </c>
      <c r="E334" s="78">
        <f>BACKUP!E413</f>
        <v>0</v>
      </c>
      <c r="F334" s="78">
        <f>BACKUP!F413</f>
        <v>0</v>
      </c>
      <c r="G334" s="78">
        <f>BACKUP!G413</f>
        <v>0</v>
      </c>
      <c r="H334" s="78">
        <f>BACKUP!H413</f>
        <v>0</v>
      </c>
      <c r="I334" s="78">
        <f>BACKUP!I413</f>
        <v>0</v>
      </c>
      <c r="J334" s="78">
        <f>BACKUP!J413</f>
        <v>0</v>
      </c>
      <c r="K334" s="78">
        <f>BACKUP!K413</f>
        <v>0</v>
      </c>
      <c r="L334" s="78">
        <f>BACKUP!L413</f>
        <v>0</v>
      </c>
      <c r="M334" s="78">
        <f>BACKUP!M413</f>
        <v>0</v>
      </c>
      <c r="N334" s="78">
        <f>BACKUP!N413</f>
        <v>0</v>
      </c>
      <c r="O334" s="78">
        <f>BACKUP!O413</f>
        <v>0</v>
      </c>
      <c r="P334" s="78">
        <f>SUM(D334:O334)</f>
        <v>0</v>
      </c>
      <c r="Q334" s="79">
        <f>SUM(D334:E334)</f>
        <v>0</v>
      </c>
      <c r="R334" s="78">
        <f>P334-Q334</f>
        <v>0</v>
      </c>
      <c r="S334" s="66"/>
      <c r="T334" s="66"/>
      <c r="U334" s="79"/>
      <c r="V334" s="66"/>
      <c r="W334" s="66"/>
      <c r="X334" s="66"/>
      <c r="Y334" s="66"/>
      <c r="Z334" s="66"/>
      <c r="AA334" s="66"/>
      <c r="AB334" s="66"/>
      <c r="AC334" s="66"/>
      <c r="AD334" s="66"/>
      <c r="AE334" s="66"/>
      <c r="AF334" s="66"/>
      <c r="AG334" s="66"/>
      <c r="AH334" s="66"/>
      <c r="AI334" s="66"/>
      <c r="AJ334" s="66"/>
      <c r="AK334" s="66"/>
      <c r="AL334" s="66"/>
      <c r="AM334" s="66"/>
      <c r="AN334" s="66"/>
      <c r="AO334" s="66"/>
      <c r="AP334" s="66"/>
      <c r="AQ334" s="66"/>
      <c r="AR334" s="66"/>
      <c r="AS334" s="66"/>
      <c r="AT334" s="66"/>
      <c r="AU334" s="66"/>
    </row>
    <row r="335" spans="1:47" x14ac:dyDescent="0.2">
      <c r="A335" s="66"/>
      <c r="B335" s="66"/>
      <c r="C335" s="104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78"/>
      <c r="U335" s="78"/>
      <c r="V335" s="66"/>
      <c r="W335" s="66"/>
      <c r="X335" s="66"/>
      <c r="Y335" s="66"/>
      <c r="Z335" s="66"/>
      <c r="AA335" s="66"/>
      <c r="AB335" s="66"/>
      <c r="AC335" s="66"/>
      <c r="AD335" s="66"/>
      <c r="AE335" s="66"/>
      <c r="AF335" s="66"/>
      <c r="AG335" s="66"/>
      <c r="AH335" s="66"/>
      <c r="AI335" s="66"/>
      <c r="AJ335" s="66"/>
      <c r="AK335" s="66"/>
      <c r="AL335" s="66"/>
      <c r="AM335" s="66"/>
      <c r="AN335" s="66"/>
      <c r="AO335" s="66"/>
      <c r="AP335" s="66"/>
      <c r="AQ335" s="66"/>
      <c r="AR335" s="66"/>
      <c r="AS335" s="66"/>
      <c r="AT335" s="66"/>
      <c r="AU335" s="66"/>
    </row>
    <row r="336" spans="1:47" x14ac:dyDescent="0.2">
      <c r="A336" s="102" t="str">
        <f>BACKUP!A467</f>
        <v>Capitalization - Beg. Balance</v>
      </c>
      <c r="B336" s="66"/>
      <c r="C336" s="104"/>
      <c r="D336" s="78">
        <f>BACKUP!D467</f>
        <v>1040232</v>
      </c>
      <c r="E336" s="78">
        <f>BACKUP!E467</f>
        <v>1046121</v>
      </c>
      <c r="F336" s="78">
        <f>BACKUP!F467</f>
        <v>1050909</v>
      </c>
      <c r="G336" s="78">
        <f>BACKUP!G467</f>
        <v>1056553</v>
      </c>
      <c r="H336" s="78">
        <f>BACKUP!H467</f>
        <v>1061982</v>
      </c>
      <c r="I336" s="78">
        <f>BACKUP!I467</f>
        <v>1067802</v>
      </c>
      <c r="J336" s="78">
        <f>BACKUP!J467</f>
        <v>1073969</v>
      </c>
      <c r="K336" s="78">
        <f>BACKUP!K467</f>
        <v>1080627</v>
      </c>
      <c r="L336" s="78">
        <f>BACKUP!L467</f>
        <v>1087227</v>
      </c>
      <c r="M336" s="78">
        <f>BACKUP!M467</f>
        <v>1093441</v>
      </c>
      <c r="N336" s="78">
        <f>BACKUP!N467</f>
        <v>1100014</v>
      </c>
      <c r="O336" s="78">
        <f>BACKUP!O467</f>
        <v>1106572</v>
      </c>
      <c r="P336" s="66"/>
      <c r="Q336" s="66"/>
      <c r="R336" s="66"/>
      <c r="S336" s="66"/>
      <c r="T336" s="66"/>
      <c r="U336" s="78"/>
      <c r="V336" s="66"/>
      <c r="W336" s="66"/>
      <c r="X336" s="66"/>
      <c r="Y336" s="66"/>
      <c r="Z336" s="66"/>
      <c r="AA336" s="66"/>
      <c r="AB336" s="66"/>
      <c r="AC336" s="66"/>
      <c r="AD336" s="66"/>
      <c r="AE336" s="66"/>
      <c r="AF336" s="66"/>
      <c r="AG336" s="66"/>
      <c r="AH336" s="66"/>
      <c r="AI336" s="66"/>
      <c r="AJ336" s="66"/>
      <c r="AK336" s="66"/>
      <c r="AL336" s="66"/>
      <c r="AM336" s="66"/>
      <c r="AN336" s="66"/>
      <c r="AO336" s="66"/>
      <c r="AP336" s="66"/>
      <c r="AQ336" s="66"/>
      <c r="AR336" s="66"/>
      <c r="AS336" s="66"/>
      <c r="AT336" s="66"/>
      <c r="AU336" s="66"/>
    </row>
    <row r="337" spans="1:47" x14ac:dyDescent="0.2">
      <c r="A337" s="78" t="str">
        <f>BACKUP!A468</f>
        <v xml:space="preserve">   Net Income Before Capital Costs-w/o Asset Sales</v>
      </c>
      <c r="B337" s="66"/>
      <c r="C337" s="104"/>
      <c r="D337" s="78">
        <f>BACKUP!D468</f>
        <v>5889</v>
      </c>
      <c r="E337" s="78">
        <f>BACKUP!E468</f>
        <v>4788</v>
      </c>
      <c r="F337" s="78">
        <f>BACKUP!F468</f>
        <v>5644</v>
      </c>
      <c r="G337" s="78">
        <f>BACKUP!G468</f>
        <v>5429</v>
      </c>
      <c r="H337" s="78">
        <f>BACKUP!H468</f>
        <v>5820</v>
      </c>
      <c r="I337" s="78">
        <f>BACKUP!I468</f>
        <v>6167</v>
      </c>
      <c r="J337" s="78">
        <f>BACKUP!J468</f>
        <v>6658</v>
      </c>
      <c r="K337" s="78">
        <f>BACKUP!K468</f>
        <v>6600</v>
      </c>
      <c r="L337" s="78">
        <f>BACKUP!L468</f>
        <v>6214</v>
      </c>
      <c r="M337" s="78">
        <f>BACKUP!M468</f>
        <v>6573</v>
      </c>
      <c r="N337" s="78">
        <f>BACKUP!N468</f>
        <v>6558</v>
      </c>
      <c r="O337" s="78">
        <f>BACKUP!O468</f>
        <v>6679</v>
      </c>
      <c r="P337" s="78">
        <f t="shared" ref="P337:P343" si="222">SUM(D337:O337)</f>
        <v>73019</v>
      </c>
      <c r="Q337" s="79">
        <f t="shared" ref="Q337:Q343" si="223">SUM(D337:E337)</f>
        <v>10677</v>
      </c>
      <c r="R337" s="78">
        <f t="shared" ref="R337:R343" si="224">P337-Q337</f>
        <v>62342</v>
      </c>
      <c r="S337" s="66"/>
      <c r="T337" s="66"/>
      <c r="U337" s="78"/>
      <c r="V337" s="66"/>
      <c r="W337" s="66"/>
      <c r="X337" s="66"/>
      <c r="Y337" s="66"/>
      <c r="Z337" s="66"/>
      <c r="AA337" s="66"/>
      <c r="AB337" s="66"/>
      <c r="AC337" s="66"/>
      <c r="AD337" s="66"/>
      <c r="AE337" s="66"/>
      <c r="AF337" s="66"/>
      <c r="AG337" s="66"/>
      <c r="AH337" s="66"/>
      <c r="AI337" s="66"/>
      <c r="AJ337" s="66"/>
      <c r="AK337" s="66"/>
      <c r="AL337" s="66"/>
      <c r="AM337" s="66"/>
      <c r="AN337" s="66"/>
      <c r="AO337" s="66"/>
      <c r="AP337" s="66"/>
      <c r="AQ337" s="66"/>
      <c r="AR337" s="66"/>
      <c r="AS337" s="66"/>
      <c r="AT337" s="66"/>
      <c r="AU337" s="66"/>
    </row>
    <row r="338" spans="1:47" x14ac:dyDescent="0.2">
      <c r="A338" s="78" t="str">
        <f>BACKUP!A469</f>
        <v xml:space="preserve">         - Net Gain / (Loss) on Asset Sales (External)</v>
      </c>
      <c r="B338" s="66"/>
      <c r="C338" s="104" t="s">
        <v>562</v>
      </c>
      <c r="D338" s="78">
        <f>BACKUP!D469</f>
        <v>0</v>
      </c>
      <c r="E338" s="78">
        <f>BACKUP!E469</f>
        <v>0</v>
      </c>
      <c r="F338" s="78">
        <f>BACKUP!F469</f>
        <v>0</v>
      </c>
      <c r="G338" s="78">
        <f>BACKUP!G469</f>
        <v>0</v>
      </c>
      <c r="H338" s="78">
        <f>BACKUP!H469</f>
        <v>0</v>
      </c>
      <c r="I338" s="78">
        <f>BACKUP!I469</f>
        <v>0</v>
      </c>
      <c r="J338" s="78">
        <f>BACKUP!J469</f>
        <v>0</v>
      </c>
      <c r="K338" s="78">
        <f>BACKUP!K469</f>
        <v>0</v>
      </c>
      <c r="L338" s="78">
        <f>BACKUP!L469</f>
        <v>0</v>
      </c>
      <c r="M338" s="78">
        <f>BACKUP!M469</f>
        <v>0</v>
      </c>
      <c r="N338" s="78">
        <f>BACKUP!N469</f>
        <v>0</v>
      </c>
      <c r="O338" s="78">
        <f>BACKUP!O469</f>
        <v>0</v>
      </c>
      <c r="P338" s="78">
        <f t="shared" si="222"/>
        <v>0</v>
      </c>
      <c r="Q338" s="79">
        <f t="shared" si="223"/>
        <v>0</v>
      </c>
      <c r="R338" s="78">
        <f t="shared" si="224"/>
        <v>0</v>
      </c>
      <c r="S338" s="66"/>
      <c r="T338" s="66"/>
      <c r="U338" s="78"/>
      <c r="V338" s="66"/>
      <c r="W338" s="66"/>
      <c r="X338" s="66"/>
      <c r="Y338" s="66"/>
      <c r="Z338" s="66"/>
      <c r="AA338" s="66"/>
      <c r="AB338" s="66"/>
      <c r="AC338" s="66"/>
      <c r="AD338" s="66"/>
      <c r="AE338" s="66"/>
      <c r="AF338" s="66"/>
      <c r="AG338" s="66"/>
      <c r="AH338" s="66"/>
      <c r="AI338" s="66"/>
      <c r="AJ338" s="66"/>
      <c r="AK338" s="66"/>
      <c r="AL338" s="66"/>
      <c r="AM338" s="66"/>
      <c r="AN338" s="66"/>
      <c r="AO338" s="66"/>
      <c r="AP338" s="66"/>
      <c r="AQ338" s="66"/>
      <c r="AR338" s="66"/>
      <c r="AS338" s="66"/>
      <c r="AT338" s="66"/>
      <c r="AU338" s="66"/>
    </row>
    <row r="339" spans="1:47" x14ac:dyDescent="0.2">
      <c r="A339" s="78" t="str">
        <f>BACKUP!A470</f>
        <v xml:space="preserve">         - Net Gain / (Loss) on Asset Sales (Assoc. Co.)</v>
      </c>
      <c r="B339" s="66"/>
      <c r="C339" s="104" t="s">
        <v>562</v>
      </c>
      <c r="D339" s="78">
        <f>BACKUP!D470</f>
        <v>0</v>
      </c>
      <c r="E339" s="78">
        <f>BACKUP!E470</f>
        <v>0</v>
      </c>
      <c r="F339" s="78">
        <f>BACKUP!F470</f>
        <v>0</v>
      </c>
      <c r="G339" s="78">
        <f>BACKUP!G470</f>
        <v>0</v>
      </c>
      <c r="H339" s="78">
        <f>BACKUP!H470</f>
        <v>0</v>
      </c>
      <c r="I339" s="78">
        <f>BACKUP!I470</f>
        <v>0</v>
      </c>
      <c r="J339" s="78">
        <f>BACKUP!J470</f>
        <v>0</v>
      </c>
      <c r="K339" s="78">
        <f>BACKUP!K470</f>
        <v>0</v>
      </c>
      <c r="L339" s="78">
        <f>BACKUP!L470</f>
        <v>0</v>
      </c>
      <c r="M339" s="78">
        <f>BACKUP!M470</f>
        <v>0</v>
      </c>
      <c r="N339" s="78">
        <f>BACKUP!N470</f>
        <v>0</v>
      </c>
      <c r="O339" s="78">
        <f>BACKUP!O470</f>
        <v>0</v>
      </c>
      <c r="P339" s="78">
        <f t="shared" si="222"/>
        <v>0</v>
      </c>
      <c r="Q339" s="79">
        <f t="shared" si="223"/>
        <v>0</v>
      </c>
      <c r="R339" s="78">
        <f t="shared" si="224"/>
        <v>0</v>
      </c>
      <c r="S339" s="66"/>
      <c r="T339" s="66"/>
      <c r="U339" s="78"/>
      <c r="V339" s="66"/>
      <c r="W339" s="66"/>
      <c r="X339" s="66"/>
      <c r="Y339" s="66"/>
      <c r="Z339" s="66"/>
      <c r="AA339" s="66"/>
      <c r="AB339" s="66"/>
      <c r="AC339" s="66"/>
      <c r="AD339" s="66"/>
      <c r="AE339" s="66"/>
      <c r="AF339" s="66"/>
      <c r="AG339" s="66"/>
      <c r="AH339" s="66"/>
      <c r="AI339" s="66"/>
      <c r="AJ339" s="66"/>
      <c r="AK339" s="66"/>
      <c r="AL339" s="66"/>
      <c r="AM339" s="66"/>
      <c r="AN339" s="66"/>
      <c r="AO339" s="66"/>
      <c r="AP339" s="66"/>
      <c r="AQ339" s="66"/>
      <c r="AR339" s="66"/>
      <c r="AS339" s="66"/>
      <c r="AT339" s="66"/>
      <c r="AU339" s="66"/>
    </row>
    <row r="340" spans="1:47" x14ac:dyDescent="0.2">
      <c r="A340" s="78" t="str">
        <f>BACKUP!A471</f>
        <v xml:space="preserve">   Dividends to Corporate</v>
      </c>
      <c r="B340" s="66"/>
      <c r="C340" s="104"/>
      <c r="D340" s="78">
        <f>BACKUP!D471</f>
        <v>0</v>
      </c>
      <c r="E340" s="78">
        <f>BACKUP!E471</f>
        <v>0</v>
      </c>
      <c r="F340" s="78">
        <f>BACKUP!F471</f>
        <v>0</v>
      </c>
      <c r="G340" s="78">
        <f>BACKUP!G471</f>
        <v>0</v>
      </c>
      <c r="H340" s="78">
        <f>BACKUP!H471</f>
        <v>0</v>
      </c>
      <c r="I340" s="78">
        <f>BACKUP!I471</f>
        <v>0</v>
      </c>
      <c r="J340" s="78">
        <f>BACKUP!J471</f>
        <v>0</v>
      </c>
      <c r="K340" s="78">
        <f>BACKUP!K471</f>
        <v>0</v>
      </c>
      <c r="L340" s="78">
        <f>BACKUP!L471</f>
        <v>0</v>
      </c>
      <c r="M340" s="78">
        <f>BACKUP!M471</f>
        <v>0</v>
      </c>
      <c r="N340" s="78">
        <f>BACKUP!N471</f>
        <v>0</v>
      </c>
      <c r="O340" s="78">
        <f>BACKUP!O471</f>
        <v>0</v>
      </c>
      <c r="P340" s="78">
        <f t="shared" si="222"/>
        <v>0</v>
      </c>
      <c r="Q340" s="79">
        <f t="shared" si="223"/>
        <v>0</v>
      </c>
      <c r="R340" s="78">
        <f t="shared" si="224"/>
        <v>0</v>
      </c>
      <c r="S340" s="66"/>
      <c r="T340" s="66"/>
      <c r="U340" s="78"/>
      <c r="V340" s="66"/>
      <c r="W340" s="66"/>
      <c r="X340" s="66"/>
      <c r="Y340" s="66"/>
      <c r="Z340" s="66"/>
      <c r="AA340" s="66"/>
      <c r="AB340" s="66"/>
      <c r="AC340" s="66"/>
      <c r="AD340" s="66"/>
      <c r="AE340" s="66"/>
      <c r="AF340" s="66"/>
      <c r="AG340" s="66"/>
      <c r="AH340" s="66"/>
      <c r="AI340" s="66"/>
      <c r="AJ340" s="66"/>
      <c r="AK340" s="66"/>
      <c r="AL340" s="66"/>
      <c r="AM340" s="66"/>
      <c r="AN340" s="66"/>
      <c r="AO340" s="66"/>
      <c r="AP340" s="66"/>
      <c r="AQ340" s="66"/>
      <c r="AR340" s="66"/>
      <c r="AS340" s="66"/>
      <c r="AT340" s="66"/>
      <c r="AU340" s="66"/>
    </row>
    <row r="341" spans="1:47" x14ac:dyDescent="0.2">
      <c r="A341" s="78" t="str">
        <f>BACKUP!A472</f>
        <v xml:space="preserve">   FASB 133 - Comprehensive Income / (Loss)</v>
      </c>
      <c r="B341" s="66"/>
      <c r="C341" s="104"/>
      <c r="D341" s="78">
        <f>BACKUP!D472</f>
        <v>0</v>
      </c>
      <c r="E341" s="78">
        <f>BACKUP!E472</f>
        <v>0</v>
      </c>
      <c r="F341" s="78">
        <f>BACKUP!F472</f>
        <v>0</v>
      </c>
      <c r="G341" s="78">
        <f>BACKUP!G472</f>
        <v>0</v>
      </c>
      <c r="H341" s="78">
        <f>BACKUP!H472</f>
        <v>0</v>
      </c>
      <c r="I341" s="78">
        <f>BACKUP!I472</f>
        <v>0</v>
      </c>
      <c r="J341" s="78">
        <f>BACKUP!J472</f>
        <v>0</v>
      </c>
      <c r="K341" s="78">
        <f>BACKUP!K472</f>
        <v>0</v>
      </c>
      <c r="L341" s="78">
        <f>BACKUP!L472</f>
        <v>0</v>
      </c>
      <c r="M341" s="78">
        <f>BACKUP!M472</f>
        <v>0</v>
      </c>
      <c r="N341" s="78">
        <f>BACKUP!N472</f>
        <v>0</v>
      </c>
      <c r="O341" s="78">
        <f>BACKUP!O472</f>
        <v>0</v>
      </c>
      <c r="P341" s="78">
        <f>SUM(D341:O341)</f>
        <v>0</v>
      </c>
      <c r="Q341" s="79">
        <f t="shared" si="223"/>
        <v>0</v>
      </c>
      <c r="R341" s="78">
        <f>P341-Q341</f>
        <v>0</v>
      </c>
      <c r="S341" s="66"/>
      <c r="T341" s="66"/>
      <c r="U341" s="78"/>
      <c r="V341" s="66"/>
      <c r="W341" s="66"/>
      <c r="X341" s="66"/>
      <c r="Y341" s="66"/>
      <c r="Z341" s="66"/>
      <c r="AA341" s="66"/>
      <c r="AB341" s="66"/>
      <c r="AC341" s="66"/>
      <c r="AD341" s="66"/>
      <c r="AE341" s="66"/>
      <c r="AF341" s="66"/>
      <c r="AG341" s="66"/>
      <c r="AH341" s="66"/>
      <c r="AI341" s="66"/>
      <c r="AJ341" s="66"/>
      <c r="AK341" s="66"/>
      <c r="AL341" s="66"/>
      <c r="AM341" s="66"/>
      <c r="AN341" s="66"/>
      <c r="AO341" s="66"/>
      <c r="AP341" s="66"/>
      <c r="AQ341" s="66"/>
      <c r="AR341" s="66"/>
      <c r="AS341" s="66"/>
      <c r="AT341" s="66"/>
      <c r="AU341" s="66"/>
    </row>
    <row r="342" spans="1:47" x14ac:dyDescent="0.2">
      <c r="A342" s="78" t="str">
        <f>BACKUP!A473</f>
        <v xml:space="preserve">                   - Tax Adjustment (1/01-4/01)</v>
      </c>
      <c r="B342" s="66"/>
      <c r="C342" s="104" t="s">
        <v>559</v>
      </c>
      <c r="D342" s="78">
        <f>BACKUP!D473</f>
        <v>0</v>
      </c>
      <c r="E342" s="78">
        <f>BACKUP!E473</f>
        <v>0</v>
      </c>
      <c r="F342" s="78">
        <f>BACKUP!F473</f>
        <v>0</v>
      </c>
      <c r="G342" s="78">
        <f>BACKUP!G473</f>
        <v>0</v>
      </c>
      <c r="H342" s="78">
        <f>BACKUP!H473</f>
        <v>0</v>
      </c>
      <c r="I342" s="78">
        <f>BACKUP!I473</f>
        <v>0</v>
      </c>
      <c r="J342" s="78">
        <f>BACKUP!J473</f>
        <v>0</v>
      </c>
      <c r="K342" s="78">
        <f>BACKUP!K473</f>
        <v>0</v>
      </c>
      <c r="L342" s="78">
        <f>BACKUP!L473</f>
        <v>0</v>
      </c>
      <c r="M342" s="78">
        <f>BACKUP!M473</f>
        <v>0</v>
      </c>
      <c r="N342" s="78">
        <f>BACKUP!N473</f>
        <v>0</v>
      </c>
      <c r="O342" s="78">
        <f>BACKUP!O473</f>
        <v>0</v>
      </c>
      <c r="P342" s="78">
        <f>SUM(D342:O342)</f>
        <v>0</v>
      </c>
      <c r="Q342" s="79">
        <f t="shared" si="223"/>
        <v>0</v>
      </c>
      <c r="R342" s="78">
        <f>P342-Q342</f>
        <v>0</v>
      </c>
      <c r="S342" s="66"/>
      <c r="T342" s="66"/>
      <c r="U342" s="78"/>
      <c r="V342" s="66"/>
      <c r="W342" s="66"/>
      <c r="X342" s="66"/>
      <c r="Y342" s="66"/>
      <c r="Z342" s="66"/>
      <c r="AA342" s="66"/>
      <c r="AB342" s="66"/>
      <c r="AC342" s="66"/>
      <c r="AD342" s="66"/>
      <c r="AE342" s="66"/>
      <c r="AF342" s="66"/>
      <c r="AG342" s="66"/>
      <c r="AH342" s="66"/>
      <c r="AI342" s="66"/>
      <c r="AJ342" s="66"/>
      <c r="AK342" s="66"/>
      <c r="AL342" s="66"/>
      <c r="AM342" s="66"/>
      <c r="AN342" s="66"/>
      <c r="AO342" s="66"/>
      <c r="AP342" s="66"/>
      <c r="AQ342" s="66"/>
      <c r="AR342" s="66"/>
      <c r="AS342" s="66"/>
      <c r="AT342" s="66"/>
      <c r="AU342" s="66"/>
    </row>
    <row r="343" spans="1:47" x14ac:dyDescent="0.2">
      <c r="A343" s="78" t="str">
        <f>BACKUP!A474</f>
        <v xml:space="preserve">   Actual / Estimate Adjustment </v>
      </c>
      <c r="B343" s="66"/>
      <c r="C343" s="104"/>
      <c r="D343" s="83">
        <f>BACKUP!D474</f>
        <v>0</v>
      </c>
      <c r="E343" s="83">
        <f>BACKUP!E474</f>
        <v>0</v>
      </c>
      <c r="F343" s="83">
        <f>BACKUP!F474</f>
        <v>0</v>
      </c>
      <c r="G343" s="83">
        <f>BACKUP!G474</f>
        <v>0</v>
      </c>
      <c r="H343" s="83">
        <f>BACKUP!H474</f>
        <v>0</v>
      </c>
      <c r="I343" s="83">
        <f>BACKUP!I474</f>
        <v>0</v>
      </c>
      <c r="J343" s="83">
        <f>BACKUP!J474</f>
        <v>0</v>
      </c>
      <c r="K343" s="83">
        <f>BACKUP!K474</f>
        <v>0</v>
      </c>
      <c r="L343" s="83">
        <f>BACKUP!L474</f>
        <v>0</v>
      </c>
      <c r="M343" s="83">
        <f>BACKUP!M474</f>
        <v>0</v>
      </c>
      <c r="N343" s="83">
        <f>BACKUP!N474</f>
        <v>0</v>
      </c>
      <c r="O343" s="83">
        <f>BACKUP!O474</f>
        <v>0</v>
      </c>
      <c r="P343" s="78">
        <f t="shared" si="222"/>
        <v>0</v>
      </c>
      <c r="Q343" s="79">
        <f t="shared" si="223"/>
        <v>0</v>
      </c>
      <c r="R343" s="78">
        <f t="shared" si="224"/>
        <v>0</v>
      </c>
      <c r="S343" s="66"/>
      <c r="T343" s="66"/>
      <c r="U343" s="78"/>
      <c r="V343" s="66"/>
      <c r="W343" s="66"/>
      <c r="X343" s="66"/>
      <c r="Y343" s="66"/>
      <c r="Z343" s="66"/>
      <c r="AA343" s="66"/>
      <c r="AB343" s="66"/>
      <c r="AC343" s="66"/>
      <c r="AD343" s="66"/>
      <c r="AE343" s="66"/>
      <c r="AF343" s="66"/>
      <c r="AG343" s="66"/>
      <c r="AH343" s="66"/>
      <c r="AI343" s="66"/>
      <c r="AJ343" s="66"/>
      <c r="AK343" s="66"/>
      <c r="AL343" s="66"/>
      <c r="AM343" s="66"/>
      <c r="AN343" s="66"/>
      <c r="AO343" s="66"/>
      <c r="AP343" s="66"/>
      <c r="AQ343" s="66"/>
      <c r="AR343" s="66"/>
      <c r="AS343" s="66"/>
      <c r="AT343" s="66"/>
      <c r="AU343" s="66"/>
    </row>
    <row r="344" spans="1:47" ht="3.95" customHeight="1" x14ac:dyDescent="0.2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78"/>
      <c r="V344" s="66"/>
      <c r="W344" s="66"/>
      <c r="X344" s="66"/>
      <c r="Y344" s="66"/>
      <c r="Z344" s="66"/>
      <c r="AA344" s="66"/>
      <c r="AB344" s="66"/>
      <c r="AC344" s="66"/>
      <c r="AD344" s="66"/>
      <c r="AE344" s="66"/>
      <c r="AF344" s="66"/>
      <c r="AG344" s="66"/>
      <c r="AH344" s="66"/>
      <c r="AI344" s="66"/>
      <c r="AJ344" s="66"/>
      <c r="AK344" s="66"/>
      <c r="AL344" s="66"/>
      <c r="AM344" s="66"/>
      <c r="AN344" s="66"/>
      <c r="AO344" s="66"/>
      <c r="AP344" s="66"/>
      <c r="AQ344" s="66"/>
      <c r="AR344" s="66"/>
      <c r="AS344" s="66"/>
      <c r="AT344" s="66"/>
      <c r="AU344" s="66"/>
    </row>
    <row r="345" spans="1:47" x14ac:dyDescent="0.2">
      <c r="A345" s="86" t="str">
        <f>BACKUP!A476</f>
        <v>Capitalization - End. Balance</v>
      </c>
      <c r="B345" s="66"/>
      <c r="C345" s="66"/>
      <c r="D345" s="83">
        <f>BACKUP!D476</f>
        <v>1046121</v>
      </c>
      <c r="E345" s="83">
        <f>BACKUP!E476</f>
        <v>1050909</v>
      </c>
      <c r="F345" s="83">
        <f>BACKUP!F476</f>
        <v>1056553</v>
      </c>
      <c r="G345" s="83">
        <f>BACKUP!G476</f>
        <v>1061982</v>
      </c>
      <c r="H345" s="83">
        <f>BACKUP!H476</f>
        <v>1067802</v>
      </c>
      <c r="I345" s="83">
        <f>BACKUP!I476</f>
        <v>1073969</v>
      </c>
      <c r="J345" s="83">
        <f>BACKUP!J476</f>
        <v>1080627</v>
      </c>
      <c r="K345" s="83">
        <f>BACKUP!K476</f>
        <v>1087227</v>
      </c>
      <c r="L345" s="83">
        <f>BACKUP!L476</f>
        <v>1093441</v>
      </c>
      <c r="M345" s="83">
        <f>BACKUP!M476</f>
        <v>1100014</v>
      </c>
      <c r="N345" s="83">
        <f>BACKUP!N476</f>
        <v>1106572</v>
      </c>
      <c r="O345" s="83">
        <f>BACKUP!O476</f>
        <v>1113251</v>
      </c>
      <c r="P345" s="66"/>
      <c r="Q345" s="66"/>
      <c r="R345" s="66"/>
      <c r="S345" s="66"/>
      <c r="T345" s="66"/>
      <c r="U345" s="78"/>
      <c r="V345" s="66"/>
      <c r="W345" s="66"/>
      <c r="X345" s="66"/>
      <c r="Y345" s="66"/>
      <c r="Z345" s="66"/>
      <c r="AA345" s="66"/>
      <c r="AB345" s="66"/>
      <c r="AC345" s="66"/>
      <c r="AD345" s="66"/>
      <c r="AE345" s="66"/>
      <c r="AF345" s="66"/>
      <c r="AG345" s="66"/>
      <c r="AH345" s="66"/>
      <c r="AI345" s="66"/>
      <c r="AJ345" s="66"/>
      <c r="AK345" s="66"/>
      <c r="AL345" s="66"/>
      <c r="AM345" s="66"/>
      <c r="AN345" s="66"/>
      <c r="AO345" s="66"/>
      <c r="AP345" s="66"/>
      <c r="AQ345" s="66"/>
      <c r="AR345" s="66"/>
      <c r="AS345" s="66"/>
      <c r="AT345" s="66"/>
      <c r="AU345" s="66"/>
    </row>
    <row r="346" spans="1:47" ht="8.1" customHeight="1" x14ac:dyDescent="0.2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78"/>
      <c r="U346" s="78"/>
      <c r="V346" s="66"/>
      <c r="W346" s="66"/>
      <c r="X346" s="66"/>
      <c r="Y346" s="66"/>
      <c r="Z346" s="66"/>
      <c r="AA346" s="66"/>
      <c r="AB346" s="66"/>
      <c r="AC346" s="66"/>
      <c r="AD346" s="66"/>
      <c r="AE346" s="66"/>
      <c r="AF346" s="66"/>
      <c r="AG346" s="66"/>
      <c r="AH346" s="66"/>
      <c r="AI346" s="66"/>
      <c r="AJ346" s="66"/>
      <c r="AK346" s="66"/>
      <c r="AL346" s="66"/>
      <c r="AM346" s="66"/>
      <c r="AN346" s="66"/>
      <c r="AO346" s="66"/>
      <c r="AP346" s="66"/>
      <c r="AQ346" s="66"/>
      <c r="AR346" s="66"/>
      <c r="AS346" s="66"/>
      <c r="AT346" s="66"/>
      <c r="AU346" s="66"/>
    </row>
    <row r="347" spans="1:47" x14ac:dyDescent="0.2">
      <c r="A347" s="87" t="s">
        <v>570</v>
      </c>
      <c r="B347" s="87" t="s">
        <v>570</v>
      </c>
      <c r="C347" s="87" t="s">
        <v>570</v>
      </c>
      <c r="D347" s="87" t="s">
        <v>570</v>
      </c>
      <c r="E347" s="87" t="s">
        <v>570</v>
      </c>
      <c r="F347" s="87" t="s">
        <v>570</v>
      </c>
      <c r="G347" s="87" t="s">
        <v>570</v>
      </c>
      <c r="H347" s="87" t="s">
        <v>570</v>
      </c>
      <c r="I347" s="87" t="s">
        <v>570</v>
      </c>
      <c r="J347" s="87" t="s">
        <v>570</v>
      </c>
      <c r="K347" s="87" t="s">
        <v>570</v>
      </c>
      <c r="L347" s="87" t="s">
        <v>570</v>
      </c>
      <c r="M347" s="87" t="s">
        <v>570</v>
      </c>
      <c r="N347" s="87" t="s">
        <v>570</v>
      </c>
      <c r="O347" s="87" t="s">
        <v>570</v>
      </c>
      <c r="P347" s="87" t="s">
        <v>570</v>
      </c>
      <c r="Q347" s="66"/>
      <c r="R347" s="66"/>
      <c r="S347" s="66"/>
      <c r="T347" s="78"/>
      <c r="U347" s="66"/>
      <c r="V347" s="66"/>
      <c r="W347" s="66"/>
      <c r="X347" s="66"/>
      <c r="Y347" s="66"/>
      <c r="Z347" s="66"/>
      <c r="AA347" s="66"/>
      <c r="AB347" s="66"/>
      <c r="AC347" s="66"/>
      <c r="AD347" s="66"/>
      <c r="AE347" s="66"/>
      <c r="AF347" s="66"/>
      <c r="AG347" s="66"/>
      <c r="AH347" s="66"/>
      <c r="AI347" s="66"/>
      <c r="AJ347" s="66"/>
      <c r="AK347" s="66"/>
      <c r="AL347" s="66"/>
      <c r="AM347" s="66"/>
      <c r="AN347" s="66"/>
      <c r="AO347" s="66"/>
      <c r="AP347" s="66"/>
      <c r="AQ347" s="66"/>
      <c r="AR347" s="66"/>
      <c r="AS347" s="66"/>
      <c r="AT347" s="66"/>
      <c r="AU347" s="66"/>
    </row>
    <row r="348" spans="1:47" x14ac:dyDescent="0.2">
      <c r="A348" s="67" t="str">
        <f ca="1">A1</f>
        <v>C:\Users\Felienne\Enron\EnronSpreadsheets\[tracy_geaccone__40369__CFTW02PL.xls]CASHFLOW</v>
      </c>
      <c r="B348" s="63"/>
      <c r="C348" s="63" t="str">
        <f>I1</f>
        <v>TRANSWESTERN PIPELINE GROUP (Including Co. 92)</v>
      </c>
      <c r="D348" s="63"/>
      <c r="E348" s="63"/>
      <c r="F348" s="63"/>
      <c r="G348" s="63"/>
      <c r="H348" s="63"/>
      <c r="I348" s="63"/>
      <c r="J348" s="63"/>
      <c r="K348" s="66"/>
      <c r="L348" s="66"/>
      <c r="M348" s="88">
        <f ca="1">NOW()</f>
        <v>41887.551149189814</v>
      </c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  <c r="AA348" s="66"/>
      <c r="AB348" s="66"/>
      <c r="AC348" s="66"/>
      <c r="AD348" s="66"/>
      <c r="AE348" s="66"/>
      <c r="AF348" s="66"/>
      <c r="AG348" s="66"/>
      <c r="AH348" s="66"/>
      <c r="AI348" s="66"/>
      <c r="AJ348" s="66"/>
      <c r="AK348" s="66"/>
      <c r="AL348" s="66"/>
      <c r="AM348" s="66"/>
      <c r="AN348" s="66"/>
      <c r="AO348" s="66"/>
      <c r="AP348" s="66"/>
      <c r="AQ348" s="66"/>
      <c r="AR348" s="66"/>
      <c r="AS348" s="66"/>
      <c r="AT348" s="66"/>
      <c r="AU348" s="66"/>
    </row>
    <row r="349" spans="1:47" x14ac:dyDescent="0.2">
      <c r="A349" s="69" t="s">
        <v>571</v>
      </c>
      <c r="B349" s="63"/>
      <c r="C349" s="63" t="str">
        <f>I2</f>
        <v>CASH FLOW STATEMENT</v>
      </c>
      <c r="D349" s="63"/>
      <c r="E349" s="63"/>
      <c r="F349" s="63"/>
      <c r="G349" s="63"/>
      <c r="H349" s="63"/>
      <c r="I349" s="63"/>
      <c r="J349" s="63"/>
      <c r="K349" s="66"/>
      <c r="L349" s="66"/>
      <c r="M349" s="89">
        <f ca="1">NOW()</f>
        <v>41887.551149189814</v>
      </c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  <c r="AA349" s="66"/>
      <c r="AB349" s="66"/>
      <c r="AC349" s="66"/>
      <c r="AD349" s="66"/>
      <c r="AE349" s="66"/>
      <c r="AF349" s="66"/>
      <c r="AG349" s="66"/>
      <c r="AH349" s="66"/>
      <c r="AI349" s="66"/>
      <c r="AJ349" s="66"/>
      <c r="AK349" s="66"/>
      <c r="AL349" s="66"/>
      <c r="AM349" s="66"/>
      <c r="AN349" s="66"/>
      <c r="AO349" s="66"/>
      <c r="AP349" s="66"/>
      <c r="AQ349" s="66"/>
      <c r="AR349" s="66"/>
      <c r="AS349" s="66"/>
      <c r="AT349" s="66"/>
      <c r="AU349" s="66"/>
    </row>
    <row r="350" spans="1:47" x14ac:dyDescent="0.2">
      <c r="A350" s="63"/>
      <c r="B350" s="63"/>
      <c r="C350" s="63" t="str">
        <f>I3</f>
        <v>2002 OPERATING PLAN</v>
      </c>
      <c r="D350" s="63"/>
      <c r="E350" s="63"/>
      <c r="F350" s="63"/>
      <c r="G350" s="63"/>
      <c r="H350" s="63"/>
      <c r="I350" s="63"/>
      <c r="J350" s="63"/>
      <c r="K350" s="63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  <c r="AA350" s="66"/>
      <c r="AB350" s="66"/>
      <c r="AC350" s="66"/>
      <c r="AD350" s="66"/>
      <c r="AE350" s="66"/>
      <c r="AF350" s="66"/>
      <c r="AG350" s="66"/>
      <c r="AH350" s="66"/>
      <c r="AI350" s="66"/>
      <c r="AJ350" s="66"/>
      <c r="AK350" s="66"/>
      <c r="AL350" s="66"/>
      <c r="AM350" s="66"/>
      <c r="AN350" s="66"/>
      <c r="AO350" s="66"/>
      <c r="AP350" s="66"/>
      <c r="AQ350" s="66"/>
      <c r="AR350" s="66"/>
      <c r="AS350" s="66"/>
      <c r="AT350" s="66"/>
      <c r="AU350" s="66"/>
    </row>
    <row r="351" spans="1:47" x14ac:dyDescent="0.2">
      <c r="A351" s="63"/>
      <c r="B351" s="63"/>
      <c r="C351" s="63" t="str">
        <f>I4</f>
        <v>(Thousands of Dollars)</v>
      </c>
      <c r="D351" s="63"/>
      <c r="E351" s="63"/>
      <c r="F351" s="63"/>
      <c r="G351" s="63"/>
      <c r="H351" s="63"/>
      <c r="I351" s="63"/>
      <c r="J351" s="63"/>
      <c r="K351" s="63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  <c r="AA351" s="66"/>
      <c r="AB351" s="66"/>
      <c r="AC351" s="66"/>
      <c r="AD351" s="66"/>
      <c r="AE351" s="66"/>
      <c r="AF351" s="66"/>
      <c r="AG351" s="66"/>
      <c r="AH351" s="66"/>
      <c r="AI351" s="66"/>
      <c r="AJ351" s="66"/>
      <c r="AK351" s="66"/>
      <c r="AL351" s="66"/>
      <c r="AM351" s="66"/>
      <c r="AN351" s="66"/>
      <c r="AO351" s="66"/>
      <c r="AP351" s="66"/>
      <c r="AQ351" s="66"/>
      <c r="AR351" s="66"/>
      <c r="AS351" s="66"/>
      <c r="AT351" s="66"/>
      <c r="AU351" s="66"/>
    </row>
    <row r="352" spans="1:47" x14ac:dyDescent="0.2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  <c r="AA352" s="66"/>
      <c r="AB352" s="66"/>
      <c r="AC352" s="66"/>
      <c r="AD352" s="66"/>
      <c r="AE352" s="66"/>
      <c r="AF352" s="66"/>
      <c r="AG352" s="66"/>
      <c r="AH352" s="66"/>
      <c r="AI352" s="66"/>
      <c r="AJ352" s="66"/>
      <c r="AK352" s="66"/>
      <c r="AL352" s="66"/>
      <c r="AM352" s="66"/>
      <c r="AN352" s="66"/>
      <c r="AO352" s="66"/>
      <c r="AP352" s="66"/>
      <c r="AQ352" s="66"/>
      <c r="AR352" s="66"/>
      <c r="AS352" s="66"/>
      <c r="AT352" s="66"/>
      <c r="AU352" s="66"/>
    </row>
    <row r="353" spans="1:47" x14ac:dyDescent="0.2">
      <c r="A353" s="63"/>
      <c r="B353" s="63"/>
      <c r="C353" s="63"/>
      <c r="D353" s="63"/>
      <c r="E353" s="63"/>
      <c r="F353" s="63"/>
      <c r="G353" s="63"/>
      <c r="H353" s="63"/>
      <c r="I353" s="75" t="s">
        <v>572</v>
      </c>
      <c r="J353" s="75"/>
      <c r="K353" s="75"/>
      <c r="L353" s="66"/>
      <c r="M353" s="74" t="s">
        <v>573</v>
      </c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  <c r="AA353" s="66"/>
      <c r="AB353" s="66"/>
      <c r="AC353" s="66"/>
      <c r="AD353" s="66"/>
      <c r="AE353" s="66"/>
      <c r="AF353" s="66"/>
      <c r="AG353" s="66"/>
      <c r="AH353" s="66"/>
      <c r="AI353" s="66"/>
      <c r="AJ353" s="66"/>
      <c r="AK353" s="66"/>
      <c r="AL353" s="66"/>
      <c r="AM353" s="66"/>
      <c r="AN353" s="66"/>
      <c r="AO353" s="66"/>
      <c r="AP353" s="66"/>
      <c r="AQ353" s="66"/>
      <c r="AR353" s="66"/>
      <c r="AS353" s="66"/>
      <c r="AT353" s="66"/>
      <c r="AU353" s="66"/>
    </row>
    <row r="354" spans="1:47" ht="12.95" customHeight="1" x14ac:dyDescent="0.2">
      <c r="A354" s="63"/>
      <c r="B354" s="63"/>
      <c r="C354" s="63"/>
      <c r="D354" s="63"/>
      <c r="E354" s="63"/>
      <c r="F354" s="63"/>
      <c r="G354" s="63"/>
      <c r="H354" s="63"/>
      <c r="I354" s="76" t="s">
        <v>574</v>
      </c>
      <c r="J354" s="63"/>
      <c r="K354" s="76" t="s">
        <v>575</v>
      </c>
      <c r="L354" s="66"/>
      <c r="M354" s="76" t="s">
        <v>576</v>
      </c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  <c r="AA354" s="66"/>
      <c r="AB354" s="66"/>
      <c r="AC354" s="66"/>
      <c r="AD354" s="66"/>
      <c r="AE354" s="66"/>
      <c r="AF354" s="66"/>
      <c r="AG354" s="66"/>
      <c r="AH354" s="66"/>
      <c r="AI354" s="66"/>
      <c r="AJ354" s="66"/>
      <c r="AK354" s="66"/>
      <c r="AL354" s="66"/>
      <c r="AM354" s="66"/>
      <c r="AN354" s="66"/>
      <c r="AO354" s="66"/>
      <c r="AP354" s="66"/>
      <c r="AQ354" s="66"/>
      <c r="AR354" s="66"/>
      <c r="AS354" s="66"/>
      <c r="AT354" s="66"/>
      <c r="AU354" s="66"/>
    </row>
    <row r="355" spans="1:47" ht="3.95" customHeight="1" x14ac:dyDescent="0.2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  <c r="AA355" s="66"/>
      <c r="AB355" s="66"/>
      <c r="AC355" s="66"/>
      <c r="AD355" s="66"/>
      <c r="AE355" s="66"/>
      <c r="AF355" s="66"/>
      <c r="AG355" s="66"/>
      <c r="AH355" s="66"/>
      <c r="AI355" s="66"/>
      <c r="AJ355" s="66"/>
      <c r="AK355" s="66"/>
      <c r="AL355" s="66"/>
      <c r="AM355" s="66"/>
      <c r="AN355" s="66"/>
      <c r="AO355" s="66"/>
      <c r="AP355" s="66"/>
      <c r="AQ355" s="66"/>
      <c r="AR355" s="66"/>
      <c r="AS355" s="66"/>
      <c r="AT355" s="66"/>
      <c r="AU355" s="66"/>
    </row>
    <row r="356" spans="1:47" x14ac:dyDescent="0.2">
      <c r="A356" s="64" t="s">
        <v>577</v>
      </c>
      <c r="B356" s="66"/>
      <c r="C356" s="66"/>
      <c r="D356" s="66"/>
      <c r="E356" s="66"/>
      <c r="F356" s="66"/>
      <c r="G356" s="66"/>
      <c r="H356" s="66"/>
      <c r="I356" s="90">
        <f>T46</f>
        <v>0</v>
      </c>
      <c r="J356" s="66"/>
      <c r="K356" s="90" t="e">
        <f>#REF!</f>
        <v>#REF!</v>
      </c>
      <c r="L356" s="66"/>
      <c r="M356" s="90">
        <f>T56</f>
        <v>0</v>
      </c>
      <c r="N356" s="66"/>
      <c r="O356" s="66"/>
      <c r="P356" s="66"/>
      <c r="Q356" s="66"/>
      <c r="R356" s="66"/>
      <c r="S356" s="66"/>
      <c r="T356" s="78"/>
      <c r="U356" s="66"/>
      <c r="V356" s="66"/>
      <c r="W356" s="66"/>
      <c r="X356" s="66"/>
      <c r="Y356" s="66"/>
      <c r="Z356" s="66"/>
      <c r="AA356" s="66"/>
      <c r="AB356" s="66"/>
      <c r="AC356" s="66"/>
      <c r="AD356" s="66"/>
      <c r="AE356" s="66"/>
      <c r="AF356" s="66"/>
      <c r="AG356" s="66"/>
      <c r="AH356" s="66"/>
      <c r="AI356" s="66"/>
      <c r="AJ356" s="66"/>
      <c r="AK356" s="66"/>
      <c r="AL356" s="66"/>
      <c r="AM356" s="66"/>
      <c r="AN356" s="66"/>
      <c r="AO356" s="66"/>
      <c r="AP356" s="66"/>
      <c r="AQ356" s="66"/>
      <c r="AR356" s="66"/>
      <c r="AS356" s="66"/>
      <c r="AT356" s="66"/>
      <c r="AU356" s="66"/>
    </row>
    <row r="357" spans="1:47" ht="3.95" customHeight="1" x14ac:dyDescent="0.2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  <c r="AA357" s="66"/>
      <c r="AB357" s="66"/>
      <c r="AC357" s="66"/>
      <c r="AD357" s="66"/>
      <c r="AE357" s="66"/>
      <c r="AF357" s="66"/>
      <c r="AG357" s="66"/>
      <c r="AH357" s="66"/>
      <c r="AI357" s="66"/>
      <c r="AJ357" s="66"/>
      <c r="AK357" s="66"/>
      <c r="AL357" s="66"/>
      <c r="AM357" s="66"/>
      <c r="AN357" s="66"/>
      <c r="AO357" s="66"/>
      <c r="AP357" s="66"/>
      <c r="AQ357" s="66"/>
      <c r="AR357" s="66"/>
      <c r="AS357" s="66"/>
      <c r="AT357" s="66"/>
      <c r="AU357" s="66"/>
    </row>
    <row r="358" spans="1:47" x14ac:dyDescent="0.2">
      <c r="A358" s="80" t="s">
        <v>578</v>
      </c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  <c r="AA358" s="66"/>
      <c r="AB358" s="66"/>
      <c r="AC358" s="66"/>
      <c r="AD358" s="66"/>
      <c r="AE358" s="66"/>
      <c r="AF358" s="66"/>
      <c r="AG358" s="66"/>
      <c r="AH358" s="66"/>
      <c r="AI358" s="66"/>
      <c r="AJ358" s="66"/>
      <c r="AK358" s="66"/>
      <c r="AL358" s="66"/>
      <c r="AM358" s="66"/>
      <c r="AN358" s="66"/>
      <c r="AO358" s="66"/>
      <c r="AP358" s="66"/>
      <c r="AQ358" s="66"/>
      <c r="AR358" s="66"/>
      <c r="AS358" s="66"/>
      <c r="AT358" s="66"/>
      <c r="AU358" s="66"/>
    </row>
    <row r="359" spans="1:47" x14ac:dyDescent="0.2">
      <c r="A359" s="66" t="str">
        <f>A9</f>
        <v xml:space="preserve">   Net Income </v>
      </c>
      <c r="B359" s="66"/>
      <c r="C359" s="66"/>
      <c r="D359" s="66"/>
      <c r="E359" s="66"/>
      <c r="F359" s="66"/>
      <c r="G359" s="78">
        <f>AK9</f>
        <v>73019</v>
      </c>
      <c r="H359" s="66"/>
      <c r="I359" s="91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78"/>
      <c r="U359" s="66"/>
      <c r="V359" s="66"/>
      <c r="W359" s="66"/>
      <c r="X359" s="66"/>
      <c r="Y359" s="66"/>
      <c r="Z359" s="66"/>
      <c r="AA359" s="66"/>
      <c r="AB359" s="66"/>
      <c r="AC359" s="66"/>
      <c r="AD359" s="66"/>
      <c r="AE359" s="66"/>
      <c r="AF359" s="66"/>
      <c r="AG359" s="66"/>
      <c r="AH359" s="66"/>
      <c r="AI359" s="66"/>
      <c r="AJ359" s="66"/>
      <c r="AK359" s="66"/>
      <c r="AL359" s="66"/>
      <c r="AM359" s="66"/>
      <c r="AN359" s="66"/>
      <c r="AO359" s="66"/>
      <c r="AP359" s="66"/>
      <c r="AQ359" s="66"/>
      <c r="AR359" s="66"/>
      <c r="AS359" s="66"/>
      <c r="AT359" s="66"/>
      <c r="AU359" s="66"/>
    </row>
    <row r="360" spans="1:47" x14ac:dyDescent="0.2">
      <c r="A360" s="66" t="str">
        <f>A11</f>
        <v xml:space="preserve">      Depreciation and Amortization</v>
      </c>
      <c r="B360" s="66"/>
      <c r="C360" s="66"/>
      <c r="D360" s="66"/>
      <c r="E360" s="66"/>
      <c r="F360" s="66"/>
      <c r="G360" s="78">
        <f>AK11</f>
        <v>21757</v>
      </c>
      <c r="H360" s="66"/>
      <c r="I360" s="91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78"/>
      <c r="U360" s="66"/>
      <c r="V360" s="66"/>
      <c r="W360" s="66"/>
      <c r="X360" s="66"/>
      <c r="Y360" s="66"/>
      <c r="Z360" s="66"/>
      <c r="AA360" s="66"/>
      <c r="AB360" s="66"/>
      <c r="AC360" s="66"/>
      <c r="AD360" s="66"/>
      <c r="AE360" s="66"/>
      <c r="AF360" s="66"/>
      <c r="AG360" s="66"/>
      <c r="AH360" s="66"/>
      <c r="AI360" s="66"/>
      <c r="AJ360" s="66"/>
      <c r="AK360" s="66"/>
      <c r="AL360" s="66"/>
      <c r="AM360" s="66"/>
      <c r="AN360" s="66"/>
      <c r="AO360" s="66"/>
      <c r="AP360" s="66"/>
      <c r="AQ360" s="66"/>
      <c r="AR360" s="66"/>
      <c r="AS360" s="66"/>
      <c r="AT360" s="66"/>
      <c r="AU360" s="66"/>
    </row>
    <row r="361" spans="1:47" x14ac:dyDescent="0.2">
      <c r="A361" s="66" t="str">
        <f>A12</f>
        <v xml:space="preserve">      Regulatory Amortization - TCR</v>
      </c>
      <c r="B361" s="91"/>
      <c r="C361" s="91"/>
      <c r="D361" s="66"/>
      <c r="E361" s="91"/>
      <c r="F361" s="66"/>
      <c r="G361" s="78">
        <f>AK12</f>
        <v>0</v>
      </c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A361" s="66"/>
      <c r="AB361" s="66"/>
      <c r="AC361" s="66"/>
      <c r="AD361" s="66"/>
      <c r="AE361" s="66"/>
      <c r="AF361" s="66"/>
      <c r="AG361" s="66"/>
      <c r="AH361" s="66"/>
      <c r="AI361" s="66"/>
      <c r="AJ361" s="66"/>
      <c r="AK361" s="66"/>
      <c r="AL361" s="66"/>
      <c r="AM361" s="66"/>
      <c r="AN361" s="66"/>
      <c r="AO361" s="66"/>
      <c r="AP361" s="66"/>
      <c r="AQ361" s="66"/>
      <c r="AR361" s="66"/>
      <c r="AS361" s="66"/>
      <c r="AT361" s="66"/>
      <c r="AU361" s="66"/>
    </row>
    <row r="362" spans="1:47" x14ac:dyDescent="0.2">
      <c r="A362" s="66" t="e">
        <f>#REF!</f>
        <v>#REF!</v>
      </c>
      <c r="B362" s="66"/>
      <c r="C362" s="66"/>
      <c r="D362" s="66"/>
      <c r="E362" s="66"/>
      <c r="F362" s="66"/>
      <c r="G362" s="78" t="e">
        <f>#REF!</f>
        <v>#REF!</v>
      </c>
      <c r="H362" s="66"/>
      <c r="I362" s="91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78"/>
      <c r="U362" s="66"/>
      <c r="V362" s="66"/>
      <c r="W362" s="66"/>
      <c r="X362" s="66"/>
      <c r="Y362" s="66"/>
      <c r="Z362" s="66"/>
      <c r="AA362" s="66"/>
      <c r="AB362" s="66"/>
      <c r="AC362" s="66"/>
      <c r="AD362" s="66"/>
      <c r="AE362" s="66"/>
      <c r="AF362" s="66"/>
      <c r="AG362" s="66"/>
      <c r="AH362" s="66"/>
      <c r="AI362" s="66"/>
      <c r="AJ362" s="66"/>
      <c r="AK362" s="66"/>
      <c r="AL362" s="66"/>
      <c r="AM362" s="66"/>
      <c r="AN362" s="66"/>
      <c r="AO362" s="66"/>
      <c r="AP362" s="66"/>
      <c r="AQ362" s="66"/>
      <c r="AR362" s="66"/>
      <c r="AS362" s="66"/>
      <c r="AT362" s="66"/>
      <c r="AU362" s="66"/>
    </row>
    <row r="363" spans="1:47" x14ac:dyDescent="0.2">
      <c r="A363" s="66" t="str">
        <f>A13</f>
        <v xml:space="preserve">      Deferred Income Taxes - Both Current and Noncurrent</v>
      </c>
      <c r="B363" s="66"/>
      <c r="C363" s="66"/>
      <c r="D363" s="66"/>
      <c r="E363" s="66"/>
      <c r="F363" s="66"/>
      <c r="G363" s="78">
        <f>AK13</f>
        <v>4790</v>
      </c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  <c r="AA363" s="66"/>
      <c r="AB363" s="66"/>
      <c r="AC363" s="66"/>
      <c r="AD363" s="66"/>
      <c r="AE363" s="66"/>
      <c r="AF363" s="66"/>
      <c r="AG363" s="66"/>
      <c r="AH363" s="66"/>
      <c r="AI363" s="66"/>
      <c r="AJ363" s="66"/>
      <c r="AK363" s="66"/>
      <c r="AL363" s="66"/>
      <c r="AM363" s="66"/>
      <c r="AN363" s="66"/>
      <c r="AO363" s="66"/>
      <c r="AP363" s="66"/>
      <c r="AQ363" s="66"/>
      <c r="AR363" s="66"/>
      <c r="AS363" s="66"/>
      <c r="AT363" s="66"/>
      <c r="AU363" s="66"/>
    </row>
    <row r="364" spans="1:47" x14ac:dyDescent="0.2">
      <c r="A364" s="66" t="e">
        <f>#REF!</f>
        <v>#REF!</v>
      </c>
      <c r="B364" s="66"/>
      <c r="C364" s="66"/>
      <c r="D364" s="66"/>
      <c r="E364" s="66"/>
      <c r="F364" s="66"/>
      <c r="G364" s="78" t="e">
        <f>#REF!</f>
        <v>#REF!</v>
      </c>
      <c r="H364" s="66"/>
      <c r="I364" s="78" t="e">
        <f>SUM(G359:G364)</f>
        <v>#REF!</v>
      </c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  <c r="AA364" s="66"/>
      <c r="AB364" s="66"/>
      <c r="AC364" s="66"/>
      <c r="AD364" s="66"/>
      <c r="AE364" s="66"/>
      <c r="AF364" s="66"/>
      <c r="AG364" s="66"/>
      <c r="AH364" s="66"/>
      <c r="AI364" s="66"/>
      <c r="AJ364" s="66"/>
      <c r="AK364" s="66"/>
      <c r="AL364" s="66"/>
      <c r="AM364" s="66"/>
      <c r="AN364" s="66"/>
      <c r="AO364" s="66"/>
      <c r="AP364" s="66"/>
      <c r="AQ364" s="66"/>
      <c r="AR364" s="66"/>
      <c r="AS364" s="66"/>
      <c r="AT364" s="66"/>
      <c r="AU364" s="66"/>
    </row>
    <row r="365" spans="1:47" ht="3.95" customHeight="1" x14ac:dyDescent="0.2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  <c r="AC365" s="66"/>
      <c r="AD365" s="66"/>
      <c r="AE365" s="66"/>
      <c r="AF365" s="66"/>
      <c r="AG365" s="66"/>
      <c r="AH365" s="66"/>
      <c r="AI365" s="66"/>
      <c r="AJ365" s="66"/>
      <c r="AK365" s="66"/>
      <c r="AL365" s="66"/>
      <c r="AM365" s="66"/>
      <c r="AN365" s="66"/>
      <c r="AO365" s="66"/>
      <c r="AP365" s="66"/>
      <c r="AQ365" s="66"/>
      <c r="AR365" s="66"/>
      <c r="AS365" s="66"/>
      <c r="AT365" s="66"/>
      <c r="AU365" s="66"/>
    </row>
    <row r="366" spans="1:47" x14ac:dyDescent="0.2">
      <c r="A366" s="80" t="s">
        <v>579</v>
      </c>
      <c r="B366" s="66"/>
      <c r="C366" s="66"/>
      <c r="D366" s="66"/>
      <c r="E366" s="66"/>
      <c r="F366" s="66"/>
      <c r="G366" s="78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  <c r="AB366" s="66"/>
      <c r="AC366" s="66"/>
      <c r="AD366" s="66"/>
      <c r="AE366" s="66"/>
      <c r="AF366" s="66"/>
      <c r="AG366" s="66"/>
      <c r="AH366" s="66"/>
      <c r="AI366" s="66"/>
      <c r="AJ366" s="66"/>
      <c r="AK366" s="66"/>
      <c r="AL366" s="66"/>
      <c r="AM366" s="66"/>
      <c r="AN366" s="66"/>
      <c r="AO366" s="66"/>
      <c r="AP366" s="66"/>
      <c r="AQ366" s="66"/>
      <c r="AR366" s="66"/>
      <c r="AS366" s="66"/>
      <c r="AT366" s="66"/>
      <c r="AU366" s="66"/>
    </row>
    <row r="367" spans="1:47" x14ac:dyDescent="0.2">
      <c r="A367" s="66" t="str">
        <f>A16</f>
        <v xml:space="preserve">      Accounts and Notes Receivable</v>
      </c>
      <c r="B367" s="91"/>
      <c r="C367" s="91"/>
      <c r="D367" s="66"/>
      <c r="E367" s="66"/>
      <c r="F367" s="66"/>
      <c r="G367" s="78">
        <f>AK16</f>
        <v>-2285</v>
      </c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  <c r="AB367" s="66"/>
      <c r="AC367" s="66"/>
      <c r="AD367" s="66"/>
      <c r="AE367" s="66"/>
      <c r="AF367" s="66"/>
      <c r="AG367" s="66"/>
      <c r="AH367" s="66"/>
      <c r="AI367" s="66"/>
      <c r="AJ367" s="66"/>
      <c r="AK367" s="66"/>
      <c r="AL367" s="66"/>
      <c r="AM367" s="66"/>
      <c r="AN367" s="66"/>
      <c r="AO367" s="66"/>
      <c r="AP367" s="66"/>
      <c r="AQ367" s="66"/>
      <c r="AR367" s="66"/>
      <c r="AS367" s="66"/>
      <c r="AT367" s="66"/>
      <c r="AU367" s="66"/>
    </row>
    <row r="368" spans="1:47" x14ac:dyDescent="0.2">
      <c r="A368" s="66" t="str">
        <f>A17</f>
        <v xml:space="preserve">      Inventories (Materials &amp; Supplies)</v>
      </c>
      <c r="B368" s="91"/>
      <c r="C368" s="91"/>
      <c r="D368" s="66"/>
      <c r="E368" s="66"/>
      <c r="F368" s="66"/>
      <c r="G368" s="78">
        <f>AK17</f>
        <v>0</v>
      </c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  <c r="AB368" s="66"/>
      <c r="AC368" s="66"/>
      <c r="AD368" s="66"/>
      <c r="AE368" s="66"/>
      <c r="AF368" s="66"/>
      <c r="AG368" s="66"/>
      <c r="AH368" s="66"/>
      <c r="AI368" s="66"/>
      <c r="AJ368" s="66"/>
      <c r="AK368" s="66"/>
      <c r="AL368" s="66"/>
      <c r="AM368" s="66"/>
      <c r="AN368" s="66"/>
      <c r="AO368" s="66"/>
      <c r="AP368" s="66"/>
      <c r="AQ368" s="66"/>
      <c r="AR368" s="66"/>
      <c r="AS368" s="66"/>
      <c r="AT368" s="66"/>
      <c r="AU368" s="66"/>
    </row>
    <row r="369" spans="1:47" x14ac:dyDescent="0.2">
      <c r="A369" s="66" t="str">
        <f>A18</f>
        <v xml:space="preserve">      Accounts Payable - Assoc. Companies / Trade</v>
      </c>
      <c r="B369" s="91"/>
      <c r="C369" s="91"/>
      <c r="D369" s="66"/>
      <c r="E369" s="66"/>
      <c r="F369" s="66"/>
      <c r="G369" s="78">
        <f>AK18</f>
        <v>0</v>
      </c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  <c r="AA369" s="66"/>
      <c r="AB369" s="66"/>
      <c r="AC369" s="66"/>
      <c r="AD369" s="66"/>
      <c r="AE369" s="66"/>
      <c r="AF369" s="66"/>
      <c r="AG369" s="66"/>
      <c r="AH369" s="66"/>
      <c r="AI369" s="66"/>
      <c r="AJ369" s="66"/>
      <c r="AK369" s="66"/>
      <c r="AL369" s="66"/>
      <c r="AM369" s="66"/>
      <c r="AN369" s="66"/>
      <c r="AO369" s="66"/>
      <c r="AP369" s="66"/>
      <c r="AQ369" s="66"/>
      <c r="AR369" s="66"/>
      <c r="AS369" s="66"/>
      <c r="AT369" s="66"/>
      <c r="AU369" s="66"/>
    </row>
    <row r="370" spans="1:47" x14ac:dyDescent="0.2">
      <c r="A370" s="66" t="e">
        <f>#REF!</f>
        <v>#REF!</v>
      </c>
      <c r="B370" s="91"/>
      <c r="C370" s="91"/>
      <c r="D370" s="66"/>
      <c r="E370" s="66"/>
      <c r="F370" s="66"/>
      <c r="G370" s="78" t="e">
        <f>#REF!</f>
        <v>#REF!</v>
      </c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A370" s="66"/>
      <c r="AB370" s="66"/>
      <c r="AC370" s="66"/>
      <c r="AD370" s="66"/>
      <c r="AE370" s="66"/>
      <c r="AF370" s="66"/>
      <c r="AG370" s="66"/>
      <c r="AH370" s="66"/>
      <c r="AI370" s="66"/>
      <c r="AJ370" s="66"/>
      <c r="AK370" s="66"/>
      <c r="AL370" s="66"/>
      <c r="AM370" s="66"/>
      <c r="AN370" s="66"/>
      <c r="AO370" s="66"/>
      <c r="AP370" s="66"/>
      <c r="AQ370" s="66"/>
      <c r="AR370" s="66"/>
      <c r="AS370" s="66"/>
      <c r="AT370" s="66"/>
      <c r="AU370" s="66"/>
    </row>
    <row r="371" spans="1:47" x14ac:dyDescent="0.2">
      <c r="A371" s="66" t="str">
        <f>A20</f>
        <v xml:space="preserve">      Exchange Gas - Receivable</v>
      </c>
      <c r="B371" s="91"/>
      <c r="C371" s="91"/>
      <c r="D371" s="66"/>
      <c r="E371" s="66"/>
      <c r="F371" s="66"/>
      <c r="G371" s="78">
        <f>AK20</f>
        <v>0</v>
      </c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  <c r="AA371" s="66"/>
      <c r="AB371" s="66"/>
      <c r="AC371" s="66"/>
      <c r="AD371" s="66"/>
      <c r="AE371" s="66"/>
      <c r="AF371" s="66"/>
      <c r="AG371" s="66"/>
      <c r="AH371" s="66"/>
      <c r="AI371" s="66"/>
      <c r="AJ371" s="66"/>
      <c r="AK371" s="66"/>
      <c r="AL371" s="66"/>
      <c r="AM371" s="66"/>
      <c r="AN371" s="66"/>
      <c r="AO371" s="66"/>
      <c r="AP371" s="66"/>
      <c r="AQ371" s="66"/>
      <c r="AR371" s="66"/>
      <c r="AS371" s="66"/>
      <c r="AT371" s="66"/>
      <c r="AU371" s="66"/>
    </row>
    <row r="372" spans="1:47" x14ac:dyDescent="0.2">
      <c r="A372" s="66" t="str">
        <f>A22</f>
        <v xml:space="preserve">      Prepayments</v>
      </c>
      <c r="B372" s="91"/>
      <c r="C372" s="91"/>
      <c r="D372" s="66"/>
      <c r="E372" s="66"/>
      <c r="F372" s="66"/>
      <c r="G372" s="78">
        <f>AK22</f>
        <v>-19</v>
      </c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  <c r="AB372" s="66"/>
      <c r="AC372" s="66"/>
      <c r="AD372" s="66"/>
      <c r="AE372" s="66"/>
      <c r="AF372" s="66"/>
      <c r="AG372" s="66"/>
      <c r="AH372" s="66"/>
      <c r="AI372" s="66"/>
      <c r="AJ372" s="66"/>
      <c r="AK372" s="66"/>
      <c r="AL372" s="66"/>
      <c r="AM372" s="66"/>
      <c r="AN372" s="66"/>
      <c r="AO372" s="66"/>
      <c r="AP372" s="66"/>
      <c r="AQ372" s="66"/>
      <c r="AR372" s="66"/>
      <c r="AS372" s="66"/>
      <c r="AT372" s="66"/>
      <c r="AU372" s="66"/>
    </row>
    <row r="373" spans="1:47" x14ac:dyDescent="0.2">
      <c r="A373" s="66" t="e">
        <f>#REF!</f>
        <v>#REF!</v>
      </c>
      <c r="B373" s="91"/>
      <c r="C373" s="91"/>
      <c r="D373" s="66"/>
      <c r="E373" s="66"/>
      <c r="F373" s="66"/>
      <c r="G373" s="78" t="e">
        <f>#REF!</f>
        <v>#REF!</v>
      </c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  <c r="AA373" s="66"/>
      <c r="AB373" s="66"/>
      <c r="AC373" s="66"/>
      <c r="AD373" s="66"/>
      <c r="AE373" s="66"/>
      <c r="AF373" s="66"/>
      <c r="AG373" s="66"/>
      <c r="AH373" s="66"/>
      <c r="AI373" s="66"/>
      <c r="AJ373" s="66"/>
      <c r="AK373" s="66"/>
      <c r="AL373" s="66"/>
      <c r="AM373" s="66"/>
      <c r="AN373" s="66"/>
      <c r="AO373" s="66"/>
      <c r="AP373" s="66"/>
      <c r="AQ373" s="66"/>
      <c r="AR373" s="66"/>
      <c r="AS373" s="66"/>
      <c r="AT373" s="66"/>
      <c r="AU373" s="66"/>
    </row>
    <row r="374" spans="1:47" x14ac:dyDescent="0.2">
      <c r="A374" s="66" t="str">
        <f>A23</f>
        <v xml:space="preserve">      Accrued Interest - Third Party</v>
      </c>
      <c r="B374" s="91"/>
      <c r="C374" s="91"/>
      <c r="D374" s="66"/>
      <c r="E374" s="66"/>
      <c r="F374" s="66"/>
      <c r="G374" s="78">
        <f>AK23</f>
        <v>-60</v>
      </c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  <c r="AB374" s="66"/>
      <c r="AC374" s="66"/>
      <c r="AD374" s="66"/>
      <c r="AE374" s="66"/>
      <c r="AF374" s="66"/>
      <c r="AG374" s="66"/>
      <c r="AH374" s="66"/>
      <c r="AI374" s="66"/>
      <c r="AJ374" s="66"/>
      <c r="AK374" s="66"/>
      <c r="AL374" s="66"/>
      <c r="AM374" s="66"/>
      <c r="AN374" s="66"/>
      <c r="AO374" s="66"/>
      <c r="AP374" s="66"/>
      <c r="AQ374" s="66"/>
      <c r="AR374" s="66"/>
      <c r="AS374" s="66"/>
      <c r="AT374" s="66"/>
      <c r="AU374" s="66"/>
    </row>
    <row r="375" spans="1:47" x14ac:dyDescent="0.2">
      <c r="A375" s="66" t="str">
        <f>A24</f>
        <v xml:space="preserve">      Accrued Taxes, Other Than Income</v>
      </c>
      <c r="B375" s="91"/>
      <c r="C375" s="91"/>
      <c r="D375" s="66"/>
      <c r="E375" s="66"/>
      <c r="F375" s="66"/>
      <c r="G375" s="78">
        <f>AK24</f>
        <v>16</v>
      </c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  <c r="AB375" s="66"/>
      <c r="AC375" s="66"/>
      <c r="AD375" s="66"/>
      <c r="AE375" s="66"/>
      <c r="AF375" s="66"/>
      <c r="AG375" s="66"/>
      <c r="AH375" s="66"/>
      <c r="AI375" s="66"/>
      <c r="AJ375" s="66"/>
      <c r="AK375" s="66"/>
      <c r="AL375" s="66"/>
      <c r="AM375" s="66"/>
      <c r="AN375" s="66"/>
      <c r="AO375" s="66"/>
      <c r="AP375" s="66"/>
      <c r="AQ375" s="66"/>
      <c r="AR375" s="66"/>
      <c r="AS375" s="66"/>
      <c r="AT375" s="66"/>
      <c r="AU375" s="66"/>
    </row>
    <row r="376" spans="1:47" x14ac:dyDescent="0.2">
      <c r="A376" s="66" t="str">
        <f>A26</f>
        <v xml:space="preserve">      Other Current Liabilities (W/O Reserve Activity)</v>
      </c>
      <c r="B376" s="91"/>
      <c r="C376" s="91"/>
      <c r="D376" s="66"/>
      <c r="E376" s="66"/>
      <c r="F376" s="66"/>
      <c r="G376" s="78">
        <f>AK26</f>
        <v>0</v>
      </c>
      <c r="H376" s="66"/>
      <c r="I376" s="78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  <c r="AB376" s="66"/>
      <c r="AC376" s="66"/>
      <c r="AD376" s="66"/>
      <c r="AE376" s="66"/>
      <c r="AF376" s="66"/>
      <c r="AG376" s="66"/>
      <c r="AH376" s="66"/>
      <c r="AI376" s="66"/>
      <c r="AJ376" s="66"/>
      <c r="AK376" s="66"/>
      <c r="AL376" s="66"/>
      <c r="AM376" s="66"/>
      <c r="AN376" s="66"/>
      <c r="AO376" s="66"/>
      <c r="AP376" s="66"/>
      <c r="AQ376" s="66"/>
      <c r="AR376" s="66"/>
      <c r="AS376" s="66"/>
      <c r="AT376" s="66"/>
      <c r="AU376" s="66"/>
    </row>
    <row r="377" spans="1:47" ht="6" customHeight="1" x14ac:dyDescent="0.2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  <c r="AB377" s="66"/>
      <c r="AC377" s="66"/>
      <c r="AD377" s="66"/>
      <c r="AE377" s="66"/>
      <c r="AF377" s="66"/>
      <c r="AG377" s="66"/>
      <c r="AH377" s="66"/>
      <c r="AI377" s="66"/>
      <c r="AJ377" s="66"/>
      <c r="AK377" s="66"/>
      <c r="AL377" s="66"/>
      <c r="AM377" s="66"/>
      <c r="AN377" s="66"/>
      <c r="AO377" s="66"/>
      <c r="AP377" s="66"/>
      <c r="AQ377" s="66"/>
      <c r="AR377" s="66"/>
      <c r="AS377" s="66"/>
      <c r="AT377" s="66"/>
      <c r="AU377" s="66"/>
    </row>
    <row r="378" spans="1:47" x14ac:dyDescent="0.2">
      <c r="A378" s="66" t="e">
        <f>#REF!</f>
        <v>#REF!</v>
      </c>
      <c r="B378" s="66"/>
      <c r="C378" s="66"/>
      <c r="D378" s="66"/>
      <c r="E378" s="66"/>
      <c r="F378" s="66"/>
      <c r="G378" s="78" t="e">
        <f>#REF!</f>
        <v>#REF!</v>
      </c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  <c r="AB378" s="66"/>
      <c r="AC378" s="66"/>
      <c r="AD378" s="66"/>
      <c r="AE378" s="66"/>
      <c r="AF378" s="66"/>
      <c r="AG378" s="66"/>
      <c r="AH378" s="66"/>
      <c r="AI378" s="66"/>
      <c r="AJ378" s="66"/>
      <c r="AK378" s="66"/>
      <c r="AL378" s="66"/>
      <c r="AM378" s="66"/>
      <c r="AN378" s="66"/>
      <c r="AO378" s="66"/>
      <c r="AP378" s="66"/>
      <c r="AQ378" s="66"/>
      <c r="AR378" s="66"/>
      <c r="AS378" s="66"/>
      <c r="AT378" s="66"/>
      <c r="AU378" s="66"/>
    </row>
    <row r="379" spans="1:47" x14ac:dyDescent="0.2">
      <c r="A379" s="66" t="e">
        <f>#REF!</f>
        <v>#REF!</v>
      </c>
      <c r="B379" s="66"/>
      <c r="C379" s="66"/>
      <c r="D379" s="66"/>
      <c r="E379" s="66"/>
      <c r="F379" s="66"/>
      <c r="G379" s="78" t="e">
        <f>#REF!</f>
        <v>#REF!</v>
      </c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  <c r="AB379" s="66"/>
      <c r="AC379" s="66"/>
      <c r="AD379" s="66"/>
      <c r="AE379" s="66"/>
      <c r="AF379" s="66"/>
      <c r="AG379" s="66"/>
      <c r="AH379" s="66"/>
      <c r="AI379" s="66"/>
      <c r="AJ379" s="66"/>
      <c r="AK379" s="66"/>
      <c r="AL379" s="66"/>
      <c r="AM379" s="66"/>
      <c r="AN379" s="66"/>
      <c r="AO379" s="66"/>
      <c r="AP379" s="66"/>
      <c r="AQ379" s="66"/>
      <c r="AR379" s="66"/>
      <c r="AS379" s="66"/>
      <c r="AT379" s="66"/>
      <c r="AU379" s="66"/>
    </row>
    <row r="380" spans="1:47" x14ac:dyDescent="0.2">
      <c r="A380" s="66" t="e">
        <f>#REF!</f>
        <v>#REF!</v>
      </c>
      <c r="B380" s="66"/>
      <c r="C380" s="66"/>
      <c r="D380" s="66"/>
      <c r="E380" s="66"/>
      <c r="F380" s="66"/>
      <c r="G380" s="78" t="e">
        <f>#REF!</f>
        <v>#REF!</v>
      </c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  <c r="AA380" s="66"/>
      <c r="AB380" s="66"/>
      <c r="AC380" s="66"/>
      <c r="AD380" s="66"/>
      <c r="AE380" s="66"/>
      <c r="AF380" s="66"/>
      <c r="AG380" s="66"/>
      <c r="AH380" s="66"/>
      <c r="AI380" s="66"/>
      <c r="AJ380" s="66"/>
      <c r="AK380" s="66"/>
      <c r="AL380" s="66"/>
      <c r="AM380" s="66"/>
      <c r="AN380" s="66"/>
      <c r="AO380" s="66"/>
      <c r="AP380" s="66"/>
      <c r="AQ380" s="66"/>
      <c r="AR380" s="66"/>
      <c r="AS380" s="66"/>
      <c r="AT380" s="66"/>
      <c r="AU380" s="66"/>
    </row>
    <row r="381" spans="1:47" x14ac:dyDescent="0.2">
      <c r="A381" s="66" t="str">
        <f>A29</f>
        <v xml:space="preserve">   Equity Earnings</v>
      </c>
      <c r="B381" s="66"/>
      <c r="C381" s="66"/>
      <c r="D381" s="66"/>
      <c r="E381" s="66"/>
      <c r="F381" s="66"/>
      <c r="G381" s="78">
        <f>AK29</f>
        <v>0</v>
      </c>
      <c r="H381" s="66"/>
      <c r="I381" s="91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  <c r="AB381" s="66"/>
      <c r="AC381" s="66"/>
      <c r="AD381" s="66"/>
      <c r="AE381" s="66"/>
      <c r="AF381" s="66"/>
      <c r="AG381" s="66"/>
      <c r="AH381" s="66"/>
      <c r="AI381" s="66"/>
      <c r="AJ381" s="66"/>
      <c r="AK381" s="66"/>
      <c r="AL381" s="66"/>
      <c r="AM381" s="66"/>
      <c r="AN381" s="66"/>
      <c r="AO381" s="66"/>
      <c r="AP381" s="66"/>
      <c r="AQ381" s="66"/>
      <c r="AR381" s="66"/>
      <c r="AS381" s="66"/>
      <c r="AT381" s="66"/>
      <c r="AU381" s="66"/>
    </row>
    <row r="382" spans="1:47" x14ac:dyDescent="0.2">
      <c r="A382" s="66" t="str">
        <f>A30</f>
        <v xml:space="preserve">   Equity / Partnership Distributions</v>
      </c>
      <c r="B382" s="66"/>
      <c r="C382" s="66"/>
      <c r="D382" s="66"/>
      <c r="E382" s="66"/>
      <c r="F382" s="66"/>
      <c r="G382" s="78">
        <f>AK30</f>
        <v>0</v>
      </c>
      <c r="H382" s="66"/>
      <c r="I382" s="91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  <c r="AA382" s="66"/>
      <c r="AB382" s="66"/>
      <c r="AC382" s="66"/>
      <c r="AD382" s="66"/>
      <c r="AE382" s="66"/>
      <c r="AF382" s="66"/>
      <c r="AG382" s="66"/>
      <c r="AH382" s="66"/>
      <c r="AI382" s="66"/>
      <c r="AJ382" s="66"/>
      <c r="AK382" s="66"/>
      <c r="AL382" s="66"/>
      <c r="AM382" s="66"/>
      <c r="AN382" s="66"/>
      <c r="AO382" s="66"/>
      <c r="AP382" s="66"/>
      <c r="AQ382" s="66"/>
      <c r="AR382" s="66"/>
      <c r="AS382" s="66"/>
      <c r="AT382" s="66"/>
      <c r="AU382" s="66"/>
    </row>
    <row r="383" spans="1:47" x14ac:dyDescent="0.2">
      <c r="A383" s="66" t="str">
        <f>A31</f>
        <v xml:space="preserve">   Net (Gain) / Loss on Sale of Assets</v>
      </c>
      <c r="B383" s="66"/>
      <c r="C383" s="66"/>
      <c r="D383" s="66"/>
      <c r="E383" s="66"/>
      <c r="F383" s="66"/>
      <c r="G383" s="78">
        <f>AK31</f>
        <v>0</v>
      </c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  <c r="AA383" s="66"/>
      <c r="AB383" s="66"/>
      <c r="AC383" s="66"/>
      <c r="AD383" s="66"/>
      <c r="AE383" s="66"/>
      <c r="AF383" s="66"/>
      <c r="AG383" s="66"/>
      <c r="AH383" s="66"/>
      <c r="AI383" s="66"/>
      <c r="AJ383" s="66"/>
      <c r="AK383" s="66"/>
      <c r="AL383" s="66"/>
      <c r="AM383" s="66"/>
      <c r="AN383" s="66"/>
      <c r="AO383" s="66"/>
      <c r="AP383" s="66"/>
      <c r="AQ383" s="66"/>
      <c r="AR383" s="66"/>
      <c r="AS383" s="66"/>
      <c r="AT383" s="66"/>
      <c r="AU383" s="66"/>
    </row>
    <row r="384" spans="1:47" x14ac:dyDescent="0.2">
      <c r="A384" s="66" t="str">
        <f>A32</f>
        <v xml:space="preserve">   Other Regulatory Assets / Liabilities</v>
      </c>
      <c r="B384" s="66"/>
      <c r="C384" s="66"/>
      <c r="D384" s="66"/>
      <c r="E384" s="66"/>
      <c r="F384" s="66"/>
      <c r="G384" s="78">
        <f>AK32</f>
        <v>3933</v>
      </c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  <c r="AB384" s="66"/>
      <c r="AC384" s="66"/>
      <c r="AD384" s="66"/>
      <c r="AE384" s="66"/>
      <c r="AF384" s="66"/>
      <c r="AG384" s="66"/>
      <c r="AH384" s="66"/>
      <c r="AI384" s="66"/>
      <c r="AJ384" s="66"/>
      <c r="AK384" s="66"/>
      <c r="AL384" s="66"/>
      <c r="AM384" s="66"/>
      <c r="AN384" s="66"/>
      <c r="AO384" s="66"/>
      <c r="AP384" s="66"/>
      <c r="AQ384" s="66"/>
      <c r="AR384" s="66"/>
      <c r="AS384" s="66"/>
      <c r="AT384" s="66"/>
      <c r="AU384" s="66"/>
    </row>
    <row r="385" spans="1:47" x14ac:dyDescent="0.2">
      <c r="A385" s="80" t="s">
        <v>580</v>
      </c>
      <c r="B385" s="66"/>
      <c r="C385" s="66"/>
      <c r="D385" s="66"/>
      <c r="E385" s="79">
        <v>0</v>
      </c>
      <c r="F385" s="66"/>
      <c r="G385" s="78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  <c r="AB385" s="66"/>
      <c r="AC385" s="66"/>
      <c r="AD385" s="66"/>
      <c r="AE385" s="66"/>
      <c r="AF385" s="66"/>
      <c r="AG385" s="66"/>
      <c r="AH385" s="66"/>
      <c r="AI385" s="66"/>
      <c r="AJ385" s="66"/>
      <c r="AK385" s="66"/>
      <c r="AL385" s="66"/>
      <c r="AM385" s="66"/>
      <c r="AN385" s="66"/>
      <c r="AO385" s="66"/>
      <c r="AP385" s="66"/>
      <c r="AQ385" s="66"/>
      <c r="AR385" s="66"/>
      <c r="AS385" s="66"/>
      <c r="AT385" s="66"/>
      <c r="AU385" s="66"/>
    </row>
    <row r="386" spans="1:47" x14ac:dyDescent="0.2">
      <c r="A386" s="80" t="s">
        <v>581</v>
      </c>
      <c r="B386" s="66"/>
      <c r="C386" s="66"/>
      <c r="D386" s="66"/>
      <c r="E386" s="78">
        <f>-P299-P301-P303+T299+T301+T303</f>
        <v>3</v>
      </c>
      <c r="F386" s="66"/>
      <c r="G386" s="78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  <c r="AB386" s="66"/>
      <c r="AC386" s="66"/>
      <c r="AD386" s="66"/>
      <c r="AE386" s="66"/>
      <c r="AF386" s="66"/>
      <c r="AG386" s="66"/>
      <c r="AH386" s="66"/>
      <c r="AI386" s="66"/>
      <c r="AJ386" s="66"/>
      <c r="AK386" s="66"/>
      <c r="AL386" s="66"/>
      <c r="AM386" s="66"/>
      <c r="AN386" s="66"/>
      <c r="AO386" s="66"/>
      <c r="AP386" s="66"/>
      <c r="AQ386" s="66"/>
      <c r="AR386" s="66"/>
      <c r="AS386" s="66"/>
      <c r="AT386" s="66"/>
      <c r="AU386" s="66"/>
    </row>
    <row r="387" spans="1:47" x14ac:dyDescent="0.2">
      <c r="A387" s="80" t="s">
        <v>580</v>
      </c>
      <c r="B387" s="66"/>
      <c r="C387" s="66"/>
      <c r="D387" s="66"/>
      <c r="E387" s="79">
        <v>0</v>
      </c>
      <c r="F387" s="66"/>
      <c r="G387" s="78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  <c r="AB387" s="66"/>
      <c r="AC387" s="66"/>
      <c r="AD387" s="66"/>
      <c r="AE387" s="66"/>
      <c r="AF387" s="66"/>
      <c r="AG387" s="66"/>
      <c r="AH387" s="66"/>
      <c r="AI387" s="66"/>
      <c r="AJ387" s="66"/>
      <c r="AK387" s="66"/>
      <c r="AL387" s="66"/>
      <c r="AM387" s="66"/>
      <c r="AN387" s="66"/>
      <c r="AO387" s="66"/>
      <c r="AP387" s="66"/>
      <c r="AQ387" s="66"/>
      <c r="AR387" s="66"/>
      <c r="AS387" s="66"/>
      <c r="AT387" s="66"/>
      <c r="AU387" s="66"/>
    </row>
    <row r="388" spans="1:47" x14ac:dyDescent="0.2">
      <c r="A388" s="80" t="s">
        <v>582</v>
      </c>
      <c r="B388" s="66"/>
      <c r="C388" s="66"/>
      <c r="D388" s="66"/>
      <c r="E388" s="78" t="e">
        <f>-#REF!+#REF!</f>
        <v>#REF!</v>
      </c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  <c r="AB388" s="66"/>
      <c r="AC388" s="66"/>
      <c r="AD388" s="66"/>
      <c r="AE388" s="66"/>
      <c r="AF388" s="66"/>
      <c r="AG388" s="66"/>
      <c r="AH388" s="66"/>
      <c r="AI388" s="66"/>
      <c r="AJ388" s="66"/>
      <c r="AK388" s="66"/>
      <c r="AL388" s="66"/>
      <c r="AM388" s="66"/>
      <c r="AN388" s="66"/>
      <c r="AO388" s="66"/>
      <c r="AP388" s="66"/>
      <c r="AQ388" s="66"/>
      <c r="AR388" s="66"/>
      <c r="AS388" s="66"/>
      <c r="AT388" s="66"/>
      <c r="AU388" s="66"/>
    </row>
    <row r="389" spans="1:47" x14ac:dyDescent="0.2">
      <c r="A389" s="80" t="s">
        <v>583</v>
      </c>
      <c r="B389" s="66"/>
      <c r="C389" s="66"/>
      <c r="D389" s="66"/>
      <c r="E389" s="78">
        <f>-P306+T306</f>
        <v>0</v>
      </c>
      <c r="F389" s="66"/>
      <c r="G389" s="78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  <c r="AA389" s="66"/>
      <c r="AB389" s="66"/>
      <c r="AC389" s="66"/>
      <c r="AD389" s="66"/>
      <c r="AE389" s="66"/>
      <c r="AF389" s="66"/>
      <c r="AG389" s="66"/>
      <c r="AH389" s="66"/>
      <c r="AI389" s="66"/>
      <c r="AJ389" s="66"/>
      <c r="AK389" s="66"/>
      <c r="AL389" s="66"/>
      <c r="AM389" s="66"/>
      <c r="AN389" s="66"/>
      <c r="AO389" s="66"/>
      <c r="AP389" s="66"/>
      <c r="AQ389" s="66"/>
      <c r="AR389" s="66"/>
      <c r="AS389" s="66"/>
      <c r="AT389" s="66"/>
      <c r="AU389" s="66"/>
    </row>
    <row r="390" spans="1:47" x14ac:dyDescent="0.2">
      <c r="A390" s="80" t="s">
        <v>584</v>
      </c>
      <c r="B390" s="66"/>
      <c r="C390" s="66"/>
      <c r="D390" s="66"/>
      <c r="E390" s="78">
        <f>P324-T324</f>
        <v>0</v>
      </c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  <c r="AB390" s="66"/>
      <c r="AC390" s="66"/>
      <c r="AD390" s="66"/>
      <c r="AE390" s="66"/>
      <c r="AF390" s="66"/>
      <c r="AG390" s="66"/>
      <c r="AH390" s="66"/>
      <c r="AI390" s="66"/>
      <c r="AJ390" s="66"/>
      <c r="AK390" s="66"/>
      <c r="AL390" s="66"/>
      <c r="AM390" s="66"/>
      <c r="AN390" s="66"/>
      <c r="AO390" s="66"/>
      <c r="AP390" s="66"/>
      <c r="AQ390" s="66"/>
      <c r="AR390" s="66"/>
      <c r="AS390" s="66"/>
      <c r="AT390" s="66"/>
      <c r="AU390" s="66"/>
    </row>
    <row r="391" spans="1:47" x14ac:dyDescent="0.2">
      <c r="A391" s="80" t="s">
        <v>585</v>
      </c>
      <c r="B391" s="66"/>
      <c r="C391" s="66"/>
      <c r="D391" s="66"/>
      <c r="E391" s="78" t="e">
        <f>G391-SUM(E385:E390)</f>
        <v>#REF!</v>
      </c>
      <c r="F391" s="66"/>
      <c r="G391" s="83">
        <f>AK33</f>
        <v>-3300</v>
      </c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  <c r="AB391" s="66"/>
      <c r="AC391" s="66"/>
      <c r="AD391" s="66"/>
      <c r="AE391" s="66"/>
      <c r="AF391" s="66"/>
      <c r="AG391" s="66"/>
      <c r="AH391" s="66"/>
      <c r="AI391" s="66"/>
      <c r="AJ391" s="66"/>
      <c r="AK391" s="66"/>
      <c r="AL391" s="66"/>
      <c r="AM391" s="66"/>
      <c r="AN391" s="66"/>
      <c r="AO391" s="66"/>
      <c r="AP391" s="66"/>
      <c r="AQ391" s="66"/>
      <c r="AR391" s="66"/>
      <c r="AS391" s="66"/>
      <c r="AT391" s="66"/>
      <c r="AU391" s="66"/>
    </row>
    <row r="392" spans="1:47" x14ac:dyDescent="0.2">
      <c r="A392" s="80" t="s">
        <v>586</v>
      </c>
      <c r="B392" s="66"/>
      <c r="C392" s="66"/>
      <c r="D392" s="66"/>
      <c r="E392" s="66"/>
      <c r="F392" s="66"/>
      <c r="G392" s="66"/>
      <c r="H392" s="66"/>
      <c r="I392" s="78" t="e">
        <f>SUM(G364:G392)</f>
        <v>#REF!</v>
      </c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  <c r="AA392" s="66"/>
      <c r="AB392" s="66"/>
      <c r="AC392" s="66"/>
      <c r="AD392" s="66"/>
      <c r="AE392" s="66"/>
      <c r="AF392" s="66"/>
      <c r="AG392" s="66"/>
      <c r="AH392" s="66"/>
      <c r="AI392" s="66"/>
      <c r="AJ392" s="66"/>
      <c r="AK392" s="66"/>
      <c r="AL392" s="66"/>
      <c r="AM392" s="66"/>
      <c r="AN392" s="66"/>
      <c r="AO392" s="66"/>
      <c r="AP392" s="66"/>
      <c r="AQ392" s="66"/>
      <c r="AR392" s="66"/>
      <c r="AS392" s="66"/>
      <c r="AT392" s="66"/>
      <c r="AU392" s="66"/>
    </row>
    <row r="393" spans="1:47" ht="3.95" customHeight="1" x14ac:dyDescent="0.2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  <c r="AA393" s="66"/>
      <c r="AB393" s="66"/>
      <c r="AC393" s="66"/>
      <c r="AD393" s="66"/>
      <c r="AE393" s="66"/>
      <c r="AF393" s="66"/>
      <c r="AG393" s="66"/>
      <c r="AH393" s="66"/>
      <c r="AI393" s="66"/>
      <c r="AJ393" s="66"/>
      <c r="AK393" s="66"/>
      <c r="AL393" s="66"/>
      <c r="AM393" s="66"/>
      <c r="AN393" s="66"/>
      <c r="AO393" s="66"/>
      <c r="AP393" s="66"/>
      <c r="AQ393" s="66"/>
      <c r="AR393" s="66"/>
      <c r="AS393" s="66"/>
      <c r="AT393" s="66"/>
      <c r="AU393" s="66"/>
    </row>
    <row r="394" spans="1:47" x14ac:dyDescent="0.2">
      <c r="A394" s="66" t="str">
        <f>A37</f>
        <v>CASH FLOW FROM INVESTING ACTIVITIES</v>
      </c>
      <c r="B394" s="66"/>
      <c r="C394" s="66"/>
      <c r="D394" s="66"/>
      <c r="E394" s="66"/>
      <c r="F394" s="66"/>
      <c r="G394" s="78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  <c r="AA394" s="66"/>
      <c r="AB394" s="66"/>
      <c r="AC394" s="66"/>
      <c r="AD394" s="66"/>
      <c r="AE394" s="66"/>
      <c r="AF394" s="66"/>
      <c r="AG394" s="66"/>
      <c r="AH394" s="66"/>
      <c r="AI394" s="66"/>
      <c r="AJ394" s="66"/>
      <c r="AK394" s="66"/>
      <c r="AL394" s="66"/>
      <c r="AM394" s="66"/>
      <c r="AN394" s="66"/>
      <c r="AO394" s="66"/>
      <c r="AP394" s="66"/>
      <c r="AQ394" s="66"/>
      <c r="AR394" s="66"/>
      <c r="AS394" s="66"/>
      <c r="AT394" s="66"/>
      <c r="AU394" s="66"/>
    </row>
    <row r="395" spans="1:47" x14ac:dyDescent="0.2">
      <c r="A395" s="66" t="str">
        <f>A38</f>
        <v xml:space="preserve">   Proceeds from Sale of Investments</v>
      </c>
      <c r="B395" s="66"/>
      <c r="C395" s="66"/>
      <c r="D395" s="66"/>
      <c r="E395" s="66"/>
      <c r="F395" s="66"/>
      <c r="G395" s="78">
        <f>AK38</f>
        <v>0</v>
      </c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  <c r="AB395" s="66"/>
      <c r="AC395" s="66"/>
      <c r="AD395" s="66"/>
      <c r="AE395" s="66"/>
      <c r="AF395" s="66"/>
      <c r="AG395" s="66"/>
      <c r="AH395" s="66"/>
      <c r="AI395" s="66"/>
      <c r="AJ395" s="66"/>
      <c r="AK395" s="66"/>
      <c r="AL395" s="66"/>
      <c r="AM395" s="66"/>
      <c r="AN395" s="66"/>
      <c r="AO395" s="66"/>
      <c r="AP395" s="66"/>
      <c r="AQ395" s="66"/>
      <c r="AR395" s="66"/>
      <c r="AS395" s="66"/>
      <c r="AT395" s="66"/>
      <c r="AU395" s="66"/>
    </row>
    <row r="396" spans="1:47" x14ac:dyDescent="0.2">
      <c r="A396" s="66" t="str">
        <f>A39</f>
        <v xml:space="preserve">   Additions to Property </v>
      </c>
      <c r="B396" s="66"/>
      <c r="C396" s="66"/>
      <c r="D396" s="66"/>
      <c r="E396" s="66"/>
      <c r="F396" s="66"/>
      <c r="G396" s="78">
        <f>AK39</f>
        <v>-61400</v>
      </c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  <c r="AB396" s="66"/>
      <c r="AC396" s="66"/>
      <c r="AD396" s="66"/>
      <c r="AE396" s="66"/>
      <c r="AF396" s="66"/>
      <c r="AG396" s="66"/>
      <c r="AH396" s="66"/>
      <c r="AI396" s="66"/>
      <c r="AJ396" s="66"/>
      <c r="AK396" s="66"/>
      <c r="AL396" s="66"/>
      <c r="AM396" s="66"/>
      <c r="AN396" s="66"/>
      <c r="AO396" s="66"/>
      <c r="AP396" s="66"/>
      <c r="AQ396" s="66"/>
      <c r="AR396" s="66"/>
      <c r="AS396" s="66"/>
      <c r="AT396" s="66"/>
      <c r="AU396" s="66"/>
    </row>
    <row r="397" spans="1:47" x14ac:dyDescent="0.2">
      <c r="A397" s="66" t="str">
        <f>A40</f>
        <v xml:space="preserve">   Other Capital Expenditures</v>
      </c>
      <c r="B397" s="91"/>
      <c r="C397" s="91"/>
      <c r="D397" s="66"/>
      <c r="E397" s="66"/>
      <c r="F397" s="66"/>
      <c r="G397" s="78">
        <f>AK40</f>
        <v>0</v>
      </c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  <c r="AA397" s="66"/>
      <c r="AB397" s="66"/>
      <c r="AC397" s="66"/>
      <c r="AD397" s="66"/>
      <c r="AE397" s="66"/>
      <c r="AF397" s="66"/>
      <c r="AG397" s="66"/>
      <c r="AH397" s="66"/>
      <c r="AI397" s="66"/>
      <c r="AJ397" s="66"/>
      <c r="AK397" s="66"/>
      <c r="AL397" s="66"/>
      <c r="AM397" s="66"/>
      <c r="AN397" s="66"/>
      <c r="AO397" s="66"/>
      <c r="AP397" s="66"/>
      <c r="AQ397" s="66"/>
      <c r="AR397" s="66"/>
      <c r="AS397" s="66"/>
      <c r="AT397" s="66"/>
      <c r="AU397" s="66"/>
    </row>
    <row r="398" spans="1:47" x14ac:dyDescent="0.2">
      <c r="A398" s="66" t="str">
        <f>A41</f>
        <v xml:space="preserve">   Other Investments</v>
      </c>
      <c r="B398" s="91"/>
      <c r="C398" s="91"/>
      <c r="D398" s="66"/>
      <c r="E398" s="66"/>
      <c r="F398" s="66"/>
      <c r="G398" s="83">
        <f>AK41</f>
        <v>0</v>
      </c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  <c r="AB398" s="66"/>
      <c r="AC398" s="66"/>
      <c r="AD398" s="66"/>
      <c r="AE398" s="66"/>
      <c r="AF398" s="66"/>
      <c r="AG398" s="66"/>
      <c r="AH398" s="66"/>
      <c r="AI398" s="66"/>
      <c r="AJ398" s="66"/>
      <c r="AK398" s="66"/>
      <c r="AL398" s="66"/>
      <c r="AM398" s="66"/>
      <c r="AN398" s="66"/>
      <c r="AO398" s="66"/>
      <c r="AP398" s="66"/>
      <c r="AQ398" s="66"/>
      <c r="AR398" s="66"/>
      <c r="AS398" s="66"/>
      <c r="AT398" s="66"/>
      <c r="AU398" s="66"/>
    </row>
    <row r="399" spans="1:47" x14ac:dyDescent="0.2">
      <c r="A399" s="66" t="str">
        <f>A44</f>
        <v xml:space="preserve">      Cash Provided by (Used in) Investing Activities</v>
      </c>
      <c r="B399" s="91"/>
      <c r="C399" s="91"/>
      <c r="D399" s="66"/>
      <c r="E399" s="91"/>
      <c r="F399" s="66"/>
      <c r="G399" s="66"/>
      <c r="H399" s="66"/>
      <c r="I399" s="83">
        <f>SUM(G394:G399)</f>
        <v>-61400</v>
      </c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  <c r="AA399" s="66"/>
      <c r="AB399" s="66"/>
      <c r="AC399" s="66"/>
      <c r="AD399" s="66"/>
      <c r="AE399" s="66"/>
      <c r="AF399" s="66"/>
      <c r="AG399" s="66"/>
      <c r="AH399" s="66"/>
      <c r="AI399" s="66"/>
      <c r="AJ399" s="66"/>
      <c r="AK399" s="66"/>
      <c r="AL399" s="66"/>
      <c r="AM399" s="66"/>
      <c r="AN399" s="66"/>
      <c r="AO399" s="66"/>
      <c r="AP399" s="66"/>
      <c r="AQ399" s="66"/>
      <c r="AR399" s="66"/>
      <c r="AS399" s="66"/>
      <c r="AT399" s="66"/>
      <c r="AU399" s="66"/>
    </row>
    <row r="400" spans="1:47" ht="3.95" customHeight="1" x14ac:dyDescent="0.2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  <c r="AA400" s="66"/>
      <c r="AB400" s="66"/>
      <c r="AC400" s="66"/>
      <c r="AD400" s="66"/>
      <c r="AE400" s="66"/>
      <c r="AF400" s="66"/>
      <c r="AG400" s="66"/>
      <c r="AH400" s="66"/>
      <c r="AI400" s="66"/>
      <c r="AJ400" s="66"/>
      <c r="AK400" s="66"/>
      <c r="AL400" s="66"/>
      <c r="AM400" s="66"/>
      <c r="AN400" s="66"/>
      <c r="AO400" s="66"/>
      <c r="AP400" s="66"/>
      <c r="AQ400" s="66"/>
      <c r="AR400" s="66"/>
      <c r="AS400" s="66"/>
      <c r="AT400" s="66"/>
      <c r="AU400" s="66"/>
    </row>
    <row r="401" spans="1:47" x14ac:dyDescent="0.2">
      <c r="A401" s="63" t="str">
        <f>A46</f>
        <v xml:space="preserve">            Net Cash Flow Before Corporate Adjustments</v>
      </c>
      <c r="B401" s="66"/>
      <c r="C401" s="66"/>
      <c r="D401" s="78">
        <f>P46</f>
        <v>37150</v>
      </c>
      <c r="E401" s="66"/>
      <c r="F401" s="66"/>
      <c r="G401" s="66"/>
      <c r="H401" s="66"/>
      <c r="I401" s="90" t="e">
        <f>SUM(I356:I400)</f>
        <v>#REF!</v>
      </c>
      <c r="J401" s="66"/>
      <c r="K401" s="78" t="e">
        <f>I401-I356</f>
        <v>#REF!</v>
      </c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  <c r="AB401" s="66"/>
      <c r="AC401" s="66"/>
      <c r="AD401" s="66"/>
      <c r="AE401" s="66"/>
      <c r="AF401" s="66"/>
      <c r="AG401" s="66"/>
      <c r="AH401" s="66"/>
      <c r="AI401" s="66"/>
      <c r="AJ401" s="66"/>
      <c r="AK401" s="66"/>
      <c r="AL401" s="66"/>
      <c r="AM401" s="66"/>
      <c r="AN401" s="66"/>
      <c r="AO401" s="66"/>
      <c r="AP401" s="66"/>
      <c r="AQ401" s="66"/>
      <c r="AR401" s="66"/>
      <c r="AS401" s="66"/>
      <c r="AT401" s="66"/>
      <c r="AU401" s="66"/>
    </row>
    <row r="402" spans="1:47" ht="3.95" customHeight="1" x14ac:dyDescent="0.2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  <c r="AB402" s="66"/>
      <c r="AC402" s="66"/>
      <c r="AD402" s="66"/>
      <c r="AE402" s="66"/>
      <c r="AF402" s="66"/>
      <c r="AG402" s="66"/>
      <c r="AH402" s="66"/>
      <c r="AI402" s="66"/>
      <c r="AJ402" s="66"/>
      <c r="AK402" s="66"/>
      <c r="AL402" s="66"/>
      <c r="AM402" s="66"/>
      <c r="AN402" s="66"/>
      <c r="AO402" s="66"/>
      <c r="AP402" s="66"/>
      <c r="AQ402" s="66"/>
      <c r="AR402" s="66"/>
      <c r="AS402" s="66"/>
      <c r="AT402" s="66"/>
      <c r="AU402" s="66"/>
    </row>
    <row r="403" spans="1:47" x14ac:dyDescent="0.2">
      <c r="A403" s="66" t="e">
        <f>#REF!</f>
        <v>#REF!</v>
      </c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  <c r="AA403" s="66"/>
      <c r="AB403" s="66"/>
      <c r="AC403" s="66"/>
      <c r="AD403" s="66"/>
      <c r="AE403" s="66"/>
      <c r="AF403" s="66"/>
      <c r="AG403" s="66"/>
      <c r="AH403" s="66"/>
      <c r="AI403" s="66"/>
      <c r="AJ403" s="66"/>
      <c r="AK403" s="66"/>
      <c r="AL403" s="66"/>
      <c r="AM403" s="66"/>
      <c r="AN403" s="66"/>
      <c r="AO403" s="66"/>
      <c r="AP403" s="66"/>
      <c r="AQ403" s="66"/>
      <c r="AR403" s="66"/>
      <c r="AS403" s="66"/>
      <c r="AT403" s="66"/>
      <c r="AU403" s="66"/>
    </row>
    <row r="404" spans="1:47" x14ac:dyDescent="0.2">
      <c r="A404" s="66" t="e">
        <f>#REF!</f>
        <v>#REF!</v>
      </c>
      <c r="B404" s="91"/>
      <c r="C404" s="91"/>
      <c r="D404" s="66"/>
      <c r="E404" s="66"/>
      <c r="F404" s="66"/>
      <c r="G404" s="78" t="e">
        <f>#REF!</f>
        <v>#REF!</v>
      </c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  <c r="AA404" s="66"/>
      <c r="AB404" s="66"/>
      <c r="AC404" s="66"/>
      <c r="AD404" s="66"/>
      <c r="AE404" s="66"/>
      <c r="AF404" s="66"/>
      <c r="AG404" s="66"/>
      <c r="AH404" s="66"/>
      <c r="AI404" s="66"/>
      <c r="AJ404" s="66"/>
      <c r="AK404" s="66"/>
      <c r="AL404" s="66"/>
      <c r="AM404" s="66"/>
      <c r="AN404" s="66"/>
      <c r="AO404" s="66"/>
      <c r="AP404" s="66"/>
      <c r="AQ404" s="66"/>
      <c r="AR404" s="66"/>
      <c r="AS404" s="66"/>
      <c r="AT404" s="66"/>
      <c r="AU404" s="66"/>
    </row>
    <row r="405" spans="1:47" x14ac:dyDescent="0.2">
      <c r="A405" s="66" t="e">
        <f>#REF!</f>
        <v>#REF!</v>
      </c>
      <c r="B405" s="66"/>
      <c r="C405" s="66"/>
      <c r="D405" s="66"/>
      <c r="E405" s="66"/>
      <c r="F405" s="66"/>
      <c r="G405" s="78" t="e">
        <f>#REF!</f>
        <v>#REF!</v>
      </c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  <c r="AB405" s="66"/>
      <c r="AC405" s="66"/>
      <c r="AD405" s="66"/>
      <c r="AE405" s="66"/>
      <c r="AF405" s="66"/>
      <c r="AG405" s="66"/>
      <c r="AH405" s="66"/>
      <c r="AI405" s="66"/>
      <c r="AJ405" s="66"/>
      <c r="AK405" s="66"/>
      <c r="AL405" s="66"/>
      <c r="AM405" s="66"/>
      <c r="AN405" s="66"/>
      <c r="AO405" s="66"/>
      <c r="AP405" s="66"/>
      <c r="AQ405" s="66"/>
      <c r="AR405" s="66"/>
      <c r="AS405" s="66"/>
      <c r="AT405" s="66"/>
      <c r="AU405" s="66"/>
    </row>
    <row r="406" spans="1:47" x14ac:dyDescent="0.2">
      <c r="A406" s="66" t="str">
        <f>A19</f>
        <v xml:space="preserve">                    - Other</v>
      </c>
      <c r="B406" s="91"/>
      <c r="C406" s="91"/>
      <c r="D406" s="66"/>
      <c r="E406" s="66"/>
      <c r="F406" s="66"/>
      <c r="G406" s="83">
        <f>AK19</f>
        <v>768</v>
      </c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  <c r="AB406" s="66"/>
      <c r="AC406" s="66"/>
      <c r="AD406" s="66"/>
      <c r="AE406" s="66"/>
      <c r="AF406" s="66"/>
      <c r="AG406" s="66"/>
      <c r="AH406" s="66"/>
      <c r="AI406" s="66"/>
      <c r="AJ406" s="66"/>
      <c r="AK406" s="66"/>
      <c r="AL406" s="66"/>
      <c r="AM406" s="66"/>
      <c r="AN406" s="66"/>
      <c r="AO406" s="66"/>
      <c r="AP406" s="66"/>
      <c r="AQ406" s="66"/>
      <c r="AR406" s="66"/>
      <c r="AS406" s="66"/>
      <c r="AT406" s="66"/>
      <c r="AU406" s="66"/>
    </row>
    <row r="407" spans="1:47" x14ac:dyDescent="0.2">
      <c r="A407" s="66" t="e">
        <f>#REF!</f>
        <v>#REF!</v>
      </c>
      <c r="B407" s="66"/>
      <c r="C407" s="66"/>
      <c r="D407" s="66"/>
      <c r="E407" s="66"/>
      <c r="F407" s="66"/>
      <c r="G407" s="66"/>
      <c r="H407" s="66"/>
      <c r="I407" s="66"/>
      <c r="J407" s="66"/>
      <c r="K407" s="83" t="e">
        <f>SUM(G404:G406)</f>
        <v>#REF!</v>
      </c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  <c r="AB407" s="66"/>
      <c r="AC407" s="66"/>
      <c r="AD407" s="66"/>
      <c r="AE407" s="66"/>
      <c r="AF407" s="66"/>
      <c r="AG407" s="66"/>
      <c r="AH407" s="66"/>
      <c r="AI407" s="66"/>
      <c r="AJ407" s="66"/>
      <c r="AK407" s="66"/>
      <c r="AL407" s="66"/>
      <c r="AM407" s="66"/>
      <c r="AN407" s="66"/>
      <c r="AO407" s="66"/>
      <c r="AP407" s="66"/>
      <c r="AQ407" s="66"/>
      <c r="AR407" s="66"/>
      <c r="AS407" s="66"/>
      <c r="AT407" s="66"/>
      <c r="AU407" s="66"/>
    </row>
    <row r="408" spans="1:47" ht="3.95" customHeight="1" x14ac:dyDescent="0.2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  <c r="AB408" s="66"/>
      <c r="AC408" s="66"/>
      <c r="AD408" s="66"/>
      <c r="AE408" s="66"/>
      <c r="AF408" s="66"/>
      <c r="AG408" s="66"/>
      <c r="AH408" s="66"/>
      <c r="AI408" s="66"/>
      <c r="AJ408" s="66"/>
      <c r="AK408" s="66"/>
      <c r="AL408" s="66"/>
      <c r="AM408" s="66"/>
      <c r="AN408" s="66"/>
      <c r="AO408" s="66"/>
      <c r="AP408" s="66"/>
      <c r="AQ408" s="66"/>
      <c r="AR408" s="66"/>
      <c r="AS408" s="66"/>
      <c r="AT408" s="66"/>
      <c r="AU408" s="66"/>
    </row>
    <row r="409" spans="1:47" x14ac:dyDescent="0.2">
      <c r="A409" s="63" t="e">
        <f>#REF!</f>
        <v>#REF!</v>
      </c>
      <c r="B409" s="66"/>
      <c r="C409" s="66"/>
      <c r="D409" s="78" t="e">
        <f>#REF!</f>
        <v>#REF!</v>
      </c>
      <c r="E409" s="66"/>
      <c r="F409" s="66"/>
      <c r="G409" s="66"/>
      <c r="H409" s="66"/>
      <c r="I409" s="66"/>
      <c r="J409" s="66"/>
      <c r="K409" s="90" t="e">
        <f>SUM(K356:K407)</f>
        <v>#REF!</v>
      </c>
      <c r="L409" s="66"/>
      <c r="M409" s="78" t="e">
        <f>K409-K356</f>
        <v>#REF!</v>
      </c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  <c r="AA409" s="66"/>
      <c r="AB409" s="66"/>
      <c r="AC409" s="66"/>
      <c r="AD409" s="66"/>
      <c r="AE409" s="66"/>
      <c r="AF409" s="66"/>
      <c r="AG409" s="66"/>
      <c r="AH409" s="66"/>
      <c r="AI409" s="66"/>
      <c r="AJ409" s="66"/>
      <c r="AK409" s="66"/>
      <c r="AL409" s="66"/>
      <c r="AM409" s="66"/>
      <c r="AN409" s="66"/>
      <c r="AO409" s="66"/>
      <c r="AP409" s="66"/>
      <c r="AQ409" s="66"/>
      <c r="AR409" s="66"/>
      <c r="AS409" s="66"/>
      <c r="AT409" s="66"/>
      <c r="AU409" s="66"/>
    </row>
    <row r="410" spans="1:47" ht="3.95" customHeight="1" x14ac:dyDescent="0.2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  <c r="AA410" s="66"/>
      <c r="AB410" s="66"/>
      <c r="AC410" s="66"/>
      <c r="AD410" s="66"/>
      <c r="AE410" s="66"/>
      <c r="AF410" s="66"/>
      <c r="AG410" s="66"/>
      <c r="AH410" s="66"/>
      <c r="AI410" s="66"/>
      <c r="AJ410" s="66"/>
      <c r="AK410" s="66"/>
      <c r="AL410" s="66"/>
      <c r="AM410" s="66"/>
      <c r="AN410" s="66"/>
      <c r="AO410" s="66"/>
      <c r="AP410" s="66"/>
      <c r="AQ410" s="66"/>
      <c r="AR410" s="66"/>
      <c r="AS410" s="66"/>
      <c r="AT410" s="66"/>
      <c r="AU410" s="66"/>
    </row>
    <row r="411" spans="1:47" x14ac:dyDescent="0.2">
      <c r="A411" s="66" t="str">
        <f>A48</f>
        <v>OTHER ITEMS AFFECTING INTERCO. (CORP.) BALANCE</v>
      </c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  <c r="AA411" s="66"/>
      <c r="AB411" s="66"/>
      <c r="AC411" s="66"/>
      <c r="AD411" s="66"/>
      <c r="AE411" s="66"/>
      <c r="AF411" s="66"/>
      <c r="AG411" s="66"/>
      <c r="AH411" s="66"/>
      <c r="AI411" s="66"/>
      <c r="AJ411" s="66"/>
      <c r="AK411" s="66"/>
      <c r="AL411" s="66"/>
      <c r="AM411" s="66"/>
      <c r="AN411" s="66"/>
      <c r="AO411" s="66"/>
      <c r="AP411" s="66"/>
      <c r="AQ411" s="66"/>
      <c r="AR411" s="66"/>
      <c r="AS411" s="66"/>
      <c r="AT411" s="66"/>
      <c r="AU411" s="66"/>
    </row>
    <row r="412" spans="1:47" x14ac:dyDescent="0.2">
      <c r="A412" s="66" t="str">
        <f>A49</f>
        <v xml:space="preserve">   Dividends Transferred to Corporate</v>
      </c>
      <c r="B412" s="91"/>
      <c r="C412" s="91"/>
      <c r="D412" s="66"/>
      <c r="E412" s="66"/>
      <c r="F412" s="66"/>
      <c r="G412" s="78">
        <f>AK49</f>
        <v>0</v>
      </c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  <c r="AB412" s="66"/>
      <c r="AC412" s="66"/>
      <c r="AD412" s="66"/>
      <c r="AE412" s="66"/>
      <c r="AF412" s="66"/>
      <c r="AG412" s="66"/>
      <c r="AH412" s="66"/>
      <c r="AI412" s="66"/>
      <c r="AJ412" s="66"/>
      <c r="AK412" s="66"/>
      <c r="AL412" s="66"/>
      <c r="AM412" s="66"/>
      <c r="AN412" s="66"/>
      <c r="AO412" s="66"/>
      <c r="AP412" s="66"/>
      <c r="AQ412" s="66"/>
      <c r="AR412" s="66"/>
      <c r="AS412" s="66"/>
      <c r="AT412" s="66"/>
      <c r="AU412" s="66"/>
    </row>
    <row r="413" spans="1:47" x14ac:dyDescent="0.2">
      <c r="A413" s="66" t="str">
        <f>A50</f>
        <v xml:space="preserve">   Other</v>
      </c>
      <c r="B413" s="91"/>
      <c r="C413" s="91"/>
      <c r="D413" s="66"/>
      <c r="E413" s="66"/>
      <c r="F413" s="66"/>
      <c r="G413" s="78">
        <f>AK50</f>
        <v>0</v>
      </c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  <c r="AB413" s="66"/>
      <c r="AC413" s="66"/>
      <c r="AD413" s="66"/>
      <c r="AE413" s="66"/>
      <c r="AF413" s="66"/>
      <c r="AG413" s="66"/>
      <c r="AH413" s="66"/>
      <c r="AI413" s="66"/>
      <c r="AJ413" s="66"/>
      <c r="AK413" s="66"/>
      <c r="AL413" s="66"/>
      <c r="AM413" s="66"/>
      <c r="AN413" s="66"/>
      <c r="AO413" s="66"/>
      <c r="AP413" s="66"/>
      <c r="AQ413" s="66"/>
      <c r="AR413" s="66"/>
      <c r="AS413" s="66"/>
      <c r="AT413" s="66"/>
      <c r="AU413" s="66"/>
    </row>
    <row r="414" spans="1:47" x14ac:dyDescent="0.2">
      <c r="A414" s="66" t="str">
        <f>A51</f>
        <v xml:space="preserve">   Inc. / (Dec.) in Long-Term Debt  (External)</v>
      </c>
      <c r="B414" s="66"/>
      <c r="C414" s="66"/>
      <c r="D414" s="66"/>
      <c r="E414" s="66"/>
      <c r="F414" s="66"/>
      <c r="G414" s="78">
        <f>AK51</f>
        <v>-3850</v>
      </c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  <c r="AA414" s="66"/>
      <c r="AB414" s="66"/>
      <c r="AC414" s="66"/>
      <c r="AD414" s="66"/>
      <c r="AE414" s="66"/>
      <c r="AF414" s="66"/>
      <c r="AG414" s="66"/>
      <c r="AH414" s="66"/>
      <c r="AI414" s="66"/>
      <c r="AJ414" s="66"/>
      <c r="AK414" s="66"/>
      <c r="AL414" s="66"/>
      <c r="AM414" s="66"/>
      <c r="AN414" s="66"/>
      <c r="AO414" s="66"/>
      <c r="AP414" s="66"/>
      <c r="AQ414" s="66"/>
      <c r="AR414" s="66"/>
      <c r="AS414" s="66"/>
      <c r="AT414" s="66"/>
      <c r="AU414" s="66"/>
    </row>
    <row r="415" spans="1:47" x14ac:dyDescent="0.2">
      <c r="A415" s="66" t="str">
        <f>A52</f>
        <v xml:space="preserve">   Inc. / (Dec.) in Sale of Receivables</v>
      </c>
      <c r="B415" s="66"/>
      <c r="C415" s="66"/>
      <c r="D415" s="66"/>
      <c r="E415" s="66"/>
      <c r="F415" s="66"/>
      <c r="G415" s="83">
        <f>AK52</f>
        <v>0</v>
      </c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  <c r="AA415" s="66"/>
      <c r="AB415" s="66"/>
      <c r="AC415" s="66"/>
      <c r="AD415" s="66"/>
      <c r="AE415" s="66"/>
      <c r="AF415" s="66"/>
      <c r="AG415" s="66"/>
      <c r="AH415" s="66"/>
      <c r="AI415" s="66"/>
      <c r="AJ415" s="66"/>
      <c r="AK415" s="66"/>
      <c r="AL415" s="66"/>
      <c r="AM415" s="66"/>
      <c r="AN415" s="66"/>
      <c r="AO415" s="66"/>
      <c r="AP415" s="66"/>
      <c r="AQ415" s="66"/>
      <c r="AR415" s="66"/>
      <c r="AS415" s="66"/>
      <c r="AT415" s="66"/>
      <c r="AU415" s="66"/>
    </row>
    <row r="416" spans="1:47" x14ac:dyDescent="0.2">
      <c r="A416" s="66" t="str">
        <f>A54</f>
        <v xml:space="preserve">      Total Items Affecting Intercompany (Corp.) Balance</v>
      </c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83">
        <f>SUM(G412:G415)</f>
        <v>-3850</v>
      </c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  <c r="AA416" s="66"/>
      <c r="AB416" s="66"/>
      <c r="AC416" s="66"/>
      <c r="AD416" s="66"/>
      <c r="AE416" s="66"/>
      <c r="AF416" s="66"/>
      <c r="AG416" s="66"/>
      <c r="AH416" s="66"/>
      <c r="AI416" s="66"/>
      <c r="AJ416" s="66"/>
      <c r="AK416" s="66"/>
      <c r="AL416" s="66"/>
      <c r="AM416" s="66"/>
      <c r="AN416" s="66"/>
      <c r="AO416" s="66"/>
      <c r="AP416" s="66"/>
      <c r="AQ416" s="66"/>
      <c r="AR416" s="66"/>
      <c r="AS416" s="66"/>
      <c r="AT416" s="66"/>
      <c r="AU416" s="66"/>
    </row>
    <row r="417" spans="1:47" ht="6" customHeight="1" x14ac:dyDescent="0.2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  <c r="AA417" s="66"/>
      <c r="AB417" s="66"/>
      <c r="AC417" s="66"/>
      <c r="AD417" s="66"/>
      <c r="AE417" s="66"/>
      <c r="AF417" s="66"/>
      <c r="AG417" s="66"/>
      <c r="AH417" s="66"/>
      <c r="AI417" s="66"/>
      <c r="AJ417" s="66"/>
      <c r="AK417" s="66"/>
      <c r="AL417" s="66"/>
      <c r="AM417" s="66"/>
      <c r="AN417" s="66"/>
      <c r="AO417" s="66"/>
      <c r="AP417" s="66"/>
      <c r="AQ417" s="66"/>
      <c r="AR417" s="66"/>
      <c r="AS417" s="66"/>
      <c r="AT417" s="66"/>
      <c r="AU417" s="66"/>
    </row>
    <row r="418" spans="1:47" x14ac:dyDescent="0.2">
      <c r="A418" s="64" t="s">
        <v>474</v>
      </c>
      <c r="B418" s="66"/>
      <c r="C418" s="91"/>
      <c r="D418" s="78">
        <f>P56</f>
        <v>33300</v>
      </c>
      <c r="E418" s="91"/>
      <c r="F418" s="66"/>
      <c r="G418" s="78"/>
      <c r="H418" s="66"/>
      <c r="I418" s="66"/>
      <c r="J418" s="66"/>
      <c r="K418" s="66"/>
      <c r="L418" s="66"/>
      <c r="M418" s="92" t="e">
        <f>SUM(M356:M417)</f>
        <v>#REF!</v>
      </c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  <c r="AA418" s="66"/>
      <c r="AB418" s="66"/>
      <c r="AC418" s="66"/>
      <c r="AD418" s="66"/>
      <c r="AE418" s="66"/>
      <c r="AF418" s="66"/>
      <c r="AG418" s="66"/>
      <c r="AH418" s="66"/>
      <c r="AI418" s="66"/>
      <c r="AJ418" s="66"/>
      <c r="AK418" s="66"/>
      <c r="AL418" s="66"/>
      <c r="AM418" s="66"/>
      <c r="AN418" s="66"/>
      <c r="AO418" s="66"/>
      <c r="AP418" s="66"/>
      <c r="AQ418" s="66"/>
      <c r="AR418" s="66"/>
      <c r="AS418" s="66"/>
      <c r="AT418" s="66"/>
      <c r="AU418" s="66"/>
    </row>
    <row r="419" spans="1:47" ht="8.1" customHeight="1" x14ac:dyDescent="0.2">
      <c r="A419" s="66"/>
      <c r="B419" s="91"/>
      <c r="C419" s="91"/>
      <c r="D419" s="66"/>
      <c r="E419" s="91"/>
      <c r="F419" s="66"/>
      <c r="G419" s="78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  <c r="AA419" s="66"/>
      <c r="AB419" s="66"/>
      <c r="AC419" s="66"/>
      <c r="AD419" s="66"/>
      <c r="AE419" s="66"/>
      <c r="AF419" s="66"/>
      <c r="AG419" s="66"/>
      <c r="AH419" s="66"/>
      <c r="AI419" s="66"/>
      <c r="AJ419" s="66"/>
      <c r="AK419" s="66"/>
      <c r="AL419" s="66"/>
      <c r="AM419" s="66"/>
      <c r="AN419" s="66"/>
      <c r="AO419" s="66"/>
      <c r="AP419" s="66"/>
      <c r="AQ419" s="66"/>
      <c r="AR419" s="66"/>
      <c r="AS419" s="66"/>
      <c r="AT419" s="66"/>
      <c r="AU419" s="66"/>
    </row>
    <row r="420" spans="1:47" x14ac:dyDescent="0.2">
      <c r="A420" s="87" t="s">
        <v>570</v>
      </c>
      <c r="B420" s="87" t="s">
        <v>570</v>
      </c>
      <c r="C420" s="87" t="s">
        <v>570</v>
      </c>
      <c r="D420" s="87" t="s">
        <v>570</v>
      </c>
      <c r="E420" s="87" t="s">
        <v>570</v>
      </c>
      <c r="F420" s="87" t="s">
        <v>570</v>
      </c>
      <c r="G420" s="87" t="s">
        <v>570</v>
      </c>
      <c r="H420" s="87" t="s">
        <v>570</v>
      </c>
      <c r="I420" s="87" t="s">
        <v>570</v>
      </c>
      <c r="J420" s="87" t="s">
        <v>570</v>
      </c>
      <c r="K420" s="87" t="s">
        <v>570</v>
      </c>
      <c r="L420" s="87" t="s">
        <v>570</v>
      </c>
      <c r="M420" s="87" t="s">
        <v>570</v>
      </c>
      <c r="N420" s="87" t="s">
        <v>570</v>
      </c>
      <c r="O420" s="87" t="s">
        <v>570</v>
      </c>
      <c r="P420" s="87" t="s">
        <v>570</v>
      </c>
      <c r="Q420" s="66"/>
      <c r="R420" s="66"/>
      <c r="S420" s="66"/>
      <c r="T420" s="66"/>
      <c r="U420" s="66"/>
      <c r="V420" s="66"/>
      <c r="W420" s="66"/>
      <c r="X420" s="66"/>
      <c r="Y420" s="66"/>
      <c r="Z420" s="66"/>
      <c r="AA420" s="66"/>
      <c r="AB420" s="66"/>
      <c r="AC420" s="66"/>
      <c r="AD420" s="66"/>
      <c r="AE420" s="66"/>
      <c r="AF420" s="66"/>
      <c r="AG420" s="66"/>
      <c r="AH420" s="66"/>
      <c r="AI420" s="66"/>
      <c r="AJ420" s="66"/>
      <c r="AK420" s="66"/>
      <c r="AL420" s="66"/>
      <c r="AM420" s="66"/>
      <c r="AN420" s="66"/>
      <c r="AO420" s="66"/>
      <c r="AP420" s="66"/>
      <c r="AQ420" s="66"/>
      <c r="AR420" s="66"/>
      <c r="AS420" s="66"/>
      <c r="AT420" s="66"/>
      <c r="AU420" s="66"/>
    </row>
    <row r="421" spans="1:47" x14ac:dyDescent="0.2">
      <c r="A421" s="67" t="str">
        <f ca="1">A1</f>
        <v>C:\Users\Felienne\Enron\EnronSpreadsheets\[tracy_geaccone__40369__CFTW02PL.xls]CASHFLOW</v>
      </c>
      <c r="B421" s="63"/>
      <c r="C421" s="63" t="str">
        <f>I1</f>
        <v>TRANSWESTERN PIPELINE GROUP (Including Co. 92)</v>
      </c>
      <c r="D421" s="63"/>
      <c r="E421" s="63"/>
      <c r="F421" s="63"/>
      <c r="G421" s="63"/>
      <c r="H421" s="63"/>
      <c r="I421" s="63"/>
      <c r="J421" s="63"/>
      <c r="K421" s="66"/>
      <c r="L421" s="66"/>
      <c r="M421" s="88">
        <f ca="1">NOW()</f>
        <v>41887.551149189814</v>
      </c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  <c r="AA421" s="66"/>
      <c r="AB421" s="66"/>
      <c r="AC421" s="66"/>
      <c r="AD421" s="66"/>
      <c r="AE421" s="66"/>
      <c r="AF421" s="66"/>
      <c r="AG421" s="66"/>
      <c r="AH421" s="66"/>
      <c r="AI421" s="66"/>
      <c r="AJ421" s="66"/>
      <c r="AK421" s="66"/>
      <c r="AL421" s="66"/>
      <c r="AM421" s="66"/>
      <c r="AN421" s="66"/>
      <c r="AO421" s="66"/>
      <c r="AP421" s="66"/>
      <c r="AQ421" s="66"/>
      <c r="AR421" s="66"/>
      <c r="AS421" s="66"/>
      <c r="AT421" s="66"/>
      <c r="AU421" s="66"/>
    </row>
    <row r="422" spans="1:47" x14ac:dyDescent="0.2">
      <c r="A422" s="69" t="s">
        <v>587</v>
      </c>
      <c r="B422" s="63"/>
      <c r="C422" s="63" t="str">
        <f>I2</f>
        <v>CASH FLOW STATEMENT</v>
      </c>
      <c r="D422" s="63"/>
      <c r="E422" s="63"/>
      <c r="F422" s="63"/>
      <c r="G422" s="63"/>
      <c r="H422" s="63"/>
      <c r="I422" s="63"/>
      <c r="J422" s="63"/>
      <c r="K422" s="66"/>
      <c r="L422" s="66"/>
      <c r="M422" s="89">
        <f ca="1">NOW()</f>
        <v>41887.551149189814</v>
      </c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  <c r="AA422" s="66"/>
      <c r="AB422" s="66"/>
      <c r="AC422" s="66"/>
      <c r="AD422" s="66"/>
      <c r="AE422" s="66"/>
      <c r="AF422" s="66"/>
      <c r="AG422" s="66"/>
      <c r="AH422" s="66"/>
      <c r="AI422" s="66"/>
      <c r="AJ422" s="66"/>
      <c r="AK422" s="66"/>
      <c r="AL422" s="66"/>
      <c r="AM422" s="66"/>
      <c r="AN422" s="66"/>
      <c r="AO422" s="66"/>
      <c r="AP422" s="66"/>
      <c r="AQ422" s="66"/>
      <c r="AR422" s="66"/>
      <c r="AS422" s="66"/>
      <c r="AT422" s="66"/>
      <c r="AU422" s="66"/>
    </row>
    <row r="423" spans="1:47" x14ac:dyDescent="0.2">
      <c r="A423" s="63"/>
      <c r="B423" s="63"/>
      <c r="C423" s="63" t="str">
        <f>I3</f>
        <v>2002 OPERATING PLAN</v>
      </c>
      <c r="D423" s="63"/>
      <c r="E423" s="63"/>
      <c r="F423" s="63"/>
      <c r="G423" s="63"/>
      <c r="H423" s="63"/>
      <c r="I423" s="63"/>
      <c r="J423" s="63"/>
      <c r="K423" s="63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  <c r="AA423" s="66"/>
      <c r="AB423" s="66"/>
      <c r="AC423" s="66"/>
      <c r="AD423" s="66"/>
      <c r="AE423" s="66"/>
      <c r="AF423" s="66"/>
      <c r="AG423" s="66"/>
      <c r="AH423" s="66"/>
      <c r="AI423" s="66"/>
      <c r="AJ423" s="66"/>
      <c r="AK423" s="66"/>
      <c r="AL423" s="66"/>
      <c r="AM423" s="66"/>
      <c r="AN423" s="66"/>
      <c r="AO423" s="66"/>
      <c r="AP423" s="66"/>
      <c r="AQ423" s="66"/>
      <c r="AR423" s="66"/>
      <c r="AS423" s="66"/>
      <c r="AT423" s="66"/>
      <c r="AU423" s="66"/>
    </row>
    <row r="424" spans="1:47" x14ac:dyDescent="0.2">
      <c r="A424" s="63"/>
      <c r="B424" s="63"/>
      <c r="C424" s="63" t="str">
        <f>I4</f>
        <v>(Thousands of Dollars)</v>
      </c>
      <c r="D424" s="63"/>
      <c r="E424" s="63"/>
      <c r="F424" s="63"/>
      <c r="G424" s="63"/>
      <c r="H424" s="63"/>
      <c r="I424" s="63"/>
      <c r="J424" s="63"/>
      <c r="K424" s="63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  <c r="AB424" s="66"/>
      <c r="AC424" s="66"/>
      <c r="AD424" s="66"/>
      <c r="AE424" s="66"/>
      <c r="AF424" s="66"/>
      <c r="AG424" s="66"/>
      <c r="AH424" s="66"/>
      <c r="AI424" s="66"/>
      <c r="AJ424" s="66"/>
      <c r="AK424" s="66"/>
      <c r="AL424" s="66"/>
      <c r="AM424" s="66"/>
      <c r="AN424" s="66"/>
      <c r="AO424" s="66"/>
      <c r="AP424" s="66"/>
      <c r="AQ424" s="66"/>
      <c r="AR424" s="66"/>
      <c r="AS424" s="66"/>
      <c r="AT424" s="66"/>
      <c r="AU424" s="66"/>
    </row>
    <row r="425" spans="1:47" x14ac:dyDescent="0.2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  <c r="AA425" s="66"/>
      <c r="AB425" s="66"/>
      <c r="AC425" s="66"/>
      <c r="AD425" s="66"/>
      <c r="AE425" s="66"/>
      <c r="AF425" s="66"/>
      <c r="AG425" s="66"/>
      <c r="AH425" s="66"/>
      <c r="AI425" s="66"/>
      <c r="AJ425" s="66"/>
      <c r="AK425" s="66"/>
      <c r="AL425" s="66"/>
      <c r="AM425" s="66"/>
      <c r="AN425" s="66"/>
      <c r="AO425" s="66"/>
      <c r="AP425" s="66"/>
      <c r="AQ425" s="66"/>
      <c r="AR425" s="66"/>
      <c r="AS425" s="66"/>
      <c r="AT425" s="66"/>
      <c r="AU425" s="66"/>
    </row>
    <row r="426" spans="1:47" x14ac:dyDescent="0.2">
      <c r="A426" s="63"/>
      <c r="B426" s="63"/>
      <c r="C426" s="63"/>
      <c r="D426" s="63"/>
      <c r="E426" s="63"/>
      <c r="F426" s="63"/>
      <c r="G426" s="63"/>
      <c r="H426" s="63"/>
      <c r="I426" s="75" t="s">
        <v>572</v>
      </c>
      <c r="J426" s="75"/>
      <c r="K426" s="75"/>
      <c r="L426" s="66"/>
      <c r="M426" s="74" t="s">
        <v>573</v>
      </c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  <c r="AA426" s="66"/>
      <c r="AB426" s="66"/>
      <c r="AC426" s="66"/>
      <c r="AD426" s="66"/>
      <c r="AE426" s="66"/>
      <c r="AF426" s="66"/>
      <c r="AG426" s="66"/>
      <c r="AH426" s="66"/>
      <c r="AI426" s="66"/>
      <c r="AJ426" s="66"/>
      <c r="AK426" s="66"/>
      <c r="AL426" s="66"/>
      <c r="AM426" s="66"/>
      <c r="AN426" s="66"/>
      <c r="AO426" s="66"/>
      <c r="AP426" s="66"/>
      <c r="AQ426" s="66"/>
      <c r="AR426" s="66"/>
      <c r="AS426" s="66"/>
      <c r="AT426" s="66"/>
      <c r="AU426" s="66"/>
    </row>
    <row r="427" spans="1:47" ht="12.95" customHeight="1" x14ac:dyDescent="0.2">
      <c r="A427" s="63"/>
      <c r="B427" s="63"/>
      <c r="C427" s="63"/>
      <c r="D427" s="63"/>
      <c r="E427" s="63"/>
      <c r="F427" s="63"/>
      <c r="G427" s="63"/>
      <c r="H427" s="63"/>
      <c r="I427" s="76" t="s">
        <v>574</v>
      </c>
      <c r="J427" s="63"/>
      <c r="K427" s="76" t="s">
        <v>575</v>
      </c>
      <c r="L427" s="66"/>
      <c r="M427" s="76" t="s">
        <v>576</v>
      </c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  <c r="AA427" s="66"/>
      <c r="AB427" s="66"/>
      <c r="AC427" s="66"/>
      <c r="AD427" s="66"/>
      <c r="AE427" s="66"/>
      <c r="AF427" s="66"/>
      <c r="AG427" s="66"/>
      <c r="AH427" s="66"/>
      <c r="AI427" s="66"/>
      <c r="AJ427" s="66"/>
      <c r="AK427" s="66"/>
      <c r="AL427" s="66"/>
      <c r="AM427" s="66"/>
      <c r="AN427" s="66"/>
      <c r="AO427" s="66"/>
      <c r="AP427" s="66"/>
      <c r="AQ427" s="66"/>
      <c r="AR427" s="66"/>
      <c r="AS427" s="66"/>
      <c r="AT427" s="66"/>
      <c r="AU427" s="66"/>
    </row>
    <row r="428" spans="1:47" ht="3.95" customHeight="1" x14ac:dyDescent="0.2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  <c r="AA428" s="66"/>
      <c r="AB428" s="66"/>
      <c r="AC428" s="66"/>
      <c r="AD428" s="66"/>
      <c r="AE428" s="66"/>
      <c r="AF428" s="66"/>
      <c r="AG428" s="66"/>
      <c r="AH428" s="66"/>
      <c r="AI428" s="66"/>
      <c r="AJ428" s="66"/>
      <c r="AK428" s="66"/>
      <c r="AL428" s="66"/>
      <c r="AM428" s="66"/>
      <c r="AN428" s="66"/>
      <c r="AO428" s="66"/>
      <c r="AP428" s="66"/>
      <c r="AQ428" s="66"/>
      <c r="AR428" s="66"/>
      <c r="AS428" s="66"/>
      <c r="AT428" s="66"/>
      <c r="AU428" s="66"/>
    </row>
    <row r="429" spans="1:47" x14ac:dyDescent="0.2">
      <c r="A429" s="64" t="s">
        <v>588</v>
      </c>
      <c r="B429" s="66"/>
      <c r="C429" s="66"/>
      <c r="D429" s="66"/>
      <c r="E429" s="66"/>
      <c r="F429" s="66"/>
      <c r="G429" s="66"/>
      <c r="H429" s="66"/>
      <c r="I429" s="90">
        <f>AM46</f>
        <v>38049</v>
      </c>
      <c r="J429" s="66"/>
      <c r="K429" s="90" t="e">
        <f>#REF!</f>
        <v>#REF!</v>
      </c>
      <c r="L429" s="66"/>
      <c r="M429" s="90">
        <f>AM56</f>
        <v>-115801</v>
      </c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  <c r="AA429" s="66"/>
      <c r="AB429" s="66"/>
      <c r="AC429" s="66"/>
      <c r="AD429" s="66"/>
      <c r="AE429" s="66"/>
      <c r="AF429" s="66"/>
      <c r="AG429" s="66"/>
      <c r="AH429" s="66"/>
      <c r="AI429" s="66"/>
      <c r="AJ429" s="66"/>
      <c r="AK429" s="66"/>
      <c r="AL429" s="66"/>
      <c r="AM429" s="66"/>
      <c r="AN429" s="66"/>
      <c r="AO429" s="66"/>
      <c r="AP429" s="66"/>
      <c r="AQ429" s="66"/>
      <c r="AR429" s="66"/>
      <c r="AS429" s="66"/>
      <c r="AT429" s="66"/>
      <c r="AU429" s="66"/>
    </row>
    <row r="430" spans="1:47" ht="3.95" customHeight="1" x14ac:dyDescent="0.2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  <c r="AA430" s="66"/>
      <c r="AB430" s="66"/>
      <c r="AC430" s="66"/>
      <c r="AD430" s="66"/>
      <c r="AE430" s="66"/>
      <c r="AF430" s="66"/>
      <c r="AG430" s="66"/>
      <c r="AH430" s="66"/>
      <c r="AI430" s="66"/>
      <c r="AJ430" s="66"/>
      <c r="AK430" s="66"/>
      <c r="AL430" s="66"/>
      <c r="AM430" s="66"/>
      <c r="AN430" s="66"/>
      <c r="AO430" s="66"/>
      <c r="AP430" s="66"/>
      <c r="AQ430" s="66"/>
      <c r="AR430" s="66"/>
      <c r="AS430" s="66"/>
      <c r="AT430" s="66"/>
      <c r="AU430" s="66"/>
    </row>
    <row r="431" spans="1:47" x14ac:dyDescent="0.2">
      <c r="A431" s="80" t="s">
        <v>578</v>
      </c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  <c r="AA431" s="66"/>
      <c r="AB431" s="66"/>
      <c r="AC431" s="66"/>
      <c r="AD431" s="66"/>
      <c r="AE431" s="66"/>
      <c r="AF431" s="66"/>
      <c r="AG431" s="66"/>
      <c r="AH431" s="66"/>
      <c r="AI431" s="66"/>
      <c r="AJ431" s="66"/>
      <c r="AK431" s="66"/>
      <c r="AL431" s="66"/>
      <c r="AM431" s="66"/>
      <c r="AN431" s="66"/>
      <c r="AO431" s="66"/>
      <c r="AP431" s="66"/>
      <c r="AQ431" s="66"/>
      <c r="AR431" s="66"/>
      <c r="AS431" s="66"/>
      <c r="AT431" s="66"/>
      <c r="AU431" s="66"/>
    </row>
    <row r="432" spans="1:47" x14ac:dyDescent="0.2">
      <c r="A432" s="66" t="str">
        <f>A9</f>
        <v xml:space="preserve">   Net Income </v>
      </c>
      <c r="B432" s="66"/>
      <c r="C432" s="66"/>
      <c r="D432" s="66"/>
      <c r="E432" s="66"/>
      <c r="F432" s="66"/>
      <c r="G432" s="78">
        <f>AN9</f>
        <v>-4934</v>
      </c>
      <c r="H432" s="66"/>
      <c r="I432" s="91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  <c r="AA432" s="66"/>
      <c r="AB432" s="66"/>
      <c r="AC432" s="66"/>
      <c r="AD432" s="66"/>
      <c r="AE432" s="66"/>
      <c r="AF432" s="66"/>
      <c r="AG432" s="66"/>
      <c r="AH432" s="66"/>
      <c r="AI432" s="66"/>
      <c r="AJ432" s="66"/>
      <c r="AK432" s="66"/>
      <c r="AL432" s="66"/>
      <c r="AM432" s="66"/>
      <c r="AN432" s="66"/>
      <c r="AO432" s="66"/>
      <c r="AP432" s="66"/>
      <c r="AQ432" s="66"/>
      <c r="AR432" s="66"/>
      <c r="AS432" s="66"/>
      <c r="AT432" s="66"/>
      <c r="AU432" s="66"/>
    </row>
    <row r="433" spans="1:47" x14ac:dyDescent="0.2">
      <c r="A433" s="66" t="str">
        <f>A11</f>
        <v xml:space="preserve">      Depreciation and Amortization</v>
      </c>
      <c r="B433" s="66"/>
      <c r="C433" s="66"/>
      <c r="D433" s="66"/>
      <c r="E433" s="66"/>
      <c r="F433" s="66"/>
      <c r="G433" s="78">
        <f>AN11</f>
        <v>1317</v>
      </c>
      <c r="H433" s="66"/>
      <c r="I433" s="91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  <c r="AA433" s="66"/>
      <c r="AB433" s="66"/>
      <c r="AC433" s="66"/>
      <c r="AD433" s="66"/>
      <c r="AE433" s="66"/>
      <c r="AF433" s="66"/>
      <c r="AG433" s="66"/>
      <c r="AH433" s="66"/>
      <c r="AI433" s="66"/>
      <c r="AJ433" s="66"/>
      <c r="AK433" s="66"/>
      <c r="AL433" s="66"/>
      <c r="AM433" s="66"/>
      <c r="AN433" s="66"/>
      <c r="AO433" s="66"/>
      <c r="AP433" s="66"/>
      <c r="AQ433" s="66"/>
      <c r="AR433" s="66"/>
      <c r="AS433" s="66"/>
      <c r="AT433" s="66"/>
      <c r="AU433" s="66"/>
    </row>
    <row r="434" spans="1:47" x14ac:dyDescent="0.2">
      <c r="A434" s="66" t="str">
        <f>A12</f>
        <v xml:space="preserve">      Regulatory Amortization - TCR</v>
      </c>
      <c r="B434" s="91"/>
      <c r="C434" s="91"/>
      <c r="D434" s="66"/>
      <c r="E434" s="91"/>
      <c r="F434" s="66"/>
      <c r="G434" s="78">
        <f>AN12</f>
        <v>0</v>
      </c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  <c r="AA434" s="66"/>
      <c r="AB434" s="66"/>
      <c r="AC434" s="66"/>
      <c r="AD434" s="66"/>
      <c r="AE434" s="66"/>
      <c r="AF434" s="66"/>
      <c r="AG434" s="66"/>
      <c r="AH434" s="66"/>
      <c r="AI434" s="66"/>
      <c r="AJ434" s="66"/>
      <c r="AK434" s="66"/>
      <c r="AL434" s="66"/>
      <c r="AM434" s="66"/>
      <c r="AN434" s="66"/>
      <c r="AO434" s="66"/>
      <c r="AP434" s="66"/>
      <c r="AQ434" s="66"/>
      <c r="AR434" s="66"/>
      <c r="AS434" s="66"/>
      <c r="AT434" s="66"/>
      <c r="AU434" s="66"/>
    </row>
    <row r="435" spans="1:47" x14ac:dyDescent="0.2">
      <c r="A435" s="66" t="e">
        <f>#REF!</f>
        <v>#REF!</v>
      </c>
      <c r="B435" s="66"/>
      <c r="C435" s="66"/>
      <c r="D435" s="66"/>
      <c r="E435" s="66"/>
      <c r="F435" s="66"/>
      <c r="G435" s="78" t="e">
        <f>#REF!</f>
        <v>#REF!</v>
      </c>
      <c r="H435" s="66"/>
      <c r="I435" s="91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  <c r="AB435" s="66"/>
      <c r="AC435" s="66"/>
      <c r="AD435" s="66"/>
      <c r="AE435" s="66"/>
      <c r="AF435" s="66"/>
      <c r="AG435" s="66"/>
      <c r="AH435" s="66"/>
      <c r="AI435" s="66"/>
      <c r="AJ435" s="66"/>
      <c r="AK435" s="66"/>
      <c r="AL435" s="66"/>
      <c r="AM435" s="66"/>
      <c r="AN435" s="66"/>
      <c r="AO435" s="66"/>
      <c r="AP435" s="66"/>
      <c r="AQ435" s="66"/>
      <c r="AR435" s="66"/>
      <c r="AS435" s="66"/>
      <c r="AT435" s="66"/>
      <c r="AU435" s="66"/>
    </row>
    <row r="436" spans="1:47" x14ac:dyDescent="0.2">
      <c r="A436" s="66" t="str">
        <f>A13</f>
        <v xml:space="preserve">      Deferred Income Taxes - Both Current and Noncurrent</v>
      </c>
      <c r="B436" s="66"/>
      <c r="C436" s="66"/>
      <c r="D436" s="66"/>
      <c r="E436" s="66"/>
      <c r="F436" s="66"/>
      <c r="G436" s="78">
        <f>AN13</f>
        <v>4627</v>
      </c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  <c r="AA436" s="66"/>
      <c r="AB436" s="66"/>
      <c r="AC436" s="66"/>
      <c r="AD436" s="66"/>
      <c r="AE436" s="66"/>
      <c r="AF436" s="66"/>
      <c r="AG436" s="66"/>
      <c r="AH436" s="66"/>
      <c r="AI436" s="66"/>
      <c r="AJ436" s="66"/>
      <c r="AK436" s="66"/>
      <c r="AL436" s="66"/>
      <c r="AM436" s="66"/>
      <c r="AN436" s="66"/>
      <c r="AO436" s="66"/>
      <c r="AP436" s="66"/>
      <c r="AQ436" s="66"/>
      <c r="AR436" s="66"/>
      <c r="AS436" s="66"/>
      <c r="AT436" s="66"/>
      <c r="AU436" s="66"/>
    </row>
    <row r="437" spans="1:47" x14ac:dyDescent="0.2">
      <c r="A437" s="66" t="e">
        <f>#REF!</f>
        <v>#REF!</v>
      </c>
      <c r="B437" s="66"/>
      <c r="C437" s="66"/>
      <c r="D437" s="66"/>
      <c r="E437" s="66"/>
      <c r="F437" s="66"/>
      <c r="G437" s="78" t="e">
        <f>#REF!</f>
        <v>#REF!</v>
      </c>
      <c r="H437" s="66"/>
      <c r="I437" s="78" t="e">
        <f>SUM(G432:G437)</f>
        <v>#REF!</v>
      </c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  <c r="AA437" s="66"/>
      <c r="AB437" s="66"/>
      <c r="AC437" s="66"/>
      <c r="AD437" s="66"/>
      <c r="AE437" s="66"/>
      <c r="AF437" s="66"/>
      <c r="AG437" s="66"/>
      <c r="AH437" s="66"/>
      <c r="AI437" s="66"/>
      <c r="AJ437" s="66"/>
      <c r="AK437" s="66"/>
      <c r="AL437" s="66"/>
      <c r="AM437" s="66"/>
      <c r="AN437" s="66"/>
      <c r="AO437" s="66"/>
      <c r="AP437" s="66"/>
      <c r="AQ437" s="66"/>
      <c r="AR437" s="66"/>
      <c r="AS437" s="66"/>
      <c r="AT437" s="66"/>
      <c r="AU437" s="66"/>
    </row>
    <row r="438" spans="1:47" ht="3.95" customHeight="1" x14ac:dyDescent="0.2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  <c r="AA438" s="66"/>
      <c r="AB438" s="66"/>
      <c r="AC438" s="66"/>
      <c r="AD438" s="66"/>
      <c r="AE438" s="66"/>
      <c r="AF438" s="66"/>
      <c r="AG438" s="66"/>
      <c r="AH438" s="66"/>
      <c r="AI438" s="66"/>
      <c r="AJ438" s="66"/>
      <c r="AK438" s="66"/>
      <c r="AL438" s="66"/>
      <c r="AM438" s="66"/>
      <c r="AN438" s="66"/>
      <c r="AO438" s="66"/>
      <c r="AP438" s="66"/>
      <c r="AQ438" s="66"/>
      <c r="AR438" s="66"/>
      <c r="AS438" s="66"/>
      <c r="AT438" s="66"/>
      <c r="AU438" s="66"/>
    </row>
    <row r="439" spans="1:47" x14ac:dyDescent="0.2">
      <c r="A439" s="80" t="s">
        <v>579</v>
      </c>
      <c r="B439" s="66"/>
      <c r="C439" s="66"/>
      <c r="D439" s="66"/>
      <c r="E439" s="66"/>
      <c r="F439" s="66"/>
      <c r="G439" s="78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  <c r="AB439" s="66"/>
      <c r="AC439" s="66"/>
      <c r="AD439" s="66"/>
      <c r="AE439" s="66"/>
      <c r="AF439" s="66"/>
      <c r="AG439" s="66"/>
      <c r="AH439" s="66"/>
      <c r="AI439" s="66"/>
      <c r="AJ439" s="66"/>
      <c r="AK439" s="66"/>
      <c r="AL439" s="66"/>
      <c r="AM439" s="66"/>
      <c r="AN439" s="66"/>
      <c r="AO439" s="66"/>
      <c r="AP439" s="66"/>
      <c r="AQ439" s="66"/>
      <c r="AR439" s="66"/>
      <c r="AS439" s="66"/>
      <c r="AT439" s="66"/>
      <c r="AU439" s="66"/>
    </row>
    <row r="440" spans="1:47" x14ac:dyDescent="0.2">
      <c r="A440" s="66" t="str">
        <f>A16</f>
        <v xml:space="preserve">      Accounts and Notes Receivable</v>
      </c>
      <c r="B440" s="91"/>
      <c r="C440" s="91"/>
      <c r="D440" s="66"/>
      <c r="E440" s="66"/>
      <c r="F440" s="66"/>
      <c r="G440" s="78">
        <f>AN16</f>
        <v>12580</v>
      </c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  <c r="AA440" s="66"/>
      <c r="AB440" s="66"/>
      <c r="AC440" s="66"/>
      <c r="AD440" s="66"/>
      <c r="AE440" s="66"/>
      <c r="AF440" s="66"/>
      <c r="AG440" s="66"/>
      <c r="AH440" s="66"/>
      <c r="AI440" s="66"/>
      <c r="AJ440" s="66"/>
      <c r="AK440" s="66"/>
      <c r="AL440" s="66"/>
      <c r="AM440" s="66"/>
      <c r="AN440" s="66"/>
      <c r="AO440" s="66"/>
      <c r="AP440" s="66"/>
      <c r="AQ440" s="66"/>
      <c r="AR440" s="66"/>
      <c r="AS440" s="66"/>
      <c r="AT440" s="66"/>
      <c r="AU440" s="66"/>
    </row>
    <row r="441" spans="1:47" x14ac:dyDescent="0.2">
      <c r="A441" s="66" t="str">
        <f>A17</f>
        <v xml:space="preserve">      Inventories (Materials &amp; Supplies)</v>
      </c>
      <c r="B441" s="93" t="s">
        <v>589</v>
      </c>
      <c r="C441" s="91"/>
      <c r="D441" s="66"/>
      <c r="E441" s="66"/>
      <c r="F441" s="66"/>
      <c r="G441" s="78">
        <f>AN17</f>
        <v>-101</v>
      </c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  <c r="AA441" s="66"/>
      <c r="AB441" s="66"/>
      <c r="AC441" s="66"/>
      <c r="AD441" s="66"/>
      <c r="AE441" s="66"/>
      <c r="AF441" s="66"/>
      <c r="AG441" s="66"/>
      <c r="AH441" s="66"/>
      <c r="AI441" s="66"/>
      <c r="AJ441" s="66"/>
      <c r="AK441" s="66"/>
      <c r="AL441" s="66"/>
      <c r="AM441" s="66"/>
      <c r="AN441" s="66"/>
      <c r="AO441" s="66"/>
      <c r="AP441" s="66"/>
      <c r="AQ441" s="66"/>
      <c r="AR441" s="66"/>
      <c r="AS441" s="66"/>
      <c r="AT441" s="66"/>
      <c r="AU441" s="66"/>
    </row>
    <row r="442" spans="1:47" x14ac:dyDescent="0.2">
      <c r="A442" s="66" t="str">
        <f>A18</f>
        <v xml:space="preserve">      Accounts Payable - Assoc. Companies / Trade</v>
      </c>
      <c r="B442" s="91"/>
      <c r="C442" s="91"/>
      <c r="D442" s="66"/>
      <c r="E442" s="66"/>
      <c r="F442" s="66"/>
      <c r="G442" s="78">
        <f>AN18</f>
        <v>-136</v>
      </c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  <c r="AA442" s="66"/>
      <c r="AB442" s="66"/>
      <c r="AC442" s="66"/>
      <c r="AD442" s="66"/>
      <c r="AE442" s="66"/>
      <c r="AF442" s="66"/>
      <c r="AG442" s="66"/>
      <c r="AH442" s="66"/>
      <c r="AI442" s="66"/>
      <c r="AJ442" s="66"/>
      <c r="AK442" s="66"/>
      <c r="AL442" s="66"/>
      <c r="AM442" s="66"/>
      <c r="AN442" s="66"/>
      <c r="AO442" s="66"/>
      <c r="AP442" s="66"/>
      <c r="AQ442" s="66"/>
      <c r="AR442" s="66"/>
      <c r="AS442" s="66"/>
      <c r="AT442" s="66"/>
      <c r="AU442" s="66"/>
    </row>
    <row r="443" spans="1:47" x14ac:dyDescent="0.2">
      <c r="A443" s="66" t="e">
        <f>#REF!</f>
        <v>#REF!</v>
      </c>
      <c r="B443" s="91"/>
      <c r="C443" s="91"/>
      <c r="D443" s="66"/>
      <c r="E443" s="66"/>
      <c r="F443" s="66"/>
      <c r="G443" s="78" t="e">
        <f>#REF!</f>
        <v>#REF!</v>
      </c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  <c r="AA443" s="66"/>
      <c r="AB443" s="66"/>
      <c r="AC443" s="66"/>
      <c r="AD443" s="66"/>
      <c r="AE443" s="66"/>
      <c r="AF443" s="66"/>
      <c r="AG443" s="66"/>
      <c r="AH443" s="66"/>
      <c r="AI443" s="66"/>
      <c r="AJ443" s="66"/>
      <c r="AK443" s="66"/>
      <c r="AL443" s="66"/>
      <c r="AM443" s="66"/>
      <c r="AN443" s="66"/>
      <c r="AO443" s="66"/>
      <c r="AP443" s="66"/>
      <c r="AQ443" s="66"/>
      <c r="AR443" s="66"/>
      <c r="AS443" s="66"/>
      <c r="AT443" s="66"/>
      <c r="AU443" s="66"/>
    </row>
    <row r="444" spans="1:47" x14ac:dyDescent="0.2">
      <c r="A444" s="66" t="str">
        <f>A20</f>
        <v xml:space="preserve">      Exchange Gas - Receivable</v>
      </c>
      <c r="B444" s="91"/>
      <c r="C444" s="91"/>
      <c r="D444" s="66"/>
      <c r="E444" s="66"/>
      <c r="F444" s="66"/>
      <c r="G444" s="78">
        <f>AN20</f>
        <v>2552</v>
      </c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  <c r="AA444" s="66"/>
      <c r="AB444" s="66"/>
      <c r="AC444" s="66"/>
      <c r="AD444" s="66"/>
      <c r="AE444" s="66"/>
      <c r="AF444" s="66"/>
      <c r="AG444" s="66"/>
      <c r="AH444" s="66"/>
      <c r="AI444" s="66"/>
      <c r="AJ444" s="66"/>
      <c r="AK444" s="66"/>
      <c r="AL444" s="66"/>
      <c r="AM444" s="66"/>
      <c r="AN444" s="66"/>
      <c r="AO444" s="66"/>
      <c r="AP444" s="66"/>
      <c r="AQ444" s="66"/>
      <c r="AR444" s="66"/>
      <c r="AS444" s="66"/>
      <c r="AT444" s="66"/>
      <c r="AU444" s="66"/>
    </row>
    <row r="445" spans="1:47" x14ac:dyDescent="0.2">
      <c r="A445" s="66" t="str">
        <f>A22</f>
        <v xml:space="preserve">      Prepayments</v>
      </c>
      <c r="B445" s="91"/>
      <c r="C445" s="91"/>
      <c r="D445" s="66"/>
      <c r="E445" s="66"/>
      <c r="F445" s="66"/>
      <c r="G445" s="78">
        <f>AN22</f>
        <v>131</v>
      </c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  <c r="AA445" s="66"/>
      <c r="AB445" s="66"/>
      <c r="AC445" s="66"/>
      <c r="AD445" s="66"/>
      <c r="AE445" s="66"/>
      <c r="AF445" s="66"/>
      <c r="AG445" s="66"/>
      <c r="AH445" s="66"/>
      <c r="AI445" s="66"/>
      <c r="AJ445" s="66"/>
      <c r="AK445" s="66"/>
      <c r="AL445" s="66"/>
      <c r="AM445" s="66"/>
      <c r="AN445" s="66"/>
      <c r="AO445" s="66"/>
      <c r="AP445" s="66"/>
      <c r="AQ445" s="66"/>
      <c r="AR445" s="66"/>
      <c r="AS445" s="66"/>
      <c r="AT445" s="66"/>
      <c r="AU445" s="66"/>
    </row>
    <row r="446" spans="1:47" x14ac:dyDescent="0.2">
      <c r="A446" s="66" t="e">
        <f>#REF!</f>
        <v>#REF!</v>
      </c>
      <c r="B446" s="91"/>
      <c r="C446" s="91"/>
      <c r="D446" s="66"/>
      <c r="E446" s="66"/>
      <c r="F446" s="66"/>
      <c r="G446" s="78" t="e">
        <f>#REF!</f>
        <v>#REF!</v>
      </c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  <c r="AA446" s="66"/>
      <c r="AB446" s="66"/>
      <c r="AC446" s="66"/>
      <c r="AD446" s="66"/>
      <c r="AE446" s="66"/>
      <c r="AF446" s="66"/>
      <c r="AG446" s="66"/>
      <c r="AH446" s="66"/>
      <c r="AI446" s="66"/>
      <c r="AJ446" s="66"/>
      <c r="AK446" s="66"/>
      <c r="AL446" s="66"/>
      <c r="AM446" s="66"/>
      <c r="AN446" s="66"/>
      <c r="AO446" s="66"/>
      <c r="AP446" s="66"/>
      <c r="AQ446" s="66"/>
      <c r="AR446" s="66"/>
      <c r="AS446" s="66"/>
      <c r="AT446" s="66"/>
      <c r="AU446" s="66"/>
    </row>
    <row r="447" spans="1:47" x14ac:dyDescent="0.2">
      <c r="A447" s="66" t="str">
        <f>A23</f>
        <v xml:space="preserve">      Accrued Interest - Third Party</v>
      </c>
      <c r="B447" s="91"/>
      <c r="C447" s="91"/>
      <c r="D447" s="66"/>
      <c r="E447" s="66"/>
      <c r="F447" s="66"/>
      <c r="G447" s="78">
        <f>AN23</f>
        <v>2744</v>
      </c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66"/>
      <c r="AB447" s="66"/>
      <c r="AC447" s="66"/>
      <c r="AD447" s="66"/>
      <c r="AE447" s="66"/>
      <c r="AF447" s="66"/>
      <c r="AG447" s="66"/>
      <c r="AH447" s="66"/>
      <c r="AI447" s="66"/>
      <c r="AJ447" s="66"/>
      <c r="AK447" s="66"/>
      <c r="AL447" s="66"/>
      <c r="AM447" s="66"/>
      <c r="AN447" s="66"/>
      <c r="AO447" s="66"/>
      <c r="AP447" s="66"/>
      <c r="AQ447" s="66"/>
      <c r="AR447" s="66"/>
      <c r="AS447" s="66"/>
      <c r="AT447" s="66"/>
      <c r="AU447" s="66"/>
    </row>
    <row r="448" spans="1:47" x14ac:dyDescent="0.2">
      <c r="A448" s="66" t="str">
        <f>A24</f>
        <v xml:space="preserve">      Accrued Taxes, Other Than Income</v>
      </c>
      <c r="B448" s="91"/>
      <c r="C448" s="91"/>
      <c r="D448" s="66"/>
      <c r="E448" s="66"/>
      <c r="F448" s="66"/>
      <c r="G448" s="78">
        <f>AN24</f>
        <v>535</v>
      </c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  <c r="AA448" s="66"/>
      <c r="AB448" s="66"/>
      <c r="AC448" s="66"/>
      <c r="AD448" s="66"/>
      <c r="AE448" s="66"/>
      <c r="AF448" s="66"/>
      <c r="AG448" s="66"/>
      <c r="AH448" s="66"/>
      <c r="AI448" s="66"/>
      <c r="AJ448" s="66"/>
      <c r="AK448" s="66"/>
      <c r="AL448" s="66"/>
      <c r="AM448" s="66"/>
      <c r="AN448" s="66"/>
      <c r="AO448" s="66"/>
      <c r="AP448" s="66"/>
      <c r="AQ448" s="66"/>
      <c r="AR448" s="66"/>
      <c r="AS448" s="66"/>
      <c r="AT448" s="66"/>
      <c r="AU448" s="66"/>
    </row>
    <row r="449" spans="1:47" x14ac:dyDescent="0.2">
      <c r="A449" s="66" t="str">
        <f>A26</f>
        <v xml:space="preserve">      Other Current Liabilities (W/O Reserve Activity)</v>
      </c>
      <c r="B449" s="91"/>
      <c r="C449" s="91"/>
      <c r="D449" s="66"/>
      <c r="E449" s="66"/>
      <c r="F449" s="66"/>
      <c r="G449" s="78">
        <f>AN26</f>
        <v>-9</v>
      </c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  <c r="AB449" s="66"/>
      <c r="AC449" s="66"/>
      <c r="AD449" s="66"/>
      <c r="AE449" s="66"/>
      <c r="AF449" s="66"/>
      <c r="AG449" s="66"/>
      <c r="AH449" s="66"/>
      <c r="AI449" s="66"/>
      <c r="AJ449" s="66"/>
      <c r="AK449" s="66"/>
      <c r="AL449" s="66"/>
      <c r="AM449" s="66"/>
      <c r="AN449" s="66"/>
      <c r="AO449" s="66"/>
      <c r="AP449" s="66"/>
      <c r="AQ449" s="66"/>
      <c r="AR449" s="66"/>
      <c r="AS449" s="66"/>
      <c r="AT449" s="66"/>
      <c r="AU449" s="66"/>
    </row>
    <row r="450" spans="1:47" ht="6" customHeight="1" x14ac:dyDescent="0.2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  <c r="AA450" s="66"/>
      <c r="AB450" s="66"/>
      <c r="AC450" s="66"/>
      <c r="AD450" s="66"/>
      <c r="AE450" s="66"/>
      <c r="AF450" s="66"/>
      <c r="AG450" s="66"/>
      <c r="AH450" s="66"/>
      <c r="AI450" s="66"/>
      <c r="AJ450" s="66"/>
      <c r="AK450" s="66"/>
      <c r="AL450" s="66"/>
      <c r="AM450" s="66"/>
      <c r="AN450" s="66"/>
      <c r="AO450" s="66"/>
      <c r="AP450" s="66"/>
      <c r="AQ450" s="66"/>
      <c r="AR450" s="66"/>
      <c r="AS450" s="66"/>
      <c r="AT450" s="66"/>
      <c r="AU450" s="66"/>
    </row>
    <row r="451" spans="1:47" x14ac:dyDescent="0.2">
      <c r="A451" s="66" t="e">
        <f>#REF!</f>
        <v>#REF!</v>
      </c>
      <c r="B451" s="66"/>
      <c r="C451" s="66"/>
      <c r="D451" s="66"/>
      <c r="E451" s="66"/>
      <c r="F451" s="66"/>
      <c r="G451" s="78" t="e">
        <f>#REF!</f>
        <v>#REF!</v>
      </c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  <c r="AA451" s="66"/>
      <c r="AB451" s="66"/>
      <c r="AC451" s="66"/>
      <c r="AD451" s="66"/>
      <c r="AE451" s="66"/>
      <c r="AF451" s="66"/>
      <c r="AG451" s="66"/>
      <c r="AH451" s="66"/>
      <c r="AI451" s="66"/>
      <c r="AJ451" s="66"/>
      <c r="AK451" s="66"/>
      <c r="AL451" s="66"/>
      <c r="AM451" s="66"/>
      <c r="AN451" s="66"/>
      <c r="AO451" s="66"/>
      <c r="AP451" s="66"/>
      <c r="AQ451" s="66"/>
      <c r="AR451" s="66"/>
      <c r="AS451" s="66"/>
      <c r="AT451" s="66"/>
      <c r="AU451" s="66"/>
    </row>
    <row r="452" spans="1:47" x14ac:dyDescent="0.2">
      <c r="A452" s="66" t="e">
        <f>#REF!</f>
        <v>#REF!</v>
      </c>
      <c r="B452" s="66"/>
      <c r="C452" s="66"/>
      <c r="D452" s="66"/>
      <c r="E452" s="66"/>
      <c r="F452" s="66"/>
      <c r="G452" s="78" t="e">
        <f>#REF!</f>
        <v>#REF!</v>
      </c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  <c r="AA452" s="66"/>
      <c r="AB452" s="66"/>
      <c r="AC452" s="66"/>
      <c r="AD452" s="66"/>
      <c r="AE452" s="66"/>
      <c r="AF452" s="66"/>
      <c r="AG452" s="66"/>
      <c r="AH452" s="66"/>
      <c r="AI452" s="66"/>
      <c r="AJ452" s="66"/>
      <c r="AK452" s="66"/>
      <c r="AL452" s="66"/>
      <c r="AM452" s="66"/>
      <c r="AN452" s="66"/>
      <c r="AO452" s="66"/>
      <c r="AP452" s="66"/>
      <c r="AQ452" s="66"/>
      <c r="AR452" s="66"/>
      <c r="AS452" s="66"/>
      <c r="AT452" s="66"/>
      <c r="AU452" s="66"/>
    </row>
    <row r="453" spans="1:47" x14ac:dyDescent="0.2">
      <c r="A453" s="66" t="e">
        <f>#REF!</f>
        <v>#REF!</v>
      </c>
      <c r="B453" s="66"/>
      <c r="C453" s="66"/>
      <c r="D453" s="66"/>
      <c r="E453" s="66"/>
      <c r="F453" s="66"/>
      <c r="G453" s="78" t="e">
        <f>#REF!</f>
        <v>#REF!</v>
      </c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  <c r="AA453" s="66"/>
      <c r="AB453" s="66"/>
      <c r="AC453" s="66"/>
      <c r="AD453" s="66"/>
      <c r="AE453" s="66"/>
      <c r="AF453" s="66"/>
      <c r="AG453" s="66"/>
      <c r="AH453" s="66"/>
      <c r="AI453" s="66"/>
      <c r="AJ453" s="66"/>
      <c r="AK453" s="66"/>
      <c r="AL453" s="66"/>
      <c r="AM453" s="66"/>
      <c r="AN453" s="66"/>
      <c r="AO453" s="66"/>
      <c r="AP453" s="66"/>
      <c r="AQ453" s="66"/>
      <c r="AR453" s="66"/>
      <c r="AS453" s="66"/>
      <c r="AT453" s="66"/>
      <c r="AU453" s="66"/>
    </row>
    <row r="454" spans="1:47" x14ac:dyDescent="0.2">
      <c r="A454" s="66" t="str">
        <f>A29</f>
        <v xml:space="preserve">   Equity Earnings</v>
      </c>
      <c r="B454" s="66"/>
      <c r="C454" s="66"/>
      <c r="D454" s="66"/>
      <c r="E454" s="66"/>
      <c r="F454" s="66"/>
      <c r="G454" s="78">
        <f>AN29</f>
        <v>0</v>
      </c>
      <c r="H454" s="66"/>
      <c r="I454" s="91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  <c r="AA454" s="66"/>
      <c r="AB454" s="66"/>
      <c r="AC454" s="66"/>
      <c r="AD454" s="66"/>
      <c r="AE454" s="66"/>
      <c r="AF454" s="66"/>
      <c r="AG454" s="66"/>
      <c r="AH454" s="66"/>
      <c r="AI454" s="66"/>
      <c r="AJ454" s="66"/>
      <c r="AK454" s="66"/>
      <c r="AL454" s="66"/>
      <c r="AM454" s="66"/>
      <c r="AN454" s="66"/>
      <c r="AO454" s="66"/>
      <c r="AP454" s="66"/>
      <c r="AQ454" s="66"/>
      <c r="AR454" s="66"/>
      <c r="AS454" s="66"/>
      <c r="AT454" s="66"/>
      <c r="AU454" s="66"/>
    </row>
    <row r="455" spans="1:47" x14ac:dyDescent="0.2">
      <c r="A455" s="66" t="str">
        <f>A30</f>
        <v xml:space="preserve">   Equity / Partnership Distributions</v>
      </c>
      <c r="B455" s="66"/>
      <c r="C455" s="66"/>
      <c r="D455" s="66"/>
      <c r="E455" s="66"/>
      <c r="F455" s="66"/>
      <c r="G455" s="78">
        <f>AN30</f>
        <v>0</v>
      </c>
      <c r="H455" s="66"/>
      <c r="I455" s="91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  <c r="AA455" s="66"/>
      <c r="AB455" s="66"/>
      <c r="AC455" s="66"/>
      <c r="AD455" s="66"/>
      <c r="AE455" s="66"/>
      <c r="AF455" s="66"/>
      <c r="AG455" s="66"/>
      <c r="AH455" s="66"/>
      <c r="AI455" s="66"/>
      <c r="AJ455" s="66"/>
      <c r="AK455" s="66"/>
      <c r="AL455" s="66"/>
      <c r="AM455" s="66"/>
      <c r="AN455" s="66"/>
      <c r="AO455" s="66"/>
      <c r="AP455" s="66"/>
      <c r="AQ455" s="66"/>
      <c r="AR455" s="66"/>
      <c r="AS455" s="66"/>
      <c r="AT455" s="66"/>
      <c r="AU455" s="66"/>
    </row>
    <row r="456" spans="1:47" x14ac:dyDescent="0.2">
      <c r="A456" s="66" t="str">
        <f>A31</f>
        <v xml:space="preserve">   Net (Gain) / Loss on Sale of Assets</v>
      </c>
      <c r="B456" s="66"/>
      <c r="C456" s="66"/>
      <c r="D456" s="66"/>
      <c r="E456" s="66"/>
      <c r="F456" s="66"/>
      <c r="G456" s="78">
        <f>AN31</f>
        <v>-88</v>
      </c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  <c r="AA456" s="66"/>
      <c r="AB456" s="66"/>
      <c r="AC456" s="66"/>
      <c r="AD456" s="66"/>
      <c r="AE456" s="66"/>
      <c r="AF456" s="66"/>
      <c r="AG456" s="66"/>
      <c r="AH456" s="66"/>
      <c r="AI456" s="66"/>
      <c r="AJ456" s="66"/>
      <c r="AK456" s="66"/>
      <c r="AL456" s="66"/>
      <c r="AM456" s="66"/>
      <c r="AN456" s="66"/>
      <c r="AO456" s="66"/>
      <c r="AP456" s="66"/>
      <c r="AQ456" s="66"/>
      <c r="AR456" s="66"/>
      <c r="AS456" s="66"/>
      <c r="AT456" s="66"/>
      <c r="AU456" s="66"/>
    </row>
    <row r="457" spans="1:47" x14ac:dyDescent="0.2">
      <c r="A457" s="66" t="str">
        <f>A32</f>
        <v xml:space="preserve">   Other Regulatory Assets / Liabilities</v>
      </c>
      <c r="B457" s="66"/>
      <c r="C457" s="66"/>
      <c r="D457" s="66"/>
      <c r="E457" s="66"/>
      <c r="F457" s="66"/>
      <c r="G457" s="78">
        <f>AN32</f>
        <v>-1068</v>
      </c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  <c r="AA457" s="66"/>
      <c r="AB457" s="66"/>
      <c r="AC457" s="66"/>
      <c r="AD457" s="66"/>
      <c r="AE457" s="66"/>
      <c r="AF457" s="66"/>
      <c r="AG457" s="66"/>
      <c r="AH457" s="66"/>
      <c r="AI457" s="66"/>
      <c r="AJ457" s="66"/>
      <c r="AK457" s="66"/>
      <c r="AL457" s="66"/>
      <c r="AM457" s="66"/>
      <c r="AN457" s="66"/>
      <c r="AO457" s="66"/>
      <c r="AP457" s="66"/>
      <c r="AQ457" s="66"/>
      <c r="AR457" s="66"/>
      <c r="AS457" s="66"/>
      <c r="AT457" s="66"/>
      <c r="AU457" s="66"/>
    </row>
    <row r="458" spans="1:47" x14ac:dyDescent="0.2">
      <c r="A458" s="94" t="s">
        <v>590</v>
      </c>
      <c r="B458" s="66"/>
      <c r="C458" s="66"/>
      <c r="D458" s="66"/>
      <c r="E458" s="79">
        <v>-18794</v>
      </c>
      <c r="F458" s="66"/>
      <c r="G458" s="78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  <c r="AA458" s="66"/>
      <c r="AB458" s="66"/>
      <c r="AC458" s="66"/>
      <c r="AD458" s="66"/>
      <c r="AE458" s="66"/>
      <c r="AF458" s="66"/>
      <c r="AG458" s="66"/>
      <c r="AH458" s="66"/>
      <c r="AI458" s="66"/>
      <c r="AJ458" s="66"/>
      <c r="AK458" s="66"/>
      <c r="AL458" s="66"/>
      <c r="AM458" s="66"/>
      <c r="AN458" s="66"/>
      <c r="AO458" s="66"/>
      <c r="AP458" s="66"/>
      <c r="AQ458" s="66"/>
      <c r="AR458" s="66"/>
      <c r="AS458" s="66"/>
      <c r="AT458" s="66"/>
      <c r="AU458" s="66"/>
    </row>
    <row r="459" spans="1:47" x14ac:dyDescent="0.2">
      <c r="A459" s="66" t="str">
        <f>A386</f>
        <v xml:space="preserve">      - Severance (Involuntary / Voluntary) </v>
      </c>
      <c r="B459" s="66"/>
      <c r="C459" s="66"/>
      <c r="D459" s="66"/>
      <c r="E459" s="78">
        <f>-P299-P301-P303+U299+U301+U303</f>
        <v>3</v>
      </c>
      <c r="F459" s="66"/>
      <c r="G459" s="78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  <c r="AB459" s="66"/>
      <c r="AC459" s="66"/>
      <c r="AD459" s="66"/>
      <c r="AE459" s="66"/>
      <c r="AF459" s="66"/>
      <c r="AG459" s="66"/>
      <c r="AH459" s="66"/>
      <c r="AI459" s="66"/>
      <c r="AJ459" s="66"/>
      <c r="AK459" s="66"/>
      <c r="AL459" s="66"/>
      <c r="AM459" s="66"/>
      <c r="AN459" s="66"/>
      <c r="AO459" s="66"/>
      <c r="AP459" s="66"/>
      <c r="AQ459" s="66"/>
      <c r="AR459" s="66"/>
      <c r="AS459" s="66"/>
      <c r="AT459" s="66"/>
      <c r="AU459" s="66"/>
    </row>
    <row r="460" spans="1:47" x14ac:dyDescent="0.2">
      <c r="A460" s="94" t="s">
        <v>591</v>
      </c>
      <c r="B460" s="66"/>
      <c r="C460" s="66"/>
      <c r="D460" s="66"/>
      <c r="E460" s="79">
        <v>-23425</v>
      </c>
      <c r="F460" s="66"/>
      <c r="G460" s="78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  <c r="AA460" s="66"/>
      <c r="AB460" s="66"/>
      <c r="AC460" s="66"/>
      <c r="AD460" s="66"/>
      <c r="AE460" s="66"/>
      <c r="AF460" s="66"/>
      <c r="AG460" s="66"/>
      <c r="AH460" s="66"/>
      <c r="AI460" s="66"/>
      <c r="AJ460" s="66"/>
      <c r="AK460" s="66"/>
      <c r="AL460" s="66"/>
      <c r="AM460" s="66"/>
      <c r="AN460" s="66"/>
      <c r="AO460" s="66"/>
      <c r="AP460" s="66"/>
      <c r="AQ460" s="66"/>
      <c r="AR460" s="66"/>
      <c r="AS460" s="66"/>
      <c r="AT460" s="66"/>
      <c r="AU460" s="66"/>
    </row>
    <row r="461" spans="1:47" x14ac:dyDescent="0.2">
      <c r="A461" s="66" t="str">
        <f>A388</f>
        <v xml:space="preserve">      - Unamortized Debt Expense</v>
      </c>
      <c r="B461" s="66"/>
      <c r="C461" s="66"/>
      <c r="D461" s="66"/>
      <c r="E461" s="78" t="e">
        <f>-#REF!+#REF!</f>
        <v>#REF!</v>
      </c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  <c r="AA461" s="66"/>
      <c r="AB461" s="66"/>
      <c r="AC461" s="66"/>
      <c r="AD461" s="66"/>
      <c r="AE461" s="66"/>
      <c r="AF461" s="66"/>
      <c r="AG461" s="66"/>
      <c r="AH461" s="66"/>
      <c r="AI461" s="66"/>
      <c r="AJ461" s="66"/>
      <c r="AK461" s="66"/>
      <c r="AL461" s="66"/>
      <c r="AM461" s="66"/>
      <c r="AN461" s="66"/>
      <c r="AO461" s="66"/>
      <c r="AP461" s="66"/>
      <c r="AQ461" s="66"/>
      <c r="AR461" s="66"/>
      <c r="AS461" s="66"/>
      <c r="AT461" s="66"/>
      <c r="AU461" s="66"/>
    </row>
    <row r="462" spans="1:47" x14ac:dyDescent="0.2">
      <c r="A462" s="66" t="str">
        <f>A389</f>
        <v xml:space="preserve">      - Other Deferred Charges (Actual Adjust.)</v>
      </c>
      <c r="B462" s="66"/>
      <c r="C462" s="66"/>
      <c r="D462" s="66"/>
      <c r="E462" s="78">
        <f>-P306+U306</f>
        <v>0</v>
      </c>
      <c r="F462" s="66"/>
      <c r="G462" s="78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  <c r="AA462" s="66"/>
      <c r="AB462" s="66"/>
      <c r="AC462" s="66"/>
      <c r="AD462" s="66"/>
      <c r="AE462" s="66"/>
      <c r="AF462" s="66"/>
      <c r="AG462" s="66"/>
      <c r="AH462" s="66"/>
      <c r="AI462" s="66"/>
      <c r="AJ462" s="66"/>
      <c r="AK462" s="66"/>
      <c r="AL462" s="66"/>
      <c r="AM462" s="66"/>
      <c r="AN462" s="66"/>
      <c r="AO462" s="66"/>
      <c r="AP462" s="66"/>
      <c r="AQ462" s="66"/>
      <c r="AR462" s="66"/>
      <c r="AS462" s="66"/>
      <c r="AT462" s="66"/>
      <c r="AU462" s="66"/>
    </row>
    <row r="463" spans="1:47" x14ac:dyDescent="0.2">
      <c r="A463" s="66" t="str">
        <f>A390</f>
        <v xml:space="preserve">      - Other Deferred Credits (Actual Adjust.)</v>
      </c>
      <c r="B463" s="66"/>
      <c r="C463" s="66"/>
      <c r="D463" s="66"/>
      <c r="E463" s="78">
        <f>P324-U324</f>
        <v>0</v>
      </c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  <c r="AA463" s="66"/>
      <c r="AB463" s="66"/>
      <c r="AC463" s="66"/>
      <c r="AD463" s="66"/>
      <c r="AE463" s="66"/>
      <c r="AF463" s="66"/>
      <c r="AG463" s="66"/>
      <c r="AH463" s="66"/>
      <c r="AI463" s="66"/>
      <c r="AJ463" s="66"/>
      <c r="AK463" s="66"/>
      <c r="AL463" s="66"/>
      <c r="AM463" s="66"/>
      <c r="AN463" s="66"/>
      <c r="AO463" s="66"/>
      <c r="AP463" s="66"/>
      <c r="AQ463" s="66"/>
      <c r="AR463" s="66"/>
      <c r="AS463" s="66"/>
      <c r="AT463" s="66"/>
      <c r="AU463" s="66"/>
    </row>
    <row r="464" spans="1:47" x14ac:dyDescent="0.2">
      <c r="A464" s="94" t="s">
        <v>592</v>
      </c>
      <c r="B464" s="66"/>
      <c r="C464" s="66"/>
      <c r="D464" s="66"/>
      <c r="E464" s="78" t="e">
        <f>G464-SUM(E458:E463)</f>
        <v>#REF!</v>
      </c>
      <c r="F464" s="66"/>
      <c r="G464" s="83">
        <f>AN33</f>
        <v>-13024</v>
      </c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  <c r="AA464" s="66"/>
      <c r="AB464" s="66"/>
      <c r="AC464" s="66"/>
      <c r="AD464" s="66"/>
      <c r="AE464" s="66"/>
      <c r="AF464" s="66"/>
      <c r="AG464" s="66"/>
      <c r="AH464" s="66"/>
      <c r="AI464" s="66"/>
      <c r="AJ464" s="66"/>
      <c r="AK464" s="66"/>
      <c r="AL464" s="66"/>
      <c r="AM464" s="66"/>
      <c r="AN464" s="66"/>
      <c r="AO464" s="66"/>
      <c r="AP464" s="66"/>
      <c r="AQ464" s="66"/>
      <c r="AR464" s="66"/>
      <c r="AS464" s="66"/>
      <c r="AT464" s="66"/>
      <c r="AU464" s="66"/>
    </row>
    <row r="465" spans="1:47" x14ac:dyDescent="0.2">
      <c r="A465" s="80" t="s">
        <v>586</v>
      </c>
      <c r="B465" s="66"/>
      <c r="C465" s="66"/>
      <c r="D465" s="66"/>
      <c r="E465" s="66"/>
      <c r="F465" s="66"/>
      <c r="G465" s="66"/>
      <c r="H465" s="66"/>
      <c r="I465" s="78" t="e">
        <f>SUM(G437:G465)</f>
        <v>#REF!</v>
      </c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  <c r="AA465" s="66"/>
      <c r="AB465" s="66"/>
      <c r="AC465" s="66"/>
      <c r="AD465" s="66"/>
      <c r="AE465" s="66"/>
      <c r="AF465" s="66"/>
      <c r="AG465" s="66"/>
      <c r="AH465" s="66"/>
      <c r="AI465" s="66"/>
      <c r="AJ465" s="66"/>
      <c r="AK465" s="66"/>
      <c r="AL465" s="66"/>
      <c r="AM465" s="66"/>
      <c r="AN465" s="66"/>
      <c r="AO465" s="66"/>
      <c r="AP465" s="66"/>
      <c r="AQ465" s="66"/>
      <c r="AR465" s="66"/>
      <c r="AS465" s="66"/>
      <c r="AT465" s="66"/>
      <c r="AU465" s="66"/>
    </row>
    <row r="466" spans="1:47" ht="3.95" customHeight="1" x14ac:dyDescent="0.2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  <c r="AA466" s="66"/>
      <c r="AB466" s="66"/>
      <c r="AC466" s="66"/>
      <c r="AD466" s="66"/>
      <c r="AE466" s="66"/>
      <c r="AF466" s="66"/>
      <c r="AG466" s="66"/>
      <c r="AH466" s="66"/>
      <c r="AI466" s="66"/>
      <c r="AJ466" s="66"/>
      <c r="AK466" s="66"/>
      <c r="AL466" s="66"/>
      <c r="AM466" s="66"/>
      <c r="AN466" s="66"/>
      <c r="AO466" s="66"/>
      <c r="AP466" s="66"/>
      <c r="AQ466" s="66"/>
      <c r="AR466" s="66"/>
      <c r="AS466" s="66"/>
      <c r="AT466" s="66"/>
      <c r="AU466" s="66"/>
    </row>
    <row r="467" spans="1:47" x14ac:dyDescent="0.2">
      <c r="A467" s="66" t="str">
        <f>A37</f>
        <v>CASH FLOW FROM INVESTING ACTIVITIES</v>
      </c>
      <c r="B467" s="66"/>
      <c r="C467" s="66"/>
      <c r="D467" s="66"/>
      <c r="E467" s="66"/>
      <c r="F467" s="66"/>
      <c r="G467" s="78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  <c r="AA467" s="66"/>
      <c r="AB467" s="66"/>
      <c r="AC467" s="66"/>
      <c r="AD467" s="66"/>
      <c r="AE467" s="66"/>
      <c r="AF467" s="66"/>
      <c r="AG467" s="66"/>
      <c r="AH467" s="66"/>
      <c r="AI467" s="66"/>
      <c r="AJ467" s="66"/>
      <c r="AK467" s="66"/>
      <c r="AL467" s="66"/>
      <c r="AM467" s="66"/>
      <c r="AN467" s="66"/>
      <c r="AO467" s="66"/>
      <c r="AP467" s="66"/>
      <c r="AQ467" s="66"/>
      <c r="AR467" s="66"/>
      <c r="AS467" s="66"/>
      <c r="AT467" s="66"/>
      <c r="AU467" s="66"/>
    </row>
    <row r="468" spans="1:47" x14ac:dyDescent="0.2">
      <c r="A468" s="66" t="str">
        <f>A38</f>
        <v xml:space="preserve">   Proceeds from Sale of Investments</v>
      </c>
      <c r="B468" s="66"/>
      <c r="C468" s="66"/>
      <c r="D468" s="66"/>
      <c r="E468" s="66"/>
      <c r="F468" s="66"/>
      <c r="G468" s="78">
        <f>AN38</f>
        <v>-18</v>
      </c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  <c r="AA468" s="66"/>
      <c r="AB468" s="66"/>
      <c r="AC468" s="66"/>
      <c r="AD468" s="66"/>
      <c r="AE468" s="66"/>
      <c r="AF468" s="66"/>
      <c r="AG468" s="66"/>
      <c r="AH468" s="66"/>
      <c r="AI468" s="66"/>
      <c r="AJ468" s="66"/>
      <c r="AK468" s="66"/>
      <c r="AL468" s="66"/>
      <c r="AM468" s="66"/>
      <c r="AN468" s="66"/>
      <c r="AO468" s="66"/>
      <c r="AP468" s="66"/>
      <c r="AQ468" s="66"/>
      <c r="AR468" s="66"/>
      <c r="AS468" s="66"/>
      <c r="AT468" s="66"/>
      <c r="AU468" s="66"/>
    </row>
    <row r="469" spans="1:47" x14ac:dyDescent="0.2">
      <c r="A469" s="66" t="str">
        <f>A39</f>
        <v xml:space="preserve">   Additions to Property </v>
      </c>
      <c r="B469" s="66"/>
      <c r="C469" s="66"/>
      <c r="D469" s="66"/>
      <c r="E469" s="66"/>
      <c r="F469" s="66"/>
      <c r="G469" s="78">
        <f>AN39</f>
        <v>6500</v>
      </c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  <c r="AB469" s="66"/>
      <c r="AC469" s="66"/>
      <c r="AD469" s="66"/>
      <c r="AE469" s="66"/>
      <c r="AF469" s="66"/>
      <c r="AG469" s="66"/>
      <c r="AH469" s="66"/>
      <c r="AI469" s="66"/>
      <c r="AJ469" s="66"/>
      <c r="AK469" s="66"/>
      <c r="AL469" s="66"/>
      <c r="AM469" s="66"/>
      <c r="AN469" s="66"/>
      <c r="AO469" s="66"/>
      <c r="AP469" s="66"/>
      <c r="AQ469" s="66"/>
      <c r="AR469" s="66"/>
      <c r="AS469" s="66"/>
      <c r="AT469" s="66"/>
      <c r="AU469" s="66"/>
    </row>
    <row r="470" spans="1:47" x14ac:dyDescent="0.2">
      <c r="A470" s="66" t="str">
        <f>A40</f>
        <v xml:space="preserve">   Other Capital Expenditures</v>
      </c>
      <c r="B470" s="91"/>
      <c r="C470" s="91"/>
      <c r="D470" s="66"/>
      <c r="E470" s="66"/>
      <c r="F470" s="66"/>
      <c r="G470" s="78">
        <f>AN40</f>
        <v>237</v>
      </c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  <c r="AB470" s="66"/>
      <c r="AC470" s="66"/>
      <c r="AD470" s="66"/>
      <c r="AE470" s="66"/>
      <c r="AF470" s="66"/>
      <c r="AG470" s="66"/>
      <c r="AH470" s="66"/>
      <c r="AI470" s="66"/>
      <c r="AJ470" s="66"/>
      <c r="AK470" s="66"/>
      <c r="AL470" s="66"/>
      <c r="AM470" s="66"/>
      <c r="AN470" s="66"/>
      <c r="AO470" s="66"/>
      <c r="AP470" s="66"/>
      <c r="AQ470" s="66"/>
      <c r="AR470" s="66"/>
      <c r="AS470" s="66"/>
      <c r="AT470" s="66"/>
      <c r="AU470" s="66"/>
    </row>
    <row r="471" spans="1:47" x14ac:dyDescent="0.2">
      <c r="A471" s="66" t="str">
        <f>A41</f>
        <v xml:space="preserve">   Other Investments</v>
      </c>
      <c r="B471" s="95" t="s">
        <v>593</v>
      </c>
      <c r="C471" s="91"/>
      <c r="D471" s="66"/>
      <c r="E471" s="66"/>
      <c r="F471" s="66"/>
      <c r="G471" s="83">
        <f>AN41</f>
        <v>0</v>
      </c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  <c r="AB471" s="66"/>
      <c r="AC471" s="66"/>
      <c r="AD471" s="66"/>
      <c r="AE471" s="66"/>
      <c r="AF471" s="66"/>
      <c r="AG471" s="66"/>
      <c r="AH471" s="66"/>
      <c r="AI471" s="66"/>
      <c r="AJ471" s="66"/>
      <c r="AK471" s="66"/>
      <c r="AL471" s="66"/>
      <c r="AM471" s="66"/>
      <c r="AN471" s="66"/>
      <c r="AO471" s="66"/>
      <c r="AP471" s="66"/>
      <c r="AQ471" s="66"/>
      <c r="AR471" s="66"/>
      <c r="AS471" s="66"/>
      <c r="AT471" s="66"/>
      <c r="AU471" s="66"/>
    </row>
    <row r="472" spans="1:47" x14ac:dyDescent="0.2">
      <c r="A472" s="80" t="s">
        <v>594</v>
      </c>
      <c r="B472" s="91"/>
      <c r="C472" s="91"/>
      <c r="D472" s="66"/>
      <c r="E472" s="91"/>
      <c r="F472" s="66"/>
      <c r="G472" s="66"/>
      <c r="H472" s="66"/>
      <c r="I472" s="83">
        <f>SUM(G467:G472)</f>
        <v>6719</v>
      </c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  <c r="AB472" s="66"/>
      <c r="AC472" s="66"/>
      <c r="AD472" s="66"/>
      <c r="AE472" s="66"/>
      <c r="AF472" s="66"/>
      <c r="AG472" s="66"/>
      <c r="AH472" s="66"/>
      <c r="AI472" s="66"/>
      <c r="AJ472" s="66"/>
      <c r="AK472" s="66"/>
      <c r="AL472" s="66"/>
      <c r="AM472" s="66"/>
      <c r="AN472" s="66"/>
      <c r="AO472" s="66"/>
      <c r="AP472" s="66"/>
      <c r="AQ472" s="66"/>
      <c r="AR472" s="66"/>
      <c r="AS472" s="66"/>
      <c r="AT472" s="66"/>
      <c r="AU472" s="66"/>
    </row>
    <row r="473" spans="1:47" ht="3.95" customHeight="1" x14ac:dyDescent="0.2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  <c r="AB473" s="66"/>
      <c r="AC473" s="66"/>
      <c r="AD473" s="66"/>
      <c r="AE473" s="66"/>
      <c r="AF473" s="66"/>
      <c r="AG473" s="66"/>
      <c r="AH473" s="66"/>
      <c r="AI473" s="66"/>
      <c r="AJ473" s="66"/>
      <c r="AK473" s="66"/>
      <c r="AL473" s="66"/>
      <c r="AM473" s="66"/>
      <c r="AN473" s="66"/>
      <c r="AO473" s="66"/>
      <c r="AP473" s="66"/>
      <c r="AQ473" s="66"/>
      <c r="AR473" s="66"/>
      <c r="AS473" s="66"/>
      <c r="AT473" s="66"/>
      <c r="AU473" s="66"/>
    </row>
    <row r="474" spans="1:47" x14ac:dyDescent="0.2">
      <c r="A474" s="63" t="str">
        <f>A46</f>
        <v xml:space="preserve">            Net Cash Flow Before Corporate Adjustments</v>
      </c>
      <c r="B474" s="66"/>
      <c r="C474" s="66"/>
      <c r="D474" s="78">
        <f>P46</f>
        <v>37150</v>
      </c>
      <c r="E474" s="66"/>
      <c r="F474" s="66"/>
      <c r="G474" s="66"/>
      <c r="H474" s="66"/>
      <c r="I474" s="90" t="e">
        <f>SUM(I429:I473)</f>
        <v>#REF!</v>
      </c>
      <c r="J474" s="66"/>
      <c r="K474" s="78" t="e">
        <f>I474-I429</f>
        <v>#REF!</v>
      </c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  <c r="AB474" s="66"/>
      <c r="AC474" s="66"/>
      <c r="AD474" s="66"/>
      <c r="AE474" s="66"/>
      <c r="AF474" s="66"/>
      <c r="AG474" s="66"/>
      <c r="AH474" s="66"/>
      <c r="AI474" s="66"/>
      <c r="AJ474" s="66"/>
      <c r="AK474" s="66"/>
      <c r="AL474" s="66"/>
      <c r="AM474" s="66"/>
      <c r="AN474" s="66"/>
      <c r="AO474" s="66"/>
      <c r="AP474" s="66"/>
      <c r="AQ474" s="66"/>
      <c r="AR474" s="66"/>
      <c r="AS474" s="66"/>
      <c r="AT474" s="66"/>
      <c r="AU474" s="66"/>
    </row>
    <row r="475" spans="1:47" ht="3.95" customHeight="1" x14ac:dyDescent="0.2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  <c r="AA475" s="66"/>
      <c r="AB475" s="66"/>
      <c r="AC475" s="66"/>
      <c r="AD475" s="66"/>
      <c r="AE475" s="66"/>
      <c r="AF475" s="66"/>
      <c r="AG475" s="66"/>
      <c r="AH475" s="66"/>
      <c r="AI475" s="66"/>
      <c r="AJ475" s="66"/>
      <c r="AK475" s="66"/>
      <c r="AL475" s="66"/>
      <c r="AM475" s="66"/>
      <c r="AN475" s="66"/>
      <c r="AO475" s="66"/>
      <c r="AP475" s="66"/>
      <c r="AQ475" s="66"/>
      <c r="AR475" s="66"/>
      <c r="AS475" s="66"/>
      <c r="AT475" s="66"/>
      <c r="AU475" s="66"/>
    </row>
    <row r="476" spans="1:47" x14ac:dyDescent="0.2">
      <c r="A476" s="66" t="e">
        <f>#REF!</f>
        <v>#REF!</v>
      </c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  <c r="AA476" s="66"/>
      <c r="AB476" s="66"/>
      <c r="AC476" s="66"/>
      <c r="AD476" s="66"/>
      <c r="AE476" s="66"/>
      <c r="AF476" s="66"/>
      <c r="AG476" s="66"/>
      <c r="AH476" s="66"/>
      <c r="AI476" s="66"/>
      <c r="AJ476" s="66"/>
      <c r="AK476" s="66"/>
      <c r="AL476" s="66"/>
      <c r="AM476" s="66"/>
      <c r="AN476" s="66"/>
      <c r="AO476" s="66"/>
      <c r="AP476" s="66"/>
      <c r="AQ476" s="66"/>
      <c r="AR476" s="66"/>
      <c r="AS476" s="66"/>
      <c r="AT476" s="66"/>
      <c r="AU476" s="66"/>
    </row>
    <row r="477" spans="1:47" x14ac:dyDescent="0.2">
      <c r="A477" s="66" t="e">
        <f>#REF!</f>
        <v>#REF!</v>
      </c>
      <c r="B477" s="91"/>
      <c r="C477" s="91"/>
      <c r="D477" s="66"/>
      <c r="E477" s="66"/>
      <c r="F477" s="66"/>
      <c r="G477" s="78" t="e">
        <f>#REF!</f>
        <v>#REF!</v>
      </c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  <c r="AA477" s="66"/>
      <c r="AB477" s="66"/>
      <c r="AC477" s="66"/>
      <c r="AD477" s="66"/>
      <c r="AE477" s="66"/>
      <c r="AF477" s="66"/>
      <c r="AG477" s="66"/>
      <c r="AH477" s="66"/>
      <c r="AI477" s="66"/>
      <c r="AJ477" s="66"/>
      <c r="AK477" s="66"/>
      <c r="AL477" s="66"/>
      <c r="AM477" s="66"/>
      <c r="AN477" s="66"/>
      <c r="AO477" s="66"/>
      <c r="AP477" s="66"/>
      <c r="AQ477" s="66"/>
      <c r="AR477" s="66"/>
      <c r="AS477" s="66"/>
      <c r="AT477" s="66"/>
      <c r="AU477" s="66"/>
    </row>
    <row r="478" spans="1:47" x14ac:dyDescent="0.2">
      <c r="A478" s="66" t="e">
        <f>#REF!</f>
        <v>#REF!</v>
      </c>
      <c r="B478" s="66"/>
      <c r="C478" s="66"/>
      <c r="D478" s="66"/>
      <c r="E478" s="66"/>
      <c r="F478" s="66"/>
      <c r="G478" s="78" t="e">
        <f>#REF!</f>
        <v>#REF!</v>
      </c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  <c r="AA478" s="66"/>
      <c r="AB478" s="66"/>
      <c r="AC478" s="66"/>
      <c r="AD478" s="66"/>
      <c r="AE478" s="66"/>
      <c r="AF478" s="66"/>
      <c r="AG478" s="66"/>
      <c r="AH478" s="66"/>
      <c r="AI478" s="66"/>
      <c r="AJ478" s="66"/>
      <c r="AK478" s="66"/>
      <c r="AL478" s="66"/>
      <c r="AM478" s="66"/>
      <c r="AN478" s="66"/>
      <c r="AO478" s="66"/>
      <c r="AP478" s="66"/>
      <c r="AQ478" s="66"/>
      <c r="AR478" s="66"/>
      <c r="AS478" s="66"/>
      <c r="AT478" s="66"/>
      <c r="AU478" s="66"/>
    </row>
    <row r="479" spans="1:47" x14ac:dyDescent="0.2">
      <c r="A479" s="66" t="str">
        <f>A19</f>
        <v xml:space="preserve">                    - Other</v>
      </c>
      <c r="B479" s="91"/>
      <c r="C479" s="91"/>
      <c r="D479" s="66"/>
      <c r="E479" s="66"/>
      <c r="F479" s="66"/>
      <c r="G479" s="83">
        <f>AN19</f>
        <v>-6966</v>
      </c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  <c r="AB479" s="66"/>
      <c r="AC479" s="66"/>
      <c r="AD479" s="66"/>
      <c r="AE479" s="66"/>
      <c r="AF479" s="66"/>
      <c r="AG479" s="66"/>
      <c r="AH479" s="66"/>
      <c r="AI479" s="66"/>
      <c r="AJ479" s="66"/>
      <c r="AK479" s="66"/>
      <c r="AL479" s="66"/>
      <c r="AM479" s="66"/>
      <c r="AN479" s="66"/>
      <c r="AO479" s="66"/>
      <c r="AP479" s="66"/>
      <c r="AQ479" s="66"/>
      <c r="AR479" s="66"/>
      <c r="AS479" s="66"/>
      <c r="AT479" s="66"/>
      <c r="AU479" s="66"/>
    </row>
    <row r="480" spans="1:47" x14ac:dyDescent="0.2">
      <c r="A480" s="66" t="e">
        <f>#REF!</f>
        <v>#REF!</v>
      </c>
      <c r="B480" s="66"/>
      <c r="C480" s="66"/>
      <c r="D480" s="66"/>
      <c r="E480" s="66"/>
      <c r="F480" s="66"/>
      <c r="G480" s="66"/>
      <c r="H480" s="66"/>
      <c r="I480" s="66"/>
      <c r="J480" s="66"/>
      <c r="K480" s="83" t="e">
        <f>SUM(G477:G479)</f>
        <v>#REF!</v>
      </c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  <c r="AA480" s="66"/>
      <c r="AB480" s="66"/>
      <c r="AC480" s="66"/>
      <c r="AD480" s="66"/>
      <c r="AE480" s="66"/>
      <c r="AF480" s="66"/>
      <c r="AG480" s="66"/>
      <c r="AH480" s="66"/>
      <c r="AI480" s="66"/>
      <c r="AJ480" s="66"/>
      <c r="AK480" s="66"/>
      <c r="AL480" s="66"/>
      <c r="AM480" s="66"/>
      <c r="AN480" s="66"/>
      <c r="AO480" s="66"/>
      <c r="AP480" s="66"/>
      <c r="AQ480" s="66"/>
      <c r="AR480" s="66"/>
      <c r="AS480" s="66"/>
      <c r="AT480" s="66"/>
      <c r="AU480" s="66"/>
    </row>
    <row r="481" spans="1:47" ht="3.95" customHeight="1" x14ac:dyDescent="0.2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  <c r="AA481" s="66"/>
      <c r="AB481" s="66"/>
      <c r="AC481" s="66"/>
      <c r="AD481" s="66"/>
      <c r="AE481" s="66"/>
      <c r="AF481" s="66"/>
      <c r="AG481" s="66"/>
      <c r="AH481" s="66"/>
      <c r="AI481" s="66"/>
      <c r="AJ481" s="66"/>
      <c r="AK481" s="66"/>
      <c r="AL481" s="66"/>
      <c r="AM481" s="66"/>
      <c r="AN481" s="66"/>
      <c r="AO481" s="66"/>
      <c r="AP481" s="66"/>
      <c r="AQ481" s="66"/>
      <c r="AR481" s="66"/>
      <c r="AS481" s="66"/>
      <c r="AT481" s="66"/>
      <c r="AU481" s="66"/>
    </row>
    <row r="482" spans="1:47" x14ac:dyDescent="0.2">
      <c r="A482" s="63" t="e">
        <f>#REF!</f>
        <v>#REF!</v>
      </c>
      <c r="B482" s="66"/>
      <c r="C482" s="66"/>
      <c r="D482" s="78" t="e">
        <f>#REF!</f>
        <v>#REF!</v>
      </c>
      <c r="E482" s="66"/>
      <c r="F482" s="66"/>
      <c r="G482" s="66"/>
      <c r="H482" s="66"/>
      <c r="I482" s="90"/>
      <c r="J482" s="66"/>
      <c r="K482" s="90" t="e">
        <f>SUM(K429:K480)</f>
        <v>#REF!</v>
      </c>
      <c r="L482" s="66"/>
      <c r="M482" s="78" t="e">
        <f>K482-K429</f>
        <v>#REF!</v>
      </c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  <c r="AB482" s="66"/>
      <c r="AC482" s="66"/>
      <c r="AD482" s="66"/>
      <c r="AE482" s="66"/>
      <c r="AF482" s="66"/>
      <c r="AG482" s="66"/>
      <c r="AH482" s="66"/>
      <c r="AI482" s="66"/>
      <c r="AJ482" s="66"/>
      <c r="AK482" s="66"/>
      <c r="AL482" s="66"/>
      <c r="AM482" s="66"/>
      <c r="AN482" s="66"/>
      <c r="AO482" s="66"/>
      <c r="AP482" s="66"/>
      <c r="AQ482" s="66"/>
      <c r="AR482" s="66"/>
      <c r="AS482" s="66"/>
      <c r="AT482" s="66"/>
      <c r="AU482" s="66"/>
    </row>
    <row r="483" spans="1:47" ht="3.95" customHeight="1" x14ac:dyDescent="0.2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  <c r="AB483" s="66"/>
      <c r="AC483" s="66"/>
      <c r="AD483" s="66"/>
      <c r="AE483" s="66"/>
      <c r="AF483" s="66"/>
      <c r="AG483" s="66"/>
      <c r="AH483" s="66"/>
      <c r="AI483" s="66"/>
      <c r="AJ483" s="66"/>
      <c r="AK483" s="66"/>
      <c r="AL483" s="66"/>
      <c r="AM483" s="66"/>
      <c r="AN483" s="66"/>
      <c r="AO483" s="66"/>
      <c r="AP483" s="66"/>
      <c r="AQ483" s="66"/>
      <c r="AR483" s="66"/>
      <c r="AS483" s="66"/>
      <c r="AT483" s="66"/>
      <c r="AU483" s="66"/>
    </row>
    <row r="484" spans="1:47" x14ac:dyDescent="0.2">
      <c r="A484" s="66" t="str">
        <f>A48</f>
        <v>OTHER ITEMS AFFECTING INTERCO. (CORP.) BALANCE</v>
      </c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  <c r="AB484" s="66"/>
      <c r="AC484" s="66"/>
      <c r="AD484" s="66"/>
      <c r="AE484" s="66"/>
      <c r="AF484" s="66"/>
      <c r="AG484" s="66"/>
      <c r="AH484" s="66"/>
      <c r="AI484" s="66"/>
      <c r="AJ484" s="66"/>
      <c r="AK484" s="66"/>
      <c r="AL484" s="66"/>
      <c r="AM484" s="66"/>
      <c r="AN484" s="66"/>
      <c r="AO484" s="66"/>
      <c r="AP484" s="66"/>
      <c r="AQ484" s="66"/>
      <c r="AR484" s="66"/>
      <c r="AS484" s="66"/>
      <c r="AT484" s="66"/>
      <c r="AU484" s="66"/>
    </row>
    <row r="485" spans="1:47" x14ac:dyDescent="0.2">
      <c r="A485" s="66" t="str">
        <f>A49</f>
        <v xml:space="preserve">   Dividends Transferred to Corporate</v>
      </c>
      <c r="B485" s="91"/>
      <c r="C485" s="91"/>
      <c r="D485" s="66"/>
      <c r="E485" s="66"/>
      <c r="F485" s="66"/>
      <c r="G485" s="78">
        <f>AN49</f>
        <v>0</v>
      </c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  <c r="AB485" s="66"/>
      <c r="AC485" s="66"/>
      <c r="AD485" s="66"/>
      <c r="AE485" s="66"/>
      <c r="AF485" s="66"/>
      <c r="AG485" s="66"/>
      <c r="AH485" s="66"/>
      <c r="AI485" s="66"/>
      <c r="AJ485" s="66"/>
      <c r="AK485" s="66"/>
      <c r="AL485" s="66"/>
      <c r="AM485" s="66"/>
      <c r="AN485" s="66"/>
      <c r="AO485" s="66"/>
      <c r="AP485" s="66"/>
      <c r="AQ485" s="66"/>
      <c r="AR485" s="66"/>
      <c r="AS485" s="66"/>
      <c r="AT485" s="66"/>
      <c r="AU485" s="66"/>
    </row>
    <row r="486" spans="1:47" x14ac:dyDescent="0.2">
      <c r="A486" s="66" t="str">
        <f>A50</f>
        <v xml:space="preserve">   Other</v>
      </c>
      <c r="B486" s="91"/>
      <c r="C486" s="91"/>
      <c r="D486" s="66"/>
      <c r="E486" s="66"/>
      <c r="F486" s="66"/>
      <c r="G486" s="78">
        <f>AN50</f>
        <v>0</v>
      </c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  <c r="AA486" s="66"/>
      <c r="AB486" s="66"/>
      <c r="AC486" s="66"/>
      <c r="AD486" s="66"/>
      <c r="AE486" s="66"/>
      <c r="AF486" s="66"/>
      <c r="AG486" s="66"/>
      <c r="AH486" s="66"/>
      <c r="AI486" s="66"/>
      <c r="AJ486" s="66"/>
      <c r="AK486" s="66"/>
      <c r="AL486" s="66"/>
      <c r="AM486" s="66"/>
      <c r="AN486" s="66"/>
      <c r="AO486" s="66"/>
      <c r="AP486" s="66"/>
      <c r="AQ486" s="66"/>
      <c r="AR486" s="66"/>
      <c r="AS486" s="66"/>
      <c r="AT486" s="66"/>
      <c r="AU486" s="66"/>
    </row>
    <row r="487" spans="1:47" x14ac:dyDescent="0.2">
      <c r="A487" s="66" t="str">
        <f>A51</f>
        <v xml:space="preserve">   Inc. / (Dec.) in Long-Term Debt  (External)</v>
      </c>
      <c r="B487" s="66"/>
      <c r="C487" s="66"/>
      <c r="D487" s="66"/>
      <c r="E487" s="66"/>
      <c r="F487" s="66"/>
      <c r="G487" s="78">
        <f>AN51</f>
        <v>150000</v>
      </c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  <c r="AA487" s="66"/>
      <c r="AB487" s="66"/>
      <c r="AC487" s="66"/>
      <c r="AD487" s="66"/>
      <c r="AE487" s="66"/>
      <c r="AF487" s="66"/>
      <c r="AG487" s="66"/>
      <c r="AH487" s="66"/>
      <c r="AI487" s="66"/>
      <c r="AJ487" s="66"/>
      <c r="AK487" s="66"/>
      <c r="AL487" s="66"/>
      <c r="AM487" s="66"/>
      <c r="AN487" s="66"/>
      <c r="AO487" s="66"/>
      <c r="AP487" s="66"/>
      <c r="AQ487" s="66"/>
      <c r="AR487" s="66"/>
      <c r="AS487" s="66"/>
      <c r="AT487" s="66"/>
      <c r="AU487" s="66"/>
    </row>
    <row r="488" spans="1:47" x14ac:dyDescent="0.2">
      <c r="A488" s="66" t="str">
        <f>A52</f>
        <v xml:space="preserve">   Inc. / (Dec.) in Sale of Receivables</v>
      </c>
      <c r="B488" s="66"/>
      <c r="C488" s="66"/>
      <c r="D488" s="66"/>
      <c r="E488" s="66"/>
      <c r="F488" s="66"/>
      <c r="G488" s="83">
        <f>AN52</f>
        <v>0</v>
      </c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  <c r="AA488" s="66"/>
      <c r="AB488" s="66"/>
      <c r="AC488" s="66"/>
      <c r="AD488" s="66"/>
      <c r="AE488" s="66"/>
      <c r="AF488" s="66"/>
      <c r="AG488" s="66"/>
      <c r="AH488" s="66"/>
      <c r="AI488" s="66"/>
      <c r="AJ488" s="66"/>
      <c r="AK488" s="66"/>
      <c r="AL488" s="66"/>
      <c r="AM488" s="66"/>
      <c r="AN488" s="66"/>
      <c r="AO488" s="66"/>
      <c r="AP488" s="66"/>
      <c r="AQ488" s="66"/>
      <c r="AR488" s="66"/>
      <c r="AS488" s="66"/>
      <c r="AT488" s="66"/>
      <c r="AU488" s="66"/>
    </row>
    <row r="489" spans="1:47" x14ac:dyDescent="0.2">
      <c r="A489" s="66" t="str">
        <f>A54</f>
        <v xml:space="preserve">      Total Items Affecting Intercompany (Corp.) Balance</v>
      </c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83">
        <f>SUM(G485:G488)</f>
        <v>150000</v>
      </c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  <c r="AA489" s="66"/>
      <c r="AB489" s="66"/>
      <c r="AC489" s="66"/>
      <c r="AD489" s="66"/>
      <c r="AE489" s="66"/>
      <c r="AF489" s="66"/>
      <c r="AG489" s="66"/>
      <c r="AH489" s="66"/>
      <c r="AI489" s="66"/>
      <c r="AJ489" s="66"/>
      <c r="AK489" s="66"/>
      <c r="AL489" s="66"/>
      <c r="AM489" s="66"/>
      <c r="AN489" s="66"/>
      <c r="AO489" s="66"/>
      <c r="AP489" s="66"/>
      <c r="AQ489" s="66"/>
      <c r="AR489" s="66"/>
      <c r="AS489" s="66"/>
      <c r="AT489" s="66"/>
      <c r="AU489" s="66"/>
    </row>
    <row r="490" spans="1:47" ht="6" customHeight="1" x14ac:dyDescent="0.2">
      <c r="A490" s="66"/>
      <c r="B490" s="91"/>
      <c r="C490" s="91"/>
      <c r="D490" s="66"/>
      <c r="E490" s="91"/>
      <c r="F490" s="66"/>
      <c r="G490" s="78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  <c r="AA490" s="66"/>
      <c r="AB490" s="66"/>
      <c r="AC490" s="66"/>
      <c r="AD490" s="66"/>
      <c r="AE490" s="66"/>
      <c r="AF490" s="66"/>
      <c r="AG490" s="66"/>
      <c r="AH490" s="66"/>
      <c r="AI490" s="66"/>
      <c r="AJ490" s="66"/>
      <c r="AK490" s="66"/>
      <c r="AL490" s="66"/>
      <c r="AM490" s="66"/>
      <c r="AN490" s="66"/>
      <c r="AO490" s="66"/>
      <c r="AP490" s="66"/>
      <c r="AQ490" s="66"/>
      <c r="AR490" s="66"/>
      <c r="AS490" s="66"/>
      <c r="AT490" s="66"/>
      <c r="AU490" s="66"/>
    </row>
    <row r="491" spans="1:47" x14ac:dyDescent="0.2">
      <c r="A491" s="64" t="s">
        <v>474</v>
      </c>
      <c r="B491" s="66"/>
      <c r="C491" s="91"/>
      <c r="D491" s="78">
        <f>P56</f>
        <v>33300</v>
      </c>
      <c r="E491" s="91"/>
      <c r="F491" s="66"/>
      <c r="G491" s="78"/>
      <c r="H491" s="66"/>
      <c r="I491" s="66"/>
      <c r="J491" s="66"/>
      <c r="K491" s="66"/>
      <c r="L491" s="66"/>
      <c r="M491" s="92" t="e">
        <f>SUM(M429:M490)</f>
        <v>#REF!</v>
      </c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  <c r="AA491" s="66"/>
      <c r="AB491" s="66"/>
      <c r="AC491" s="66"/>
      <c r="AD491" s="66"/>
      <c r="AE491" s="66"/>
      <c r="AF491" s="66"/>
      <c r="AG491" s="66"/>
      <c r="AH491" s="66"/>
      <c r="AI491" s="66"/>
      <c r="AJ491" s="66"/>
      <c r="AK491" s="66"/>
      <c r="AL491" s="66"/>
      <c r="AM491" s="66"/>
      <c r="AN491" s="66"/>
      <c r="AO491" s="66"/>
      <c r="AP491" s="66"/>
      <c r="AQ491" s="66"/>
      <c r="AR491" s="66"/>
      <c r="AS491" s="66"/>
      <c r="AT491" s="66"/>
      <c r="AU491" s="66"/>
    </row>
    <row r="492" spans="1:47" ht="8.1" customHeight="1" x14ac:dyDescent="0.2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  <c r="AA492" s="66"/>
      <c r="AB492" s="66"/>
      <c r="AC492" s="66"/>
      <c r="AD492" s="66"/>
      <c r="AE492" s="66"/>
      <c r="AF492" s="66"/>
      <c r="AG492" s="66"/>
      <c r="AH492" s="66"/>
      <c r="AI492" s="66"/>
      <c r="AJ492" s="66"/>
      <c r="AK492" s="66"/>
      <c r="AL492" s="66"/>
      <c r="AM492" s="66"/>
      <c r="AN492" s="66"/>
      <c r="AO492" s="66"/>
      <c r="AP492" s="66"/>
      <c r="AQ492" s="66"/>
      <c r="AR492" s="66"/>
      <c r="AS492" s="66"/>
      <c r="AT492" s="66"/>
      <c r="AU492" s="66"/>
    </row>
    <row r="495" spans="1:47" x14ac:dyDescent="0.2">
      <c r="B495" s="4" t="s">
        <v>595</v>
      </c>
      <c r="C495" s="4" t="s">
        <v>596</v>
      </c>
    </row>
    <row r="496" spans="1:47" x14ac:dyDescent="0.2">
      <c r="C496" s="4" t="s">
        <v>597</v>
      </c>
    </row>
  </sheetData>
  <printOptions horizontalCentered="1" gridLinesSet="0"/>
  <pageMargins left="0.25" right="0.25" top="0.25" bottom="0.25" header="0.5" footer="0.5"/>
  <pageSetup paperSize="5" scale="70" orientation="landscape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Line="0" autoPict="0" macro="[0]!PrintCashFlow">
                <anchor moveWithCells="1" sizeWithCells="1">
                  <from>
                    <xdr:col>0</xdr:col>
                    <xdr:colOff>1476375</xdr:colOff>
                    <xdr:row>2</xdr:row>
                    <xdr:rowOff>104775</xdr:rowOff>
                  </from>
                  <to>
                    <xdr:col>1</xdr:col>
                    <xdr:colOff>76200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46</vt:i4>
      </vt:variant>
    </vt:vector>
  </HeadingPairs>
  <TitlesOfParts>
    <vt:vector size="49" baseType="lpstr">
      <vt:lpstr>BACKUP</vt:lpstr>
      <vt:lpstr>BALSHEET</vt:lpstr>
      <vt:lpstr>CASHFLOW</vt:lpstr>
      <vt:lpstr>\L</vt:lpstr>
      <vt:lpstr>BACKUP!\P</vt:lpstr>
      <vt:lpstr>\P</vt:lpstr>
      <vt:lpstr>\R</vt:lpstr>
      <vt:lpstr>_93ASSET</vt:lpstr>
      <vt:lpstr>_93LIAB</vt:lpstr>
      <vt:lpstr>ASSET1</vt:lpstr>
      <vt:lpstr>ASSET2</vt:lpstr>
      <vt:lpstr>ASSET3</vt:lpstr>
      <vt:lpstr>ASSET4</vt:lpstr>
      <vt:lpstr>ASSET5</vt:lpstr>
      <vt:lpstr>COMPARE</vt:lpstr>
      <vt:lpstr>CORPBS</vt:lpstr>
      <vt:lpstr>CORPBS93</vt:lpstr>
      <vt:lpstr>CORPCASH</vt:lpstr>
      <vt:lpstr>CORPSUM</vt:lpstr>
      <vt:lpstr>FUNDSMO</vt:lpstr>
      <vt:lpstr>FUNDSUM</vt:lpstr>
      <vt:lpstr>LIAB1</vt:lpstr>
      <vt:lpstr>LIAB2</vt:lpstr>
      <vt:lpstr>LIAB3</vt:lpstr>
      <vt:lpstr>LIAB4</vt:lpstr>
      <vt:lpstr>MOASSET</vt:lpstr>
      <vt:lpstr>MOLIAB</vt:lpstr>
      <vt:lpstr>OTHERMO</vt:lpstr>
      <vt:lpstr>OTHERSUM</vt:lpstr>
      <vt:lpstr>PAGE1</vt:lpstr>
      <vt:lpstr>PAGE2</vt:lpstr>
      <vt:lpstr>PRINT</vt:lpstr>
      <vt:lpstr>BACKUP!Print_Area</vt:lpstr>
      <vt:lpstr>BALSHEET!Print_Area</vt:lpstr>
      <vt:lpstr>CASHFLOW!Print_Area</vt:lpstr>
      <vt:lpstr>BACKUP!Print_Titles</vt:lpstr>
      <vt:lpstr>BALSHEET!Print_Titles</vt:lpstr>
      <vt:lpstr>BACKUP!Print_Titles_MI</vt:lpstr>
      <vt:lpstr>BALSHEET!Print_Titles_MI</vt:lpstr>
      <vt:lpstr>RONASSET</vt:lpstr>
      <vt:lpstr>RONCEMO</vt:lpstr>
      <vt:lpstr>RONCEMO93</vt:lpstr>
      <vt:lpstr>RONLIAB</vt:lpstr>
      <vt:lpstr>BACKUP!TITLE1</vt:lpstr>
      <vt:lpstr>CASHFLOW!TITLE1</vt:lpstr>
      <vt:lpstr>TITLE1</vt:lpstr>
      <vt:lpstr>TITLE2</vt:lpstr>
      <vt:lpstr>VARCE</vt:lpstr>
      <vt:lpstr>VARPLAN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KLEB</dc:creator>
  <cp:lastModifiedBy>Felienne</cp:lastModifiedBy>
  <cp:lastPrinted>2001-10-25T19:28:37Z</cp:lastPrinted>
  <dcterms:created xsi:type="dcterms:W3CDTF">1997-02-24T23:40:05Z</dcterms:created>
  <dcterms:modified xsi:type="dcterms:W3CDTF">2014-09-05T11:13:39Z</dcterms:modified>
</cp:coreProperties>
</file>