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35" windowWidth="9720" windowHeight="7320" tabRatio="900" activeTab="5"/>
  </bookViews>
  <sheets>
    <sheet name="Instructions" sheetId="20" r:id="rId1"/>
    <sheet name="Salary" sheetId="21" r:id="rId2"/>
    <sheet name="Detail Expense" sheetId="3" r:id="rId3"/>
    <sheet name="Detail Capital" sheetId="22" r:id="rId4"/>
    <sheet name="Allocations" sheetId="4" r:id="rId5"/>
    <sheet name="Exec Summ" sheetId="8" r:id="rId6"/>
    <sheet name="SAP Interface" sheetId="19" state="hidden" r:id="rId7"/>
    <sheet name="Module1" sheetId="14" state="veryHidden" r:id=""/>
    <sheet name="Module3" sheetId="15" state="veryHidden" r:id=""/>
    <sheet name="Module2" sheetId="16" state="veryHidden" r:id=""/>
    <sheet name="Module4" sheetId="17" state="veryHidden" r:id=""/>
    <sheet name="Module5" sheetId="18" state="veryHidden" r:id=""/>
  </sheets>
  <definedNames>
    <definedName name="alloc">Allocations!$A$1:$G$41</definedName>
    <definedName name="charts">#REF!</definedName>
    <definedName name="detail">'Detail Expense'!$A$6:$Q$290</definedName>
    <definedName name="exec_summ">'Exec Summ'!$A$1:$L$44</definedName>
    <definedName name="headcount">#REF!</definedName>
    <definedName name="_xlnm.Print_Area" localSheetId="4">Allocations!$A$1:$K$40</definedName>
    <definedName name="_xlnm.Print_Area" localSheetId="3">'Detail Capital'!$A$1:$Q$64</definedName>
    <definedName name="_xlnm.Print_Area" localSheetId="2">'Detail Expense'!$A$1:$Q$200</definedName>
    <definedName name="_xlnm.Print_Area" localSheetId="5">'Exec Summ'!$A$1:$L$44</definedName>
    <definedName name="_xlnm.Print_Area" localSheetId="0">Instructions!$B$2:$M$28</definedName>
    <definedName name="_xlnm.Print_Area" localSheetId="1">Salary!$A$1:$O$61</definedName>
    <definedName name="_xlnm.Print_Titles" localSheetId="2">'Detail Expense'!$6:$9</definedName>
    <definedName name="upload">#REF!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A2" i="4" l="1"/>
  <c r="A3" i="4"/>
  <c r="B3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D38" i="4"/>
  <c r="D32" i="8" s="1"/>
  <c r="E38" i="4"/>
  <c r="F32" i="8" s="1"/>
  <c r="G38" i="4"/>
  <c r="A6" i="22"/>
  <c r="A7" i="22"/>
  <c r="B7" i="22"/>
  <c r="Q11" i="22"/>
  <c r="Q14" i="22"/>
  <c r="Q17" i="22"/>
  <c r="Q20" i="22"/>
  <c r="Q21" i="22"/>
  <c r="Q22" i="22"/>
  <c r="Q23" i="22"/>
  <c r="Q24" i="22"/>
  <c r="Q25" i="22"/>
  <c r="Q26" i="22"/>
  <c r="C28" i="22"/>
  <c r="D28" i="22"/>
  <c r="E28" i="22"/>
  <c r="F28" i="22"/>
  <c r="G28" i="22"/>
  <c r="G64" i="22" s="1"/>
  <c r="H28" i="22"/>
  <c r="I28" i="22"/>
  <c r="J28" i="22"/>
  <c r="K28" i="22"/>
  <c r="L28" i="22"/>
  <c r="M28" i="22"/>
  <c r="N28" i="22"/>
  <c r="O28" i="22"/>
  <c r="O64" i="22" s="1"/>
  <c r="P28" i="22"/>
  <c r="Q32" i="22"/>
  <c r="Q33" i="22"/>
  <c r="Q34" i="22"/>
  <c r="Q35" i="22"/>
  <c r="Q36" i="22"/>
  <c r="Q37" i="22"/>
  <c r="Q38" i="22"/>
  <c r="Q39" i="22"/>
  <c r="Q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6" i="22"/>
  <c r="Q55" i="22" s="1"/>
  <c r="Q47" i="22"/>
  <c r="Q48" i="22"/>
  <c r="Q49" i="22"/>
  <c r="Q50" i="22"/>
  <c r="Q51" i="22"/>
  <c r="Q52" i="22"/>
  <c r="Q53" i="22"/>
  <c r="C55" i="22"/>
  <c r="C64" i="22" s="1"/>
  <c r="D36" i="8" s="1"/>
  <c r="D55" i="22"/>
  <c r="D64" i="22" s="1"/>
  <c r="E55" i="22"/>
  <c r="F55" i="22"/>
  <c r="G55" i="22"/>
  <c r="H55" i="22"/>
  <c r="H64" i="22" s="1"/>
  <c r="I55" i="22"/>
  <c r="I64" i="22" s="1"/>
  <c r="J55" i="22"/>
  <c r="K55" i="22"/>
  <c r="K64" i="22" s="1"/>
  <c r="L55" i="22"/>
  <c r="L64" i="22" s="1"/>
  <c r="M55" i="22"/>
  <c r="N55" i="22"/>
  <c r="O55" i="22"/>
  <c r="P55" i="22"/>
  <c r="P64" i="22" s="1"/>
  <c r="Q58" i="22"/>
  <c r="Q59" i="22"/>
  <c r="Q60" i="22"/>
  <c r="C62" i="22"/>
  <c r="D62" i="22"/>
  <c r="E62" i="22"/>
  <c r="E64" i="22" s="1"/>
  <c r="F62" i="22"/>
  <c r="G62" i="22"/>
  <c r="H62" i="22"/>
  <c r="I62" i="22"/>
  <c r="J62" i="22"/>
  <c r="K62" i="22"/>
  <c r="L62" i="22"/>
  <c r="M62" i="22"/>
  <c r="M64" i="22" s="1"/>
  <c r="N62" i="22"/>
  <c r="O62" i="22"/>
  <c r="P62" i="22"/>
  <c r="Q62" i="22"/>
  <c r="F64" i="22"/>
  <c r="J64" i="22"/>
  <c r="N64" i="22"/>
  <c r="E3" i="3"/>
  <c r="A6" i="3"/>
  <c r="A7" i="3"/>
  <c r="B7" i="3"/>
  <c r="Q11" i="3"/>
  <c r="Q16" i="3" s="1"/>
  <c r="Q185" i="3" s="1"/>
  <c r="Q12" i="3"/>
  <c r="Q13" i="3"/>
  <c r="Q14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D20" i="3"/>
  <c r="D23" i="3" s="1"/>
  <c r="F12" i="8" s="1"/>
  <c r="Q21" i="3"/>
  <c r="Q22" i="3"/>
  <c r="C23" i="3"/>
  <c r="D27" i="3"/>
  <c r="D31" i="3"/>
  <c r="F25" i="8" s="1"/>
  <c r="Q36" i="3"/>
  <c r="Q37" i="3"/>
  <c r="C38" i="3"/>
  <c r="D38" i="3"/>
  <c r="E38" i="3"/>
  <c r="F38" i="3"/>
  <c r="F64" i="3" s="1"/>
  <c r="G38" i="3"/>
  <c r="H38" i="3"/>
  <c r="I38" i="3"/>
  <c r="J38" i="3"/>
  <c r="J64" i="3" s="1"/>
  <c r="K38" i="3"/>
  <c r="L38" i="3"/>
  <c r="M38" i="3"/>
  <c r="N38" i="3"/>
  <c r="N64" i="3" s="1"/>
  <c r="O38" i="3"/>
  <c r="P38" i="3"/>
  <c r="D40" i="3"/>
  <c r="D42" i="3" s="1"/>
  <c r="Q40" i="3"/>
  <c r="Q41" i="3"/>
  <c r="C42" i="3"/>
  <c r="E42" i="3"/>
  <c r="F42" i="3"/>
  <c r="G42" i="3"/>
  <c r="H42" i="3"/>
  <c r="I42" i="3"/>
  <c r="I64" i="3" s="1"/>
  <c r="J42" i="3"/>
  <c r="K42" i="3"/>
  <c r="L42" i="3"/>
  <c r="M42" i="3"/>
  <c r="N42" i="3"/>
  <c r="O42" i="3"/>
  <c r="P42" i="3"/>
  <c r="Q42" i="3"/>
  <c r="Q44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O64" i="3" s="1"/>
  <c r="P46" i="3"/>
  <c r="D48" i="3"/>
  <c r="D50" i="3" s="1"/>
  <c r="Q48" i="3"/>
  <c r="Q49" i="3"/>
  <c r="C50" i="3"/>
  <c r="E50" i="3"/>
  <c r="F50" i="3"/>
  <c r="G50" i="3"/>
  <c r="H50" i="3"/>
  <c r="I50" i="3"/>
  <c r="J50" i="3"/>
  <c r="K50" i="3"/>
  <c r="L50" i="3"/>
  <c r="M50" i="3"/>
  <c r="M64" i="3" s="1"/>
  <c r="N50" i="3"/>
  <c r="O50" i="3"/>
  <c r="P50" i="3"/>
  <c r="D52" i="3"/>
  <c r="Q52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6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D60" i="3"/>
  <c r="D62" i="3" s="1"/>
  <c r="Q60" i="3"/>
  <c r="Q61" i="3"/>
  <c r="C62" i="3"/>
  <c r="E62" i="3"/>
  <c r="F62" i="3"/>
  <c r="G62" i="3"/>
  <c r="H62" i="3"/>
  <c r="I62" i="3"/>
  <c r="J62" i="3"/>
  <c r="K62" i="3"/>
  <c r="L62" i="3"/>
  <c r="M62" i="3"/>
  <c r="N62" i="3"/>
  <c r="O62" i="3"/>
  <c r="P62" i="3"/>
  <c r="Q69" i="3"/>
  <c r="Q70" i="3"/>
  <c r="C71" i="3"/>
  <c r="D71" i="3"/>
  <c r="D105" i="3" s="1"/>
  <c r="F14" i="8" s="1"/>
  <c r="E71" i="3"/>
  <c r="F71" i="3"/>
  <c r="G71" i="3"/>
  <c r="H71" i="3"/>
  <c r="H105" i="3" s="1"/>
  <c r="I71" i="3"/>
  <c r="J71" i="3"/>
  <c r="K71" i="3"/>
  <c r="L71" i="3"/>
  <c r="L105" i="3" s="1"/>
  <c r="M71" i="3"/>
  <c r="N71" i="3"/>
  <c r="O71" i="3"/>
  <c r="P71" i="3"/>
  <c r="Q73" i="3"/>
  <c r="Q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O105" i="3" s="1"/>
  <c r="P75" i="3"/>
  <c r="D77" i="3"/>
  <c r="Q77" i="3"/>
  <c r="Q78" i="3"/>
  <c r="C79" i="3"/>
  <c r="D79" i="3"/>
  <c r="E79" i="3"/>
  <c r="F79" i="3"/>
  <c r="F105" i="3" s="1"/>
  <c r="G79" i="3"/>
  <c r="H79" i="3"/>
  <c r="I79" i="3"/>
  <c r="J79" i="3"/>
  <c r="K79" i="3"/>
  <c r="L79" i="3"/>
  <c r="M79" i="3"/>
  <c r="N79" i="3"/>
  <c r="N105" i="3" s="1"/>
  <c r="O79" i="3"/>
  <c r="P79" i="3"/>
  <c r="Q81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5" i="3"/>
  <c r="Q86" i="3"/>
  <c r="C87" i="3"/>
  <c r="D87" i="3"/>
  <c r="E87" i="3"/>
  <c r="Q87" i="3" s="1"/>
  <c r="F87" i="3"/>
  <c r="G87" i="3"/>
  <c r="H87" i="3"/>
  <c r="I87" i="3"/>
  <c r="J87" i="3"/>
  <c r="K87" i="3"/>
  <c r="L87" i="3"/>
  <c r="M87" i="3"/>
  <c r="N87" i="3"/>
  <c r="O87" i="3"/>
  <c r="P87" i="3"/>
  <c r="Q89" i="3"/>
  <c r="Q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3" i="3"/>
  <c r="Q94" i="3"/>
  <c r="C95" i="3"/>
  <c r="D95" i="3"/>
  <c r="E95" i="3"/>
  <c r="F95" i="3"/>
  <c r="G95" i="3"/>
  <c r="H95" i="3"/>
  <c r="I95" i="3"/>
  <c r="J95" i="3"/>
  <c r="Q95" i="3" s="1"/>
  <c r="K95" i="3"/>
  <c r="L95" i="3"/>
  <c r="M95" i="3"/>
  <c r="N95" i="3"/>
  <c r="O95" i="3"/>
  <c r="P95" i="3"/>
  <c r="Q97" i="3"/>
  <c r="Q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P105" i="3" s="1"/>
  <c r="Q99" i="3"/>
  <c r="D101" i="3"/>
  <c r="D103" i="3" s="1"/>
  <c r="Q101" i="3"/>
  <c r="Q102" i="3"/>
  <c r="C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10" i="3"/>
  <c r="Q111" i="3"/>
  <c r="C112" i="3"/>
  <c r="D112" i="3"/>
  <c r="E112" i="3"/>
  <c r="F112" i="3"/>
  <c r="G112" i="3"/>
  <c r="G178" i="3" s="1"/>
  <c r="H112" i="3"/>
  <c r="I112" i="3"/>
  <c r="J112" i="3"/>
  <c r="K112" i="3"/>
  <c r="L112" i="3"/>
  <c r="M112" i="3"/>
  <c r="N112" i="3"/>
  <c r="O112" i="3"/>
  <c r="O178" i="3" s="1"/>
  <c r="P112" i="3"/>
  <c r="D114" i="3"/>
  <c r="Q114" i="3"/>
  <c r="Q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8" i="3"/>
  <c r="Q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2" i="3"/>
  <c r="Q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6" i="3"/>
  <c r="Q127" i="3"/>
  <c r="C128" i="3"/>
  <c r="D128" i="3"/>
  <c r="E128" i="3"/>
  <c r="F128" i="3"/>
  <c r="G128" i="3"/>
  <c r="H128" i="3"/>
  <c r="I128" i="3"/>
  <c r="J128" i="3"/>
  <c r="Q128" i="3" s="1"/>
  <c r="K128" i="3"/>
  <c r="L128" i="3"/>
  <c r="M128" i="3"/>
  <c r="N128" i="3"/>
  <c r="O128" i="3"/>
  <c r="P128" i="3"/>
  <c r="Q130" i="3"/>
  <c r="Q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D134" i="3"/>
  <c r="D136" i="3" s="1"/>
  <c r="Q134" i="3"/>
  <c r="Q135" i="3"/>
  <c r="C136" i="3"/>
  <c r="E136" i="3"/>
  <c r="Q136" i="3" s="1"/>
  <c r="H18" i="8" s="1"/>
  <c r="F136" i="3"/>
  <c r="G136" i="3"/>
  <c r="H136" i="3"/>
  <c r="I136" i="3"/>
  <c r="J136" i="3"/>
  <c r="K136" i="3"/>
  <c r="L136" i="3"/>
  <c r="M136" i="3"/>
  <c r="N136" i="3"/>
  <c r="O136" i="3"/>
  <c r="P136" i="3"/>
  <c r="Q138" i="3"/>
  <c r="Q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2" i="3"/>
  <c r="Q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6" i="3"/>
  <c r="Q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50" i="3"/>
  <c r="Q151" i="3"/>
  <c r="C152" i="3"/>
  <c r="D152" i="3"/>
  <c r="E152" i="3"/>
  <c r="F152" i="3"/>
  <c r="Q152" i="3" s="1"/>
  <c r="G152" i="3"/>
  <c r="H152" i="3"/>
  <c r="I152" i="3"/>
  <c r="J152" i="3"/>
  <c r="K152" i="3"/>
  <c r="L152" i="3"/>
  <c r="M152" i="3"/>
  <c r="N152" i="3"/>
  <c r="O152" i="3"/>
  <c r="P152" i="3"/>
  <c r="Q154" i="3"/>
  <c r="Q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Q158" i="3"/>
  <c r="Q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D162" i="3"/>
  <c r="Q162" i="3"/>
  <c r="Q163" i="3"/>
  <c r="C164" i="3"/>
  <c r="D16" i="8" s="1"/>
  <c r="D164" i="3"/>
  <c r="E164" i="3"/>
  <c r="Q164" i="3" s="1"/>
  <c r="H16" i="8" s="1"/>
  <c r="F164" i="3"/>
  <c r="G164" i="3"/>
  <c r="H164" i="3"/>
  <c r="I164" i="3"/>
  <c r="J164" i="3"/>
  <c r="K164" i="3"/>
  <c r="L164" i="3"/>
  <c r="M164" i="3"/>
  <c r="N164" i="3"/>
  <c r="O164" i="3"/>
  <c r="P164" i="3"/>
  <c r="D166" i="3"/>
  <c r="Q166" i="3"/>
  <c r="Q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70" i="3"/>
  <c r="Q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4" i="3"/>
  <c r="Q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82" i="3"/>
  <c r="Q184" i="3"/>
  <c r="C185" i="3"/>
  <c r="D185" i="3"/>
  <c r="J185" i="3"/>
  <c r="J186" i="3" s="1"/>
  <c r="J192" i="3" s="1"/>
  <c r="K185" i="3"/>
  <c r="C186" i="3"/>
  <c r="D26" i="8" s="1"/>
  <c r="D186" i="3"/>
  <c r="K186" i="3"/>
  <c r="K192" i="3" s="1"/>
  <c r="Q188" i="3"/>
  <c r="Q189" i="3"/>
  <c r="C190" i="3"/>
  <c r="D28" i="8" s="1"/>
  <c r="D190" i="3"/>
  <c r="E190" i="3"/>
  <c r="F190" i="3"/>
  <c r="Q190" i="3" s="1"/>
  <c r="H28" i="8" s="1"/>
  <c r="G190" i="3"/>
  <c r="H190" i="3"/>
  <c r="I190" i="3"/>
  <c r="J190" i="3"/>
  <c r="K190" i="3"/>
  <c r="L190" i="3"/>
  <c r="M190" i="3"/>
  <c r="N190" i="3"/>
  <c r="O190" i="3"/>
  <c r="P190" i="3"/>
  <c r="Q200" i="3"/>
  <c r="H38" i="8" s="1"/>
  <c r="A1" i="8"/>
  <c r="B1" i="8"/>
  <c r="A3" i="8"/>
  <c r="D12" i="8"/>
  <c r="J12" i="8"/>
  <c r="L12" i="8"/>
  <c r="L22" i="8" s="1"/>
  <c r="L30" i="8" s="1"/>
  <c r="L34" i="8" s="1"/>
  <c r="J13" i="8"/>
  <c r="L13" i="8"/>
  <c r="J14" i="8"/>
  <c r="L14" i="8"/>
  <c r="F16" i="8"/>
  <c r="J16" i="8"/>
  <c r="L16" i="8"/>
  <c r="D17" i="8"/>
  <c r="J17" i="8"/>
  <c r="L17" i="8"/>
  <c r="D18" i="8"/>
  <c r="J18" i="8"/>
  <c r="L18" i="8"/>
  <c r="D19" i="8"/>
  <c r="F19" i="8"/>
  <c r="J19" i="8"/>
  <c r="L19" i="8"/>
  <c r="J22" i="8"/>
  <c r="D24" i="8"/>
  <c r="F24" i="8"/>
  <c r="J24" i="8"/>
  <c r="L24" i="8"/>
  <c r="D25" i="8"/>
  <c r="J25" i="8"/>
  <c r="L25" i="8"/>
  <c r="J26" i="8"/>
  <c r="L26" i="8"/>
  <c r="D27" i="8"/>
  <c r="F27" i="8"/>
  <c r="H27" i="8"/>
  <c r="J27" i="8"/>
  <c r="L27" i="8"/>
  <c r="F28" i="8"/>
  <c r="J30" i="8"/>
  <c r="J34" i="8" s="1"/>
  <c r="H32" i="8"/>
  <c r="J32" i="8"/>
  <c r="L32" i="8"/>
  <c r="F36" i="8"/>
  <c r="D38" i="8"/>
  <c r="F38" i="8"/>
  <c r="D40" i="8"/>
  <c r="F40" i="8"/>
  <c r="H40" i="8"/>
  <c r="J40" i="8"/>
  <c r="L40" i="8"/>
  <c r="A45" i="8"/>
  <c r="A2" i="21"/>
  <c r="A3" i="21"/>
  <c r="B3" i="21"/>
  <c r="C11" i="21"/>
  <c r="D11" i="21"/>
  <c r="E11" i="21"/>
  <c r="C12" i="21"/>
  <c r="D12" i="21" s="1"/>
  <c r="E12" i="21" s="1"/>
  <c r="F12" i="21" s="1"/>
  <c r="G12" i="21" s="1"/>
  <c r="C13" i="21"/>
  <c r="C14" i="21"/>
  <c r="D14" i="21" s="1"/>
  <c r="E14" i="21"/>
  <c r="F14" i="21" s="1"/>
  <c r="C15" i="21"/>
  <c r="D15" i="21" s="1"/>
  <c r="E15" i="21" s="1"/>
  <c r="C16" i="21"/>
  <c r="D16" i="21" s="1"/>
  <c r="C17" i="21"/>
  <c r="D17" i="21"/>
  <c r="E17" i="21" s="1"/>
  <c r="C18" i="21"/>
  <c r="D18" i="21"/>
  <c r="C19" i="21"/>
  <c r="D19" i="21"/>
  <c r="E19" i="21" s="1"/>
  <c r="F19" i="21" s="1"/>
  <c r="G19" i="21" s="1"/>
  <c r="H19" i="21" s="1"/>
  <c r="I19" i="21" s="1"/>
  <c r="D20" i="21"/>
  <c r="D21" i="21"/>
  <c r="E21" i="21"/>
  <c r="F21" i="21" s="1"/>
  <c r="G21" i="21" s="1"/>
  <c r="D22" i="21"/>
  <c r="D23" i="21"/>
  <c r="E23" i="21"/>
  <c r="D24" i="21"/>
  <c r="D25" i="21"/>
  <c r="E25" i="21" s="1"/>
  <c r="D26" i="21"/>
  <c r="D27" i="21"/>
  <c r="E27" i="21" s="1"/>
  <c r="D28" i="21"/>
  <c r="D29" i="21"/>
  <c r="D30" i="21"/>
  <c r="D31" i="21"/>
  <c r="E31" i="21"/>
  <c r="F31" i="21" s="1"/>
  <c r="G31" i="21" s="1"/>
  <c r="H31" i="21" s="1"/>
  <c r="I31" i="21" s="1"/>
  <c r="J31" i="21" s="1"/>
  <c r="K31" i="21" s="1"/>
  <c r="L31" i="21"/>
  <c r="M31" i="21" s="1"/>
  <c r="D32" i="21"/>
  <c r="D33" i="21"/>
  <c r="E33" i="21" s="1"/>
  <c r="F33" i="21" s="1"/>
  <c r="G33" i="21"/>
  <c r="H33" i="21" s="1"/>
  <c r="I33" i="21" s="1"/>
  <c r="J33" i="21" s="1"/>
  <c r="K33" i="21" s="1"/>
  <c r="L33" i="21" s="1"/>
  <c r="M33" i="21"/>
  <c r="N33" i="21" s="1"/>
  <c r="D34" i="21"/>
  <c r="D35" i="21"/>
  <c r="D36" i="21"/>
  <c r="D37" i="21"/>
  <c r="E37" i="21"/>
  <c r="F37" i="21" s="1"/>
  <c r="G37" i="21" s="1"/>
  <c r="H37" i="21" s="1"/>
  <c r="I37" i="21" s="1"/>
  <c r="J37" i="21"/>
  <c r="D38" i="21"/>
  <c r="D39" i="21"/>
  <c r="E39" i="21"/>
  <c r="D40" i="21"/>
  <c r="D41" i="21"/>
  <c r="E41" i="21" s="1"/>
  <c r="F41" i="21" s="1"/>
  <c r="G41" i="21"/>
  <c r="H41" i="21"/>
  <c r="D42" i="21"/>
  <c r="E42" i="21" s="1"/>
  <c r="F42" i="21" s="1"/>
  <c r="G42" i="21"/>
  <c r="H42" i="21" s="1"/>
  <c r="I42" i="21" s="1"/>
  <c r="J42" i="21" s="1"/>
  <c r="D43" i="21"/>
  <c r="E43" i="21"/>
  <c r="D44" i="21"/>
  <c r="E44" i="21"/>
  <c r="F44" i="21"/>
  <c r="D45" i="21"/>
  <c r="D46" i="21"/>
  <c r="E46" i="21"/>
  <c r="F46" i="21"/>
  <c r="G46" i="21" s="1"/>
  <c r="H46" i="21" s="1"/>
  <c r="I46" i="21" s="1"/>
  <c r="D47" i="21"/>
  <c r="E47" i="21"/>
  <c r="F47" i="21"/>
  <c r="G47" i="21" s="1"/>
  <c r="H47" i="21" s="1"/>
  <c r="I47" i="21"/>
  <c r="J47" i="21" s="1"/>
  <c r="K47" i="21" s="1"/>
  <c r="L47" i="21" s="1"/>
  <c r="M47" i="21" s="1"/>
  <c r="D48" i="21"/>
  <c r="E48" i="21"/>
  <c r="D49" i="21"/>
  <c r="E49" i="21"/>
  <c r="D50" i="21"/>
  <c r="E50" i="21"/>
  <c r="F50" i="21"/>
  <c r="D51" i="21"/>
  <c r="E51" i="21"/>
  <c r="F51" i="21"/>
  <c r="G51" i="21" s="1"/>
  <c r="H51" i="21" s="1"/>
  <c r="I51" i="21"/>
  <c r="J51" i="21" s="1"/>
  <c r="D52" i="21"/>
  <c r="E52" i="21"/>
  <c r="F52" i="21" s="1"/>
  <c r="G52" i="21" s="1"/>
  <c r="H52" i="21" s="1"/>
  <c r="D53" i="21"/>
  <c r="E53" i="21"/>
  <c r="F53" i="21" s="1"/>
  <c r="G53" i="21" s="1"/>
  <c r="D54" i="21"/>
  <c r="E54" i="21"/>
  <c r="F54" i="21"/>
  <c r="G54" i="21" s="1"/>
  <c r="H54" i="21" s="1"/>
  <c r="I54" i="21" s="1"/>
  <c r="J54" i="21" s="1"/>
  <c r="D55" i="21"/>
  <c r="E55" i="21"/>
  <c r="F55" i="21"/>
  <c r="G55" i="21" s="1"/>
  <c r="H55" i="21" s="1"/>
  <c r="I55" i="21"/>
  <c r="J55" i="21" s="1"/>
  <c r="K55" i="21" s="1"/>
  <c r="L55" i="21" s="1"/>
  <c r="M55" i="21" s="1"/>
  <c r="D56" i="21"/>
  <c r="E56" i="21"/>
  <c r="D57" i="21"/>
  <c r="E57" i="21"/>
  <c r="F57" i="21"/>
  <c r="D58" i="21"/>
  <c r="E58" i="21"/>
  <c r="F58" i="21"/>
  <c r="G58" i="21" s="1"/>
  <c r="D59" i="21"/>
  <c r="E59" i="21"/>
  <c r="F59" i="21"/>
  <c r="G59" i="21" s="1"/>
  <c r="H59" i="21" s="1"/>
  <c r="I59" i="21"/>
  <c r="J59" i="21"/>
  <c r="D60" i="21"/>
  <c r="E60" i="21"/>
  <c r="F60" i="21" s="1"/>
  <c r="G60" i="21" s="1"/>
  <c r="H60" i="21" s="1"/>
  <c r="I60" i="21" s="1"/>
  <c r="J60" i="21"/>
  <c r="K60" i="21" s="1"/>
  <c r="L60" i="21" s="1"/>
  <c r="M60" i="21" s="1"/>
  <c r="B64" i="21"/>
  <c r="C64" i="21"/>
  <c r="D64" i="21" s="1"/>
  <c r="B65" i="21"/>
  <c r="C65" i="21"/>
  <c r="D65" i="21" s="1"/>
  <c r="E65" i="21"/>
  <c r="F65" i="21"/>
  <c r="B66" i="21"/>
  <c r="C66" i="21"/>
  <c r="B67" i="21"/>
  <c r="C67" i="21"/>
  <c r="D67" i="21" s="1"/>
  <c r="E67" i="21" s="1"/>
  <c r="B68" i="21"/>
  <c r="C68" i="21"/>
  <c r="D68" i="21" s="1"/>
  <c r="D120" i="21" s="1"/>
  <c r="B69" i="21"/>
  <c r="C69" i="21"/>
  <c r="B70" i="21"/>
  <c r="C70" i="21"/>
  <c r="D70" i="21"/>
  <c r="E70" i="21" s="1"/>
  <c r="B71" i="21"/>
  <c r="C71" i="21"/>
  <c r="D71" i="21"/>
  <c r="B72" i="21"/>
  <c r="C72" i="21"/>
  <c r="D72" i="21"/>
  <c r="E72" i="21" s="1"/>
  <c r="F72" i="21" s="1"/>
  <c r="G72" i="21" s="1"/>
  <c r="H72" i="21"/>
  <c r="B73" i="21"/>
  <c r="C73" i="21"/>
  <c r="B74" i="21"/>
  <c r="C74" i="21"/>
  <c r="D74" i="21"/>
  <c r="E74" i="21"/>
  <c r="F74" i="21" s="1"/>
  <c r="F126" i="21" s="1"/>
  <c r="B75" i="21"/>
  <c r="C75" i="21"/>
  <c r="B76" i="21"/>
  <c r="C76" i="21"/>
  <c r="D76" i="21"/>
  <c r="B77" i="21"/>
  <c r="C77" i="21"/>
  <c r="D77" i="21" s="1"/>
  <c r="B78" i="21"/>
  <c r="C78" i="21"/>
  <c r="D78" i="21"/>
  <c r="B79" i="21"/>
  <c r="C79" i="21"/>
  <c r="D79" i="21" s="1"/>
  <c r="B80" i="21"/>
  <c r="C80" i="21"/>
  <c r="D80" i="21"/>
  <c r="E80" i="21" s="1"/>
  <c r="B81" i="21"/>
  <c r="C81" i="21"/>
  <c r="D81" i="21" s="1"/>
  <c r="D133" i="21" s="1"/>
  <c r="B82" i="21"/>
  <c r="C82" i="21"/>
  <c r="D82" i="21"/>
  <c r="B83" i="21"/>
  <c r="C83" i="21"/>
  <c r="D83" i="21"/>
  <c r="B84" i="21"/>
  <c r="C84" i="21"/>
  <c r="D84" i="21" s="1"/>
  <c r="B85" i="21"/>
  <c r="C85" i="21"/>
  <c r="D85" i="21" s="1"/>
  <c r="B86" i="21"/>
  <c r="C86" i="21"/>
  <c r="D86" i="21" s="1"/>
  <c r="D138" i="21" s="1"/>
  <c r="E86" i="21"/>
  <c r="B87" i="21"/>
  <c r="C87" i="21"/>
  <c r="D87" i="21"/>
  <c r="B88" i="21"/>
  <c r="C88" i="21"/>
  <c r="D88" i="21" s="1"/>
  <c r="D140" i="21" s="1"/>
  <c r="B89" i="21"/>
  <c r="C89" i="21"/>
  <c r="D89" i="21" s="1"/>
  <c r="B90" i="21"/>
  <c r="C90" i="21"/>
  <c r="D90" i="21"/>
  <c r="E90" i="21"/>
  <c r="F90" i="21" s="1"/>
  <c r="G90" i="21" s="1"/>
  <c r="H90" i="21" s="1"/>
  <c r="I90" i="21" s="1"/>
  <c r="B91" i="21"/>
  <c r="C91" i="21"/>
  <c r="D91" i="21"/>
  <c r="B92" i="21"/>
  <c r="C92" i="21"/>
  <c r="D92" i="21" s="1"/>
  <c r="E92" i="21" s="1"/>
  <c r="B93" i="21"/>
  <c r="C93" i="21"/>
  <c r="D93" i="21" s="1"/>
  <c r="B94" i="21"/>
  <c r="C94" i="21"/>
  <c r="D94" i="21" s="1"/>
  <c r="E94" i="21" s="1"/>
  <c r="B95" i="21"/>
  <c r="C95" i="21"/>
  <c r="D95" i="21"/>
  <c r="E95" i="21" s="1"/>
  <c r="F95" i="21" s="1"/>
  <c r="G95" i="21" s="1"/>
  <c r="B96" i="21"/>
  <c r="C96" i="21"/>
  <c r="D96" i="21"/>
  <c r="D148" i="21" s="1"/>
  <c r="B97" i="21"/>
  <c r="C97" i="21"/>
  <c r="D97" i="21" s="1"/>
  <c r="E97" i="21" s="1"/>
  <c r="F97" i="21"/>
  <c r="B98" i="21"/>
  <c r="C98" i="21"/>
  <c r="D98" i="21"/>
  <c r="D150" i="21" s="1"/>
  <c r="B99" i="21"/>
  <c r="C99" i="21"/>
  <c r="D99" i="21"/>
  <c r="E99" i="21" s="1"/>
  <c r="F99" i="21" s="1"/>
  <c r="G99" i="21" s="1"/>
  <c r="B100" i="21"/>
  <c r="C100" i="21"/>
  <c r="D100" i="21" s="1"/>
  <c r="E100" i="21" s="1"/>
  <c r="F100" i="21" s="1"/>
  <c r="G100" i="21" s="1"/>
  <c r="H100" i="21" s="1"/>
  <c r="I100" i="21" s="1"/>
  <c r="B101" i="21"/>
  <c r="C101" i="21"/>
  <c r="D101" i="21" s="1"/>
  <c r="E101" i="21" s="1"/>
  <c r="B102" i="21"/>
  <c r="C102" i="21"/>
  <c r="D102" i="21" s="1"/>
  <c r="B103" i="21"/>
  <c r="C103" i="21"/>
  <c r="D103" i="21" s="1"/>
  <c r="E103" i="21" s="1"/>
  <c r="B104" i="21"/>
  <c r="C104" i="21"/>
  <c r="D104" i="21"/>
  <c r="E104" i="21" s="1"/>
  <c r="F104" i="21"/>
  <c r="G104" i="21"/>
  <c r="H104" i="21" s="1"/>
  <c r="H156" i="21" s="1"/>
  <c r="B105" i="21"/>
  <c r="C105" i="21"/>
  <c r="D105" i="21" s="1"/>
  <c r="E105" i="21" s="1"/>
  <c r="F105" i="21" s="1"/>
  <c r="G105" i="21"/>
  <c r="B106" i="21"/>
  <c r="C106" i="21"/>
  <c r="D106" i="21"/>
  <c r="E106" i="21"/>
  <c r="F106" i="21"/>
  <c r="B107" i="21"/>
  <c r="C107" i="21"/>
  <c r="D107" i="21"/>
  <c r="E107" i="21" s="1"/>
  <c r="F107" i="21" s="1"/>
  <c r="G107" i="21" s="1"/>
  <c r="H107" i="21" s="1"/>
  <c r="I107" i="21" s="1"/>
  <c r="B108" i="21"/>
  <c r="C108" i="21"/>
  <c r="D108" i="21" s="1"/>
  <c r="E108" i="21" s="1"/>
  <c r="F108" i="21" s="1"/>
  <c r="G108" i="21" s="1"/>
  <c r="H108" i="21" s="1"/>
  <c r="I108" i="21" s="1"/>
  <c r="J108" i="21" s="1"/>
  <c r="K108" i="21" s="1"/>
  <c r="L108" i="21" s="1"/>
  <c r="L160" i="21" s="1"/>
  <c r="B109" i="21"/>
  <c r="C109" i="21"/>
  <c r="D109" i="21" s="1"/>
  <c r="E109" i="21" s="1"/>
  <c r="B110" i="21"/>
  <c r="C110" i="21"/>
  <c r="D110" i="21" s="1"/>
  <c r="E110" i="21" s="1"/>
  <c r="B111" i="21"/>
  <c r="C111" i="21"/>
  <c r="D111" i="21"/>
  <c r="E111" i="21"/>
  <c r="F111" i="21"/>
  <c r="B112" i="21"/>
  <c r="C112" i="21"/>
  <c r="D112" i="21" s="1"/>
  <c r="E112" i="21" s="1"/>
  <c r="F112" i="21" s="1"/>
  <c r="G112" i="21" s="1"/>
  <c r="H112" i="21" s="1"/>
  <c r="I112" i="21" s="1"/>
  <c r="I164" i="21" s="1"/>
  <c r="B113" i="21"/>
  <c r="C113" i="21"/>
  <c r="D113" i="21"/>
  <c r="E113" i="21" s="1"/>
  <c r="F113" i="21"/>
  <c r="G113" i="21"/>
  <c r="H113" i="21" s="1"/>
  <c r="I113" i="21" s="1"/>
  <c r="J113" i="21" s="1"/>
  <c r="K113" i="21" s="1"/>
  <c r="L113" i="21" s="1"/>
  <c r="B116" i="21"/>
  <c r="C116" i="21"/>
  <c r="D116" i="21"/>
  <c r="B117" i="21"/>
  <c r="C117" i="21"/>
  <c r="D117" i="21"/>
  <c r="E117" i="21"/>
  <c r="F117" i="21"/>
  <c r="B118" i="21"/>
  <c r="C118" i="21"/>
  <c r="B119" i="21"/>
  <c r="C119" i="21"/>
  <c r="D119" i="21"/>
  <c r="E119" i="21"/>
  <c r="B120" i="21"/>
  <c r="C120" i="21"/>
  <c r="B121" i="21"/>
  <c r="C121" i="21"/>
  <c r="B122" i="21"/>
  <c r="C122" i="21"/>
  <c r="D122" i="21"/>
  <c r="E122" i="21"/>
  <c r="B123" i="21"/>
  <c r="C123" i="21"/>
  <c r="D123" i="21"/>
  <c r="B124" i="21"/>
  <c r="C124" i="21"/>
  <c r="D124" i="21"/>
  <c r="E124" i="21"/>
  <c r="F124" i="21"/>
  <c r="G124" i="21"/>
  <c r="H124" i="21"/>
  <c r="B125" i="21"/>
  <c r="C125" i="21"/>
  <c r="B126" i="21"/>
  <c r="C126" i="21"/>
  <c r="D126" i="21"/>
  <c r="E126" i="21"/>
  <c r="B127" i="21"/>
  <c r="C127" i="21"/>
  <c r="B128" i="21"/>
  <c r="C128" i="21"/>
  <c r="D128" i="21"/>
  <c r="B129" i="21"/>
  <c r="C129" i="21"/>
  <c r="D129" i="21"/>
  <c r="B130" i="21"/>
  <c r="C130" i="21"/>
  <c r="D130" i="21"/>
  <c r="B131" i="21"/>
  <c r="C131" i="21"/>
  <c r="D131" i="21"/>
  <c r="B132" i="21"/>
  <c r="C132" i="21"/>
  <c r="D132" i="21"/>
  <c r="E132" i="21"/>
  <c r="B133" i="21"/>
  <c r="C133" i="21"/>
  <c r="B134" i="21"/>
  <c r="C134" i="21"/>
  <c r="D134" i="21"/>
  <c r="B135" i="21"/>
  <c r="C135" i="21"/>
  <c r="D135" i="21"/>
  <c r="B136" i="21"/>
  <c r="C136" i="21"/>
  <c r="B137" i="21"/>
  <c r="C137" i="21"/>
  <c r="D137" i="21"/>
  <c r="B138" i="21"/>
  <c r="C138" i="21"/>
  <c r="B139" i="21"/>
  <c r="C139" i="21"/>
  <c r="D139" i="21"/>
  <c r="B140" i="21"/>
  <c r="C140" i="21"/>
  <c r="B141" i="21"/>
  <c r="C141" i="21"/>
  <c r="D141" i="21"/>
  <c r="B142" i="21"/>
  <c r="C142" i="21"/>
  <c r="D142" i="21"/>
  <c r="E142" i="21"/>
  <c r="F142" i="21"/>
  <c r="G142" i="21"/>
  <c r="H142" i="21"/>
  <c r="I142" i="21"/>
  <c r="B143" i="21"/>
  <c r="C143" i="21"/>
  <c r="D143" i="21"/>
  <c r="B144" i="21"/>
  <c r="C144" i="21"/>
  <c r="D144" i="21"/>
  <c r="E144" i="21"/>
  <c r="B145" i="21"/>
  <c r="C145" i="21"/>
  <c r="D145" i="21"/>
  <c r="B146" i="21"/>
  <c r="C146" i="21"/>
  <c r="D146" i="21"/>
  <c r="B147" i="21"/>
  <c r="C147" i="21"/>
  <c r="D147" i="21"/>
  <c r="E147" i="21"/>
  <c r="F147" i="21"/>
  <c r="B148" i="21"/>
  <c r="C148" i="21"/>
  <c r="B149" i="21"/>
  <c r="C149" i="21"/>
  <c r="D149" i="21"/>
  <c r="E149" i="21"/>
  <c r="F149" i="21"/>
  <c r="B150" i="21"/>
  <c r="C150" i="21"/>
  <c r="B151" i="21"/>
  <c r="C151" i="21"/>
  <c r="D151" i="21"/>
  <c r="E151" i="21"/>
  <c r="F151" i="21"/>
  <c r="B152" i="21"/>
  <c r="C152" i="21"/>
  <c r="G152" i="21"/>
  <c r="H152" i="21"/>
  <c r="B153" i="21"/>
  <c r="C153" i="21"/>
  <c r="D153" i="21"/>
  <c r="E153" i="21"/>
  <c r="B154" i="21"/>
  <c r="C154" i="21"/>
  <c r="D154" i="21"/>
  <c r="B155" i="21"/>
  <c r="C155" i="21"/>
  <c r="D155" i="21"/>
  <c r="E155" i="21"/>
  <c r="B156" i="21"/>
  <c r="C156" i="21"/>
  <c r="D156" i="21"/>
  <c r="E156" i="21"/>
  <c r="F156" i="21"/>
  <c r="G156" i="21"/>
  <c r="B157" i="21"/>
  <c r="C157" i="21"/>
  <c r="D157" i="21"/>
  <c r="E157" i="21"/>
  <c r="F157" i="21"/>
  <c r="G157" i="21"/>
  <c r="B158" i="21"/>
  <c r="C158" i="21"/>
  <c r="D158" i="21"/>
  <c r="E158" i="21"/>
  <c r="F158" i="21"/>
  <c r="B159" i="21"/>
  <c r="C159" i="21"/>
  <c r="D159" i="21"/>
  <c r="E159" i="21"/>
  <c r="F159" i="21"/>
  <c r="G159" i="21"/>
  <c r="H159" i="21"/>
  <c r="I159" i="21"/>
  <c r="B160" i="21"/>
  <c r="J160" i="21"/>
  <c r="B161" i="21"/>
  <c r="C161" i="21"/>
  <c r="D161" i="21"/>
  <c r="E161" i="21"/>
  <c r="B162" i="21"/>
  <c r="C162" i="21"/>
  <c r="D162" i="21"/>
  <c r="E162" i="21"/>
  <c r="B163" i="21"/>
  <c r="C163" i="21"/>
  <c r="D163" i="21"/>
  <c r="E163" i="21"/>
  <c r="F163" i="21"/>
  <c r="B164" i="21"/>
  <c r="C164" i="21"/>
  <c r="B165" i="21"/>
  <c r="C165" i="21"/>
  <c r="D165" i="21"/>
  <c r="E165" i="21"/>
  <c r="F165" i="21"/>
  <c r="K165" i="21"/>
  <c r="L165" i="21"/>
  <c r="A1" i="19"/>
  <c r="A2" i="19" s="1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B1" i="19"/>
  <c r="B2" i="19"/>
  <c r="B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B37" i="19"/>
  <c r="H37" i="19"/>
  <c r="I37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165" i="21" l="1"/>
  <c r="F86" i="21"/>
  <c r="E138" i="21"/>
  <c r="F49" i="21"/>
  <c r="E102" i="21"/>
  <c r="E154" i="21" s="1"/>
  <c r="F25" i="21"/>
  <c r="E78" i="21"/>
  <c r="E130" i="21" s="1"/>
  <c r="K51" i="21"/>
  <c r="J165" i="21"/>
  <c r="H164" i="21"/>
  <c r="H160" i="21"/>
  <c r="F152" i="21"/>
  <c r="I152" i="21"/>
  <c r="J100" i="21"/>
  <c r="K59" i="21"/>
  <c r="J112" i="21"/>
  <c r="J164" i="21" s="1"/>
  <c r="I165" i="21"/>
  <c r="G164" i="21"/>
  <c r="G160" i="21"/>
  <c r="E152" i="21"/>
  <c r="H95" i="21"/>
  <c r="G147" i="21"/>
  <c r="K37" i="21"/>
  <c r="J90" i="21"/>
  <c r="J142" i="21" s="1"/>
  <c r="I160" i="21"/>
  <c r="J46" i="21"/>
  <c r="H165" i="21"/>
  <c r="F164" i="21"/>
  <c r="F160" i="21"/>
  <c r="D152" i="21"/>
  <c r="G151" i="21"/>
  <c r="H99" i="21"/>
  <c r="H151" i="21" s="1"/>
  <c r="I41" i="21"/>
  <c r="G165" i="21"/>
  <c r="E164" i="21"/>
  <c r="E160" i="21"/>
  <c r="H53" i="21"/>
  <c r="G106" i="21"/>
  <c r="G158" i="21" s="1"/>
  <c r="G44" i="21"/>
  <c r="G57" i="21"/>
  <c r="F110" i="21"/>
  <c r="F162" i="21" s="1"/>
  <c r="D164" i="21"/>
  <c r="D160" i="21"/>
  <c r="F94" i="21"/>
  <c r="E146" i="21"/>
  <c r="E84" i="21"/>
  <c r="D136" i="21"/>
  <c r="N60" i="21"/>
  <c r="N113" i="21" s="1"/>
  <c r="N165" i="21" s="1"/>
  <c r="M113" i="21"/>
  <c r="M165" i="21" s="1"/>
  <c r="E16" i="21"/>
  <c r="D69" i="21"/>
  <c r="D121" i="21" s="1"/>
  <c r="K160" i="21"/>
  <c r="C160" i="21"/>
  <c r="F48" i="21"/>
  <c r="K54" i="21"/>
  <c r="J107" i="21"/>
  <c r="J159" i="21" s="1"/>
  <c r="F43" i="21"/>
  <c r="E96" i="21"/>
  <c r="E148" i="21" s="1"/>
  <c r="G14" i="21"/>
  <c r="F67" i="21"/>
  <c r="F119" i="21" s="1"/>
  <c r="L178" i="3"/>
  <c r="F17" i="8"/>
  <c r="F56" i="21"/>
  <c r="H105" i="21"/>
  <c r="H157" i="21" s="1"/>
  <c r="I52" i="21"/>
  <c r="G50" i="21"/>
  <c r="F103" i="21"/>
  <c r="F155" i="21" s="1"/>
  <c r="N47" i="21"/>
  <c r="E35" i="21"/>
  <c r="E18" i="21"/>
  <c r="K42" i="21"/>
  <c r="N31" i="21"/>
  <c r="H58" i="21"/>
  <c r="G111" i="21"/>
  <c r="G163" i="21" s="1"/>
  <c r="M108" i="21"/>
  <c r="M160" i="21" s="1"/>
  <c r="N55" i="21"/>
  <c r="N108" i="21" s="1"/>
  <c r="N160" i="21" s="1"/>
  <c r="E22" i="21"/>
  <c r="D75" i="21"/>
  <c r="D127" i="21" s="1"/>
  <c r="H12" i="21"/>
  <c r="G65" i="21"/>
  <c r="G117" i="21" s="1"/>
  <c r="I104" i="21"/>
  <c r="I156" i="21" s="1"/>
  <c r="E38" i="21"/>
  <c r="H21" i="21"/>
  <c r="G74" i="21"/>
  <c r="G126" i="21" s="1"/>
  <c r="F17" i="21"/>
  <c r="F11" i="21"/>
  <c r="E64" i="21"/>
  <c r="E116" i="21" s="1"/>
  <c r="F27" i="21"/>
  <c r="F26" i="8"/>
  <c r="D192" i="3"/>
  <c r="O60" i="21"/>
  <c r="E45" i="21"/>
  <c r="F39" i="21"/>
  <c r="O33" i="21"/>
  <c r="E20" i="21"/>
  <c r="D73" i="21"/>
  <c r="D125" i="21" s="1"/>
  <c r="Q62" i="3"/>
  <c r="E36" i="21"/>
  <c r="C61" i="21"/>
  <c r="K178" i="3"/>
  <c r="C178" i="3"/>
  <c r="D20" i="8" s="1"/>
  <c r="D64" i="3"/>
  <c r="F23" i="21"/>
  <c r="E76" i="21"/>
  <c r="E128" i="21" s="1"/>
  <c r="J19" i="21"/>
  <c r="I72" i="21"/>
  <c r="I124" i="21" s="1"/>
  <c r="F15" i="21"/>
  <c r="E68" i="21"/>
  <c r="E120" i="21" s="1"/>
  <c r="Q160" i="3"/>
  <c r="F18" i="8"/>
  <c r="D178" i="3"/>
  <c r="O55" i="21"/>
  <c r="O47" i="21"/>
  <c r="Q168" i="3"/>
  <c r="E40" i="21"/>
  <c r="E24" i="21"/>
  <c r="Q148" i="3"/>
  <c r="I178" i="3"/>
  <c r="J178" i="3"/>
  <c r="J105" i="3"/>
  <c r="Q58" i="3"/>
  <c r="Q46" i="3"/>
  <c r="G64" i="3"/>
  <c r="P64" i="3"/>
  <c r="H64" i="3"/>
  <c r="Q28" i="22"/>
  <c r="E26" i="21"/>
  <c r="J20" i="8"/>
  <c r="P178" i="3"/>
  <c r="H178" i="3"/>
  <c r="Q103" i="3"/>
  <c r="Q71" i="3"/>
  <c r="I105" i="3"/>
  <c r="Q54" i="3"/>
  <c r="E29" i="21"/>
  <c r="E28" i="21"/>
  <c r="Q144" i="3"/>
  <c r="Q140" i="3"/>
  <c r="Q91" i="3"/>
  <c r="Q75" i="3"/>
  <c r="Q50" i="3"/>
  <c r="E64" i="3"/>
  <c r="I38" i="4"/>
  <c r="E30" i="21"/>
  <c r="D13" i="21"/>
  <c r="Q124" i="3"/>
  <c r="Q83" i="3"/>
  <c r="M105" i="3"/>
  <c r="Q79" i="3"/>
  <c r="E105" i="3"/>
  <c r="Q38" i="3"/>
  <c r="Q64" i="3" s="1"/>
  <c r="H13" i="8" s="1"/>
  <c r="E32" i="21"/>
  <c r="C192" i="3"/>
  <c r="Q172" i="3"/>
  <c r="Q120" i="3"/>
  <c r="M178" i="3"/>
  <c r="E178" i="3"/>
  <c r="Q116" i="3"/>
  <c r="N178" i="3"/>
  <c r="F178" i="3"/>
  <c r="L64" i="3"/>
  <c r="E34" i="21"/>
  <c r="L20" i="8"/>
  <c r="Q176" i="3"/>
  <c r="Q112" i="3"/>
  <c r="G105" i="3"/>
  <c r="K105" i="3"/>
  <c r="C105" i="3"/>
  <c r="D14" i="8" s="1"/>
  <c r="K64" i="3"/>
  <c r="C64" i="3"/>
  <c r="L185" i="3"/>
  <c r="L186" i="3" s="1"/>
  <c r="E185" i="3"/>
  <c r="E186" i="3" s="1"/>
  <c r="M185" i="3"/>
  <c r="M186" i="3" s="1"/>
  <c r="F185" i="3"/>
  <c r="F186" i="3" s="1"/>
  <c r="N185" i="3"/>
  <c r="N186" i="3" s="1"/>
  <c r="G185" i="3"/>
  <c r="G186" i="3" s="1"/>
  <c r="O185" i="3"/>
  <c r="O186" i="3" s="1"/>
  <c r="H185" i="3"/>
  <c r="H186" i="3" s="1"/>
  <c r="P185" i="3"/>
  <c r="P186" i="3" s="1"/>
  <c r="I185" i="3"/>
  <c r="I186" i="3" s="1"/>
  <c r="Q42" i="22"/>
  <c r="C194" i="3" l="1"/>
  <c r="D11" i="4" s="1"/>
  <c r="D40" i="4" s="1"/>
  <c r="D13" i="8"/>
  <c r="D22" i="8" s="1"/>
  <c r="D30" i="8" s="1"/>
  <c r="D34" i="8" s="1"/>
  <c r="E85" i="21"/>
  <c r="E137" i="21" s="1"/>
  <c r="F32" i="21"/>
  <c r="I21" i="21"/>
  <c r="H74" i="21"/>
  <c r="H126" i="21" s="1"/>
  <c r="L37" i="21"/>
  <c r="K90" i="21"/>
  <c r="K142" i="21" s="1"/>
  <c r="H44" i="21"/>
  <c r="G97" i="21"/>
  <c r="G149" i="21" s="1"/>
  <c r="F30" i="21"/>
  <c r="E83" i="21"/>
  <c r="E135" i="21" s="1"/>
  <c r="F24" i="21"/>
  <c r="E77" i="21"/>
  <c r="E129" i="21" s="1"/>
  <c r="F20" i="8"/>
  <c r="E31" i="3"/>
  <c r="E20" i="3"/>
  <c r="C166" i="21"/>
  <c r="F20" i="21"/>
  <c r="E73" i="21"/>
  <c r="E125" i="21" s="1"/>
  <c r="F22" i="21"/>
  <c r="E75" i="21"/>
  <c r="E127" i="21" s="1"/>
  <c r="L42" i="21"/>
  <c r="I95" i="21"/>
  <c r="H147" i="21"/>
  <c r="K100" i="21"/>
  <c r="J152" i="21"/>
  <c r="G49" i="21"/>
  <c r="F102" i="21"/>
  <c r="F154" i="21" s="1"/>
  <c r="Q105" i="3"/>
  <c r="H14" i="8" s="1"/>
  <c r="K19" i="21"/>
  <c r="J72" i="21"/>
  <c r="J124" i="21" s="1"/>
  <c r="G48" i="21"/>
  <c r="F101" i="21"/>
  <c r="F153" i="21" s="1"/>
  <c r="F78" i="21"/>
  <c r="F130" i="21" s="1"/>
  <c r="G25" i="21"/>
  <c r="G192" i="3"/>
  <c r="E37" i="19"/>
  <c r="N192" i="3"/>
  <c r="L37" i="19"/>
  <c r="F34" i="21"/>
  <c r="E87" i="21"/>
  <c r="E139" i="21" s="1"/>
  <c r="G23" i="21"/>
  <c r="F76" i="21"/>
  <c r="F128" i="21" s="1"/>
  <c r="H50" i="21"/>
  <c r="G103" i="21"/>
  <c r="G155" i="21" s="1"/>
  <c r="H14" i="21"/>
  <c r="G67" i="21"/>
  <c r="G119" i="21" s="1"/>
  <c r="F16" i="21"/>
  <c r="E69" i="21"/>
  <c r="E121" i="21" s="1"/>
  <c r="I99" i="21"/>
  <c r="I151" i="21" s="1"/>
  <c r="E13" i="21"/>
  <c r="D61" i="21"/>
  <c r="D66" i="21"/>
  <c r="D118" i="21" s="1"/>
  <c r="O31" i="21"/>
  <c r="G94" i="21"/>
  <c r="F146" i="21"/>
  <c r="L59" i="21"/>
  <c r="K112" i="21"/>
  <c r="K164" i="21" s="1"/>
  <c r="F192" i="3"/>
  <c r="D37" i="19"/>
  <c r="F28" i="21"/>
  <c r="E81" i="21"/>
  <c r="E133" i="21" s="1"/>
  <c r="F40" i="21"/>
  <c r="E93" i="21"/>
  <c r="E145" i="21" s="1"/>
  <c r="F64" i="21"/>
  <c r="F116" i="21" s="1"/>
  <c r="G11" i="21"/>
  <c r="F38" i="21"/>
  <c r="E91" i="21"/>
  <c r="E143" i="21" s="1"/>
  <c r="F18" i="21"/>
  <c r="E71" i="21"/>
  <c r="E123" i="21" s="1"/>
  <c r="J52" i="21"/>
  <c r="I105" i="21"/>
  <c r="I157" i="21" s="1"/>
  <c r="I53" i="21"/>
  <c r="H106" i="21"/>
  <c r="H158" i="21" s="1"/>
  <c r="J41" i="21"/>
  <c r="K46" i="21"/>
  <c r="J99" i="21"/>
  <c r="J151" i="21" s="1"/>
  <c r="J104" i="21"/>
  <c r="J156" i="21" s="1"/>
  <c r="O192" i="3"/>
  <c r="M37" i="19"/>
  <c r="F29" i="21"/>
  <c r="E82" i="21"/>
  <c r="E134" i="21" s="1"/>
  <c r="F36" i="21"/>
  <c r="E89" i="21"/>
  <c r="E141" i="21" s="1"/>
  <c r="G39" i="21"/>
  <c r="F92" i="21"/>
  <c r="F144" i="21" s="1"/>
  <c r="G43" i="21"/>
  <c r="F96" i="21"/>
  <c r="F148" i="21" s="1"/>
  <c r="L51" i="21"/>
  <c r="K104" i="21"/>
  <c r="K156" i="21" s="1"/>
  <c r="H57" i="21"/>
  <c r="G110" i="21"/>
  <c r="G162" i="21" s="1"/>
  <c r="M192" i="3"/>
  <c r="K37" i="19"/>
  <c r="H19" i="8"/>
  <c r="Q178" i="3"/>
  <c r="H20" i="8" s="1"/>
  <c r="I192" i="3"/>
  <c r="G37" i="19"/>
  <c r="E192" i="3"/>
  <c r="Q186" i="3"/>
  <c r="C37" i="19"/>
  <c r="F26" i="21"/>
  <c r="E79" i="21"/>
  <c r="E131" i="21" s="1"/>
  <c r="H17" i="8"/>
  <c r="G15" i="21"/>
  <c r="F68" i="21"/>
  <c r="F120" i="21" s="1"/>
  <c r="F13" i="8"/>
  <c r="D194" i="3"/>
  <c r="E11" i="4" s="1"/>
  <c r="E40" i="4" s="1"/>
  <c r="G27" i="21"/>
  <c r="F80" i="21"/>
  <c r="F132" i="21" s="1"/>
  <c r="G17" i="21"/>
  <c r="F70" i="21"/>
  <c r="F122" i="21" s="1"/>
  <c r="H111" i="21"/>
  <c r="H163" i="21" s="1"/>
  <c r="I58" i="21"/>
  <c r="F35" i="21"/>
  <c r="E88" i="21"/>
  <c r="E140" i="21" s="1"/>
  <c r="G56" i="21"/>
  <c r="F109" i="21"/>
  <c r="F161" i="21" s="1"/>
  <c r="G86" i="21"/>
  <c r="F138" i="21"/>
  <c r="H192" i="3"/>
  <c r="F37" i="19"/>
  <c r="P192" i="3"/>
  <c r="N37" i="19"/>
  <c r="L192" i="3"/>
  <c r="J37" i="19"/>
  <c r="Q64" i="22"/>
  <c r="H36" i="8" s="1"/>
  <c r="F45" i="21"/>
  <c r="E98" i="21"/>
  <c r="E150" i="21" s="1"/>
  <c r="I12" i="21"/>
  <c r="H65" i="21"/>
  <c r="H117" i="21" s="1"/>
  <c r="L54" i="21"/>
  <c r="K107" i="21"/>
  <c r="K159" i="21" s="1"/>
  <c r="O160" i="21"/>
  <c r="F84" i="21"/>
  <c r="E136" i="21"/>
  <c r="M42" i="21" l="1"/>
  <c r="G84" i="21"/>
  <c r="F136" i="21"/>
  <c r="G26" i="21"/>
  <c r="F79" i="21"/>
  <c r="F131" i="21" s="1"/>
  <c r="H43" i="21"/>
  <c r="G96" i="21"/>
  <c r="G148" i="21" s="1"/>
  <c r="H11" i="21"/>
  <c r="G64" i="21"/>
  <c r="G116" i="21" s="1"/>
  <c r="G34" i="21"/>
  <c r="F87" i="21"/>
  <c r="F139" i="21" s="1"/>
  <c r="H48" i="21"/>
  <c r="G101" i="21"/>
  <c r="G153" i="21" s="1"/>
  <c r="K152" i="21"/>
  <c r="L100" i="21"/>
  <c r="M37" i="21"/>
  <c r="L90" i="21"/>
  <c r="L142" i="21" s="1"/>
  <c r="C3" i="19"/>
  <c r="H56" i="21"/>
  <c r="G109" i="21"/>
  <c r="G161" i="21" s="1"/>
  <c r="G80" i="21"/>
  <c r="G132" i="21" s="1"/>
  <c r="H27" i="21"/>
  <c r="J53" i="21"/>
  <c r="I106" i="21"/>
  <c r="I158" i="21" s="1"/>
  <c r="F31" i="3"/>
  <c r="D3" i="19" s="1"/>
  <c r="F20" i="3"/>
  <c r="F23" i="3" s="1"/>
  <c r="D166" i="21"/>
  <c r="D167" i="21" s="1"/>
  <c r="F27" i="3" s="1"/>
  <c r="D2" i="19" s="1"/>
  <c r="I14" i="21"/>
  <c r="H67" i="21"/>
  <c r="H119" i="21" s="1"/>
  <c r="G22" i="21"/>
  <c r="F75" i="21"/>
  <c r="F127" i="21" s="1"/>
  <c r="G24" i="21"/>
  <c r="F77" i="21"/>
  <c r="F129" i="21" s="1"/>
  <c r="H86" i="21"/>
  <c r="G138" i="21"/>
  <c r="G45" i="21"/>
  <c r="F98" i="21"/>
  <c r="F150" i="21" s="1"/>
  <c r="H26" i="8"/>
  <c r="Q192" i="3"/>
  <c r="F13" i="21"/>
  <c r="E61" i="21"/>
  <c r="E66" i="21"/>
  <c r="E118" i="21" s="1"/>
  <c r="I147" i="21"/>
  <c r="J95" i="21"/>
  <c r="M54" i="21"/>
  <c r="L107" i="21"/>
  <c r="L159" i="21" s="1"/>
  <c r="G35" i="21"/>
  <c r="F88" i="21"/>
  <c r="F140" i="21" s="1"/>
  <c r="F22" i="8"/>
  <c r="F30" i="8" s="1"/>
  <c r="F34" i="8" s="1"/>
  <c r="H39" i="21"/>
  <c r="G92" i="21"/>
  <c r="G144" i="21" s="1"/>
  <c r="K52" i="21"/>
  <c r="J105" i="21"/>
  <c r="J157" i="21" s="1"/>
  <c r="M59" i="21"/>
  <c r="L112" i="21"/>
  <c r="L164" i="21" s="1"/>
  <c r="I50" i="21"/>
  <c r="H103" i="21"/>
  <c r="H155" i="21" s="1"/>
  <c r="L19" i="21"/>
  <c r="K72" i="21"/>
  <c r="K124" i="21" s="1"/>
  <c r="G20" i="21"/>
  <c r="F73" i="21"/>
  <c r="F125" i="21" s="1"/>
  <c r="G30" i="21"/>
  <c r="F83" i="21"/>
  <c r="F135" i="21" s="1"/>
  <c r="J21" i="21"/>
  <c r="I74" i="21"/>
  <c r="I126" i="21" s="1"/>
  <c r="M51" i="21"/>
  <c r="L104" i="21"/>
  <c r="L156" i="21" s="1"/>
  <c r="G16" i="21"/>
  <c r="F69" i="21"/>
  <c r="F121" i="21" s="1"/>
  <c r="H23" i="21"/>
  <c r="G76" i="21"/>
  <c r="G128" i="21" s="1"/>
  <c r="H49" i="21"/>
  <c r="G102" i="21"/>
  <c r="G154" i="21" s="1"/>
  <c r="J12" i="21"/>
  <c r="I65" i="21"/>
  <c r="I117" i="21" s="1"/>
  <c r="K41" i="21"/>
  <c r="G38" i="21"/>
  <c r="F91" i="21"/>
  <c r="F143" i="21" s="1"/>
  <c r="G28" i="21"/>
  <c r="F81" i="21"/>
  <c r="F133" i="21" s="1"/>
  <c r="J58" i="21"/>
  <c r="I111" i="21"/>
  <c r="I163" i="21" s="1"/>
  <c r="I57" i="21"/>
  <c r="H110" i="21"/>
  <c r="H162" i="21" s="1"/>
  <c r="C167" i="21"/>
  <c r="H17" i="21"/>
  <c r="G70" i="21"/>
  <c r="G122" i="21" s="1"/>
  <c r="G29" i="21"/>
  <c r="F82" i="21"/>
  <c r="F134" i="21" s="1"/>
  <c r="H15" i="21"/>
  <c r="G68" i="21"/>
  <c r="G120" i="21" s="1"/>
  <c r="G36" i="21"/>
  <c r="F89" i="21"/>
  <c r="F141" i="21" s="1"/>
  <c r="L46" i="21"/>
  <c r="K99" i="21"/>
  <c r="K151" i="21" s="1"/>
  <c r="G18" i="21"/>
  <c r="F71" i="21"/>
  <c r="F123" i="21" s="1"/>
  <c r="G40" i="21"/>
  <c r="F93" i="21"/>
  <c r="F145" i="21" s="1"/>
  <c r="G146" i="21"/>
  <c r="H94" i="21"/>
  <c r="H25" i="21"/>
  <c r="G78" i="21"/>
  <c r="G130" i="21" s="1"/>
  <c r="E23" i="3"/>
  <c r="I44" i="21"/>
  <c r="H97" i="21"/>
  <c r="H149" i="21" s="1"/>
  <c r="G32" i="21"/>
  <c r="F85" i="21"/>
  <c r="F137" i="21" s="1"/>
  <c r="I56" i="21" l="1"/>
  <c r="H109" i="21"/>
  <c r="H161" i="21" s="1"/>
  <c r="I39" i="21"/>
  <c r="H92" i="21"/>
  <c r="H144" i="21" s="1"/>
  <c r="M104" i="21"/>
  <c r="M156" i="21" s="1"/>
  <c r="N51" i="21"/>
  <c r="I86" i="21"/>
  <c r="H138" i="21"/>
  <c r="L152" i="21"/>
  <c r="M100" i="21"/>
  <c r="J44" i="21"/>
  <c r="I97" i="21"/>
  <c r="I149" i="21" s="1"/>
  <c r="E27" i="3"/>
  <c r="C2" i="19" s="1"/>
  <c r="I23" i="21"/>
  <c r="H76" i="21"/>
  <c r="H128" i="21" s="1"/>
  <c r="H20" i="21"/>
  <c r="G73" i="21"/>
  <c r="G125" i="21" s="1"/>
  <c r="N59" i="21"/>
  <c r="M112" i="21"/>
  <c r="M164" i="21" s="1"/>
  <c r="J147" i="21"/>
  <c r="K95" i="21"/>
  <c r="K53" i="21"/>
  <c r="J106" i="21"/>
  <c r="J158" i="21" s="1"/>
  <c r="I48" i="21"/>
  <c r="H101" i="21"/>
  <c r="H153" i="21" s="1"/>
  <c r="H30" i="21"/>
  <c r="G83" i="21"/>
  <c r="G135" i="21" s="1"/>
  <c r="H22" i="21"/>
  <c r="G75" i="21"/>
  <c r="G127" i="21" s="1"/>
  <c r="M46" i="21"/>
  <c r="L99" i="21"/>
  <c r="L151" i="21" s="1"/>
  <c r="H40" i="21"/>
  <c r="G93" i="21"/>
  <c r="G145" i="21" s="1"/>
  <c r="H36" i="21"/>
  <c r="G89" i="21"/>
  <c r="G141" i="21" s="1"/>
  <c r="H29" i="21"/>
  <c r="G82" i="21"/>
  <c r="G134" i="21" s="1"/>
  <c r="K58" i="21"/>
  <c r="J111" i="21"/>
  <c r="J163" i="21" s="1"/>
  <c r="L41" i="21"/>
  <c r="J14" i="21"/>
  <c r="I67" i="21"/>
  <c r="I119" i="21" s="1"/>
  <c r="I11" i="21"/>
  <c r="H64" i="21"/>
  <c r="H116" i="21" s="1"/>
  <c r="H84" i="21"/>
  <c r="G136" i="21"/>
  <c r="J57" i="21"/>
  <c r="I110" i="21"/>
  <c r="I162" i="21" s="1"/>
  <c r="E194" i="3"/>
  <c r="C1" i="19"/>
  <c r="C42" i="19" s="1"/>
  <c r="M19" i="21"/>
  <c r="L72" i="21"/>
  <c r="L124" i="21" s="1"/>
  <c r="H35" i="21"/>
  <c r="G88" i="21"/>
  <c r="G140" i="21" s="1"/>
  <c r="E167" i="21"/>
  <c r="G27" i="3" s="1"/>
  <c r="E2" i="19" s="1"/>
  <c r="H45" i="21"/>
  <c r="G98" i="21"/>
  <c r="G150" i="21" s="1"/>
  <c r="H24" i="21"/>
  <c r="G77" i="21"/>
  <c r="G129" i="21" s="1"/>
  <c r="I27" i="21"/>
  <c r="H80" i="21"/>
  <c r="H132" i="21" s="1"/>
  <c r="H146" i="21"/>
  <c r="I94" i="21"/>
  <c r="J50" i="21"/>
  <c r="I103" i="21"/>
  <c r="I155" i="21" s="1"/>
  <c r="H32" i="21"/>
  <c r="G85" i="21"/>
  <c r="G137" i="21" s="1"/>
  <c r="H38" i="21"/>
  <c r="G91" i="21"/>
  <c r="G143" i="21" s="1"/>
  <c r="K21" i="21"/>
  <c r="J74" i="21"/>
  <c r="J126" i="21" s="1"/>
  <c r="H28" i="21"/>
  <c r="G81" i="21"/>
  <c r="G133" i="21" s="1"/>
  <c r="H16" i="21"/>
  <c r="G69" i="21"/>
  <c r="G121" i="21" s="1"/>
  <c r="L52" i="21"/>
  <c r="K105" i="21"/>
  <c r="K157" i="21" s="1"/>
  <c r="G31" i="3"/>
  <c r="E3" i="19" s="1"/>
  <c r="G20" i="3"/>
  <c r="E166" i="21"/>
  <c r="F194" i="3"/>
  <c r="D1" i="19"/>
  <c r="D42" i="19" s="1"/>
  <c r="N37" i="21"/>
  <c r="M90" i="21"/>
  <c r="M142" i="21" s="1"/>
  <c r="O37" i="21"/>
  <c r="H34" i="21"/>
  <c r="G87" i="21"/>
  <c r="G139" i="21" s="1"/>
  <c r="I43" i="21"/>
  <c r="H96" i="21"/>
  <c r="H148" i="21" s="1"/>
  <c r="N54" i="21"/>
  <c r="M107" i="21"/>
  <c r="M159" i="21" s="1"/>
  <c r="I49" i="21"/>
  <c r="H102" i="21"/>
  <c r="H154" i="21" s="1"/>
  <c r="H26" i="21"/>
  <c r="G79" i="21"/>
  <c r="G131" i="21" s="1"/>
  <c r="I25" i="21"/>
  <c r="H78" i="21"/>
  <c r="H130" i="21" s="1"/>
  <c r="H18" i="21"/>
  <c r="G71" i="21"/>
  <c r="G123" i="21" s="1"/>
  <c r="I15" i="21"/>
  <c r="H68" i="21"/>
  <c r="H120" i="21" s="1"/>
  <c r="I17" i="21"/>
  <c r="H70" i="21"/>
  <c r="H122" i="21" s="1"/>
  <c r="K12" i="21"/>
  <c r="J65" i="21"/>
  <c r="J117" i="21" s="1"/>
  <c r="G13" i="21"/>
  <c r="F66" i="21"/>
  <c r="F118" i="21" s="1"/>
  <c r="F61" i="21"/>
  <c r="N42" i="21"/>
  <c r="L58" i="21" l="1"/>
  <c r="K111" i="21"/>
  <c r="K163" i="21" s="1"/>
  <c r="J48" i="21"/>
  <c r="I101" i="21"/>
  <c r="I153" i="21" s="1"/>
  <c r="I20" i="21"/>
  <c r="H73" i="21"/>
  <c r="H125" i="21" s="1"/>
  <c r="M152" i="21"/>
  <c r="N100" i="21"/>
  <c r="N152" i="21" s="1"/>
  <c r="O152" i="21" s="1"/>
  <c r="O42" i="21"/>
  <c r="N107" i="21"/>
  <c r="N159" i="21" s="1"/>
  <c r="O159" i="21" s="1"/>
  <c r="N90" i="21"/>
  <c r="N142" i="21" s="1"/>
  <c r="O142" i="21" s="1"/>
  <c r="L105" i="21"/>
  <c r="L157" i="21" s="1"/>
  <c r="M52" i="21"/>
  <c r="K50" i="21"/>
  <c r="J103" i="21"/>
  <c r="J155" i="21" s="1"/>
  <c r="I45" i="21"/>
  <c r="H98" i="21"/>
  <c r="H150" i="21" s="1"/>
  <c r="J11" i="21"/>
  <c r="I64" i="21"/>
  <c r="I116" i="21" s="1"/>
  <c r="N46" i="21"/>
  <c r="N99" i="21" s="1"/>
  <c r="N151" i="21" s="1"/>
  <c r="O151" i="21" s="1"/>
  <c r="M99" i="21"/>
  <c r="M151" i="21" s="1"/>
  <c r="O46" i="21"/>
  <c r="I24" i="21"/>
  <c r="H77" i="21"/>
  <c r="H129" i="21" s="1"/>
  <c r="L12" i="21"/>
  <c r="K65" i="21"/>
  <c r="K117" i="21" s="1"/>
  <c r="J25" i="21"/>
  <c r="I78" i="21"/>
  <c r="I130" i="21" s="1"/>
  <c r="L21" i="21"/>
  <c r="K74" i="21"/>
  <c r="K126" i="21" s="1"/>
  <c r="I146" i="21"/>
  <c r="J94" i="21"/>
  <c r="L53" i="21"/>
  <c r="K106" i="21"/>
  <c r="K158" i="21" s="1"/>
  <c r="J23" i="21"/>
  <c r="I76" i="21"/>
  <c r="I128" i="21" s="1"/>
  <c r="O54" i="21"/>
  <c r="I32" i="21"/>
  <c r="H85" i="21"/>
  <c r="H137" i="21" s="1"/>
  <c r="I40" i="21"/>
  <c r="H93" i="21"/>
  <c r="H145" i="21" s="1"/>
  <c r="K44" i="21"/>
  <c r="J97" i="21"/>
  <c r="J149" i="21" s="1"/>
  <c r="N19" i="21"/>
  <c r="N72" i="21" s="1"/>
  <c r="N124" i="21" s="1"/>
  <c r="M72" i="21"/>
  <c r="M124" i="21" s="1"/>
  <c r="H31" i="3"/>
  <c r="F3" i="19" s="1"/>
  <c r="H20" i="3"/>
  <c r="H23" i="3" s="1"/>
  <c r="F166" i="21"/>
  <c r="F167" i="21" s="1"/>
  <c r="J17" i="21"/>
  <c r="I70" i="21"/>
  <c r="I122" i="21" s="1"/>
  <c r="I29" i="21"/>
  <c r="H82" i="21"/>
  <c r="H134" i="21" s="1"/>
  <c r="I22" i="21"/>
  <c r="H75" i="21"/>
  <c r="H127" i="21" s="1"/>
  <c r="K147" i="21"/>
  <c r="L95" i="21"/>
  <c r="J39" i="21"/>
  <c r="I92" i="21"/>
  <c r="I144" i="21" s="1"/>
  <c r="I26" i="21"/>
  <c r="H79" i="21"/>
  <c r="H131" i="21" s="1"/>
  <c r="J43" i="21"/>
  <c r="I96" i="21"/>
  <c r="I148" i="21" s="1"/>
  <c r="I38" i="21"/>
  <c r="H91" i="21"/>
  <c r="H143" i="21" s="1"/>
  <c r="I35" i="21"/>
  <c r="H88" i="21"/>
  <c r="H140" i="21" s="1"/>
  <c r="K57" i="21"/>
  <c r="J110" i="21"/>
  <c r="J162" i="21" s="1"/>
  <c r="K14" i="21"/>
  <c r="J67" i="21"/>
  <c r="J119" i="21" s="1"/>
  <c r="I18" i="21"/>
  <c r="H71" i="21"/>
  <c r="H123" i="21" s="1"/>
  <c r="I28" i="21"/>
  <c r="H81" i="21"/>
  <c r="H133" i="21" s="1"/>
  <c r="J15" i="21"/>
  <c r="I68" i="21"/>
  <c r="I120" i="21" s="1"/>
  <c r="I16" i="21"/>
  <c r="H69" i="21"/>
  <c r="H121" i="21" s="1"/>
  <c r="I80" i="21"/>
  <c r="I132" i="21" s="1"/>
  <c r="J27" i="21"/>
  <c r="H89" i="21"/>
  <c r="H141" i="21" s="1"/>
  <c r="I36" i="21"/>
  <c r="I30" i="21"/>
  <c r="H83" i="21"/>
  <c r="H135" i="21" s="1"/>
  <c r="J86" i="21"/>
  <c r="I138" i="21"/>
  <c r="O124" i="21"/>
  <c r="H13" i="21"/>
  <c r="G66" i="21"/>
  <c r="G118" i="21" s="1"/>
  <c r="G61" i="21"/>
  <c r="J49" i="21"/>
  <c r="I102" i="21"/>
  <c r="I154" i="21" s="1"/>
  <c r="I34" i="21"/>
  <c r="H87" i="21"/>
  <c r="H139" i="21" s="1"/>
  <c r="G23" i="3"/>
  <c r="O19" i="21"/>
  <c r="I84" i="21"/>
  <c r="H136" i="21"/>
  <c r="M41" i="21"/>
  <c r="N112" i="21"/>
  <c r="N164" i="21" s="1"/>
  <c r="O164" i="21" s="1"/>
  <c r="O59" i="21"/>
  <c r="N104" i="21"/>
  <c r="N156" i="21" s="1"/>
  <c r="O156" i="21" s="1"/>
  <c r="O51" i="21"/>
  <c r="J56" i="21"/>
  <c r="I109" i="21"/>
  <c r="I161" i="21" s="1"/>
  <c r="H27" i="3" l="1"/>
  <c r="F2" i="19" s="1"/>
  <c r="J34" i="21"/>
  <c r="I87" i="21"/>
  <c r="I139" i="21" s="1"/>
  <c r="K27" i="21"/>
  <c r="J80" i="21"/>
  <c r="J132" i="21" s="1"/>
  <c r="L57" i="21"/>
  <c r="K110" i="21"/>
  <c r="K162" i="21" s="1"/>
  <c r="J22" i="21"/>
  <c r="I75" i="21"/>
  <c r="I127" i="21" s="1"/>
  <c r="H194" i="3"/>
  <c r="F1" i="19"/>
  <c r="F42" i="19" s="1"/>
  <c r="J40" i="21"/>
  <c r="I93" i="21"/>
  <c r="I145" i="21" s="1"/>
  <c r="K23" i="21"/>
  <c r="J76" i="21"/>
  <c r="J128" i="21" s="1"/>
  <c r="J24" i="21"/>
  <c r="I77" i="21"/>
  <c r="I129" i="21" s="1"/>
  <c r="J20" i="21"/>
  <c r="I73" i="21"/>
  <c r="I125" i="21" s="1"/>
  <c r="J36" i="21"/>
  <c r="I89" i="21"/>
  <c r="I141" i="21" s="1"/>
  <c r="M12" i="21"/>
  <c r="L65" i="21"/>
  <c r="L117" i="21" s="1"/>
  <c r="K86" i="21"/>
  <c r="J138" i="21"/>
  <c r="J26" i="21"/>
  <c r="I79" i="21"/>
  <c r="I131" i="21" s="1"/>
  <c r="M21" i="21"/>
  <c r="L74" i="21"/>
  <c r="L126" i="21" s="1"/>
  <c r="J45" i="21"/>
  <c r="I98" i="21"/>
  <c r="I150" i="21" s="1"/>
  <c r="L14" i="21"/>
  <c r="K67" i="21"/>
  <c r="K119" i="21" s="1"/>
  <c r="N41" i="21"/>
  <c r="J84" i="21"/>
  <c r="I136" i="21"/>
  <c r="K49" i="21"/>
  <c r="J102" i="21"/>
  <c r="J154" i="21" s="1"/>
  <c r="K15" i="21"/>
  <c r="J68" i="21"/>
  <c r="J120" i="21" s="1"/>
  <c r="J18" i="21"/>
  <c r="I71" i="21"/>
  <c r="I123" i="21" s="1"/>
  <c r="J35" i="21"/>
  <c r="I88" i="21"/>
  <c r="I140" i="21" s="1"/>
  <c r="J29" i="21"/>
  <c r="I82" i="21"/>
  <c r="I134" i="21" s="1"/>
  <c r="J32" i="21"/>
  <c r="I85" i="21"/>
  <c r="I137" i="21" s="1"/>
  <c r="K48" i="21"/>
  <c r="J101" i="21"/>
  <c r="J153" i="21" s="1"/>
  <c r="I31" i="3"/>
  <c r="G3" i="19" s="1"/>
  <c r="I20" i="3"/>
  <c r="I23" i="3" s="1"/>
  <c r="G166" i="21"/>
  <c r="K39" i="21"/>
  <c r="J92" i="21"/>
  <c r="J144" i="21" s="1"/>
  <c r="M53" i="21"/>
  <c r="L106" i="21"/>
  <c r="L158" i="21" s="1"/>
  <c r="K25" i="21"/>
  <c r="J78" i="21"/>
  <c r="J130" i="21" s="1"/>
  <c r="L50" i="21"/>
  <c r="K103" i="21"/>
  <c r="K155" i="21" s="1"/>
  <c r="K17" i="21"/>
  <c r="J70" i="21"/>
  <c r="J122" i="21" s="1"/>
  <c r="J146" i="21"/>
  <c r="K94" i="21"/>
  <c r="K56" i="21"/>
  <c r="J109" i="21"/>
  <c r="J161" i="21" s="1"/>
  <c r="J28" i="21"/>
  <c r="I81" i="21"/>
  <c r="I133" i="21" s="1"/>
  <c r="K11" i="21"/>
  <c r="J64" i="21"/>
  <c r="J116" i="21" s="1"/>
  <c r="J30" i="21"/>
  <c r="I83" i="21"/>
  <c r="I135" i="21" s="1"/>
  <c r="J38" i="21"/>
  <c r="I91" i="21"/>
  <c r="I143" i="21" s="1"/>
  <c r="K43" i="21"/>
  <c r="J96" i="21"/>
  <c r="J148" i="21" s="1"/>
  <c r="G194" i="3"/>
  <c r="E1" i="19"/>
  <c r="E42" i="19" s="1"/>
  <c r="I13" i="21"/>
  <c r="H66" i="21"/>
  <c r="H118" i="21" s="1"/>
  <c r="H61" i="21"/>
  <c r="J16" i="21"/>
  <c r="I69" i="21"/>
  <c r="I121" i="21" s="1"/>
  <c r="L147" i="21"/>
  <c r="M95" i="21"/>
  <c r="L44" i="21"/>
  <c r="K97" i="21"/>
  <c r="K149" i="21" s="1"/>
  <c r="N52" i="21"/>
  <c r="M105" i="21"/>
  <c r="M157" i="21" s="1"/>
  <c r="M58" i="21"/>
  <c r="L111" i="21"/>
  <c r="L163" i="21" s="1"/>
  <c r="K29" i="21" l="1"/>
  <c r="J82" i="21"/>
  <c r="J134" i="21" s="1"/>
  <c r="K20" i="21"/>
  <c r="J73" i="21"/>
  <c r="J125" i="21" s="1"/>
  <c r="K16" i="21"/>
  <c r="J69" i="21"/>
  <c r="J121" i="21" s="1"/>
  <c r="L25" i="21"/>
  <c r="K78" i="21"/>
  <c r="K130" i="21" s="1"/>
  <c r="K34" i="21"/>
  <c r="J87" i="21"/>
  <c r="J139" i="21" s="1"/>
  <c r="N58" i="21"/>
  <c r="N111" i="21" s="1"/>
  <c r="N163" i="21" s="1"/>
  <c r="O163" i="21" s="1"/>
  <c r="M111" i="21"/>
  <c r="M163" i="21" s="1"/>
  <c r="G1" i="19"/>
  <c r="L49" i="21"/>
  <c r="K102" i="21"/>
  <c r="K154" i="21" s="1"/>
  <c r="J20" i="3"/>
  <c r="J23" i="3" s="1"/>
  <c r="J31" i="3"/>
  <c r="H166" i="21"/>
  <c r="L43" i="21"/>
  <c r="K96" i="21"/>
  <c r="K148" i="21" s="1"/>
  <c r="K35" i="21"/>
  <c r="J88" i="21"/>
  <c r="J140" i="21" s="1"/>
  <c r="K84" i="21"/>
  <c r="J136" i="21"/>
  <c r="K45" i="21"/>
  <c r="J98" i="21"/>
  <c r="J150" i="21" s="1"/>
  <c r="L86" i="21"/>
  <c r="K138" i="21"/>
  <c r="K24" i="21"/>
  <c r="J77" i="21"/>
  <c r="J129" i="21" s="1"/>
  <c r="L17" i="21"/>
  <c r="K70" i="21"/>
  <c r="K122" i="21" s="1"/>
  <c r="N53" i="21"/>
  <c r="M106" i="21"/>
  <c r="M158" i="21" s="1"/>
  <c r="K22" i="21"/>
  <c r="J75" i="21"/>
  <c r="J127" i="21" s="1"/>
  <c r="M14" i="21"/>
  <c r="L67" i="21"/>
  <c r="L119" i="21" s="1"/>
  <c r="K28" i="21"/>
  <c r="J81" i="21"/>
  <c r="J133" i="21" s="1"/>
  <c r="L48" i="21"/>
  <c r="K101" i="21"/>
  <c r="K153" i="21" s="1"/>
  <c r="K18" i="21"/>
  <c r="J71" i="21"/>
  <c r="J123" i="21" s="1"/>
  <c r="N12" i="21"/>
  <c r="M65" i="21"/>
  <c r="M117" i="21" s="1"/>
  <c r="L23" i="21"/>
  <c r="K76" i="21"/>
  <c r="K128" i="21" s="1"/>
  <c r="L27" i="21"/>
  <c r="K80" i="21"/>
  <c r="K132" i="21" s="1"/>
  <c r="K146" i="21"/>
  <c r="L94" i="21"/>
  <c r="K26" i="21"/>
  <c r="J79" i="21"/>
  <c r="J131" i="21" s="1"/>
  <c r="N105" i="21"/>
  <c r="N157" i="21" s="1"/>
  <c r="O157" i="21" s="1"/>
  <c r="O52" i="21"/>
  <c r="H167" i="21"/>
  <c r="J27" i="3" s="1"/>
  <c r="H2" i="19" s="1"/>
  <c r="J83" i="21"/>
  <c r="J135" i="21" s="1"/>
  <c r="K30" i="21"/>
  <c r="M44" i="21"/>
  <c r="L97" i="21"/>
  <c r="L149" i="21" s="1"/>
  <c r="J13" i="21"/>
  <c r="I66" i="21"/>
  <c r="I118" i="21" s="1"/>
  <c r="I61" i="21"/>
  <c r="G167" i="21"/>
  <c r="N21" i="21"/>
  <c r="M74" i="21"/>
  <c r="M126" i="21" s="1"/>
  <c r="M57" i="21"/>
  <c r="L110" i="21"/>
  <c r="L162" i="21" s="1"/>
  <c r="K38" i="21"/>
  <c r="J91" i="21"/>
  <c r="J143" i="21" s="1"/>
  <c r="L56" i="21"/>
  <c r="K109" i="21"/>
  <c r="K161" i="21" s="1"/>
  <c r="L11" i="21"/>
  <c r="K64" i="21"/>
  <c r="K116" i="21" s="1"/>
  <c r="M147" i="21"/>
  <c r="N95" i="21"/>
  <c r="N147" i="21" s="1"/>
  <c r="M50" i="21"/>
  <c r="L103" i="21"/>
  <c r="L155" i="21" s="1"/>
  <c r="L39" i="21"/>
  <c r="K92" i="21"/>
  <c r="K144" i="21" s="1"/>
  <c r="K32" i="21"/>
  <c r="J85" i="21"/>
  <c r="J137" i="21" s="1"/>
  <c r="L15" i="21"/>
  <c r="K68" i="21"/>
  <c r="K120" i="21" s="1"/>
  <c r="O41" i="21"/>
  <c r="K36" i="21"/>
  <c r="J89" i="21"/>
  <c r="J141" i="21" s="1"/>
  <c r="K40" i="21"/>
  <c r="J93" i="21"/>
  <c r="J145" i="21" s="1"/>
  <c r="N106" i="21" l="1"/>
  <c r="N158" i="21" s="1"/>
  <c r="O158" i="21" s="1"/>
  <c r="O53" i="21"/>
  <c r="J194" i="3"/>
  <c r="H1" i="19"/>
  <c r="L92" i="21"/>
  <c r="L144" i="21" s="1"/>
  <c r="M39" i="21"/>
  <c r="L64" i="21"/>
  <c r="L116" i="21" s="1"/>
  <c r="M11" i="21"/>
  <c r="N74" i="21"/>
  <c r="N126" i="21" s="1"/>
  <c r="O126" i="21" s="1"/>
  <c r="O21" i="21"/>
  <c r="N44" i="21"/>
  <c r="M97" i="21"/>
  <c r="M149" i="21" s="1"/>
  <c r="L146" i="21"/>
  <c r="M94" i="21"/>
  <c r="N65" i="21"/>
  <c r="N117" i="21" s="1"/>
  <c r="O117" i="21" s="1"/>
  <c r="O12" i="21"/>
  <c r="L28" i="21"/>
  <c r="K81" i="21"/>
  <c r="K133" i="21" s="1"/>
  <c r="M17" i="21"/>
  <c r="L70" i="21"/>
  <c r="L122" i="21" s="1"/>
  <c r="L84" i="21"/>
  <c r="K136" i="21"/>
  <c r="L20" i="21"/>
  <c r="K73" i="21"/>
  <c r="K125" i="21" s="1"/>
  <c r="H3" i="19"/>
  <c r="L26" i="21"/>
  <c r="K79" i="21"/>
  <c r="K131" i="21" s="1"/>
  <c r="I27" i="3"/>
  <c r="K83" i="21"/>
  <c r="K135" i="21" s="1"/>
  <c r="L30" i="21"/>
  <c r="M49" i="21"/>
  <c r="L102" i="21"/>
  <c r="L154" i="21" s="1"/>
  <c r="L34" i="21"/>
  <c r="K87" i="21"/>
  <c r="K139" i="21" s="1"/>
  <c r="N50" i="21"/>
  <c r="M103" i="21"/>
  <c r="M155" i="21" s="1"/>
  <c r="M56" i="21"/>
  <c r="L109" i="21"/>
  <c r="L161" i="21" s="1"/>
  <c r="N14" i="21"/>
  <c r="M67" i="21"/>
  <c r="M119" i="21" s="1"/>
  <c r="L24" i="21"/>
  <c r="K77" i="21"/>
  <c r="K129" i="21" s="1"/>
  <c r="L35" i="21"/>
  <c r="K88" i="21"/>
  <c r="K140" i="21" s="1"/>
  <c r="K82" i="21"/>
  <c r="K134" i="21" s="1"/>
  <c r="L29" i="21"/>
  <c r="L101" i="21"/>
  <c r="L153" i="21" s="1"/>
  <c r="M48" i="21"/>
  <c r="K20" i="3"/>
  <c r="K23" i="3" s="1"/>
  <c r="K31" i="3"/>
  <c r="I3" i="19" s="1"/>
  <c r="I166" i="21"/>
  <c r="M27" i="21"/>
  <c r="L80" i="21"/>
  <c r="L132" i="21" s="1"/>
  <c r="L18" i="21"/>
  <c r="K71" i="21"/>
  <c r="K123" i="21" s="1"/>
  <c r="M25" i="21"/>
  <c r="L78" i="21"/>
  <c r="L130" i="21" s="1"/>
  <c r="L32" i="21"/>
  <c r="K85" i="21"/>
  <c r="K137" i="21" s="1"/>
  <c r="M23" i="21"/>
  <c r="L76" i="21"/>
  <c r="L128" i="21" s="1"/>
  <c r="K98" i="21"/>
  <c r="K150" i="21" s="1"/>
  <c r="L45" i="21"/>
  <c r="L40" i="21"/>
  <c r="K93" i="21"/>
  <c r="K145" i="21" s="1"/>
  <c r="M15" i="21"/>
  <c r="L68" i="21"/>
  <c r="L120" i="21" s="1"/>
  <c r="O147" i="21"/>
  <c r="L38" i="21"/>
  <c r="K91" i="21"/>
  <c r="K143" i="21" s="1"/>
  <c r="I167" i="21"/>
  <c r="K27" i="3" s="1"/>
  <c r="I2" i="19" s="1"/>
  <c r="L22" i="21"/>
  <c r="K75" i="21"/>
  <c r="K127" i="21" s="1"/>
  <c r="L138" i="21"/>
  <c r="M86" i="21"/>
  <c r="M43" i="21"/>
  <c r="L96" i="21"/>
  <c r="L148" i="21" s="1"/>
  <c r="O58" i="21"/>
  <c r="N57" i="21"/>
  <c r="M110" i="21"/>
  <c r="M162" i="21" s="1"/>
  <c r="L36" i="21"/>
  <c r="K89" i="21"/>
  <c r="K141" i="21" s="1"/>
  <c r="J66" i="21"/>
  <c r="J118" i="21" s="1"/>
  <c r="K13" i="21"/>
  <c r="J61" i="21"/>
  <c r="L16" i="21"/>
  <c r="K69" i="21"/>
  <c r="K121" i="21" s="1"/>
  <c r="M40" i="21" l="1"/>
  <c r="L93" i="21"/>
  <c r="L145" i="21" s="1"/>
  <c r="M35" i="21"/>
  <c r="L88" i="21"/>
  <c r="L140" i="21" s="1"/>
  <c r="N103" i="21"/>
  <c r="N155" i="21" s="1"/>
  <c r="O155" i="21" s="1"/>
  <c r="O50" i="21"/>
  <c r="M45" i="21"/>
  <c r="L98" i="21"/>
  <c r="L150" i="21" s="1"/>
  <c r="N25" i="21"/>
  <c r="M78" i="21"/>
  <c r="M130" i="21" s="1"/>
  <c r="N48" i="21"/>
  <c r="M101" i="21"/>
  <c r="M153" i="21" s="1"/>
  <c r="G2" i="19"/>
  <c r="G42" i="19" s="1"/>
  <c r="I194" i="3"/>
  <c r="L136" i="21"/>
  <c r="M84" i="21"/>
  <c r="N39" i="21"/>
  <c r="M92" i="21"/>
  <c r="M144" i="21" s="1"/>
  <c r="K194" i="3"/>
  <c r="I1" i="19"/>
  <c r="I42" i="19" s="1"/>
  <c r="M146" i="21"/>
  <c r="N94" i="21"/>
  <c r="N146" i="21" s="1"/>
  <c r="O146" i="21" s="1"/>
  <c r="M38" i="21"/>
  <c r="L91" i="21"/>
  <c r="L143" i="21" s="1"/>
  <c r="M24" i="21"/>
  <c r="L77" i="21"/>
  <c r="L129" i="21" s="1"/>
  <c r="M34" i="21"/>
  <c r="L87" i="21"/>
  <c r="L139" i="21" s="1"/>
  <c r="M20" i="21"/>
  <c r="L73" i="21"/>
  <c r="L125" i="21" s="1"/>
  <c r="M138" i="21"/>
  <c r="N86" i="21"/>
  <c r="N138" i="21" s="1"/>
  <c r="M18" i="21"/>
  <c r="L71" i="21"/>
  <c r="L123" i="21" s="1"/>
  <c r="M26" i="21"/>
  <c r="L79" i="21"/>
  <c r="L131" i="21" s="1"/>
  <c r="N17" i="21"/>
  <c r="M70" i="21"/>
  <c r="M122" i="21" s="1"/>
  <c r="N97" i="21"/>
  <c r="N149" i="21" s="1"/>
  <c r="O149" i="21" s="1"/>
  <c r="O44" i="21"/>
  <c r="H42" i="19"/>
  <c r="N43" i="21"/>
  <c r="M96" i="21"/>
  <c r="M148" i="21" s="1"/>
  <c r="M29" i="21"/>
  <c r="L82" i="21"/>
  <c r="L134" i="21" s="1"/>
  <c r="N67" i="21"/>
  <c r="N119" i="21" s="1"/>
  <c r="O119" i="21" s="1"/>
  <c r="O14" i="21"/>
  <c r="N49" i="21"/>
  <c r="M102" i="21"/>
  <c r="M154" i="21" s="1"/>
  <c r="N11" i="21"/>
  <c r="M64" i="21"/>
  <c r="M116" i="21" s="1"/>
  <c r="M36" i="21"/>
  <c r="L89" i="21"/>
  <c r="L141" i="21" s="1"/>
  <c r="N23" i="21"/>
  <c r="M76" i="21"/>
  <c r="M128" i="21" s="1"/>
  <c r="N27" i="21"/>
  <c r="M80" i="21"/>
  <c r="M132" i="21" s="1"/>
  <c r="M28" i="21"/>
  <c r="L81" i="21"/>
  <c r="L133" i="21" s="1"/>
  <c r="L20" i="3"/>
  <c r="L23" i="3" s="1"/>
  <c r="L31" i="3"/>
  <c r="J3" i="19" s="1"/>
  <c r="J166" i="21"/>
  <c r="J167" i="21" s="1"/>
  <c r="L27" i="3" s="1"/>
  <c r="J2" i="19" s="1"/>
  <c r="L13" i="21"/>
  <c r="K66" i="21"/>
  <c r="K118" i="21" s="1"/>
  <c r="K61" i="21"/>
  <c r="M16" i="21"/>
  <c r="L69" i="21"/>
  <c r="L121" i="21" s="1"/>
  <c r="N110" i="21"/>
  <c r="N162" i="21" s="1"/>
  <c r="O162" i="21" s="1"/>
  <c r="O57" i="21"/>
  <c r="M22" i="21"/>
  <c r="L75" i="21"/>
  <c r="L127" i="21" s="1"/>
  <c r="N15" i="21"/>
  <c r="M68" i="21"/>
  <c r="M120" i="21" s="1"/>
  <c r="M32" i="21"/>
  <c r="L85" i="21"/>
  <c r="L137" i="21" s="1"/>
  <c r="N56" i="21"/>
  <c r="M109" i="21"/>
  <c r="M161" i="21" s="1"/>
  <c r="M30" i="21"/>
  <c r="L83" i="21"/>
  <c r="L135" i="21" s="1"/>
  <c r="N68" i="21" l="1"/>
  <c r="N120" i="21" s="1"/>
  <c r="O120" i="21" s="1"/>
  <c r="O15" i="21"/>
  <c r="N96" i="21"/>
  <c r="N148" i="21" s="1"/>
  <c r="O148" i="21" s="1"/>
  <c r="O43" i="21"/>
  <c r="L66" i="21"/>
  <c r="L118" i="21" s="1"/>
  <c r="M13" i="21"/>
  <c r="L61" i="21"/>
  <c r="N20" i="21"/>
  <c r="M73" i="21"/>
  <c r="M125" i="21" s="1"/>
  <c r="N30" i="21"/>
  <c r="M83" i="21"/>
  <c r="M135" i="21" s="1"/>
  <c r="N76" i="21"/>
  <c r="N128" i="21" s="1"/>
  <c r="O128" i="21" s="1"/>
  <c r="O23" i="21"/>
  <c r="N18" i="21"/>
  <c r="M71" i="21"/>
  <c r="M123" i="21" s="1"/>
  <c r="N64" i="21"/>
  <c r="N116" i="21" s="1"/>
  <c r="O11" i="21"/>
  <c r="N38" i="21"/>
  <c r="M91" i="21"/>
  <c r="M143" i="21" s="1"/>
  <c r="N22" i="21"/>
  <c r="M75" i="21"/>
  <c r="M127" i="21" s="1"/>
  <c r="L194" i="3"/>
  <c r="J1" i="19"/>
  <c r="J42" i="19" s="1"/>
  <c r="O138" i="21"/>
  <c r="M87" i="21"/>
  <c r="M139" i="21" s="1"/>
  <c r="N34" i="21"/>
  <c r="N101" i="21"/>
  <c r="N153" i="21" s="1"/>
  <c r="O153" i="21" s="1"/>
  <c r="O48" i="21"/>
  <c r="N35" i="21"/>
  <c r="M88" i="21"/>
  <c r="M140" i="21" s="1"/>
  <c r="N80" i="21"/>
  <c r="N132" i="21" s="1"/>
  <c r="O132" i="21" s="1"/>
  <c r="O27" i="21"/>
  <c r="N26" i="21"/>
  <c r="M79" i="21"/>
  <c r="M131" i="21" s="1"/>
  <c r="N45" i="21"/>
  <c r="M98" i="21"/>
  <c r="M150" i="21" s="1"/>
  <c r="N102" i="21"/>
  <c r="N154" i="21" s="1"/>
  <c r="O154" i="21" s="1"/>
  <c r="O49" i="21"/>
  <c r="N109" i="21"/>
  <c r="N161" i="21" s="1"/>
  <c r="O161" i="21" s="1"/>
  <c r="O56" i="21"/>
  <c r="N36" i="21"/>
  <c r="M89" i="21"/>
  <c r="M141" i="21" s="1"/>
  <c r="M85" i="21"/>
  <c r="M137" i="21" s="1"/>
  <c r="N32" i="21"/>
  <c r="N16" i="21"/>
  <c r="M69" i="21"/>
  <c r="M121" i="21" s="1"/>
  <c r="N28" i="21"/>
  <c r="M81" i="21"/>
  <c r="M133" i="21" s="1"/>
  <c r="N29" i="21"/>
  <c r="M82" i="21"/>
  <c r="M134" i="21" s="1"/>
  <c r="N70" i="21"/>
  <c r="N122" i="21" s="1"/>
  <c r="O122" i="21" s="1"/>
  <c r="O17" i="21"/>
  <c r="N24" i="21"/>
  <c r="M77" i="21"/>
  <c r="M129" i="21" s="1"/>
  <c r="N92" i="21"/>
  <c r="N144" i="21" s="1"/>
  <c r="O144" i="21" s="1"/>
  <c r="O39" i="21"/>
  <c r="N78" i="21"/>
  <c r="N130" i="21" s="1"/>
  <c r="O130" i="21" s="1"/>
  <c r="O25" i="21"/>
  <c r="M31" i="3"/>
  <c r="K3" i="19" s="1"/>
  <c r="M20" i="3"/>
  <c r="M23" i="3" s="1"/>
  <c r="K166" i="21"/>
  <c r="K167" i="21" s="1"/>
  <c r="M27" i="3" s="1"/>
  <c r="K2" i="19" s="1"/>
  <c r="M136" i="21"/>
  <c r="N84" i="21"/>
  <c r="N136" i="21" s="1"/>
  <c r="O136" i="21" s="1"/>
  <c r="M93" i="21"/>
  <c r="M145" i="21" s="1"/>
  <c r="N40" i="21"/>
  <c r="N73" i="21" l="1"/>
  <c r="N125" i="21" s="1"/>
  <c r="O125" i="21" s="1"/>
  <c r="O20" i="21"/>
  <c r="N77" i="21"/>
  <c r="N129" i="21" s="1"/>
  <c r="O129" i="21" s="1"/>
  <c r="O24" i="21"/>
  <c r="N69" i="21"/>
  <c r="N121" i="21" s="1"/>
  <c r="O121" i="21" s="1"/>
  <c r="O16" i="21"/>
  <c r="N88" i="21"/>
  <c r="N140" i="21" s="1"/>
  <c r="O140" i="21" s="1"/>
  <c r="O35" i="21"/>
  <c r="N71" i="21"/>
  <c r="N123" i="21" s="1"/>
  <c r="O123" i="21" s="1"/>
  <c r="O18" i="21"/>
  <c r="N13" i="21"/>
  <c r="M66" i="21"/>
  <c r="M118" i="21" s="1"/>
  <c r="M61" i="21"/>
  <c r="N75" i="21"/>
  <c r="N127" i="21" s="1"/>
  <c r="O127" i="21" s="1"/>
  <c r="O22" i="21"/>
  <c r="L167" i="21"/>
  <c r="N27" i="3" s="1"/>
  <c r="L2" i="19" s="1"/>
  <c r="M194" i="3"/>
  <c r="K1" i="19"/>
  <c r="K42" i="19" s="1"/>
  <c r="N98" i="21"/>
  <c r="N150" i="21" s="1"/>
  <c r="O150" i="21" s="1"/>
  <c r="O45" i="21"/>
  <c r="N93" i="21"/>
  <c r="N145" i="21" s="1"/>
  <c r="O145" i="21" s="1"/>
  <c r="O40" i="21"/>
  <c r="N87" i="21"/>
  <c r="N139" i="21" s="1"/>
  <c r="O139" i="21" s="1"/>
  <c r="O34" i="21"/>
  <c r="N81" i="21"/>
  <c r="N133" i="21" s="1"/>
  <c r="O133" i="21" s="1"/>
  <c r="O28" i="21"/>
  <c r="N85" i="21"/>
  <c r="N137" i="21" s="1"/>
  <c r="O137" i="21" s="1"/>
  <c r="O32" i="21"/>
  <c r="N91" i="21"/>
  <c r="N143" i="21" s="1"/>
  <c r="O143" i="21" s="1"/>
  <c r="O38" i="21"/>
  <c r="N82" i="21"/>
  <c r="N134" i="21" s="1"/>
  <c r="O134" i="21" s="1"/>
  <c r="O29" i="21"/>
  <c r="N89" i="21"/>
  <c r="N141" i="21" s="1"/>
  <c r="O141" i="21" s="1"/>
  <c r="O36" i="21"/>
  <c r="N79" i="21"/>
  <c r="N131" i="21" s="1"/>
  <c r="O131" i="21" s="1"/>
  <c r="O26" i="21"/>
  <c r="N83" i="21"/>
  <c r="N135" i="21" s="1"/>
  <c r="O135" i="21" s="1"/>
  <c r="O30" i="21"/>
  <c r="N31" i="3"/>
  <c r="L3" i="19" s="1"/>
  <c r="N20" i="3"/>
  <c r="N23" i="3" s="1"/>
  <c r="L166" i="21"/>
  <c r="O116" i="21"/>
  <c r="O31" i="3" l="1"/>
  <c r="M3" i="19" s="1"/>
  <c r="O20" i="3"/>
  <c r="O23" i="3" s="1"/>
  <c r="M166" i="21"/>
  <c r="M167" i="21"/>
  <c r="O27" i="3" s="1"/>
  <c r="M2" i="19" s="1"/>
  <c r="N66" i="21"/>
  <c r="N118" i="21" s="1"/>
  <c r="O13" i="21"/>
  <c r="O61" i="21" s="1"/>
  <c r="N61" i="21"/>
  <c r="N194" i="3"/>
  <c r="L1" i="19"/>
  <c r="L42" i="19" s="1"/>
  <c r="P31" i="3" l="1"/>
  <c r="P20" i="3"/>
  <c r="N166" i="21"/>
  <c r="O166" i="21" s="1"/>
  <c r="O118" i="21"/>
  <c r="N167" i="21"/>
  <c r="O194" i="3"/>
  <c r="M1" i="19"/>
  <c r="M42" i="19" s="1"/>
  <c r="P23" i="3" l="1"/>
  <c r="Q20" i="3"/>
  <c r="Q23" i="3" s="1"/>
  <c r="P27" i="3"/>
  <c r="N2" i="19" s="1"/>
  <c r="O167" i="21"/>
  <c r="Q27" i="3" s="1"/>
  <c r="H24" i="8" s="1"/>
  <c r="N3" i="19"/>
  <c r="Q31" i="3"/>
  <c r="H25" i="8" s="1"/>
  <c r="Q194" i="3" l="1"/>
  <c r="Q196" i="3"/>
  <c r="H12" i="8"/>
  <c r="H22" i="8" s="1"/>
  <c r="H30" i="8" s="1"/>
  <c r="P194" i="3"/>
  <c r="N1" i="19"/>
  <c r="N42" i="19" s="1"/>
  <c r="I30" i="8" l="1"/>
  <c r="H34" i="8"/>
  <c r="G11" i="4"/>
  <c r="Q198" i="3"/>
  <c r="G40" i="4" l="1"/>
  <c r="I11" i="4"/>
  <c r="I40" i="4" s="1"/>
</calcChain>
</file>

<file path=xl/sharedStrings.xml><?xml version="1.0" encoding="utf-8"?>
<sst xmlns="http://schemas.openxmlformats.org/spreadsheetml/2006/main" count="433" uniqueCount="255">
  <si>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</si>
  <si>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</si>
  <si>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</si>
  <si>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</si>
  <si>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</si>
  <si>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</si>
  <si>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</si>
  <si>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</si>
  <si>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</si>
  <si>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</si>
  <si>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</si>
  <si>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</si>
  <si>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</si>
  <si>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</si>
  <si>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</si>
  <si>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</si>
  <si>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</si>
  <si>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</si>
  <si>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</si>
  <si>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VOE/STUDENT LEARNERS</t>
  </si>
  <si>
    <t>HEADCOUNT - TEMP/CONTRACTORS</t>
  </si>
  <si>
    <t>TOTAL HEADCOUNT</t>
  </si>
  <si>
    <t>SALARIES &amp; WAGES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</si>
  <si>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</si>
  <si>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</si>
  <si>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</si>
  <si>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</si>
  <si>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</si>
  <si>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</si>
  <si>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</si>
  <si>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</si>
  <si>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</si>
  <si>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</si>
  <si>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</si>
  <si>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</si>
  <si>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</si>
  <si>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</si>
  <si>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</si>
  <si>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</si>
  <si>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</si>
  <si>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</si>
  <si>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</si>
  <si>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</si>
  <si>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</si>
  <si>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</si>
  <si>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</si>
  <si>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EOTT Energy</t>
  </si>
  <si>
    <t>Florida Gas Transmission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</si>
  <si>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</si>
  <si>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</si>
  <si>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</si>
  <si>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</si>
  <si>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</si>
  <si>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</si>
  <si>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</si>
  <si>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</si>
  <si>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</si>
  <si>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</si>
  <si>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</si>
  <si>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</si>
  <si>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</si>
  <si>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</si>
  <si>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Total Gross Expense</t>
  </si>
  <si>
    <t>Less: distributions to business units</t>
  </si>
  <si>
    <t>Net Expense</t>
  </si>
  <si>
    <t>Headcount (year-end)</t>
  </si>
  <si>
    <t>Enron Europe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</si>
  <si>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</si>
  <si>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</si>
  <si>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</si>
  <si>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</si>
  <si>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</si>
  <si>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</si>
  <si>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</si>
  <si>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</si>
  <si>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</si>
  <si>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</si>
  <si>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</si>
  <si>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</si>
  <si>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</si>
  <si>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</si>
  <si>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</si>
  <si>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</si>
  <si>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</si>
  <si>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</si>
  <si>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</si>
  <si>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</si>
  <si>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</si>
  <si>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</si>
  <si>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</si>
  <si>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</si>
  <si>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</si>
  <si>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</si>
  <si>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DO NOT ENTER FIELDS IN RED</t>
  </si>
  <si>
    <t xml:space="preserve">     Supplies &amp; Expense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</si>
  <si>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</si>
  <si>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</si>
  <si>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</si>
  <si>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</si>
  <si>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</si>
  <si>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</si>
  <si>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1.  Fill in the following information:</t>
  </si>
  <si>
    <t>Cost Center Number</t>
  </si>
  <si>
    <t>Cost Center Name</t>
  </si>
  <si>
    <t>Company Number</t>
  </si>
  <si>
    <t>EMP - PROF. MEMBERSHIP DUES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</si>
  <si>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</si>
  <si>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</si>
  <si>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</si>
  <si>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</si>
  <si>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</si>
  <si>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</si>
  <si>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</si>
  <si>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</si>
  <si>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</si>
  <si>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</si>
  <si>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</si>
  <si>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</si>
  <si>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</si>
  <si>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</si>
  <si>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</si>
  <si>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Enron North America</t>
  </si>
  <si>
    <t>India</t>
  </si>
  <si>
    <t>NET EXPENSES (will remain at cost center)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</si>
  <si>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</si>
  <si>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</si>
  <si>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</si>
  <si>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</si>
  <si>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</si>
  <si>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</si>
  <si>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</si>
  <si>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</si>
  <si>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</si>
  <si>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Enron Broadband Services</t>
  </si>
  <si>
    <t>017H</t>
  </si>
  <si>
    <t>040Y</t>
  </si>
  <si>
    <t>061P</t>
  </si>
  <si>
    <t>Operating</t>
  </si>
  <si>
    <t>&amp; Strategic</t>
  </si>
  <si>
    <t>HEADCOUNT - ANALYST/ASSOCIATE</t>
  </si>
  <si>
    <t>Cost Center Owner</t>
  </si>
  <si>
    <t>Enron Global Markets</t>
  </si>
  <si>
    <t>Enron Industrial Markets</t>
  </si>
  <si>
    <t>G/L Accounts</t>
  </si>
  <si>
    <t>52001500 - 52004500</t>
  </si>
  <si>
    <t>52507000 - 52508000</t>
  </si>
  <si>
    <t>(Associate $10400/mo, 3rd Yr Analyst $7400/mo, Analyst $6400/mo, Tax Analyst $2400/mo,</t>
  </si>
  <si>
    <t>Summer Analyst $3300/mo, Summer Associate $6000/mo)</t>
  </si>
  <si>
    <r>
      <t xml:space="preserve">Corporate Assessment process.  </t>
    </r>
    <r>
      <rPr>
        <i/>
        <sz val="12"/>
        <color indexed="10"/>
        <rFont val="Arial"/>
        <family val="2"/>
      </rPr>
      <t>Please do not add lines to this sheet without contacting Corporate Financial Planning first.</t>
    </r>
  </si>
  <si>
    <r>
      <t>Plan</t>
    </r>
    <r>
      <rPr>
        <sz val="12"/>
        <color indexed="10"/>
        <rFont val="Arial"/>
        <family val="2"/>
      </rPr>
      <t>*</t>
    </r>
  </si>
  <si>
    <t>Co #</t>
  </si>
  <si>
    <t>* Please provide variance explanations for any significant changes from the 2001 estimate.</t>
  </si>
  <si>
    <t>Description</t>
  </si>
  <si>
    <t>NEPCO</t>
  </si>
  <si>
    <t>083E</t>
  </si>
  <si>
    <t>Monthly Alloc</t>
  </si>
  <si>
    <t>Enter positive amounts for distributions in the 2002 Plan column.</t>
  </si>
  <si>
    <t>Check Sum</t>
  </si>
  <si>
    <r>
      <t xml:space="preserve">Check </t>
    </r>
    <r>
      <rPr>
        <b/>
        <i/>
        <sz val="12"/>
        <color indexed="10"/>
        <rFont val="Arial"/>
        <family val="2"/>
      </rPr>
      <t>(should equal 0)</t>
    </r>
  </si>
  <si>
    <t>2002 Operating &amp; Strategic Plan</t>
  </si>
  <si>
    <t xml:space="preserve">      regular salaries will calculate benefits/taxes already included in the flat fee.</t>
  </si>
  <si>
    <t>LOBBYING EXPENSES</t>
  </si>
  <si>
    <t>OUTSIDE SERVICES</t>
  </si>
  <si>
    <t>OUTSIDE SERVICES - CNTRCT - OH</t>
  </si>
  <si>
    <t>TOTAL OUTSIDE SERVICES</t>
  </si>
  <si>
    <t>ALLOCATIONS IN</t>
  </si>
  <si>
    <t>Long Distance</t>
  </si>
  <si>
    <t>TOTAL ALLOCATIONS IN</t>
  </si>
  <si>
    <t>OTHER INCOME</t>
  </si>
  <si>
    <t>Other Income</t>
  </si>
  <si>
    <t>PAYROLL TAXES (Calculated)</t>
  </si>
  <si>
    <t>BENEFITS (Calculated)</t>
  </si>
  <si>
    <t>Plan Based on Headcount (Calculated)</t>
  </si>
  <si>
    <t>Regular - USE 'SALARY' SHEET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</si>
  <si>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</si>
  <si>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</si>
  <si>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</si>
  <si>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</si>
  <si>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</si>
  <si>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</si>
  <si>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</si>
  <si>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</si>
  <si>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</si>
  <si>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</si>
  <si>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</si>
  <si>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</si>
  <si>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</si>
  <si>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</si>
  <si>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</si>
  <si>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</si>
  <si>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</si>
  <si>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</si>
  <si>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</si>
  <si>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</si>
  <si>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</si>
  <si>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</si>
  <si>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</si>
  <si>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</si>
  <si>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</si>
  <si>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Salary Detail</t>
  </si>
  <si>
    <t xml:space="preserve">Outside Services </t>
  </si>
  <si>
    <t>2002 Budget Worksheet - CAPITAL</t>
  </si>
  <si>
    <t>2002 Budget Worksheet - EXPENSE</t>
  </si>
  <si>
    <t>TOTAL EMPLOYEE CAPITAL</t>
  </si>
  <si>
    <t>EMPLOYEE CAPITAL</t>
  </si>
  <si>
    <t>TOTAL CAPITAL EXPENDITURES</t>
  </si>
  <si>
    <t>Capital Expenditures</t>
  </si>
  <si>
    <t xml:space="preserve">3.  Complete the 'Detail Expense' sheet.   </t>
  </si>
  <si>
    <t>5.  Complete the 'Allocations' sheet.  These are the charges you will be sending to each business unit via the</t>
  </si>
  <si>
    <t>6.  The 'Executive Summary' sheet is populated automatically and will be ready for your reference after Steps 1 - 5 are completed.</t>
  </si>
  <si>
    <t>A.  The Payroll Taxes &amp; Benefits will calculate automatically from 'Salary' sheet.</t>
  </si>
  <si>
    <t>2.  Complete the 'Salary' sheet.   Salary information will populate the 'Detail Expense' sheet.</t>
  </si>
  <si>
    <t>52503500, 52504000, 52504100, 52504200, 52504300, 52505000, 52505500, 52506000, 52506500, 52508100, 52508500, 53900000</t>
  </si>
  <si>
    <t>C.  Fill out the expense information by account.  Do not forget to include the provided EPSC charges.</t>
  </si>
  <si>
    <t>ANALYST &amp; ASSOCIATE ALLOCATIONS</t>
  </si>
  <si>
    <t>EEOS</t>
  </si>
  <si>
    <t>ETS - Headquarters</t>
  </si>
  <si>
    <t>Enron Principal Initiatives</t>
  </si>
  <si>
    <t>PGG</t>
  </si>
  <si>
    <t>EGAS</t>
  </si>
  <si>
    <t>Enron Global Finance</t>
  </si>
  <si>
    <t>016R</t>
  </si>
  <si>
    <t>EPSC Charges</t>
  </si>
  <si>
    <t>Analyst &amp; Associate Allocations</t>
  </si>
  <si>
    <t>B.  Enter Analyst &amp; Associate fee information on the 'Analyst &amp; Associate Allocations' line.  Including it in your</t>
  </si>
  <si>
    <t xml:space="preserve">D.  Enter plan amount for EIS Long Distance charges (This should cover charges for Market data, WAN links, Long distance, </t>
  </si>
  <si>
    <t xml:space="preserve">      and Communications churns).  All other EIS charges will be calculated based on headcount.</t>
  </si>
  <si>
    <t>Enron Networks</t>
  </si>
  <si>
    <t>53800000, 53801000</t>
  </si>
  <si>
    <t>7.  Return completed file to Elizabeth Linnell by August 6th.</t>
  </si>
  <si>
    <r>
      <t xml:space="preserve">4.  Complete the 'Detail Capital' sheet.   </t>
    </r>
    <r>
      <rPr>
        <i/>
        <strike/>
        <sz val="12"/>
        <color indexed="10"/>
        <rFont val="Arial"/>
        <family val="2"/>
      </rPr>
      <t>Please do not capitalize more than planned expenses.</t>
    </r>
  </si>
  <si>
    <t>0011</t>
  </si>
  <si>
    <t>100145</t>
  </si>
  <si>
    <t>International Public Relations and Marketing</t>
  </si>
  <si>
    <t>John Ambler</t>
  </si>
  <si>
    <t>Vice President (John Ambler)</t>
  </si>
  <si>
    <t>Sr. Director (Keith Miceli)</t>
  </si>
  <si>
    <t>Director (Habiba Bayi)</t>
  </si>
  <si>
    <t>Manager (Johan Zaayman)</t>
  </si>
  <si>
    <t>Sr. Specialist (Katrin Haux)</t>
  </si>
  <si>
    <t>Specialist (to be filled in Aug 2000)</t>
  </si>
  <si>
    <t>Sr. Adm. Asst (Carla Galvan)</t>
  </si>
  <si>
    <t>Assoc. (Beth Peters convert to SrSpec)</t>
  </si>
  <si>
    <t>Regional/function meetings</t>
  </si>
  <si>
    <t>Project /work overflow</t>
  </si>
  <si>
    <t>Classes for staff</t>
  </si>
  <si>
    <t>PRSA, IABC,IPAD</t>
  </si>
  <si>
    <t>International/Dom. Travel on Projects</t>
  </si>
  <si>
    <t>Events, contractors</t>
  </si>
  <si>
    <t>PR Firms (Int'l/project&amp;regional)</t>
  </si>
  <si>
    <t xml:space="preserve">Brochures/Ads </t>
  </si>
  <si>
    <t>GSM/cellular/remote</t>
  </si>
  <si>
    <t>GPAI/HWAC/</t>
  </si>
  <si>
    <t>Int'l pilot programs/matches</t>
  </si>
  <si>
    <t>Based on Historical usage and anticipated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</si>
</sst>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000"/>
    <numFmt numFmtId="170" formatCode="0000"/>
    <numFmt numFmtId="176" formatCode="000\-00\-0000"/>
    <numFmt numFmtId="177" formatCode="0_);\(0\)"/>
  </numFmts>
  <fonts count="30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i/>
      <sz val="12"/>
      <color indexed="10"/>
      <name val="Arial"/>
      <family val="2"/>
    </font>
    <font>
      <sz val="12"/>
      <color indexed="55"/>
      <name val="Arial"/>
      <family val="2"/>
    </font>
    <font>
      <b/>
      <i/>
      <sz val="9"/>
      <color indexed="10"/>
      <name val="Arial"/>
      <family val="2"/>
    </font>
    <font>
      <b/>
      <i/>
      <sz val="14"/>
      <color indexed="10"/>
      <name val="Arial"/>
      <family val="2"/>
    </font>
    <font>
      <b/>
      <i/>
      <sz val="12"/>
      <color indexed="10"/>
      <name val="Arial"/>
      <family val="2"/>
    </font>
    <font>
      <sz val="14"/>
      <color indexed="12"/>
      <name val="Arial"/>
      <family val="2"/>
    </font>
    <font>
      <strike/>
      <sz val="12"/>
      <name val="Arial"/>
      <family val="2"/>
    </font>
    <font>
      <i/>
      <strike/>
      <sz val="1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32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8" fillId="0" borderId="0" xfId="0" applyFont="1"/>
    <xf numFmtId="37" fontId="6" fillId="0" borderId="0" xfId="0" applyFont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0" fillId="0" borderId="2" xfId="0" applyBorder="1"/>
    <xf numFmtId="169" fontId="3" fillId="0" borderId="0" xfId="0" applyNumberFormat="1" applyFont="1"/>
    <xf numFmtId="37" fontId="0" fillId="0" borderId="0" xfId="0" applyBorder="1"/>
    <xf numFmtId="37" fontId="0" fillId="0" borderId="0" xfId="0" applyBorder="1" applyAlignment="1">
      <alignment horizontal="center"/>
    </xf>
    <xf numFmtId="37" fontId="5" fillId="0" borderId="0" xfId="0" applyFont="1" applyAlignment="1">
      <alignment horizontal="center"/>
    </xf>
    <xf numFmtId="37" fontId="3" fillId="0" borderId="3" xfId="0" applyFont="1" applyBorder="1"/>
    <xf numFmtId="37" fontId="3" fillId="0" borderId="4" xfId="0" applyFont="1" applyBorder="1" applyAlignment="1">
      <alignment horizontal="center"/>
    </xf>
    <xf numFmtId="37" fontId="3" fillId="0" borderId="3" xfId="0" applyFont="1" applyBorder="1" applyAlignment="1">
      <alignment horizontal="center"/>
    </xf>
    <xf numFmtId="37" fontId="7" fillId="0" borderId="3" xfId="0" applyFont="1" applyBorder="1"/>
    <xf numFmtId="37" fontId="12" fillId="0" borderId="0" xfId="0" applyFont="1"/>
    <xf numFmtId="37" fontId="16" fillId="0" borderId="0" xfId="0" applyFont="1"/>
    <xf numFmtId="37" fontId="16" fillId="0" borderId="2" xfId="0" applyFont="1" applyBorder="1"/>
    <xf numFmtId="37" fontId="16" fillId="0" borderId="0" xfId="0" applyFont="1" applyBorder="1"/>
    <xf numFmtId="37" fontId="18" fillId="0" borderId="5" xfId="0" applyFont="1" applyBorder="1"/>
    <xf numFmtId="37" fontId="18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Continuous"/>
    </xf>
    <xf numFmtId="37" fontId="5" fillId="0" borderId="6" xfId="0" applyFont="1" applyBorder="1"/>
    <xf numFmtId="0" fontId="5" fillId="0" borderId="6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6" xfId="0" applyNumberFormat="1" applyFont="1" applyBorder="1" applyProtection="1"/>
    <xf numFmtId="37" fontId="5" fillId="0" borderId="7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4" fillId="0" borderId="0" xfId="0" applyFont="1"/>
    <xf numFmtId="170" fontId="14" fillId="0" borderId="0" xfId="0" applyNumberFormat="1" applyFont="1" applyAlignment="1">
      <alignment horizontal="left"/>
    </xf>
    <xf numFmtId="37" fontId="13" fillId="2" borderId="3" xfId="0" applyFont="1" applyFill="1" applyBorder="1"/>
    <xf numFmtId="37" fontId="0" fillId="2" borderId="3" xfId="0" applyFill="1" applyBorder="1"/>
    <xf numFmtId="37" fontId="3" fillId="2" borderId="4" xfId="0" applyFont="1" applyFill="1" applyBorder="1" applyAlignment="1">
      <alignment horizontal="center"/>
    </xf>
    <xf numFmtId="37" fontId="12" fillId="2" borderId="3" xfId="0" applyFont="1" applyFill="1" applyBorder="1"/>
    <xf numFmtId="37" fontId="6" fillId="2" borderId="8" xfId="0" applyFont="1" applyFill="1" applyBorder="1"/>
    <xf numFmtId="37" fontId="16" fillId="2" borderId="8" xfId="0" applyFont="1" applyFill="1" applyBorder="1"/>
    <xf numFmtId="37" fontId="16" fillId="2" borderId="3" xfId="0" applyFont="1" applyFill="1" applyBorder="1"/>
    <xf numFmtId="37" fontId="3" fillId="2" borderId="9" xfId="0" applyFont="1" applyFill="1" applyBorder="1"/>
    <xf numFmtId="37" fontId="6" fillId="2" borderId="3" xfId="0" applyFont="1" applyFill="1" applyBorder="1" applyAlignment="1">
      <alignment horizontal="center"/>
    </xf>
    <xf numFmtId="37" fontId="6" fillId="2" borderId="3" xfId="0" applyFont="1" applyFill="1" applyBorder="1"/>
    <xf numFmtId="37" fontId="0" fillId="0" borderId="0" xfId="0" applyFill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2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13" fillId="0" borderId="0" xfId="0" applyFont="1"/>
    <xf numFmtId="37" fontId="8" fillId="2" borderId="3" xfId="0" applyFont="1" applyFill="1" applyBorder="1"/>
    <xf numFmtId="37" fontId="3" fillId="0" borderId="2" xfId="0" applyFont="1" applyBorder="1" applyAlignment="1">
      <alignment horizontal="centerContinuous"/>
    </xf>
    <xf numFmtId="37" fontId="5" fillId="0" borderId="2" xfId="0" applyFont="1" applyBorder="1" applyAlignment="1">
      <alignment horizontal="centerContinuous"/>
    </xf>
    <xf numFmtId="37" fontId="0" fillId="2" borderId="10" xfId="0" applyFill="1" applyBorder="1"/>
    <xf numFmtId="1" fontId="3" fillId="0" borderId="0" xfId="0" applyNumberFormat="1" applyFont="1" applyAlignment="1">
      <alignment horizontal="center"/>
    </xf>
    <xf numFmtId="1" fontId="3" fillId="0" borderId="11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1" xfId="0" applyNumberFormat="1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1" fontId="6" fillId="0" borderId="11" xfId="0" applyNumberFormat="1" applyFont="1" applyBorder="1" applyAlignment="1">
      <alignment horizontal="left"/>
    </xf>
    <xf numFmtId="1" fontId="8" fillId="0" borderId="0" xfId="0" applyNumberFormat="1" applyFont="1"/>
    <xf numFmtId="1" fontId="13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4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5" xfId="0" applyNumberFormat="1" applyBorder="1"/>
    <xf numFmtId="169" fontId="0" fillId="0" borderId="0" xfId="0" applyNumberFormat="1" applyBorder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3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3" xfId="0" applyFill="1" applyBorder="1" applyProtection="1">
      <protection locked="0"/>
    </xf>
    <xf numFmtId="37" fontId="7" fillId="2" borderId="3" xfId="0" applyFont="1" applyFill="1" applyBorder="1" applyProtection="1">
      <protection locked="0"/>
    </xf>
    <xf numFmtId="37" fontId="2" fillId="2" borderId="4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4" xfId="0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0" xfId="0" applyFont="1" applyFill="1" applyBorder="1" applyProtection="1">
      <protection locked="0"/>
    </xf>
    <xf numFmtId="37" fontId="8" fillId="0" borderId="0" xfId="0" applyFont="1" applyProtection="1">
      <protection locked="0"/>
    </xf>
    <xf numFmtId="37" fontId="12" fillId="2" borderId="3" xfId="0" applyFont="1" applyFill="1" applyBorder="1" applyProtection="1">
      <protection locked="0"/>
    </xf>
    <xf numFmtId="170" fontId="14" fillId="0" borderId="0" xfId="0" applyNumberFormat="1" applyFont="1"/>
    <xf numFmtId="37" fontId="13" fillId="2" borderId="10" xfId="0" applyFont="1" applyFill="1" applyBorder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37" fontId="3" fillId="2" borderId="4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8" fillId="2" borderId="3" xfId="0" applyFont="1" applyFill="1" applyBorder="1" applyProtection="1">
      <protection locked="0"/>
    </xf>
    <xf numFmtId="37" fontId="15" fillId="2" borderId="3" xfId="0" applyFont="1" applyFill="1" applyBorder="1" applyProtection="1">
      <protection locked="0"/>
    </xf>
    <xf numFmtId="37" fontId="16" fillId="2" borderId="8" xfId="0" applyFont="1" applyFill="1" applyBorder="1" applyProtection="1">
      <protection locked="0"/>
    </xf>
    <xf numFmtId="37" fontId="10" fillId="2" borderId="3" xfId="0" applyFont="1" applyFill="1" applyBorder="1" applyProtection="1">
      <protection locked="0"/>
    </xf>
    <xf numFmtId="37" fontId="16" fillId="2" borderId="3" xfId="0" applyFont="1" applyFill="1" applyBorder="1" applyProtection="1">
      <protection locked="0"/>
    </xf>
    <xf numFmtId="37" fontId="8" fillId="2" borderId="4" xfId="0" applyFont="1" applyFill="1" applyBorder="1" applyProtection="1">
      <protection locked="0"/>
    </xf>
    <xf numFmtId="176" fontId="21" fillId="0" borderId="0" xfId="0" applyNumberFormat="1" applyFont="1" applyProtection="1">
      <protection locked="0"/>
    </xf>
    <xf numFmtId="1" fontId="18" fillId="3" borderId="12" xfId="0" applyNumberFormat="1" applyFont="1" applyFill="1" applyBorder="1"/>
    <xf numFmtId="37" fontId="6" fillId="3" borderId="13" xfId="0" applyFont="1" applyFill="1" applyBorder="1"/>
    <xf numFmtId="37" fontId="15" fillId="0" borderId="0" xfId="0" applyFont="1"/>
    <xf numFmtId="37" fontId="15" fillId="0" borderId="0" xfId="0" applyFont="1" applyFill="1" applyBorder="1"/>
    <xf numFmtId="37" fontId="8" fillId="0" borderId="1" xfId="0" applyFont="1" applyBorder="1" applyProtection="1">
      <protection locked="0"/>
    </xf>
    <xf numFmtId="1" fontId="18" fillId="3" borderId="14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3" xfId="0" applyNumberFormat="1" applyFont="1" applyFill="1" applyBorder="1" applyAlignment="1" applyProtection="1">
      <alignment horizontal="centerContinuous"/>
      <protection locked="0"/>
    </xf>
    <xf numFmtId="1" fontId="17" fillId="3" borderId="14" xfId="0" applyNumberFormat="1" applyFont="1" applyFill="1" applyBorder="1" applyProtection="1">
      <protection locked="0"/>
    </xf>
    <xf numFmtId="37" fontId="19" fillId="3" borderId="0" xfId="0" applyFont="1" applyFill="1" applyProtection="1">
      <protection locked="0"/>
    </xf>
    <xf numFmtId="37" fontId="19" fillId="0" borderId="0" xfId="0" applyFont="1" applyProtection="1">
      <protection locked="0"/>
    </xf>
    <xf numFmtId="1" fontId="17" fillId="3" borderId="15" xfId="0" applyNumberFormat="1" applyFont="1" applyFill="1" applyBorder="1" applyProtection="1">
      <protection locked="0"/>
    </xf>
    <xf numFmtId="37" fontId="13" fillId="3" borderId="1" xfId="0" applyFont="1" applyFill="1" applyBorder="1" applyProtection="1">
      <protection locked="0"/>
    </xf>
    <xf numFmtId="37" fontId="18" fillId="0" borderId="0" xfId="0" applyFont="1" applyProtection="1">
      <protection locked="0"/>
    </xf>
    <xf numFmtId="37" fontId="3" fillId="2" borderId="3" xfId="0" applyFont="1" applyFill="1" applyBorder="1" applyProtection="1">
      <protection locked="0"/>
    </xf>
    <xf numFmtId="170" fontId="18" fillId="0" borderId="0" xfId="0" applyNumberFormat="1" applyFont="1" applyProtection="1">
      <protection locked="0"/>
    </xf>
    <xf numFmtId="170" fontId="18" fillId="0" borderId="0" xfId="0" applyNumberFormat="1" applyFont="1" applyAlignment="1" applyProtection="1">
      <alignment horizontal="left"/>
      <protection locked="0"/>
    </xf>
    <xf numFmtId="177" fontId="6" fillId="2" borderId="3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37" fontId="5" fillId="0" borderId="1" xfId="0" applyFont="1" applyBorder="1" applyAlignment="1">
      <alignment horizontal="center"/>
    </xf>
    <xf numFmtId="37" fontId="23" fillId="0" borderId="0" xfId="0" applyFont="1"/>
    <xf numFmtId="37" fontId="24" fillId="0" borderId="0" xfId="0" applyFont="1"/>
    <xf numFmtId="37" fontId="3" fillId="0" borderId="10" xfId="0" applyFont="1" applyBorder="1" applyAlignment="1">
      <alignment horizontal="center"/>
    </xf>
    <xf numFmtId="37" fontId="11" fillId="0" borderId="3" xfId="0" applyFont="1" applyBorder="1" applyAlignment="1"/>
    <xf numFmtId="37" fontId="0" fillId="0" borderId="3" xfId="0" applyBorder="1" applyAlignment="1"/>
    <xf numFmtId="0" fontId="3" fillId="0" borderId="10" xfId="0" applyNumberFormat="1" applyFont="1" applyBorder="1" applyAlignment="1">
      <alignment horizontal="center"/>
    </xf>
    <xf numFmtId="37" fontId="25" fillId="0" borderId="0" xfId="0" applyFont="1" applyProtection="1">
      <protection locked="0"/>
    </xf>
    <xf numFmtId="37" fontId="0" fillId="0" borderId="0" xfId="0" applyFill="1"/>
    <xf numFmtId="0" fontId="5" fillId="0" borderId="0" xfId="0" applyNumberFormat="1" applyFont="1" applyBorder="1" applyAlignment="1">
      <alignment horizontal="centerContinuous"/>
    </xf>
    <xf numFmtId="0" fontId="5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37" fontId="3" fillId="0" borderId="0" xfId="0" applyFont="1" applyBorder="1" applyAlignment="1">
      <alignment horizontal="center"/>
    </xf>
    <xf numFmtId="37" fontId="3" fillId="0" borderId="0" xfId="0" applyFont="1" applyBorder="1"/>
    <xf numFmtId="37" fontId="0" fillId="0" borderId="0" xfId="0" applyBorder="1" applyAlignment="1"/>
    <xf numFmtId="37" fontId="7" fillId="0" borderId="0" xfId="0" applyFont="1" applyBorder="1"/>
    <xf numFmtId="37" fontId="7" fillId="0" borderId="8" xfId="0" applyFont="1" applyFill="1" applyBorder="1"/>
    <xf numFmtId="37" fontId="7" fillId="0" borderId="4" xfId="0" applyFont="1" applyBorder="1"/>
    <xf numFmtId="37" fontId="0" fillId="0" borderId="0" xfId="0" applyFill="1" applyBorder="1" applyAlignment="1"/>
    <xf numFmtId="37" fontId="0" fillId="0" borderId="3" xfId="0" applyFill="1" applyBorder="1" applyAlignment="1"/>
    <xf numFmtId="37" fontId="5" fillId="0" borderId="0" xfId="0" applyFont="1" applyBorder="1" applyAlignment="1">
      <alignment horizontal="center"/>
    </xf>
    <xf numFmtId="37" fontId="0" fillId="0" borderId="3" xfId="0" applyBorder="1"/>
    <xf numFmtId="37" fontId="0" fillId="0" borderId="0" xfId="0" applyAlignment="1">
      <alignment wrapText="1"/>
    </xf>
    <xf numFmtId="37" fontId="6" fillId="0" borderId="0" xfId="0" applyFont="1" applyAlignment="1">
      <alignment horizontal="center"/>
    </xf>
    <xf numFmtId="37" fontId="3" fillId="0" borderId="4" xfId="0" applyFont="1" applyBorder="1"/>
    <xf numFmtId="37" fontId="11" fillId="0" borderId="0" xfId="0" applyFont="1" applyFill="1" applyBorder="1" applyAlignment="1"/>
    <xf numFmtId="1" fontId="8" fillId="3" borderId="0" xfId="0" applyNumberFormat="1" applyFont="1" applyFill="1" applyAlignment="1">
      <alignment horizontal="left"/>
    </xf>
    <xf numFmtId="37" fontId="8" fillId="3" borderId="0" xfId="0" applyFont="1" applyFill="1"/>
    <xf numFmtId="1" fontId="0" fillId="0" borderId="0" xfId="0" applyNumberFormat="1" applyBorder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6" fillId="2" borderId="10" xfId="0" applyFont="1" applyFill="1" applyBorder="1"/>
    <xf numFmtId="37" fontId="13" fillId="2" borderId="12" xfId="0" applyFont="1" applyFill="1" applyBorder="1" applyProtection="1">
      <protection locked="0"/>
    </xf>
    <xf numFmtId="37" fontId="13" fillId="2" borderId="16" xfId="0" applyFont="1" applyFill="1" applyBorder="1" applyProtection="1">
      <protection locked="0"/>
    </xf>
    <xf numFmtId="37" fontId="13" fillId="2" borderId="14" xfId="0" applyFont="1" applyFill="1" applyBorder="1" applyProtection="1">
      <protection locked="0"/>
    </xf>
    <xf numFmtId="37" fontId="13" fillId="2" borderId="17" xfId="0" applyFont="1" applyFill="1" applyBorder="1" applyProtection="1">
      <protection locked="0"/>
    </xf>
    <xf numFmtId="37" fontId="8" fillId="2" borderId="14" xfId="0" applyFont="1" applyFill="1" applyBorder="1" applyProtection="1">
      <protection locked="0"/>
    </xf>
    <xf numFmtId="37" fontId="8" fillId="2" borderId="17" xfId="0" applyFont="1" applyFill="1" applyBorder="1" applyProtection="1">
      <protection locked="0"/>
    </xf>
    <xf numFmtId="37" fontId="13" fillId="2" borderId="15" xfId="0" applyFont="1" applyFill="1" applyBorder="1" applyProtection="1">
      <protection locked="0"/>
    </xf>
    <xf numFmtId="37" fontId="13" fillId="2" borderId="18" xfId="0" applyFont="1" applyFill="1" applyBorder="1" applyProtection="1">
      <protection locked="0"/>
    </xf>
    <xf numFmtId="22" fontId="9" fillId="2" borderId="10" xfId="0" applyNumberFormat="1" applyFont="1" applyFill="1" applyBorder="1" applyAlignment="1">
      <alignment horizontal="centerContinuous"/>
    </xf>
    <xf numFmtId="1" fontId="8" fillId="0" borderId="0" xfId="0" applyNumberFormat="1" applyFont="1" applyFill="1" applyAlignment="1">
      <alignment horizontal="left"/>
    </xf>
    <xf numFmtId="37" fontId="8" fillId="0" borderId="0" xfId="0" applyFont="1" applyFill="1"/>
    <xf numFmtId="37" fontId="16" fillId="0" borderId="0" xfId="0" applyFont="1" applyFill="1" applyBorder="1" applyProtection="1">
      <protection locked="0"/>
    </xf>
    <xf numFmtId="37" fontId="16" fillId="0" borderId="2" xfId="0" applyFont="1" applyFill="1" applyBorder="1" applyProtection="1">
      <protection locked="0"/>
    </xf>
    <xf numFmtId="37" fontId="7" fillId="2" borderId="4" xfId="0" applyFont="1" applyFill="1" applyBorder="1" applyProtection="1">
      <protection locked="0"/>
    </xf>
    <xf numFmtId="37" fontId="7" fillId="0" borderId="1" xfId="0" applyFont="1" applyBorder="1" applyProtection="1">
      <protection locked="0"/>
    </xf>
    <xf numFmtId="37" fontId="16" fillId="0" borderId="11" xfId="0" applyFont="1" applyFill="1" applyBorder="1" applyProtection="1">
      <protection locked="0"/>
    </xf>
    <xf numFmtId="37" fontId="16" fillId="0" borderId="19" xfId="0" applyFont="1" applyFill="1" applyBorder="1" applyProtection="1">
      <protection locked="0"/>
    </xf>
    <xf numFmtId="37" fontId="17" fillId="3" borderId="0" xfId="0" applyFont="1" applyFill="1" applyBorder="1" applyProtection="1">
      <protection locked="0"/>
    </xf>
    <xf numFmtId="37" fontId="16" fillId="0" borderId="19" xfId="0" applyFont="1" applyBorder="1"/>
    <xf numFmtId="1" fontId="16" fillId="0" borderId="11" xfId="0" applyNumberFormat="1" applyFont="1" applyBorder="1" applyAlignment="1">
      <alignment horizontal="left"/>
    </xf>
    <xf numFmtId="37" fontId="0" fillId="2" borderId="4" xfId="0" applyFill="1" applyBorder="1"/>
    <xf numFmtId="37" fontId="26" fillId="0" borderId="0" xfId="0" applyNumberFormat="1" applyFont="1" applyBorder="1" applyAlignment="1" applyProtection="1">
      <alignment horizontal="left"/>
    </xf>
    <xf numFmtId="37" fontId="0" fillId="0" borderId="0" xfId="0" applyFill="1" applyBorder="1" applyProtection="1">
      <protection locked="0"/>
    </xf>
    <xf numFmtId="37" fontId="15" fillId="0" borderId="0" xfId="0" applyFont="1" applyFill="1" applyBorder="1" applyProtection="1">
      <protection locked="0"/>
    </xf>
    <xf numFmtId="37" fontId="6" fillId="0" borderId="0" xfId="0" applyFont="1" applyFill="1" applyBorder="1"/>
    <xf numFmtId="1" fontId="0" fillId="0" borderId="0" xfId="0" applyNumberFormat="1" applyBorder="1" applyAlignment="1">
      <alignment horizontal="left"/>
    </xf>
    <xf numFmtId="1" fontId="3" fillId="0" borderId="5" xfId="0" applyNumberFormat="1" applyFont="1" applyBorder="1"/>
    <xf numFmtId="37" fontId="3" fillId="0" borderId="5" xfId="0" applyFont="1" applyFill="1" applyBorder="1"/>
    <xf numFmtId="37" fontId="0" fillId="2" borderId="17" xfId="0" applyFill="1" applyBorder="1" applyProtection="1">
      <protection locked="0"/>
    </xf>
    <xf numFmtId="37" fontId="3" fillId="2" borderId="20" xfId="0" applyFont="1" applyFill="1" applyBorder="1"/>
    <xf numFmtId="37" fontId="6" fillId="0" borderId="0" xfId="0" applyFont="1" applyProtection="1">
      <protection locked="0"/>
    </xf>
    <xf numFmtId="170" fontId="6" fillId="0" borderId="0" xfId="0" applyNumberFormat="1" applyFont="1" applyProtection="1">
      <protection locked="0"/>
    </xf>
    <xf numFmtId="170" fontId="6" fillId="0" borderId="0" xfId="0" applyNumberFormat="1" applyFont="1" applyAlignment="1" applyProtection="1">
      <alignment horizontal="left"/>
      <protection locked="0"/>
    </xf>
    <xf numFmtId="1" fontId="3" fillId="0" borderId="1" xfId="0" applyNumberFormat="1" applyFont="1" applyBorder="1" applyAlignment="1">
      <alignment horizontal="center"/>
    </xf>
    <xf numFmtId="37" fontId="0" fillId="0" borderId="14" xfId="0" applyBorder="1"/>
    <xf numFmtId="37" fontId="3" fillId="0" borderId="14" xfId="0" applyFont="1" applyBorder="1" applyProtection="1">
      <protection locked="0"/>
    </xf>
    <xf numFmtId="37" fontId="0" fillId="0" borderId="14" xfId="0" applyBorder="1" applyProtection="1">
      <protection locked="0"/>
    </xf>
    <xf numFmtId="37" fontId="3" fillId="0" borderId="15" xfId="0" applyFont="1" applyBorder="1" applyAlignment="1">
      <alignment horizontal="center"/>
    </xf>
    <xf numFmtId="37" fontId="2" fillId="0" borderId="14" xfId="0" applyFont="1" applyBorder="1"/>
    <xf numFmtId="37" fontId="7" fillId="0" borderId="14" xfId="0" applyFont="1" applyBorder="1" applyProtection="1">
      <protection locked="0"/>
    </xf>
    <xf numFmtId="37" fontId="8" fillId="0" borderId="14" xfId="0" applyFont="1" applyBorder="1"/>
    <xf numFmtId="37" fontId="0" fillId="0" borderId="11" xfId="0" applyBorder="1"/>
    <xf numFmtId="37" fontId="5" fillId="2" borderId="3" xfId="0" applyFont="1" applyFill="1" applyBorder="1" applyProtection="1">
      <protection locked="0"/>
    </xf>
    <xf numFmtId="10" fontId="5" fillId="0" borderId="1" xfId="1" applyNumberFormat="1" applyFont="1" applyBorder="1" applyAlignment="1">
      <alignment horizontal="center"/>
    </xf>
    <xf numFmtId="37" fontId="19" fillId="0" borderId="0" xfId="0" applyFont="1"/>
    <xf numFmtId="37" fontId="28" fillId="0" borderId="0" xfId="0" applyFont="1"/>
    <xf numFmtId="37" fontId="0" fillId="0" borderId="0" xfId="0" applyAlignment="1"/>
    <xf numFmtId="49" fontId="13" fillId="0" borderId="0" xfId="0" applyNumberFormat="1" applyFont="1" applyAlignment="1"/>
    <xf numFmtId="49" fontId="8" fillId="0" borderId="0" xfId="0" applyNumberFormat="1" applyFont="1" applyAlignment="1"/>
    <xf numFmtId="37" fontId="13" fillId="0" borderId="0" xfId="0" applyFont="1" applyAlignment="1"/>
    <xf numFmtId="37" fontId="8" fillId="0" borderId="0" xfId="0" applyFont="1" applyAlignment="1"/>
    <xf numFmtId="37" fontId="27" fillId="0" borderId="0" xfId="0" applyFont="1" applyAlignment="1">
      <alignment horizontal="center"/>
    </xf>
    <xf numFmtId="37" fontId="7" fillId="0" borderId="0" xfId="0" applyFont="1" applyAlignment="1">
      <alignment horizontal="center"/>
    </xf>
    <xf numFmtId="37" fontId="7" fillId="0" borderId="0" xfId="0" applyFont="1" applyAlignment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0" fillId="0" borderId="0" xfId="0" applyBorder="1" applyAlignment="1"/>
    <xf numFmtId="37" fontId="20" fillId="4" borderId="0" xfId="0" applyFont="1" applyFill="1" applyAlignment="1">
      <alignment wrapText="1"/>
    </xf>
    <xf numFmtId="37" fontId="0" fillId="4" borderId="0" xfId="0" applyFill="1" applyAlignment="1">
      <alignment wrapText="1"/>
    </xf>
    <xf numFmtId="177" fontId="5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28"/>
  <sheetViews>
    <sheetView showGridLines="0" showRowColHeaders="0" workbookViewId="0">
      <selection activeCell="G5" sqref="G5:H5"/>
    </sheetView>
  </sheetViews>
  <sheetFormatPr defaultRowHeight="15" x14ac:dyDescent="0.2"/>
  <cols>
    <col min="1" max="1" width="2.5546875" customWidth="1"/>
    <col min="2" max="2" width="4.33203125" customWidth="1"/>
    <col min="3" max="4" width="11" customWidth="1"/>
    <col min="11" max="11" width="10.21875" customWidth="1"/>
    <col min="12" max="12" width="9.33203125" customWidth="1"/>
  </cols>
  <sheetData>
    <row r="1" spans="2:13" ht="8.25" customHeight="1" x14ac:dyDescent="0.2"/>
    <row r="2" spans="2:13" ht="16.5" customHeight="1" x14ac:dyDescent="0.25">
      <c r="B2" s="223" t="s">
        <v>159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5"/>
    </row>
    <row r="3" spans="2:13" ht="18.75" customHeight="1" x14ac:dyDescent="0.2"/>
    <row r="4" spans="2:13" ht="15.75" x14ac:dyDescent="0.25">
      <c r="B4" t="s">
        <v>101</v>
      </c>
      <c r="E4" s="218" t="s">
        <v>104</v>
      </c>
      <c r="F4" s="218"/>
      <c r="G4" s="219" t="s">
        <v>231</v>
      </c>
      <c r="H4" s="220"/>
    </row>
    <row r="5" spans="2:13" ht="15.75" x14ac:dyDescent="0.25">
      <c r="E5" s="218" t="s">
        <v>102</v>
      </c>
      <c r="F5" s="218"/>
      <c r="G5" s="219" t="s">
        <v>232</v>
      </c>
      <c r="H5" s="220"/>
    </row>
    <row r="6" spans="2:13" ht="15.75" x14ac:dyDescent="0.25">
      <c r="E6" s="218" t="s">
        <v>103</v>
      </c>
      <c r="F6" s="218"/>
      <c r="G6" s="221" t="s">
        <v>233</v>
      </c>
      <c r="H6" s="222"/>
    </row>
    <row r="7" spans="2:13" ht="15.75" x14ac:dyDescent="0.25">
      <c r="E7" s="218" t="s">
        <v>140</v>
      </c>
      <c r="F7" s="218"/>
      <c r="G7" s="221" t="s">
        <v>234</v>
      </c>
      <c r="H7" s="222"/>
    </row>
    <row r="9" spans="2:13" x14ac:dyDescent="0.2">
      <c r="B9" t="s">
        <v>211</v>
      </c>
    </row>
    <row r="11" spans="2:13" x14ac:dyDescent="0.2">
      <c r="B11" t="s">
        <v>207</v>
      </c>
    </row>
    <row r="12" spans="2:13" x14ac:dyDescent="0.2">
      <c r="C12" t="s">
        <v>210</v>
      </c>
    </row>
    <row r="13" spans="2:13" x14ac:dyDescent="0.2">
      <c r="C13" s="148" t="s">
        <v>224</v>
      </c>
      <c r="D13" s="148"/>
      <c r="E13" s="148"/>
      <c r="F13" s="148"/>
      <c r="G13" s="148"/>
      <c r="H13" s="148"/>
      <c r="I13" s="148"/>
      <c r="J13" s="148"/>
      <c r="K13" s="148"/>
      <c r="L13" s="148"/>
    </row>
    <row r="14" spans="2:13" x14ac:dyDescent="0.2">
      <c r="C14" s="148" t="s">
        <v>160</v>
      </c>
      <c r="D14" s="148"/>
      <c r="E14" s="148"/>
      <c r="F14" s="148"/>
      <c r="G14" s="148"/>
      <c r="H14" s="148"/>
      <c r="I14" s="148"/>
      <c r="J14" s="148"/>
      <c r="K14" s="148"/>
      <c r="L14" s="148"/>
    </row>
    <row r="15" spans="2:13" x14ac:dyDescent="0.2">
      <c r="C15" s="148"/>
      <c r="D15" s="148" t="s">
        <v>146</v>
      </c>
      <c r="E15" s="148"/>
      <c r="F15" s="148"/>
      <c r="G15" s="148"/>
      <c r="H15" s="148"/>
      <c r="I15" s="148"/>
      <c r="J15" s="148"/>
      <c r="K15" s="148"/>
      <c r="L15" s="148"/>
    </row>
    <row r="16" spans="2:13" x14ac:dyDescent="0.2">
      <c r="C16" s="148"/>
      <c r="D16" s="148" t="s">
        <v>147</v>
      </c>
      <c r="E16" s="148"/>
      <c r="F16" s="148"/>
      <c r="G16" s="148"/>
      <c r="H16" s="148"/>
      <c r="I16" s="148"/>
      <c r="J16" s="148"/>
      <c r="K16" s="148"/>
      <c r="L16" s="148"/>
    </row>
    <row r="17" spans="2:12" x14ac:dyDescent="0.2">
      <c r="C17" t="s">
        <v>213</v>
      </c>
    </row>
    <row r="18" spans="2:12" x14ac:dyDescent="0.2">
      <c r="C18" t="s">
        <v>225</v>
      </c>
    </row>
    <row r="19" spans="2:12" x14ac:dyDescent="0.2">
      <c r="C19" t="s">
        <v>226</v>
      </c>
    </row>
    <row r="21" spans="2:12" x14ac:dyDescent="0.2">
      <c r="B21" s="217" t="s">
        <v>230</v>
      </c>
    </row>
    <row r="23" spans="2:12" x14ac:dyDescent="0.2">
      <c r="B23" t="s">
        <v>208</v>
      </c>
    </row>
    <row r="24" spans="2:12" x14ac:dyDescent="0.2">
      <c r="C24" t="s">
        <v>148</v>
      </c>
    </row>
    <row r="26" spans="2:12" x14ac:dyDescent="0.2">
      <c r="B26" s="148" t="s">
        <v>209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8" spans="2:12" x14ac:dyDescent="0.2">
      <c r="B28" t="s">
        <v>229</v>
      </c>
    </row>
  </sheetData>
  <mergeCells count="9">
    <mergeCell ref="E6:F6"/>
    <mergeCell ref="E7:F7"/>
    <mergeCell ref="G5:H5"/>
    <mergeCell ref="G6:H6"/>
    <mergeCell ref="G7:H7"/>
    <mergeCell ref="B2:M2"/>
    <mergeCell ref="G4:H4"/>
    <mergeCell ref="E4:F4"/>
    <mergeCell ref="E5:F5"/>
  </mergeCells>
  <phoneticPr fontId="0" type="noConversion"/>
  <pageMargins left="0.75" right="0.75" top="1" bottom="1" header="0.5" footer="0.5"/>
  <pageSetup scale="93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67"/>
  <sheetViews>
    <sheetView zoomScale="75" zoomScaleNormal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1" sqref="I1"/>
    </sheetView>
  </sheetViews>
  <sheetFormatPr defaultRowHeight="15" x14ac:dyDescent="0.2"/>
  <cols>
    <col min="2" max="2" width="31.6640625" customWidth="1"/>
    <col min="15" max="15" width="9.77734375" bestFit="1" customWidth="1"/>
  </cols>
  <sheetData>
    <row r="1" spans="1:15" ht="15" customHeight="1" x14ac:dyDescent="0.25">
      <c r="A1" s="8" t="s">
        <v>199</v>
      </c>
      <c r="C1" s="206"/>
      <c r="O1" s="68"/>
    </row>
    <row r="2" spans="1:15" s="124" customFormat="1" ht="15" customHeight="1" x14ac:dyDescent="0.25">
      <c r="A2" s="202" t="str">
        <f>Instructions!G4</f>
        <v>0011</v>
      </c>
      <c r="B2" s="202"/>
      <c r="C2" s="207"/>
      <c r="O2" s="132"/>
    </row>
    <row r="3" spans="1:15" s="91" customFormat="1" ht="15" customHeight="1" x14ac:dyDescent="0.25">
      <c r="A3" s="203" t="str">
        <f>Instructions!G5</f>
        <v>100145</v>
      </c>
      <c r="B3" s="204" t="str">
        <f>Instructions!G6</f>
        <v>International Public Relations and Marketing</v>
      </c>
      <c r="C3" s="208"/>
      <c r="O3" s="135">
        <v>2002</v>
      </c>
    </row>
    <row r="4" spans="1:15" ht="15" customHeight="1" x14ac:dyDescent="0.25">
      <c r="A4" s="63"/>
      <c r="C4" s="206"/>
      <c r="O4" s="51" t="s">
        <v>40</v>
      </c>
    </row>
    <row r="5" spans="1:15" ht="18" x14ac:dyDescent="0.25">
      <c r="A5" s="63"/>
      <c r="B5" s="216" t="s">
        <v>67</v>
      </c>
      <c r="C5" s="206"/>
      <c r="O5" s="51"/>
    </row>
    <row r="6" spans="1:15" s="2" customFormat="1" ht="15" customHeight="1" x14ac:dyDescent="0.25">
      <c r="A6" s="205"/>
      <c r="B6" s="3"/>
      <c r="C6" s="209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45" t="s">
        <v>16</v>
      </c>
    </row>
    <row r="7" spans="1:15" ht="15" customHeight="1" x14ac:dyDescent="0.2">
      <c r="A7" s="63"/>
      <c r="C7" s="210"/>
      <c r="D7" s="4"/>
      <c r="E7" s="4"/>
      <c r="F7" s="4"/>
      <c r="G7" s="17" t="s">
        <v>33</v>
      </c>
      <c r="H7" s="4"/>
      <c r="I7" s="4"/>
      <c r="J7" s="4"/>
      <c r="K7" s="4"/>
      <c r="L7" s="4"/>
      <c r="M7" s="53"/>
      <c r="N7" s="53"/>
      <c r="O7" s="44"/>
    </row>
    <row r="8" spans="1:15" ht="15" customHeight="1" x14ac:dyDescent="0.2">
      <c r="A8" s="63"/>
      <c r="C8" s="210"/>
      <c r="D8" s="4"/>
      <c r="E8" s="4"/>
      <c r="F8" s="4"/>
      <c r="G8" s="17" t="s">
        <v>34</v>
      </c>
      <c r="H8" s="4"/>
      <c r="I8" s="4"/>
      <c r="J8" s="4"/>
      <c r="K8" s="4"/>
      <c r="L8" s="4"/>
      <c r="M8" s="4"/>
      <c r="N8" s="4"/>
      <c r="O8" s="44"/>
    </row>
    <row r="9" spans="1:15" ht="15" customHeight="1" x14ac:dyDescent="0.2">
      <c r="A9" s="63"/>
      <c r="C9" s="206"/>
      <c r="G9" s="215">
        <v>4.2500000000000003E-2</v>
      </c>
      <c r="M9" s="53"/>
      <c r="N9" s="53"/>
      <c r="O9" s="44"/>
    </row>
    <row r="10" spans="1:15" ht="15" customHeight="1" x14ac:dyDescent="0.25">
      <c r="A10" s="63"/>
      <c r="B10" s="6" t="s">
        <v>35</v>
      </c>
      <c r="C10" s="206"/>
      <c r="O10" s="44"/>
    </row>
    <row r="11" spans="1:15" s="100" customFormat="1" x14ac:dyDescent="0.2">
      <c r="A11" s="116"/>
      <c r="B11" s="100" t="s">
        <v>235</v>
      </c>
      <c r="C11" s="211">
        <f>165000/12</f>
        <v>13750</v>
      </c>
      <c r="D11" s="103">
        <f t="shared" ref="D11:D18" si="0">+C11</f>
        <v>13750</v>
      </c>
      <c r="E11" s="103">
        <f>ROUND(+D11*1.0425,0)</f>
        <v>14334</v>
      </c>
      <c r="F11" s="103">
        <f t="shared" ref="F11:N11" si="1">+E11</f>
        <v>14334</v>
      </c>
      <c r="G11" s="103">
        <f t="shared" si="1"/>
        <v>14334</v>
      </c>
      <c r="H11" s="103">
        <f t="shared" si="1"/>
        <v>14334</v>
      </c>
      <c r="I11" s="103">
        <f t="shared" si="1"/>
        <v>14334</v>
      </c>
      <c r="J11" s="103">
        <f t="shared" si="1"/>
        <v>14334</v>
      </c>
      <c r="K11" s="103">
        <f t="shared" si="1"/>
        <v>14334</v>
      </c>
      <c r="L11" s="103">
        <f t="shared" si="1"/>
        <v>14334</v>
      </c>
      <c r="M11" s="103">
        <f t="shared" si="1"/>
        <v>14334</v>
      </c>
      <c r="N11" s="103">
        <f t="shared" si="1"/>
        <v>14334</v>
      </c>
      <c r="O11" s="104">
        <f>SUM(C11:N11)</f>
        <v>170840</v>
      </c>
    </row>
    <row r="12" spans="1:15" s="100" customFormat="1" x14ac:dyDescent="0.2">
      <c r="A12" s="116"/>
      <c r="B12" s="100" t="s">
        <v>236</v>
      </c>
      <c r="C12" s="211">
        <f>102500/12</f>
        <v>8541.6666666666661</v>
      </c>
      <c r="D12" s="103">
        <f t="shared" si="0"/>
        <v>8541.6666666666661</v>
      </c>
      <c r="E12" s="103">
        <f t="shared" ref="E12:E60" si="2">ROUND(+D12*1.0425,0)</f>
        <v>8905</v>
      </c>
      <c r="F12" s="103">
        <f t="shared" ref="F12:N12" si="3">+E12</f>
        <v>8905</v>
      </c>
      <c r="G12" s="103">
        <f t="shared" si="3"/>
        <v>8905</v>
      </c>
      <c r="H12" s="103">
        <f t="shared" si="3"/>
        <v>8905</v>
      </c>
      <c r="I12" s="103">
        <f t="shared" si="3"/>
        <v>8905</v>
      </c>
      <c r="J12" s="103">
        <f t="shared" si="3"/>
        <v>8905</v>
      </c>
      <c r="K12" s="103">
        <f t="shared" si="3"/>
        <v>8905</v>
      </c>
      <c r="L12" s="103">
        <f t="shared" si="3"/>
        <v>8905</v>
      </c>
      <c r="M12" s="103">
        <f t="shared" si="3"/>
        <v>8905</v>
      </c>
      <c r="N12" s="103">
        <f t="shared" si="3"/>
        <v>8905</v>
      </c>
      <c r="O12" s="104">
        <f t="shared" ref="O12:O60" si="4">SUM(C12:N12)</f>
        <v>106133.33333333333</v>
      </c>
    </row>
    <row r="13" spans="1:15" s="100" customFormat="1" x14ac:dyDescent="0.2">
      <c r="A13" s="116"/>
      <c r="B13" s="100" t="s">
        <v>237</v>
      </c>
      <c r="C13" s="211">
        <f>93825/12</f>
        <v>7818.75</v>
      </c>
      <c r="D13" s="103">
        <f t="shared" si="0"/>
        <v>7818.75</v>
      </c>
      <c r="E13" s="103">
        <f t="shared" si="2"/>
        <v>8151</v>
      </c>
      <c r="F13" s="103">
        <f t="shared" ref="F13:N13" si="5">+E13</f>
        <v>8151</v>
      </c>
      <c r="G13" s="103">
        <f t="shared" si="5"/>
        <v>8151</v>
      </c>
      <c r="H13" s="103">
        <f t="shared" si="5"/>
        <v>8151</v>
      </c>
      <c r="I13" s="103">
        <f t="shared" si="5"/>
        <v>8151</v>
      </c>
      <c r="J13" s="103">
        <f t="shared" si="5"/>
        <v>8151</v>
      </c>
      <c r="K13" s="103">
        <f t="shared" si="5"/>
        <v>8151</v>
      </c>
      <c r="L13" s="103">
        <f t="shared" si="5"/>
        <v>8151</v>
      </c>
      <c r="M13" s="103">
        <f t="shared" si="5"/>
        <v>8151</v>
      </c>
      <c r="N13" s="103">
        <f t="shared" si="5"/>
        <v>8151</v>
      </c>
      <c r="O13" s="104">
        <f t="shared" si="4"/>
        <v>97147.5</v>
      </c>
    </row>
    <row r="14" spans="1:15" s="100" customFormat="1" x14ac:dyDescent="0.2">
      <c r="A14" s="116"/>
      <c r="B14" s="100" t="s">
        <v>238</v>
      </c>
      <c r="C14" s="211">
        <f>74633/12</f>
        <v>6219.416666666667</v>
      </c>
      <c r="D14" s="103">
        <f t="shared" si="0"/>
        <v>6219.416666666667</v>
      </c>
      <c r="E14" s="103">
        <f t="shared" si="2"/>
        <v>6484</v>
      </c>
      <c r="F14" s="103">
        <f t="shared" ref="F14:N14" si="6">+E14</f>
        <v>6484</v>
      </c>
      <c r="G14" s="103">
        <f t="shared" si="6"/>
        <v>6484</v>
      </c>
      <c r="H14" s="103">
        <f t="shared" si="6"/>
        <v>6484</v>
      </c>
      <c r="I14" s="103">
        <f t="shared" si="6"/>
        <v>6484</v>
      </c>
      <c r="J14" s="103">
        <f t="shared" si="6"/>
        <v>6484</v>
      </c>
      <c r="K14" s="103">
        <f t="shared" si="6"/>
        <v>6484</v>
      </c>
      <c r="L14" s="103">
        <f t="shared" si="6"/>
        <v>6484</v>
      </c>
      <c r="M14" s="103">
        <f t="shared" si="6"/>
        <v>6484</v>
      </c>
      <c r="N14" s="103">
        <f t="shared" si="6"/>
        <v>6484</v>
      </c>
      <c r="O14" s="104">
        <f t="shared" si="4"/>
        <v>77278.833333333343</v>
      </c>
    </row>
    <row r="15" spans="1:15" s="100" customFormat="1" x14ac:dyDescent="0.2">
      <c r="A15" s="116"/>
      <c r="B15" s="100" t="s">
        <v>239</v>
      </c>
      <c r="C15" s="211">
        <f>53000/12</f>
        <v>4416.666666666667</v>
      </c>
      <c r="D15" s="103">
        <f t="shared" si="0"/>
        <v>4416.666666666667</v>
      </c>
      <c r="E15" s="103">
        <f t="shared" si="2"/>
        <v>4604</v>
      </c>
      <c r="F15" s="103">
        <f t="shared" ref="F15:N15" si="7">+E15</f>
        <v>4604</v>
      </c>
      <c r="G15" s="103">
        <f t="shared" si="7"/>
        <v>4604</v>
      </c>
      <c r="H15" s="103">
        <f t="shared" si="7"/>
        <v>4604</v>
      </c>
      <c r="I15" s="103">
        <f t="shared" si="7"/>
        <v>4604</v>
      </c>
      <c r="J15" s="103">
        <f t="shared" si="7"/>
        <v>4604</v>
      </c>
      <c r="K15" s="103">
        <f t="shared" si="7"/>
        <v>4604</v>
      </c>
      <c r="L15" s="103">
        <f t="shared" si="7"/>
        <v>4604</v>
      </c>
      <c r="M15" s="103">
        <f t="shared" si="7"/>
        <v>4604</v>
      </c>
      <c r="N15" s="103">
        <f t="shared" si="7"/>
        <v>4604</v>
      </c>
      <c r="O15" s="104">
        <f t="shared" si="4"/>
        <v>54873.333333333336</v>
      </c>
    </row>
    <row r="16" spans="1:15" s="100" customFormat="1" x14ac:dyDescent="0.2">
      <c r="A16" s="116"/>
      <c r="B16" s="100" t="s">
        <v>240</v>
      </c>
      <c r="C16" s="211">
        <f>46908/12</f>
        <v>3909</v>
      </c>
      <c r="D16" s="103">
        <f t="shared" si="0"/>
        <v>3909</v>
      </c>
      <c r="E16" s="103">
        <f t="shared" si="2"/>
        <v>4075</v>
      </c>
      <c r="F16" s="103">
        <f t="shared" ref="F16:N16" si="8">+E16</f>
        <v>4075</v>
      </c>
      <c r="G16" s="103">
        <f t="shared" si="8"/>
        <v>4075</v>
      </c>
      <c r="H16" s="103">
        <f t="shared" si="8"/>
        <v>4075</v>
      </c>
      <c r="I16" s="103">
        <f t="shared" si="8"/>
        <v>4075</v>
      </c>
      <c r="J16" s="103">
        <f t="shared" si="8"/>
        <v>4075</v>
      </c>
      <c r="K16" s="103">
        <f t="shared" si="8"/>
        <v>4075</v>
      </c>
      <c r="L16" s="103">
        <f t="shared" si="8"/>
        <v>4075</v>
      </c>
      <c r="M16" s="103">
        <f t="shared" si="8"/>
        <v>4075</v>
      </c>
      <c r="N16" s="103">
        <f t="shared" si="8"/>
        <v>4075</v>
      </c>
      <c r="O16" s="104">
        <f t="shared" si="4"/>
        <v>48568</v>
      </c>
    </row>
    <row r="17" spans="1:15" s="100" customFormat="1" x14ac:dyDescent="0.2">
      <c r="A17" s="116"/>
      <c r="B17" s="100" t="s">
        <v>240</v>
      </c>
      <c r="C17" s="211">
        <f>46908/12</f>
        <v>3909</v>
      </c>
      <c r="D17" s="103">
        <f t="shared" si="0"/>
        <v>3909</v>
      </c>
      <c r="E17" s="103">
        <f t="shared" si="2"/>
        <v>4075</v>
      </c>
      <c r="F17" s="103">
        <f t="shared" ref="F17:N17" si="9">+E17</f>
        <v>4075</v>
      </c>
      <c r="G17" s="103">
        <f t="shared" si="9"/>
        <v>4075</v>
      </c>
      <c r="H17" s="103">
        <f t="shared" si="9"/>
        <v>4075</v>
      </c>
      <c r="I17" s="103">
        <f t="shared" si="9"/>
        <v>4075</v>
      </c>
      <c r="J17" s="103">
        <f t="shared" si="9"/>
        <v>4075</v>
      </c>
      <c r="K17" s="103">
        <f t="shared" si="9"/>
        <v>4075</v>
      </c>
      <c r="L17" s="103">
        <f t="shared" si="9"/>
        <v>4075</v>
      </c>
      <c r="M17" s="103">
        <f t="shared" si="9"/>
        <v>4075</v>
      </c>
      <c r="N17" s="103">
        <f t="shared" si="9"/>
        <v>4075</v>
      </c>
      <c r="O17" s="104">
        <f t="shared" si="4"/>
        <v>48568</v>
      </c>
    </row>
    <row r="18" spans="1:15" s="100" customFormat="1" x14ac:dyDescent="0.2">
      <c r="A18" s="116"/>
      <c r="B18" s="100" t="s">
        <v>241</v>
      </c>
      <c r="C18" s="211">
        <f>36299/12</f>
        <v>3024.9166666666665</v>
      </c>
      <c r="D18" s="103">
        <f t="shared" si="0"/>
        <v>3024.9166666666665</v>
      </c>
      <c r="E18" s="103">
        <f t="shared" si="2"/>
        <v>3153</v>
      </c>
      <c r="F18" s="103">
        <f t="shared" ref="F18:N18" si="10">+E18</f>
        <v>3153</v>
      </c>
      <c r="G18" s="103">
        <f t="shared" si="10"/>
        <v>3153</v>
      </c>
      <c r="H18" s="103">
        <f t="shared" si="10"/>
        <v>3153</v>
      </c>
      <c r="I18" s="103">
        <f t="shared" si="10"/>
        <v>3153</v>
      </c>
      <c r="J18" s="103">
        <f t="shared" si="10"/>
        <v>3153</v>
      </c>
      <c r="K18" s="103">
        <f t="shared" si="10"/>
        <v>3153</v>
      </c>
      <c r="L18" s="103">
        <f t="shared" si="10"/>
        <v>3153</v>
      </c>
      <c r="M18" s="103">
        <f t="shared" si="10"/>
        <v>3153</v>
      </c>
      <c r="N18" s="103">
        <f t="shared" si="10"/>
        <v>3153</v>
      </c>
      <c r="O18" s="104">
        <f t="shared" si="4"/>
        <v>37579.833333333328</v>
      </c>
    </row>
    <row r="19" spans="1:15" s="100" customFormat="1" x14ac:dyDescent="0.2">
      <c r="A19" s="116"/>
      <c r="B19" s="100" t="s">
        <v>242</v>
      </c>
      <c r="C19" s="211">
        <f>81000/12</f>
        <v>6750</v>
      </c>
      <c r="D19" s="103">
        <f t="shared" ref="D19:D60" si="11">+C19</f>
        <v>6750</v>
      </c>
      <c r="E19" s="103">
        <f t="shared" si="2"/>
        <v>7037</v>
      </c>
      <c r="F19" s="103">
        <f t="shared" ref="F19:N19" si="12">+E19</f>
        <v>7037</v>
      </c>
      <c r="G19" s="103">
        <f t="shared" si="12"/>
        <v>7037</v>
      </c>
      <c r="H19" s="103">
        <f t="shared" si="12"/>
        <v>7037</v>
      </c>
      <c r="I19" s="103">
        <f t="shared" si="12"/>
        <v>7037</v>
      </c>
      <c r="J19" s="103">
        <f t="shared" si="12"/>
        <v>7037</v>
      </c>
      <c r="K19" s="103">
        <f t="shared" si="12"/>
        <v>7037</v>
      </c>
      <c r="L19" s="103">
        <f t="shared" si="12"/>
        <v>7037</v>
      </c>
      <c r="M19" s="103">
        <f t="shared" si="12"/>
        <v>7037</v>
      </c>
      <c r="N19" s="103">
        <f t="shared" si="12"/>
        <v>7037</v>
      </c>
      <c r="O19" s="104">
        <f t="shared" si="4"/>
        <v>83870</v>
      </c>
    </row>
    <row r="20" spans="1:15" s="100" customFormat="1" x14ac:dyDescent="0.2">
      <c r="A20" s="116"/>
      <c r="B20" s="100" t="s">
        <v>36</v>
      </c>
      <c r="C20" s="211">
        <v>0</v>
      </c>
      <c r="D20" s="103">
        <f t="shared" si="11"/>
        <v>0</v>
      </c>
      <c r="E20" s="103">
        <f t="shared" si="2"/>
        <v>0</v>
      </c>
      <c r="F20" s="103">
        <f t="shared" ref="F20:N20" si="13">+E20</f>
        <v>0</v>
      </c>
      <c r="G20" s="103">
        <f t="shared" si="13"/>
        <v>0</v>
      </c>
      <c r="H20" s="103">
        <f t="shared" si="13"/>
        <v>0</v>
      </c>
      <c r="I20" s="103">
        <f t="shared" si="13"/>
        <v>0</v>
      </c>
      <c r="J20" s="103">
        <f t="shared" si="13"/>
        <v>0</v>
      </c>
      <c r="K20" s="103">
        <f t="shared" si="13"/>
        <v>0</v>
      </c>
      <c r="L20" s="103">
        <f t="shared" si="13"/>
        <v>0</v>
      </c>
      <c r="M20" s="103">
        <f t="shared" si="13"/>
        <v>0</v>
      </c>
      <c r="N20" s="103">
        <f t="shared" si="13"/>
        <v>0</v>
      </c>
      <c r="O20" s="104">
        <f t="shared" si="4"/>
        <v>0</v>
      </c>
    </row>
    <row r="21" spans="1:15" s="100" customFormat="1" x14ac:dyDescent="0.2">
      <c r="A21" s="116"/>
      <c r="B21" s="100" t="s">
        <v>106</v>
      </c>
      <c r="C21" s="211">
        <v>0</v>
      </c>
      <c r="D21" s="103">
        <f t="shared" si="11"/>
        <v>0</v>
      </c>
      <c r="E21" s="103">
        <f t="shared" si="2"/>
        <v>0</v>
      </c>
      <c r="F21" s="103">
        <f t="shared" ref="F21:N21" si="14">+E21</f>
        <v>0</v>
      </c>
      <c r="G21" s="103">
        <f t="shared" si="14"/>
        <v>0</v>
      </c>
      <c r="H21" s="103">
        <f t="shared" si="14"/>
        <v>0</v>
      </c>
      <c r="I21" s="103">
        <f t="shared" si="14"/>
        <v>0</v>
      </c>
      <c r="J21" s="103">
        <f t="shared" si="14"/>
        <v>0</v>
      </c>
      <c r="K21" s="103">
        <f t="shared" si="14"/>
        <v>0</v>
      </c>
      <c r="L21" s="103">
        <f t="shared" si="14"/>
        <v>0</v>
      </c>
      <c r="M21" s="103">
        <f t="shared" si="14"/>
        <v>0</v>
      </c>
      <c r="N21" s="103">
        <f t="shared" si="14"/>
        <v>0</v>
      </c>
      <c r="O21" s="104">
        <f t="shared" si="4"/>
        <v>0</v>
      </c>
    </row>
    <row r="22" spans="1:15" s="100" customFormat="1" x14ac:dyDescent="0.2">
      <c r="A22" s="116"/>
      <c r="B22" s="100" t="s">
        <v>107</v>
      </c>
      <c r="C22" s="211">
        <v>0</v>
      </c>
      <c r="D22" s="103">
        <f t="shared" si="11"/>
        <v>0</v>
      </c>
      <c r="E22" s="103">
        <f t="shared" si="2"/>
        <v>0</v>
      </c>
      <c r="F22" s="103">
        <f t="shared" ref="F22:N22" si="15">+E22</f>
        <v>0</v>
      </c>
      <c r="G22" s="103">
        <f t="shared" si="15"/>
        <v>0</v>
      </c>
      <c r="H22" s="103">
        <f t="shared" si="15"/>
        <v>0</v>
      </c>
      <c r="I22" s="103">
        <f t="shared" si="15"/>
        <v>0</v>
      </c>
      <c r="J22" s="103">
        <f t="shared" si="15"/>
        <v>0</v>
      </c>
      <c r="K22" s="103">
        <f t="shared" si="15"/>
        <v>0</v>
      </c>
      <c r="L22" s="103">
        <f t="shared" si="15"/>
        <v>0</v>
      </c>
      <c r="M22" s="103">
        <f t="shared" si="15"/>
        <v>0</v>
      </c>
      <c r="N22" s="103">
        <f t="shared" si="15"/>
        <v>0</v>
      </c>
      <c r="O22" s="104">
        <f t="shared" si="4"/>
        <v>0</v>
      </c>
    </row>
    <row r="23" spans="1:15" s="100" customFormat="1" x14ac:dyDescent="0.2">
      <c r="A23" s="116"/>
      <c r="B23" s="100" t="s">
        <v>108</v>
      </c>
      <c r="C23" s="211">
        <v>0</v>
      </c>
      <c r="D23" s="103">
        <f t="shared" si="11"/>
        <v>0</v>
      </c>
      <c r="E23" s="103">
        <f t="shared" si="2"/>
        <v>0</v>
      </c>
      <c r="F23" s="103">
        <f t="shared" ref="F23:N23" si="16">+E23</f>
        <v>0</v>
      </c>
      <c r="G23" s="103">
        <f t="shared" si="16"/>
        <v>0</v>
      </c>
      <c r="H23" s="103">
        <f t="shared" si="16"/>
        <v>0</v>
      </c>
      <c r="I23" s="103">
        <f t="shared" si="16"/>
        <v>0</v>
      </c>
      <c r="J23" s="103">
        <f t="shared" si="16"/>
        <v>0</v>
      </c>
      <c r="K23" s="103">
        <f t="shared" si="16"/>
        <v>0</v>
      </c>
      <c r="L23" s="103">
        <f t="shared" si="16"/>
        <v>0</v>
      </c>
      <c r="M23" s="103">
        <f t="shared" si="16"/>
        <v>0</v>
      </c>
      <c r="N23" s="103">
        <f t="shared" si="16"/>
        <v>0</v>
      </c>
      <c r="O23" s="104">
        <f t="shared" si="4"/>
        <v>0</v>
      </c>
    </row>
    <row r="24" spans="1:15" s="100" customFormat="1" x14ac:dyDescent="0.2">
      <c r="A24" s="116"/>
      <c r="B24" s="100" t="s">
        <v>109</v>
      </c>
      <c r="C24" s="211">
        <v>0</v>
      </c>
      <c r="D24" s="103">
        <f t="shared" si="11"/>
        <v>0</v>
      </c>
      <c r="E24" s="103">
        <f t="shared" si="2"/>
        <v>0</v>
      </c>
      <c r="F24" s="103">
        <f t="shared" ref="F24:N24" si="17">+E24</f>
        <v>0</v>
      </c>
      <c r="G24" s="103">
        <f t="shared" si="17"/>
        <v>0</v>
      </c>
      <c r="H24" s="103">
        <f t="shared" si="17"/>
        <v>0</v>
      </c>
      <c r="I24" s="103">
        <f t="shared" si="17"/>
        <v>0</v>
      </c>
      <c r="J24" s="103">
        <f t="shared" si="17"/>
        <v>0</v>
      </c>
      <c r="K24" s="103">
        <f t="shared" si="17"/>
        <v>0</v>
      </c>
      <c r="L24" s="103">
        <f t="shared" si="17"/>
        <v>0</v>
      </c>
      <c r="M24" s="103">
        <f t="shared" si="17"/>
        <v>0</v>
      </c>
      <c r="N24" s="103">
        <f t="shared" si="17"/>
        <v>0</v>
      </c>
      <c r="O24" s="104">
        <f t="shared" si="4"/>
        <v>0</v>
      </c>
    </row>
    <row r="25" spans="1:15" s="100" customFormat="1" x14ac:dyDescent="0.2">
      <c r="A25" s="116"/>
      <c r="B25" s="100" t="s">
        <v>110</v>
      </c>
      <c r="C25" s="211">
        <v>0</v>
      </c>
      <c r="D25" s="103">
        <f t="shared" si="11"/>
        <v>0</v>
      </c>
      <c r="E25" s="103">
        <f t="shared" si="2"/>
        <v>0</v>
      </c>
      <c r="F25" s="103">
        <f t="shared" ref="F25:N25" si="18">+E25</f>
        <v>0</v>
      </c>
      <c r="G25" s="103">
        <f t="shared" si="18"/>
        <v>0</v>
      </c>
      <c r="H25" s="103">
        <f t="shared" si="18"/>
        <v>0</v>
      </c>
      <c r="I25" s="103">
        <f t="shared" si="18"/>
        <v>0</v>
      </c>
      <c r="J25" s="103">
        <f t="shared" si="18"/>
        <v>0</v>
      </c>
      <c r="K25" s="103">
        <f t="shared" si="18"/>
        <v>0</v>
      </c>
      <c r="L25" s="103">
        <f t="shared" si="18"/>
        <v>0</v>
      </c>
      <c r="M25" s="103">
        <f t="shared" si="18"/>
        <v>0</v>
      </c>
      <c r="N25" s="103">
        <f t="shared" si="18"/>
        <v>0</v>
      </c>
      <c r="O25" s="104">
        <f t="shared" si="4"/>
        <v>0</v>
      </c>
    </row>
    <row r="26" spans="1:15" s="100" customFormat="1" x14ac:dyDescent="0.2">
      <c r="A26" s="116"/>
      <c r="B26" s="100" t="s">
        <v>111</v>
      </c>
      <c r="C26" s="211">
        <v>0</v>
      </c>
      <c r="D26" s="103">
        <f t="shared" si="11"/>
        <v>0</v>
      </c>
      <c r="E26" s="103">
        <f t="shared" si="2"/>
        <v>0</v>
      </c>
      <c r="F26" s="103">
        <f t="shared" ref="F26:N26" si="19">+E26</f>
        <v>0</v>
      </c>
      <c r="G26" s="103">
        <f t="shared" si="19"/>
        <v>0</v>
      </c>
      <c r="H26" s="103">
        <f t="shared" si="19"/>
        <v>0</v>
      </c>
      <c r="I26" s="103">
        <f t="shared" si="19"/>
        <v>0</v>
      </c>
      <c r="J26" s="103">
        <f t="shared" si="19"/>
        <v>0</v>
      </c>
      <c r="K26" s="103">
        <f t="shared" si="19"/>
        <v>0</v>
      </c>
      <c r="L26" s="103">
        <f t="shared" si="19"/>
        <v>0</v>
      </c>
      <c r="M26" s="103">
        <f t="shared" si="19"/>
        <v>0</v>
      </c>
      <c r="N26" s="103">
        <f t="shared" si="19"/>
        <v>0</v>
      </c>
      <c r="O26" s="104">
        <f t="shared" si="4"/>
        <v>0</v>
      </c>
    </row>
    <row r="27" spans="1:15" s="100" customFormat="1" x14ac:dyDescent="0.2">
      <c r="A27" s="116"/>
      <c r="B27" s="100" t="s">
        <v>112</v>
      </c>
      <c r="C27" s="211">
        <v>0</v>
      </c>
      <c r="D27" s="103">
        <f t="shared" si="11"/>
        <v>0</v>
      </c>
      <c r="E27" s="103">
        <f t="shared" si="2"/>
        <v>0</v>
      </c>
      <c r="F27" s="103">
        <f t="shared" ref="F27:N27" si="20">+E27</f>
        <v>0</v>
      </c>
      <c r="G27" s="103">
        <f t="shared" si="20"/>
        <v>0</v>
      </c>
      <c r="H27" s="103">
        <f t="shared" si="20"/>
        <v>0</v>
      </c>
      <c r="I27" s="103">
        <f t="shared" si="20"/>
        <v>0</v>
      </c>
      <c r="J27" s="103">
        <f t="shared" si="20"/>
        <v>0</v>
      </c>
      <c r="K27" s="103">
        <f t="shared" si="20"/>
        <v>0</v>
      </c>
      <c r="L27" s="103">
        <f t="shared" si="20"/>
        <v>0</v>
      </c>
      <c r="M27" s="103">
        <f t="shared" si="20"/>
        <v>0</v>
      </c>
      <c r="N27" s="103">
        <f t="shared" si="20"/>
        <v>0</v>
      </c>
      <c r="O27" s="104">
        <f t="shared" si="4"/>
        <v>0</v>
      </c>
    </row>
    <row r="28" spans="1:15" s="100" customFormat="1" x14ac:dyDescent="0.2">
      <c r="A28" s="116"/>
      <c r="B28" s="100" t="s">
        <v>113</v>
      </c>
      <c r="C28" s="211">
        <v>0</v>
      </c>
      <c r="D28" s="103">
        <f t="shared" si="11"/>
        <v>0</v>
      </c>
      <c r="E28" s="103">
        <f t="shared" si="2"/>
        <v>0</v>
      </c>
      <c r="F28" s="103">
        <f t="shared" ref="F28:N28" si="21">+E28</f>
        <v>0</v>
      </c>
      <c r="G28" s="103">
        <f t="shared" si="21"/>
        <v>0</v>
      </c>
      <c r="H28" s="103">
        <f t="shared" si="21"/>
        <v>0</v>
      </c>
      <c r="I28" s="103">
        <f t="shared" si="21"/>
        <v>0</v>
      </c>
      <c r="J28" s="103">
        <f t="shared" si="21"/>
        <v>0</v>
      </c>
      <c r="K28" s="103">
        <f t="shared" si="21"/>
        <v>0</v>
      </c>
      <c r="L28" s="103">
        <f t="shared" si="21"/>
        <v>0</v>
      </c>
      <c r="M28" s="103">
        <f t="shared" si="21"/>
        <v>0</v>
      </c>
      <c r="N28" s="103">
        <f t="shared" si="21"/>
        <v>0</v>
      </c>
      <c r="O28" s="104">
        <f t="shared" si="4"/>
        <v>0</v>
      </c>
    </row>
    <row r="29" spans="1:15" s="100" customFormat="1" x14ac:dyDescent="0.2">
      <c r="A29" s="116"/>
      <c r="B29" s="100" t="s">
        <v>114</v>
      </c>
      <c r="C29" s="211">
        <v>0</v>
      </c>
      <c r="D29" s="103">
        <f t="shared" si="11"/>
        <v>0</v>
      </c>
      <c r="E29" s="103">
        <f t="shared" si="2"/>
        <v>0</v>
      </c>
      <c r="F29" s="103">
        <f t="shared" ref="F29:N29" si="22">+E29</f>
        <v>0</v>
      </c>
      <c r="G29" s="103">
        <f t="shared" si="22"/>
        <v>0</v>
      </c>
      <c r="H29" s="103">
        <f t="shared" si="22"/>
        <v>0</v>
      </c>
      <c r="I29" s="103">
        <f t="shared" si="22"/>
        <v>0</v>
      </c>
      <c r="J29" s="103">
        <f t="shared" si="22"/>
        <v>0</v>
      </c>
      <c r="K29" s="103">
        <f t="shared" si="22"/>
        <v>0</v>
      </c>
      <c r="L29" s="103">
        <f t="shared" si="22"/>
        <v>0</v>
      </c>
      <c r="M29" s="103">
        <f t="shared" si="22"/>
        <v>0</v>
      </c>
      <c r="N29" s="103">
        <f t="shared" si="22"/>
        <v>0</v>
      </c>
      <c r="O29" s="104">
        <f t="shared" si="4"/>
        <v>0</v>
      </c>
    </row>
    <row r="30" spans="1:15" s="100" customFormat="1" x14ac:dyDescent="0.2">
      <c r="A30" s="116"/>
      <c r="B30" s="100" t="s">
        <v>115</v>
      </c>
      <c r="C30" s="211">
        <v>0</v>
      </c>
      <c r="D30" s="103">
        <f t="shared" si="11"/>
        <v>0</v>
      </c>
      <c r="E30" s="103">
        <f t="shared" si="2"/>
        <v>0</v>
      </c>
      <c r="F30" s="103">
        <f t="shared" ref="F30:N30" si="23">+E30</f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4">
        <f t="shared" si="4"/>
        <v>0</v>
      </c>
    </row>
    <row r="31" spans="1:15" s="100" customFormat="1" x14ac:dyDescent="0.2">
      <c r="A31" s="116"/>
      <c r="B31" s="100" t="s">
        <v>116</v>
      </c>
      <c r="C31" s="211">
        <v>0</v>
      </c>
      <c r="D31" s="103">
        <f t="shared" si="11"/>
        <v>0</v>
      </c>
      <c r="E31" s="103">
        <f t="shared" si="2"/>
        <v>0</v>
      </c>
      <c r="F31" s="103">
        <f t="shared" ref="F31:N31" si="24">+E31</f>
        <v>0</v>
      </c>
      <c r="G31" s="103">
        <f t="shared" si="24"/>
        <v>0</v>
      </c>
      <c r="H31" s="103">
        <f t="shared" si="24"/>
        <v>0</v>
      </c>
      <c r="I31" s="103">
        <f t="shared" si="24"/>
        <v>0</v>
      </c>
      <c r="J31" s="103">
        <f t="shared" si="24"/>
        <v>0</v>
      </c>
      <c r="K31" s="103">
        <f t="shared" si="24"/>
        <v>0</v>
      </c>
      <c r="L31" s="103">
        <f t="shared" si="24"/>
        <v>0</v>
      </c>
      <c r="M31" s="103">
        <f t="shared" si="24"/>
        <v>0</v>
      </c>
      <c r="N31" s="103">
        <f t="shared" si="24"/>
        <v>0</v>
      </c>
      <c r="O31" s="104">
        <f t="shared" si="4"/>
        <v>0</v>
      </c>
    </row>
    <row r="32" spans="1:15" s="100" customFormat="1" x14ac:dyDescent="0.2">
      <c r="A32" s="116"/>
      <c r="B32" s="100" t="s">
        <v>117</v>
      </c>
      <c r="C32" s="211">
        <v>0</v>
      </c>
      <c r="D32" s="103">
        <f t="shared" si="11"/>
        <v>0</v>
      </c>
      <c r="E32" s="103">
        <f t="shared" si="2"/>
        <v>0</v>
      </c>
      <c r="F32" s="103">
        <f t="shared" ref="F32:N32" si="25">+E32</f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4">
        <f t="shared" si="4"/>
        <v>0</v>
      </c>
    </row>
    <row r="33" spans="1:15" s="100" customFormat="1" x14ac:dyDescent="0.2">
      <c r="A33" s="116"/>
      <c r="B33" s="100" t="s">
        <v>118</v>
      </c>
      <c r="C33" s="211">
        <v>0</v>
      </c>
      <c r="D33" s="103">
        <f t="shared" si="11"/>
        <v>0</v>
      </c>
      <c r="E33" s="103">
        <f t="shared" si="2"/>
        <v>0</v>
      </c>
      <c r="F33" s="103">
        <f t="shared" ref="F33:N33" si="26">+E33</f>
        <v>0</v>
      </c>
      <c r="G33" s="103">
        <f t="shared" si="26"/>
        <v>0</v>
      </c>
      <c r="H33" s="103">
        <f t="shared" si="26"/>
        <v>0</v>
      </c>
      <c r="I33" s="103">
        <f t="shared" si="26"/>
        <v>0</v>
      </c>
      <c r="J33" s="103">
        <f t="shared" si="26"/>
        <v>0</v>
      </c>
      <c r="K33" s="103">
        <f t="shared" si="26"/>
        <v>0</v>
      </c>
      <c r="L33" s="103">
        <f t="shared" si="26"/>
        <v>0</v>
      </c>
      <c r="M33" s="103">
        <f t="shared" si="26"/>
        <v>0</v>
      </c>
      <c r="N33" s="103">
        <f t="shared" si="26"/>
        <v>0</v>
      </c>
      <c r="O33" s="104">
        <f t="shared" si="4"/>
        <v>0</v>
      </c>
    </row>
    <row r="34" spans="1:15" s="100" customFormat="1" x14ac:dyDescent="0.2">
      <c r="A34" s="116"/>
      <c r="B34" s="100" t="s">
        <v>119</v>
      </c>
      <c r="C34" s="211">
        <v>0</v>
      </c>
      <c r="D34" s="103">
        <f t="shared" si="11"/>
        <v>0</v>
      </c>
      <c r="E34" s="103">
        <f t="shared" si="2"/>
        <v>0</v>
      </c>
      <c r="F34" s="103">
        <f t="shared" ref="F34:N34" si="27">+E34</f>
        <v>0</v>
      </c>
      <c r="G34" s="103">
        <f t="shared" si="27"/>
        <v>0</v>
      </c>
      <c r="H34" s="103">
        <f t="shared" si="27"/>
        <v>0</v>
      </c>
      <c r="I34" s="103">
        <f t="shared" si="27"/>
        <v>0</v>
      </c>
      <c r="J34" s="103">
        <f t="shared" si="27"/>
        <v>0</v>
      </c>
      <c r="K34" s="103">
        <f t="shared" si="27"/>
        <v>0</v>
      </c>
      <c r="L34" s="103">
        <f t="shared" si="27"/>
        <v>0</v>
      </c>
      <c r="M34" s="103">
        <f t="shared" si="27"/>
        <v>0</v>
      </c>
      <c r="N34" s="103">
        <f t="shared" si="27"/>
        <v>0</v>
      </c>
      <c r="O34" s="104">
        <f t="shared" si="4"/>
        <v>0</v>
      </c>
    </row>
    <row r="35" spans="1:15" s="100" customFormat="1" x14ac:dyDescent="0.2">
      <c r="A35" s="116"/>
      <c r="B35" s="100" t="s">
        <v>120</v>
      </c>
      <c r="C35" s="211">
        <v>0</v>
      </c>
      <c r="D35" s="103">
        <f t="shared" si="11"/>
        <v>0</v>
      </c>
      <c r="E35" s="103">
        <f t="shared" si="2"/>
        <v>0</v>
      </c>
      <c r="F35" s="103">
        <f t="shared" ref="F35:N35" si="28">+E35</f>
        <v>0</v>
      </c>
      <c r="G35" s="103">
        <f t="shared" si="28"/>
        <v>0</v>
      </c>
      <c r="H35" s="103">
        <f t="shared" si="28"/>
        <v>0</v>
      </c>
      <c r="I35" s="103">
        <f t="shared" si="28"/>
        <v>0</v>
      </c>
      <c r="J35" s="103">
        <f t="shared" si="28"/>
        <v>0</v>
      </c>
      <c r="K35" s="103">
        <f t="shared" si="28"/>
        <v>0</v>
      </c>
      <c r="L35" s="103">
        <f t="shared" si="28"/>
        <v>0</v>
      </c>
      <c r="M35" s="103">
        <f t="shared" si="28"/>
        <v>0</v>
      </c>
      <c r="N35" s="103">
        <f t="shared" si="28"/>
        <v>0</v>
      </c>
      <c r="O35" s="104">
        <f t="shared" si="4"/>
        <v>0</v>
      </c>
    </row>
    <row r="36" spans="1:15" s="100" customFormat="1" x14ac:dyDescent="0.2">
      <c r="A36" s="116"/>
      <c r="B36" s="100" t="s">
        <v>174</v>
      </c>
      <c r="C36" s="211">
        <v>0</v>
      </c>
      <c r="D36" s="103">
        <f t="shared" si="11"/>
        <v>0</v>
      </c>
      <c r="E36" s="103">
        <f t="shared" si="2"/>
        <v>0</v>
      </c>
      <c r="F36" s="103">
        <f t="shared" ref="F36:N36" si="29">+E36</f>
        <v>0</v>
      </c>
      <c r="G36" s="103">
        <f t="shared" si="29"/>
        <v>0</v>
      </c>
      <c r="H36" s="103">
        <f t="shared" si="29"/>
        <v>0</v>
      </c>
      <c r="I36" s="103">
        <f t="shared" si="29"/>
        <v>0</v>
      </c>
      <c r="J36" s="103">
        <f t="shared" si="29"/>
        <v>0</v>
      </c>
      <c r="K36" s="103">
        <f t="shared" si="29"/>
        <v>0</v>
      </c>
      <c r="L36" s="103">
        <f t="shared" si="29"/>
        <v>0</v>
      </c>
      <c r="M36" s="103">
        <f t="shared" si="29"/>
        <v>0</v>
      </c>
      <c r="N36" s="103">
        <f t="shared" si="29"/>
        <v>0</v>
      </c>
      <c r="O36" s="104">
        <f t="shared" si="4"/>
        <v>0</v>
      </c>
    </row>
    <row r="37" spans="1:15" s="100" customFormat="1" x14ac:dyDescent="0.2">
      <c r="A37" s="116"/>
      <c r="B37" s="100" t="s">
        <v>175</v>
      </c>
      <c r="C37" s="211">
        <v>0</v>
      </c>
      <c r="D37" s="103">
        <f t="shared" si="11"/>
        <v>0</v>
      </c>
      <c r="E37" s="103">
        <f t="shared" si="2"/>
        <v>0</v>
      </c>
      <c r="F37" s="103">
        <f t="shared" ref="F37:N37" si="30">+E37</f>
        <v>0</v>
      </c>
      <c r="G37" s="103">
        <f t="shared" si="30"/>
        <v>0</v>
      </c>
      <c r="H37" s="103">
        <f t="shared" si="30"/>
        <v>0</v>
      </c>
      <c r="I37" s="103">
        <f t="shared" si="30"/>
        <v>0</v>
      </c>
      <c r="J37" s="103">
        <f t="shared" si="30"/>
        <v>0</v>
      </c>
      <c r="K37" s="103">
        <f t="shared" si="30"/>
        <v>0</v>
      </c>
      <c r="L37" s="103">
        <f t="shared" si="30"/>
        <v>0</v>
      </c>
      <c r="M37" s="103">
        <f t="shared" si="30"/>
        <v>0</v>
      </c>
      <c r="N37" s="103">
        <f t="shared" si="30"/>
        <v>0</v>
      </c>
      <c r="O37" s="104">
        <f t="shared" si="4"/>
        <v>0</v>
      </c>
    </row>
    <row r="38" spans="1:15" s="100" customFormat="1" x14ac:dyDescent="0.2">
      <c r="A38" s="116"/>
      <c r="B38" s="100" t="s">
        <v>176</v>
      </c>
      <c r="C38" s="211">
        <v>0</v>
      </c>
      <c r="D38" s="103">
        <f t="shared" si="11"/>
        <v>0</v>
      </c>
      <c r="E38" s="103">
        <f t="shared" si="2"/>
        <v>0</v>
      </c>
      <c r="F38" s="103">
        <f t="shared" ref="F38:N38" si="31">+E38</f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4">
        <f t="shared" si="4"/>
        <v>0</v>
      </c>
    </row>
    <row r="39" spans="1:15" s="100" customFormat="1" x14ac:dyDescent="0.2">
      <c r="A39" s="116"/>
      <c r="B39" s="100" t="s">
        <v>177</v>
      </c>
      <c r="C39" s="211">
        <v>0</v>
      </c>
      <c r="D39" s="103">
        <f t="shared" si="11"/>
        <v>0</v>
      </c>
      <c r="E39" s="103">
        <f t="shared" si="2"/>
        <v>0</v>
      </c>
      <c r="F39" s="103">
        <f t="shared" ref="F39:N39" si="32">+E39</f>
        <v>0</v>
      </c>
      <c r="G39" s="103">
        <f t="shared" si="32"/>
        <v>0</v>
      </c>
      <c r="H39" s="103">
        <f t="shared" si="32"/>
        <v>0</v>
      </c>
      <c r="I39" s="103">
        <f t="shared" si="32"/>
        <v>0</v>
      </c>
      <c r="J39" s="103">
        <f t="shared" si="32"/>
        <v>0</v>
      </c>
      <c r="K39" s="103">
        <f t="shared" si="32"/>
        <v>0</v>
      </c>
      <c r="L39" s="103">
        <f t="shared" si="32"/>
        <v>0</v>
      </c>
      <c r="M39" s="103">
        <f t="shared" si="32"/>
        <v>0</v>
      </c>
      <c r="N39" s="103">
        <f t="shared" si="32"/>
        <v>0</v>
      </c>
      <c r="O39" s="104">
        <f t="shared" si="4"/>
        <v>0</v>
      </c>
    </row>
    <row r="40" spans="1:15" s="100" customFormat="1" x14ac:dyDescent="0.2">
      <c r="A40" s="116"/>
      <c r="B40" s="100" t="s">
        <v>178</v>
      </c>
      <c r="C40" s="211">
        <v>0</v>
      </c>
      <c r="D40" s="103">
        <f t="shared" si="11"/>
        <v>0</v>
      </c>
      <c r="E40" s="103">
        <f t="shared" si="2"/>
        <v>0</v>
      </c>
      <c r="F40" s="103">
        <f t="shared" ref="F40:N40" si="33">+E40</f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4">
        <f t="shared" si="4"/>
        <v>0</v>
      </c>
    </row>
    <row r="41" spans="1:15" s="100" customFormat="1" x14ac:dyDescent="0.2">
      <c r="A41" s="116"/>
      <c r="B41" s="100" t="s">
        <v>179</v>
      </c>
      <c r="C41" s="211">
        <v>0</v>
      </c>
      <c r="D41" s="103">
        <f t="shared" si="11"/>
        <v>0</v>
      </c>
      <c r="E41" s="103">
        <f t="shared" si="2"/>
        <v>0</v>
      </c>
      <c r="F41" s="103">
        <f t="shared" ref="F41:N41" si="34">+E41</f>
        <v>0</v>
      </c>
      <c r="G41" s="103">
        <f t="shared" si="34"/>
        <v>0</v>
      </c>
      <c r="H41" s="103">
        <f t="shared" si="34"/>
        <v>0</v>
      </c>
      <c r="I41" s="103">
        <f t="shared" si="34"/>
        <v>0</v>
      </c>
      <c r="J41" s="103">
        <f t="shared" si="34"/>
        <v>0</v>
      </c>
      <c r="K41" s="103">
        <f t="shared" si="34"/>
        <v>0</v>
      </c>
      <c r="L41" s="103">
        <f t="shared" si="34"/>
        <v>0</v>
      </c>
      <c r="M41" s="103">
        <f t="shared" si="34"/>
        <v>0</v>
      </c>
      <c r="N41" s="103">
        <f t="shared" si="34"/>
        <v>0</v>
      </c>
      <c r="O41" s="104">
        <f t="shared" si="4"/>
        <v>0</v>
      </c>
    </row>
    <row r="42" spans="1:15" s="100" customFormat="1" x14ac:dyDescent="0.2">
      <c r="A42" s="116"/>
      <c r="B42" s="100" t="s">
        <v>180</v>
      </c>
      <c r="C42" s="211">
        <v>0</v>
      </c>
      <c r="D42" s="103">
        <f t="shared" si="11"/>
        <v>0</v>
      </c>
      <c r="E42" s="103">
        <f t="shared" si="2"/>
        <v>0</v>
      </c>
      <c r="F42" s="103">
        <f t="shared" ref="F42:N42" si="35">+E42</f>
        <v>0</v>
      </c>
      <c r="G42" s="103">
        <f t="shared" si="35"/>
        <v>0</v>
      </c>
      <c r="H42" s="103">
        <f t="shared" si="35"/>
        <v>0</v>
      </c>
      <c r="I42" s="103">
        <f t="shared" si="35"/>
        <v>0</v>
      </c>
      <c r="J42" s="103">
        <f t="shared" si="35"/>
        <v>0</v>
      </c>
      <c r="K42" s="103">
        <f t="shared" si="35"/>
        <v>0</v>
      </c>
      <c r="L42" s="103">
        <f t="shared" si="35"/>
        <v>0</v>
      </c>
      <c r="M42" s="103">
        <f t="shared" si="35"/>
        <v>0</v>
      </c>
      <c r="N42" s="103">
        <f t="shared" si="35"/>
        <v>0</v>
      </c>
      <c r="O42" s="104">
        <f t="shared" si="4"/>
        <v>0</v>
      </c>
    </row>
    <row r="43" spans="1:15" s="100" customFormat="1" x14ac:dyDescent="0.2">
      <c r="A43" s="116"/>
      <c r="B43" s="100" t="s">
        <v>181</v>
      </c>
      <c r="C43" s="211">
        <v>0</v>
      </c>
      <c r="D43" s="103">
        <f t="shared" si="11"/>
        <v>0</v>
      </c>
      <c r="E43" s="103">
        <f t="shared" si="2"/>
        <v>0</v>
      </c>
      <c r="F43" s="103">
        <f t="shared" ref="F43:N43" si="36">+E43</f>
        <v>0</v>
      </c>
      <c r="G43" s="103">
        <f t="shared" si="36"/>
        <v>0</v>
      </c>
      <c r="H43" s="103">
        <f t="shared" si="36"/>
        <v>0</v>
      </c>
      <c r="I43" s="103">
        <f t="shared" si="36"/>
        <v>0</v>
      </c>
      <c r="J43" s="103">
        <f t="shared" si="36"/>
        <v>0</v>
      </c>
      <c r="K43" s="103">
        <f t="shared" si="36"/>
        <v>0</v>
      </c>
      <c r="L43" s="103">
        <f t="shared" si="36"/>
        <v>0</v>
      </c>
      <c r="M43" s="103">
        <f t="shared" si="36"/>
        <v>0</v>
      </c>
      <c r="N43" s="103">
        <f t="shared" si="36"/>
        <v>0</v>
      </c>
      <c r="O43" s="104">
        <f t="shared" si="4"/>
        <v>0</v>
      </c>
    </row>
    <row r="44" spans="1:15" s="100" customFormat="1" x14ac:dyDescent="0.2">
      <c r="A44" s="116"/>
      <c r="B44" s="100" t="s">
        <v>182</v>
      </c>
      <c r="C44" s="211">
        <v>0</v>
      </c>
      <c r="D44" s="103">
        <f t="shared" si="11"/>
        <v>0</v>
      </c>
      <c r="E44" s="103">
        <f t="shared" si="2"/>
        <v>0</v>
      </c>
      <c r="F44" s="103">
        <f t="shared" ref="F44:N44" si="37">+E44</f>
        <v>0</v>
      </c>
      <c r="G44" s="103">
        <f t="shared" si="37"/>
        <v>0</v>
      </c>
      <c r="H44" s="103">
        <f t="shared" si="37"/>
        <v>0</v>
      </c>
      <c r="I44" s="103">
        <f t="shared" si="37"/>
        <v>0</v>
      </c>
      <c r="J44" s="103">
        <f t="shared" si="37"/>
        <v>0</v>
      </c>
      <c r="K44" s="103">
        <f t="shared" si="37"/>
        <v>0</v>
      </c>
      <c r="L44" s="103">
        <f t="shared" si="37"/>
        <v>0</v>
      </c>
      <c r="M44" s="103">
        <f t="shared" si="37"/>
        <v>0</v>
      </c>
      <c r="N44" s="103">
        <f t="shared" si="37"/>
        <v>0</v>
      </c>
      <c r="O44" s="104">
        <f t="shared" si="4"/>
        <v>0</v>
      </c>
    </row>
    <row r="45" spans="1:15" s="100" customFormat="1" x14ac:dyDescent="0.2">
      <c r="A45" s="116"/>
      <c r="B45" s="100" t="s">
        <v>183</v>
      </c>
      <c r="C45" s="211">
        <v>0</v>
      </c>
      <c r="D45" s="103">
        <f t="shared" si="11"/>
        <v>0</v>
      </c>
      <c r="E45" s="103">
        <f t="shared" si="2"/>
        <v>0</v>
      </c>
      <c r="F45" s="103">
        <f t="shared" ref="F45:N45" si="38">+E45</f>
        <v>0</v>
      </c>
      <c r="G45" s="103">
        <f t="shared" si="38"/>
        <v>0</v>
      </c>
      <c r="H45" s="103">
        <f t="shared" si="38"/>
        <v>0</v>
      </c>
      <c r="I45" s="103">
        <f t="shared" si="38"/>
        <v>0</v>
      </c>
      <c r="J45" s="103">
        <f t="shared" si="38"/>
        <v>0</v>
      </c>
      <c r="K45" s="103">
        <f t="shared" si="38"/>
        <v>0</v>
      </c>
      <c r="L45" s="103">
        <f t="shared" si="38"/>
        <v>0</v>
      </c>
      <c r="M45" s="103">
        <f t="shared" si="38"/>
        <v>0</v>
      </c>
      <c r="N45" s="103">
        <f t="shared" si="38"/>
        <v>0</v>
      </c>
      <c r="O45" s="104">
        <f t="shared" si="4"/>
        <v>0</v>
      </c>
    </row>
    <row r="46" spans="1:15" s="100" customFormat="1" x14ac:dyDescent="0.2">
      <c r="A46" s="116"/>
      <c r="B46" s="100" t="s">
        <v>184</v>
      </c>
      <c r="C46" s="211">
        <v>0</v>
      </c>
      <c r="D46" s="103">
        <f t="shared" si="11"/>
        <v>0</v>
      </c>
      <c r="E46" s="103">
        <f t="shared" si="2"/>
        <v>0</v>
      </c>
      <c r="F46" s="103">
        <f t="shared" ref="F46:N46" si="39">+E46</f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4">
        <f t="shared" si="4"/>
        <v>0</v>
      </c>
    </row>
    <row r="47" spans="1:15" s="100" customFormat="1" x14ac:dyDescent="0.2">
      <c r="A47" s="116"/>
      <c r="B47" s="100" t="s">
        <v>185</v>
      </c>
      <c r="C47" s="211">
        <v>0</v>
      </c>
      <c r="D47" s="103">
        <f t="shared" si="11"/>
        <v>0</v>
      </c>
      <c r="E47" s="103">
        <f t="shared" si="2"/>
        <v>0</v>
      </c>
      <c r="F47" s="103">
        <f t="shared" ref="F47:N47" si="40">+E47</f>
        <v>0</v>
      </c>
      <c r="G47" s="103">
        <f t="shared" si="40"/>
        <v>0</v>
      </c>
      <c r="H47" s="103">
        <f t="shared" si="40"/>
        <v>0</v>
      </c>
      <c r="I47" s="103">
        <f t="shared" si="40"/>
        <v>0</v>
      </c>
      <c r="J47" s="103">
        <f t="shared" si="40"/>
        <v>0</v>
      </c>
      <c r="K47" s="103">
        <f t="shared" si="40"/>
        <v>0</v>
      </c>
      <c r="L47" s="103">
        <f t="shared" si="40"/>
        <v>0</v>
      </c>
      <c r="M47" s="103">
        <f t="shared" si="40"/>
        <v>0</v>
      </c>
      <c r="N47" s="103">
        <f t="shared" si="40"/>
        <v>0</v>
      </c>
      <c r="O47" s="104">
        <f t="shared" si="4"/>
        <v>0</v>
      </c>
    </row>
    <row r="48" spans="1:15" s="100" customFormat="1" x14ac:dyDescent="0.2">
      <c r="A48" s="116"/>
      <c r="B48" s="100" t="s">
        <v>186</v>
      </c>
      <c r="C48" s="211">
        <v>0</v>
      </c>
      <c r="D48" s="103">
        <f t="shared" si="11"/>
        <v>0</v>
      </c>
      <c r="E48" s="103">
        <f t="shared" si="2"/>
        <v>0</v>
      </c>
      <c r="F48" s="103">
        <f t="shared" ref="F48:N48" si="41">+E48</f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4">
        <f t="shared" si="4"/>
        <v>0</v>
      </c>
    </row>
    <row r="49" spans="1:15" s="100" customFormat="1" x14ac:dyDescent="0.2">
      <c r="A49" s="116"/>
      <c r="B49" s="100" t="s">
        <v>187</v>
      </c>
      <c r="C49" s="211">
        <v>0</v>
      </c>
      <c r="D49" s="103">
        <f t="shared" si="11"/>
        <v>0</v>
      </c>
      <c r="E49" s="103">
        <f t="shared" si="2"/>
        <v>0</v>
      </c>
      <c r="F49" s="103">
        <f t="shared" ref="F49:N49" si="42">+E49</f>
        <v>0</v>
      </c>
      <c r="G49" s="103">
        <f t="shared" si="42"/>
        <v>0</v>
      </c>
      <c r="H49" s="103">
        <f t="shared" si="42"/>
        <v>0</v>
      </c>
      <c r="I49" s="103">
        <f t="shared" si="42"/>
        <v>0</v>
      </c>
      <c r="J49" s="103">
        <f t="shared" si="42"/>
        <v>0</v>
      </c>
      <c r="K49" s="103">
        <f t="shared" si="42"/>
        <v>0</v>
      </c>
      <c r="L49" s="103">
        <f t="shared" si="42"/>
        <v>0</v>
      </c>
      <c r="M49" s="103">
        <f t="shared" si="42"/>
        <v>0</v>
      </c>
      <c r="N49" s="103">
        <f t="shared" si="42"/>
        <v>0</v>
      </c>
      <c r="O49" s="104">
        <f t="shared" si="4"/>
        <v>0</v>
      </c>
    </row>
    <row r="50" spans="1:15" s="100" customFormat="1" x14ac:dyDescent="0.2">
      <c r="A50" s="116"/>
      <c r="B50" s="100" t="s">
        <v>188</v>
      </c>
      <c r="C50" s="211">
        <v>0</v>
      </c>
      <c r="D50" s="103">
        <f t="shared" si="11"/>
        <v>0</v>
      </c>
      <c r="E50" s="103">
        <f t="shared" si="2"/>
        <v>0</v>
      </c>
      <c r="F50" s="103">
        <f t="shared" ref="F50:N50" si="43">+E50</f>
        <v>0</v>
      </c>
      <c r="G50" s="103">
        <f t="shared" si="43"/>
        <v>0</v>
      </c>
      <c r="H50" s="103">
        <f t="shared" si="43"/>
        <v>0</v>
      </c>
      <c r="I50" s="103">
        <f t="shared" si="43"/>
        <v>0</v>
      </c>
      <c r="J50" s="103">
        <f t="shared" si="43"/>
        <v>0</v>
      </c>
      <c r="K50" s="103">
        <f t="shared" si="43"/>
        <v>0</v>
      </c>
      <c r="L50" s="103">
        <f t="shared" si="43"/>
        <v>0</v>
      </c>
      <c r="M50" s="103">
        <f t="shared" si="43"/>
        <v>0</v>
      </c>
      <c r="N50" s="103">
        <f t="shared" si="43"/>
        <v>0</v>
      </c>
      <c r="O50" s="104">
        <f t="shared" si="4"/>
        <v>0</v>
      </c>
    </row>
    <row r="51" spans="1:15" s="100" customFormat="1" x14ac:dyDescent="0.2">
      <c r="A51" s="116"/>
      <c r="B51" s="100" t="s">
        <v>189</v>
      </c>
      <c r="C51" s="211">
        <v>0</v>
      </c>
      <c r="D51" s="103">
        <f t="shared" si="11"/>
        <v>0</v>
      </c>
      <c r="E51" s="103">
        <f t="shared" si="2"/>
        <v>0</v>
      </c>
      <c r="F51" s="103">
        <f t="shared" ref="F51:N51" si="44">+E51</f>
        <v>0</v>
      </c>
      <c r="G51" s="103">
        <f t="shared" si="44"/>
        <v>0</v>
      </c>
      <c r="H51" s="103">
        <f t="shared" si="44"/>
        <v>0</v>
      </c>
      <c r="I51" s="103">
        <f t="shared" si="44"/>
        <v>0</v>
      </c>
      <c r="J51" s="103">
        <f t="shared" si="44"/>
        <v>0</v>
      </c>
      <c r="K51" s="103">
        <f t="shared" si="44"/>
        <v>0</v>
      </c>
      <c r="L51" s="103">
        <f t="shared" si="44"/>
        <v>0</v>
      </c>
      <c r="M51" s="103">
        <f t="shared" si="44"/>
        <v>0</v>
      </c>
      <c r="N51" s="103">
        <f t="shared" si="44"/>
        <v>0</v>
      </c>
      <c r="O51" s="104">
        <f t="shared" si="4"/>
        <v>0</v>
      </c>
    </row>
    <row r="52" spans="1:15" s="100" customFormat="1" x14ac:dyDescent="0.2">
      <c r="A52" s="116"/>
      <c r="B52" s="100" t="s">
        <v>190</v>
      </c>
      <c r="C52" s="211">
        <v>0</v>
      </c>
      <c r="D52" s="103">
        <f t="shared" si="11"/>
        <v>0</v>
      </c>
      <c r="E52" s="103">
        <f t="shared" si="2"/>
        <v>0</v>
      </c>
      <c r="F52" s="103">
        <f t="shared" ref="F52:N52" si="45">+E52</f>
        <v>0</v>
      </c>
      <c r="G52" s="103">
        <f t="shared" si="45"/>
        <v>0</v>
      </c>
      <c r="H52" s="103">
        <f t="shared" si="45"/>
        <v>0</v>
      </c>
      <c r="I52" s="103">
        <f t="shared" si="45"/>
        <v>0</v>
      </c>
      <c r="J52" s="103">
        <f t="shared" si="45"/>
        <v>0</v>
      </c>
      <c r="K52" s="103">
        <f t="shared" si="45"/>
        <v>0</v>
      </c>
      <c r="L52" s="103">
        <f t="shared" si="45"/>
        <v>0</v>
      </c>
      <c r="M52" s="103">
        <f t="shared" si="45"/>
        <v>0</v>
      </c>
      <c r="N52" s="103">
        <f t="shared" si="45"/>
        <v>0</v>
      </c>
      <c r="O52" s="104">
        <f t="shared" si="4"/>
        <v>0</v>
      </c>
    </row>
    <row r="53" spans="1:15" s="100" customFormat="1" x14ac:dyDescent="0.2">
      <c r="A53" s="116"/>
      <c r="B53" s="100" t="s">
        <v>191</v>
      </c>
      <c r="C53" s="211">
        <v>0</v>
      </c>
      <c r="D53" s="103">
        <f t="shared" si="11"/>
        <v>0</v>
      </c>
      <c r="E53" s="103">
        <f t="shared" si="2"/>
        <v>0</v>
      </c>
      <c r="F53" s="103">
        <f t="shared" ref="F53:N53" si="46">+E53</f>
        <v>0</v>
      </c>
      <c r="G53" s="103">
        <f t="shared" si="46"/>
        <v>0</v>
      </c>
      <c r="H53" s="103">
        <f t="shared" si="46"/>
        <v>0</v>
      </c>
      <c r="I53" s="103">
        <f t="shared" si="46"/>
        <v>0</v>
      </c>
      <c r="J53" s="103">
        <f t="shared" si="46"/>
        <v>0</v>
      </c>
      <c r="K53" s="103">
        <f t="shared" si="46"/>
        <v>0</v>
      </c>
      <c r="L53" s="103">
        <f t="shared" si="46"/>
        <v>0</v>
      </c>
      <c r="M53" s="103">
        <f t="shared" si="46"/>
        <v>0</v>
      </c>
      <c r="N53" s="103">
        <f t="shared" si="46"/>
        <v>0</v>
      </c>
      <c r="O53" s="104">
        <f t="shared" si="4"/>
        <v>0</v>
      </c>
    </row>
    <row r="54" spans="1:15" s="100" customFormat="1" x14ac:dyDescent="0.2">
      <c r="A54" s="116"/>
      <c r="B54" s="100" t="s">
        <v>192</v>
      </c>
      <c r="C54" s="211">
        <v>0</v>
      </c>
      <c r="D54" s="103">
        <f t="shared" si="11"/>
        <v>0</v>
      </c>
      <c r="E54" s="103">
        <f t="shared" si="2"/>
        <v>0</v>
      </c>
      <c r="F54" s="103">
        <f t="shared" ref="F54:N54" si="47">+E54</f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4">
        <f t="shared" si="4"/>
        <v>0</v>
      </c>
    </row>
    <row r="55" spans="1:15" s="100" customFormat="1" x14ac:dyDescent="0.2">
      <c r="A55" s="116"/>
      <c r="B55" s="100" t="s">
        <v>193</v>
      </c>
      <c r="C55" s="211">
        <v>0</v>
      </c>
      <c r="D55" s="103">
        <f t="shared" si="11"/>
        <v>0</v>
      </c>
      <c r="E55" s="103">
        <f t="shared" si="2"/>
        <v>0</v>
      </c>
      <c r="F55" s="103">
        <f t="shared" ref="F55:N55" si="48">+E55</f>
        <v>0</v>
      </c>
      <c r="G55" s="103">
        <f t="shared" si="48"/>
        <v>0</v>
      </c>
      <c r="H55" s="103">
        <f t="shared" si="48"/>
        <v>0</v>
      </c>
      <c r="I55" s="103">
        <f t="shared" si="48"/>
        <v>0</v>
      </c>
      <c r="J55" s="103">
        <f t="shared" si="48"/>
        <v>0</v>
      </c>
      <c r="K55" s="103">
        <f t="shared" si="48"/>
        <v>0</v>
      </c>
      <c r="L55" s="103">
        <f t="shared" si="48"/>
        <v>0</v>
      </c>
      <c r="M55" s="103">
        <f t="shared" si="48"/>
        <v>0</v>
      </c>
      <c r="N55" s="103">
        <f t="shared" si="48"/>
        <v>0</v>
      </c>
      <c r="O55" s="104">
        <f t="shared" si="4"/>
        <v>0</v>
      </c>
    </row>
    <row r="56" spans="1:15" s="100" customFormat="1" x14ac:dyDescent="0.2">
      <c r="A56" s="116"/>
      <c r="B56" s="100" t="s">
        <v>194</v>
      </c>
      <c r="C56" s="211">
        <v>0</v>
      </c>
      <c r="D56" s="103">
        <f t="shared" si="11"/>
        <v>0</v>
      </c>
      <c r="E56" s="103">
        <f t="shared" si="2"/>
        <v>0</v>
      </c>
      <c r="F56" s="103">
        <f t="shared" ref="F56:N56" si="49">+E56</f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4">
        <f t="shared" si="4"/>
        <v>0</v>
      </c>
    </row>
    <row r="57" spans="1:15" s="100" customFormat="1" x14ac:dyDescent="0.2">
      <c r="A57" s="116"/>
      <c r="B57" s="100" t="s">
        <v>195</v>
      </c>
      <c r="C57" s="211">
        <v>0</v>
      </c>
      <c r="D57" s="103">
        <f t="shared" si="11"/>
        <v>0</v>
      </c>
      <c r="E57" s="103">
        <f t="shared" si="2"/>
        <v>0</v>
      </c>
      <c r="F57" s="103">
        <f t="shared" ref="F57:N57" si="50">+E57</f>
        <v>0</v>
      </c>
      <c r="G57" s="103">
        <f t="shared" si="50"/>
        <v>0</v>
      </c>
      <c r="H57" s="103">
        <f t="shared" si="50"/>
        <v>0</v>
      </c>
      <c r="I57" s="103">
        <f t="shared" si="50"/>
        <v>0</v>
      </c>
      <c r="J57" s="103">
        <f t="shared" si="50"/>
        <v>0</v>
      </c>
      <c r="K57" s="103">
        <f t="shared" si="50"/>
        <v>0</v>
      </c>
      <c r="L57" s="103">
        <f t="shared" si="50"/>
        <v>0</v>
      </c>
      <c r="M57" s="103">
        <f t="shared" si="50"/>
        <v>0</v>
      </c>
      <c r="N57" s="103">
        <f t="shared" si="50"/>
        <v>0</v>
      </c>
      <c r="O57" s="104">
        <f t="shared" si="4"/>
        <v>0</v>
      </c>
    </row>
    <row r="58" spans="1:15" s="100" customFormat="1" x14ac:dyDescent="0.2">
      <c r="A58" s="116"/>
      <c r="B58" s="100" t="s">
        <v>196</v>
      </c>
      <c r="C58" s="211">
        <v>0</v>
      </c>
      <c r="D58" s="103">
        <f t="shared" si="11"/>
        <v>0</v>
      </c>
      <c r="E58" s="103">
        <f t="shared" si="2"/>
        <v>0</v>
      </c>
      <c r="F58" s="103">
        <f t="shared" ref="F58:N58" si="51">+E58</f>
        <v>0</v>
      </c>
      <c r="G58" s="103">
        <f t="shared" si="51"/>
        <v>0</v>
      </c>
      <c r="H58" s="103">
        <f t="shared" si="51"/>
        <v>0</v>
      </c>
      <c r="I58" s="103">
        <f t="shared" si="51"/>
        <v>0</v>
      </c>
      <c r="J58" s="103">
        <f t="shared" si="51"/>
        <v>0</v>
      </c>
      <c r="K58" s="103">
        <f t="shared" si="51"/>
        <v>0</v>
      </c>
      <c r="L58" s="103">
        <f t="shared" si="51"/>
        <v>0</v>
      </c>
      <c r="M58" s="103">
        <f t="shared" si="51"/>
        <v>0</v>
      </c>
      <c r="N58" s="103">
        <f t="shared" si="51"/>
        <v>0</v>
      </c>
      <c r="O58" s="104">
        <f t="shared" si="4"/>
        <v>0</v>
      </c>
    </row>
    <row r="59" spans="1:15" s="100" customFormat="1" x14ac:dyDescent="0.2">
      <c r="A59" s="116"/>
      <c r="B59" s="100" t="s">
        <v>197</v>
      </c>
      <c r="C59" s="211">
        <v>0</v>
      </c>
      <c r="D59" s="103">
        <f t="shared" si="11"/>
        <v>0</v>
      </c>
      <c r="E59" s="103">
        <f t="shared" si="2"/>
        <v>0</v>
      </c>
      <c r="F59" s="103">
        <f t="shared" ref="F59:N59" si="52">+E59</f>
        <v>0</v>
      </c>
      <c r="G59" s="103">
        <f t="shared" si="52"/>
        <v>0</v>
      </c>
      <c r="H59" s="103">
        <f t="shared" si="52"/>
        <v>0</v>
      </c>
      <c r="I59" s="103">
        <f t="shared" si="52"/>
        <v>0</v>
      </c>
      <c r="J59" s="103">
        <f t="shared" si="52"/>
        <v>0</v>
      </c>
      <c r="K59" s="103">
        <f t="shared" si="52"/>
        <v>0</v>
      </c>
      <c r="L59" s="103">
        <f t="shared" si="52"/>
        <v>0</v>
      </c>
      <c r="M59" s="103">
        <f t="shared" si="52"/>
        <v>0</v>
      </c>
      <c r="N59" s="103">
        <f t="shared" si="52"/>
        <v>0</v>
      </c>
      <c r="O59" s="104">
        <f t="shared" si="4"/>
        <v>0</v>
      </c>
    </row>
    <row r="60" spans="1:15" s="100" customFormat="1" x14ac:dyDescent="0.2">
      <c r="A60" s="116"/>
      <c r="B60" s="100" t="s">
        <v>198</v>
      </c>
      <c r="C60" s="211">
        <v>0</v>
      </c>
      <c r="D60" s="103">
        <f t="shared" si="11"/>
        <v>0</v>
      </c>
      <c r="E60" s="103">
        <f t="shared" si="2"/>
        <v>0</v>
      </c>
      <c r="F60" s="103">
        <f t="shared" ref="F60:N60" si="53">+E60</f>
        <v>0</v>
      </c>
      <c r="G60" s="103">
        <f t="shared" si="53"/>
        <v>0</v>
      </c>
      <c r="H60" s="103">
        <f t="shared" si="53"/>
        <v>0</v>
      </c>
      <c r="I60" s="103">
        <f t="shared" si="53"/>
        <v>0</v>
      </c>
      <c r="J60" s="103">
        <f t="shared" si="53"/>
        <v>0</v>
      </c>
      <c r="K60" s="103">
        <f t="shared" si="53"/>
        <v>0</v>
      </c>
      <c r="L60" s="103">
        <f t="shared" si="53"/>
        <v>0</v>
      </c>
      <c r="M60" s="103">
        <f t="shared" si="53"/>
        <v>0</v>
      </c>
      <c r="N60" s="103">
        <f t="shared" si="53"/>
        <v>0</v>
      </c>
      <c r="O60" s="104">
        <f t="shared" si="4"/>
        <v>0</v>
      </c>
    </row>
    <row r="61" spans="1:15" x14ac:dyDescent="0.2">
      <c r="A61" s="63"/>
      <c r="B61" t="s">
        <v>16</v>
      </c>
      <c r="C61" s="213">
        <f t="shared" ref="C61:O61" si="54">SUM(C11:C60)</f>
        <v>58339.416666666657</v>
      </c>
      <c r="D61" s="13">
        <f t="shared" si="54"/>
        <v>58339.416666666657</v>
      </c>
      <c r="E61" s="13">
        <f t="shared" si="54"/>
        <v>60818</v>
      </c>
      <c r="F61" s="13">
        <f t="shared" si="54"/>
        <v>60818</v>
      </c>
      <c r="G61" s="13">
        <f t="shared" si="54"/>
        <v>60818</v>
      </c>
      <c r="H61" s="13">
        <f t="shared" si="54"/>
        <v>60818</v>
      </c>
      <c r="I61" s="13">
        <f t="shared" si="54"/>
        <v>60818</v>
      </c>
      <c r="J61" s="13">
        <f t="shared" si="54"/>
        <v>60818</v>
      </c>
      <c r="K61" s="13">
        <f t="shared" si="54"/>
        <v>60818</v>
      </c>
      <c r="L61" s="13">
        <f t="shared" si="54"/>
        <v>60818</v>
      </c>
      <c r="M61" s="13">
        <f t="shared" si="54"/>
        <v>60818</v>
      </c>
      <c r="N61" s="13">
        <f t="shared" si="54"/>
        <v>60818</v>
      </c>
      <c r="O61" s="88">
        <f t="shared" si="54"/>
        <v>724858.83333333337</v>
      </c>
    </row>
    <row r="62" spans="1:15" hidden="1" x14ac:dyDescent="0.2">
      <c r="A62" s="63"/>
      <c r="B62" s="15"/>
      <c r="C62" s="206"/>
      <c r="O62" s="44"/>
    </row>
    <row r="63" spans="1:15" ht="15.75" hidden="1" x14ac:dyDescent="0.25">
      <c r="A63" s="63"/>
      <c r="B63" s="6" t="s">
        <v>37</v>
      </c>
      <c r="C63" s="206"/>
      <c r="O63" s="44"/>
    </row>
    <row r="64" spans="1:15" s="9" customFormat="1" hidden="1" x14ac:dyDescent="0.2">
      <c r="A64" s="76"/>
      <c r="B64" s="9" t="str">
        <f>+B11</f>
        <v>Vice President (John Ambler)</v>
      </c>
      <c r="C64" s="212">
        <f>+C11</f>
        <v>13750</v>
      </c>
      <c r="D64" s="9">
        <f>+D11+C64+((C11*12)*0.17)</f>
        <v>55550</v>
      </c>
      <c r="E64" s="9">
        <f t="shared" ref="E64:N64" si="55">+E11+D64</f>
        <v>69884</v>
      </c>
      <c r="F64" s="9">
        <f t="shared" si="55"/>
        <v>84218</v>
      </c>
      <c r="G64" s="9">
        <f t="shared" si="55"/>
        <v>98552</v>
      </c>
      <c r="H64" s="9">
        <f t="shared" si="55"/>
        <v>112886</v>
      </c>
      <c r="I64" s="9">
        <f t="shared" si="55"/>
        <v>127220</v>
      </c>
      <c r="J64" s="9">
        <f t="shared" si="55"/>
        <v>141554</v>
      </c>
      <c r="K64" s="9">
        <f t="shared" si="55"/>
        <v>155888</v>
      </c>
      <c r="L64" s="9">
        <f t="shared" si="55"/>
        <v>170222</v>
      </c>
      <c r="M64" s="9">
        <f t="shared" si="55"/>
        <v>184556</v>
      </c>
      <c r="N64" s="9">
        <f t="shared" si="55"/>
        <v>198890</v>
      </c>
      <c r="O64" s="65"/>
    </row>
    <row r="65" spans="1:15" s="9" customFormat="1" hidden="1" x14ac:dyDescent="0.2">
      <c r="A65" s="76"/>
      <c r="B65" s="9" t="str">
        <f t="shared" ref="B65:C113" si="56">+B12</f>
        <v>Sr. Director (Keith Miceli)</v>
      </c>
      <c r="C65" s="212">
        <f t="shared" si="56"/>
        <v>8541.6666666666661</v>
      </c>
      <c r="D65" s="9">
        <f t="shared" ref="D65:D113" si="57">+D12+C65+((C12*12)*0.17)</f>
        <v>34508.333333333328</v>
      </c>
      <c r="E65" s="9">
        <f t="shared" ref="E65:N65" si="58">+E12+D65</f>
        <v>43413.333333333328</v>
      </c>
      <c r="F65" s="9">
        <f t="shared" si="58"/>
        <v>52318.333333333328</v>
      </c>
      <c r="G65" s="9">
        <f t="shared" si="58"/>
        <v>61223.333333333328</v>
      </c>
      <c r="H65" s="9">
        <f t="shared" si="58"/>
        <v>70128.333333333328</v>
      </c>
      <c r="I65" s="9">
        <f t="shared" si="58"/>
        <v>79033.333333333328</v>
      </c>
      <c r="J65" s="9">
        <f t="shared" si="58"/>
        <v>87938.333333333328</v>
      </c>
      <c r="K65" s="9">
        <f t="shared" si="58"/>
        <v>96843.333333333328</v>
      </c>
      <c r="L65" s="9">
        <f t="shared" si="58"/>
        <v>105748.33333333333</v>
      </c>
      <c r="M65" s="9">
        <f t="shared" si="58"/>
        <v>114653.33333333333</v>
      </c>
      <c r="N65" s="9">
        <f t="shared" si="58"/>
        <v>123558.33333333333</v>
      </c>
      <c r="O65" s="65"/>
    </row>
    <row r="66" spans="1:15" s="9" customFormat="1" hidden="1" x14ac:dyDescent="0.2">
      <c r="A66" s="76"/>
      <c r="B66" s="9" t="str">
        <f t="shared" si="56"/>
        <v>Director (Habiba Bayi)</v>
      </c>
      <c r="C66" s="212">
        <f t="shared" si="56"/>
        <v>7818.75</v>
      </c>
      <c r="D66" s="9">
        <f t="shared" si="57"/>
        <v>31587.75</v>
      </c>
      <c r="E66" s="9">
        <f t="shared" ref="E66:N66" si="59">+E13+D66</f>
        <v>39738.75</v>
      </c>
      <c r="F66" s="9">
        <f t="shared" si="59"/>
        <v>47889.75</v>
      </c>
      <c r="G66" s="9">
        <f t="shared" si="59"/>
        <v>56040.75</v>
      </c>
      <c r="H66" s="9">
        <f t="shared" si="59"/>
        <v>64191.75</v>
      </c>
      <c r="I66" s="9">
        <f t="shared" si="59"/>
        <v>72342.75</v>
      </c>
      <c r="J66" s="9">
        <f t="shared" si="59"/>
        <v>80493.75</v>
      </c>
      <c r="K66" s="9">
        <f t="shared" si="59"/>
        <v>88644.75</v>
      </c>
      <c r="L66" s="9">
        <f t="shared" si="59"/>
        <v>96795.75</v>
      </c>
      <c r="M66" s="9">
        <f t="shared" si="59"/>
        <v>104946.75</v>
      </c>
      <c r="N66" s="9">
        <f t="shared" si="59"/>
        <v>113097.75</v>
      </c>
      <c r="O66" s="65"/>
    </row>
    <row r="67" spans="1:15" s="9" customFormat="1" hidden="1" x14ac:dyDescent="0.2">
      <c r="A67" s="76"/>
      <c r="B67" s="9" t="str">
        <f t="shared" si="56"/>
        <v>Manager (Johan Zaayman)</v>
      </c>
      <c r="C67" s="212">
        <f t="shared" si="56"/>
        <v>6219.416666666667</v>
      </c>
      <c r="D67" s="9">
        <f t="shared" si="57"/>
        <v>25126.443333333336</v>
      </c>
      <c r="E67" s="9">
        <f t="shared" ref="E67:N67" si="60">+E14+D67</f>
        <v>31610.443333333336</v>
      </c>
      <c r="F67" s="9">
        <f t="shared" si="60"/>
        <v>38094.443333333336</v>
      </c>
      <c r="G67" s="9">
        <f t="shared" si="60"/>
        <v>44578.443333333336</v>
      </c>
      <c r="H67" s="9">
        <f t="shared" si="60"/>
        <v>51062.443333333336</v>
      </c>
      <c r="I67" s="9">
        <f t="shared" si="60"/>
        <v>57546.443333333336</v>
      </c>
      <c r="J67" s="9">
        <f t="shared" si="60"/>
        <v>64030.443333333336</v>
      </c>
      <c r="K67" s="9">
        <f t="shared" si="60"/>
        <v>70514.443333333329</v>
      </c>
      <c r="L67" s="9">
        <f t="shared" si="60"/>
        <v>76998.443333333329</v>
      </c>
      <c r="M67" s="9">
        <f t="shared" si="60"/>
        <v>83482.443333333329</v>
      </c>
      <c r="N67" s="9">
        <f t="shared" si="60"/>
        <v>89966.443333333329</v>
      </c>
      <c r="O67" s="65"/>
    </row>
    <row r="68" spans="1:15" s="9" customFormat="1" hidden="1" x14ac:dyDescent="0.2">
      <c r="A68" s="76"/>
      <c r="B68" s="9" t="str">
        <f t="shared" si="56"/>
        <v>Sr. Specialist (Katrin Haux)</v>
      </c>
      <c r="C68" s="212">
        <f t="shared" si="56"/>
        <v>4416.666666666667</v>
      </c>
      <c r="D68" s="9">
        <f t="shared" si="57"/>
        <v>17843.333333333336</v>
      </c>
      <c r="E68" s="9">
        <f t="shared" ref="E68:N68" si="61">+E15+D68</f>
        <v>22447.333333333336</v>
      </c>
      <c r="F68" s="9">
        <f t="shared" si="61"/>
        <v>27051.333333333336</v>
      </c>
      <c r="G68" s="9">
        <f t="shared" si="61"/>
        <v>31655.333333333336</v>
      </c>
      <c r="H68" s="9">
        <f t="shared" si="61"/>
        <v>36259.333333333336</v>
      </c>
      <c r="I68" s="9">
        <f t="shared" si="61"/>
        <v>40863.333333333336</v>
      </c>
      <c r="J68" s="9">
        <f t="shared" si="61"/>
        <v>45467.333333333336</v>
      </c>
      <c r="K68" s="9">
        <f t="shared" si="61"/>
        <v>50071.333333333336</v>
      </c>
      <c r="L68" s="9">
        <f t="shared" si="61"/>
        <v>54675.333333333336</v>
      </c>
      <c r="M68" s="9">
        <f t="shared" si="61"/>
        <v>59279.333333333336</v>
      </c>
      <c r="N68" s="9">
        <f t="shared" si="61"/>
        <v>63883.333333333336</v>
      </c>
      <c r="O68" s="65"/>
    </row>
    <row r="69" spans="1:15" s="9" customFormat="1" hidden="1" x14ac:dyDescent="0.2">
      <c r="A69" s="76"/>
      <c r="B69" s="9" t="str">
        <f t="shared" si="56"/>
        <v>Specialist (to be filled in Aug 2000)</v>
      </c>
      <c r="C69" s="212">
        <f t="shared" si="56"/>
        <v>3909</v>
      </c>
      <c r="D69" s="9">
        <f t="shared" si="57"/>
        <v>15792.36</v>
      </c>
      <c r="E69" s="9">
        <f t="shared" ref="E69:N69" si="62">+E16+D69</f>
        <v>19867.36</v>
      </c>
      <c r="F69" s="9">
        <f t="shared" si="62"/>
        <v>23942.36</v>
      </c>
      <c r="G69" s="9">
        <f t="shared" si="62"/>
        <v>28017.360000000001</v>
      </c>
      <c r="H69" s="9">
        <f t="shared" si="62"/>
        <v>32092.36</v>
      </c>
      <c r="I69" s="9">
        <f t="shared" si="62"/>
        <v>36167.360000000001</v>
      </c>
      <c r="J69" s="9">
        <f t="shared" si="62"/>
        <v>40242.36</v>
      </c>
      <c r="K69" s="9">
        <f t="shared" si="62"/>
        <v>44317.36</v>
      </c>
      <c r="L69" s="9">
        <f t="shared" si="62"/>
        <v>48392.36</v>
      </c>
      <c r="M69" s="9">
        <f t="shared" si="62"/>
        <v>52467.360000000001</v>
      </c>
      <c r="N69" s="9">
        <f t="shared" si="62"/>
        <v>56542.36</v>
      </c>
      <c r="O69" s="65"/>
    </row>
    <row r="70" spans="1:15" s="9" customFormat="1" hidden="1" x14ac:dyDescent="0.2">
      <c r="A70" s="76"/>
      <c r="B70" s="9" t="str">
        <f t="shared" si="56"/>
        <v>Specialist (to be filled in Aug 2000)</v>
      </c>
      <c r="C70" s="212">
        <f t="shared" si="56"/>
        <v>3909</v>
      </c>
      <c r="D70" s="9">
        <f t="shared" si="57"/>
        <v>15792.36</v>
      </c>
      <c r="E70" s="9">
        <f t="shared" ref="E70:N70" si="63">+E17+D70</f>
        <v>19867.36</v>
      </c>
      <c r="F70" s="9">
        <f t="shared" si="63"/>
        <v>23942.36</v>
      </c>
      <c r="G70" s="9">
        <f t="shared" si="63"/>
        <v>28017.360000000001</v>
      </c>
      <c r="H70" s="9">
        <f t="shared" si="63"/>
        <v>32092.36</v>
      </c>
      <c r="I70" s="9">
        <f t="shared" si="63"/>
        <v>36167.360000000001</v>
      </c>
      <c r="J70" s="9">
        <f t="shared" si="63"/>
        <v>40242.36</v>
      </c>
      <c r="K70" s="9">
        <f t="shared" si="63"/>
        <v>44317.36</v>
      </c>
      <c r="L70" s="9">
        <f t="shared" si="63"/>
        <v>48392.36</v>
      </c>
      <c r="M70" s="9">
        <f t="shared" si="63"/>
        <v>52467.360000000001</v>
      </c>
      <c r="N70" s="9">
        <f t="shared" si="63"/>
        <v>56542.36</v>
      </c>
      <c r="O70" s="65"/>
    </row>
    <row r="71" spans="1:15" s="9" customFormat="1" hidden="1" x14ac:dyDescent="0.2">
      <c r="A71" s="76"/>
      <c r="B71" s="9" t="str">
        <f t="shared" si="56"/>
        <v>Sr. Adm. Asst (Carla Galvan)</v>
      </c>
      <c r="C71" s="212">
        <f t="shared" si="56"/>
        <v>3024.9166666666665</v>
      </c>
      <c r="D71" s="9">
        <f t="shared" si="57"/>
        <v>12220.663333333334</v>
      </c>
      <c r="E71" s="9">
        <f t="shared" ref="E71:N71" si="64">+E18+D71</f>
        <v>15373.663333333334</v>
      </c>
      <c r="F71" s="9">
        <f t="shared" si="64"/>
        <v>18526.663333333334</v>
      </c>
      <c r="G71" s="9">
        <f t="shared" si="64"/>
        <v>21679.663333333334</v>
      </c>
      <c r="H71" s="9">
        <f t="shared" si="64"/>
        <v>24832.663333333334</v>
      </c>
      <c r="I71" s="9">
        <f t="shared" si="64"/>
        <v>27985.663333333334</v>
      </c>
      <c r="J71" s="9">
        <f t="shared" si="64"/>
        <v>31138.663333333334</v>
      </c>
      <c r="K71" s="9">
        <f t="shared" si="64"/>
        <v>34291.66333333333</v>
      </c>
      <c r="L71" s="9">
        <f t="shared" si="64"/>
        <v>37444.66333333333</v>
      </c>
      <c r="M71" s="9">
        <f t="shared" si="64"/>
        <v>40597.66333333333</v>
      </c>
      <c r="N71" s="9">
        <f t="shared" si="64"/>
        <v>43750.66333333333</v>
      </c>
      <c r="O71" s="65"/>
    </row>
    <row r="72" spans="1:15" s="9" customFormat="1" hidden="1" x14ac:dyDescent="0.2">
      <c r="A72" s="76"/>
      <c r="B72" s="9" t="e">
        <f>+#REF!</f>
        <v>#REF!</v>
      </c>
      <c r="C72" s="212">
        <f t="shared" si="56"/>
        <v>6750</v>
      </c>
      <c r="D72" s="9">
        <f t="shared" si="57"/>
        <v>27270</v>
      </c>
      <c r="E72" s="9">
        <f t="shared" ref="E72:N72" si="65">+E19+D72</f>
        <v>34307</v>
      </c>
      <c r="F72" s="9">
        <f t="shared" si="65"/>
        <v>41344</v>
      </c>
      <c r="G72" s="9">
        <f t="shared" si="65"/>
        <v>48381</v>
      </c>
      <c r="H72" s="9">
        <f t="shared" si="65"/>
        <v>55418</v>
      </c>
      <c r="I72" s="9">
        <f t="shared" si="65"/>
        <v>62455</v>
      </c>
      <c r="J72" s="9">
        <f t="shared" si="65"/>
        <v>69492</v>
      </c>
      <c r="K72" s="9">
        <f t="shared" si="65"/>
        <v>76529</v>
      </c>
      <c r="L72" s="9">
        <f t="shared" si="65"/>
        <v>83566</v>
      </c>
      <c r="M72" s="9">
        <f t="shared" si="65"/>
        <v>90603</v>
      </c>
      <c r="N72" s="9">
        <f t="shared" si="65"/>
        <v>97640</v>
      </c>
      <c r="O72" s="65"/>
    </row>
    <row r="73" spans="1:15" s="9" customFormat="1" hidden="1" x14ac:dyDescent="0.2">
      <c r="A73" s="76"/>
      <c r="B73" s="9" t="str">
        <f>+B19</f>
        <v>Assoc. (Beth Peters convert to SrSpec)</v>
      </c>
      <c r="C73" s="212">
        <f t="shared" si="56"/>
        <v>0</v>
      </c>
      <c r="D73" s="9">
        <f t="shared" si="57"/>
        <v>0</v>
      </c>
      <c r="E73" s="9">
        <f t="shared" ref="E73:N73" si="66">+E20+D73</f>
        <v>0</v>
      </c>
      <c r="F73" s="9">
        <f t="shared" si="66"/>
        <v>0</v>
      </c>
      <c r="G73" s="9">
        <f t="shared" si="66"/>
        <v>0</v>
      </c>
      <c r="H73" s="9">
        <f t="shared" si="66"/>
        <v>0</v>
      </c>
      <c r="I73" s="9">
        <f t="shared" si="66"/>
        <v>0</v>
      </c>
      <c r="J73" s="9">
        <f t="shared" si="66"/>
        <v>0</v>
      </c>
      <c r="K73" s="9">
        <f t="shared" si="66"/>
        <v>0</v>
      </c>
      <c r="L73" s="9">
        <f t="shared" si="66"/>
        <v>0</v>
      </c>
      <c r="M73" s="9">
        <f t="shared" si="66"/>
        <v>0</v>
      </c>
      <c r="N73" s="9">
        <f t="shared" si="66"/>
        <v>0</v>
      </c>
      <c r="O73" s="65"/>
    </row>
    <row r="74" spans="1:15" s="9" customFormat="1" hidden="1" x14ac:dyDescent="0.2">
      <c r="A74" s="76"/>
      <c r="B74" s="9" t="str">
        <f t="shared" si="56"/>
        <v>Employee 11</v>
      </c>
      <c r="C74" s="212">
        <f t="shared" si="56"/>
        <v>0</v>
      </c>
      <c r="D74" s="9">
        <f t="shared" si="57"/>
        <v>0</v>
      </c>
      <c r="E74" s="9">
        <f t="shared" ref="E74:N74" si="67">+E21+D74</f>
        <v>0</v>
      </c>
      <c r="F74" s="9">
        <f t="shared" si="67"/>
        <v>0</v>
      </c>
      <c r="G74" s="9">
        <f t="shared" si="67"/>
        <v>0</v>
      </c>
      <c r="H74" s="9">
        <f t="shared" si="67"/>
        <v>0</v>
      </c>
      <c r="I74" s="9">
        <f t="shared" si="67"/>
        <v>0</v>
      </c>
      <c r="J74" s="9">
        <f t="shared" si="67"/>
        <v>0</v>
      </c>
      <c r="K74" s="9">
        <f t="shared" si="67"/>
        <v>0</v>
      </c>
      <c r="L74" s="9">
        <f t="shared" si="67"/>
        <v>0</v>
      </c>
      <c r="M74" s="9">
        <f t="shared" si="67"/>
        <v>0</v>
      </c>
      <c r="N74" s="9">
        <f t="shared" si="67"/>
        <v>0</v>
      </c>
      <c r="O74" s="65"/>
    </row>
    <row r="75" spans="1:15" s="9" customFormat="1" hidden="1" x14ac:dyDescent="0.2">
      <c r="A75" s="76"/>
      <c r="B75" s="9" t="str">
        <f t="shared" si="56"/>
        <v>Employee 12</v>
      </c>
      <c r="C75" s="212">
        <f t="shared" si="56"/>
        <v>0</v>
      </c>
      <c r="D75" s="9">
        <f t="shared" si="57"/>
        <v>0</v>
      </c>
      <c r="E75" s="9">
        <f t="shared" ref="E75:N75" si="68">+E22+D75</f>
        <v>0</v>
      </c>
      <c r="F75" s="9">
        <f t="shared" si="68"/>
        <v>0</v>
      </c>
      <c r="G75" s="9">
        <f t="shared" si="68"/>
        <v>0</v>
      </c>
      <c r="H75" s="9">
        <f t="shared" si="68"/>
        <v>0</v>
      </c>
      <c r="I75" s="9">
        <f t="shared" si="68"/>
        <v>0</v>
      </c>
      <c r="J75" s="9">
        <f t="shared" si="68"/>
        <v>0</v>
      </c>
      <c r="K75" s="9">
        <f t="shared" si="68"/>
        <v>0</v>
      </c>
      <c r="L75" s="9">
        <f t="shared" si="68"/>
        <v>0</v>
      </c>
      <c r="M75" s="9">
        <f t="shared" si="68"/>
        <v>0</v>
      </c>
      <c r="N75" s="9">
        <f t="shared" si="68"/>
        <v>0</v>
      </c>
      <c r="O75" s="65"/>
    </row>
    <row r="76" spans="1:15" s="9" customFormat="1" hidden="1" x14ac:dyDescent="0.2">
      <c r="A76" s="76"/>
      <c r="B76" s="9" t="str">
        <f t="shared" si="56"/>
        <v>Employee 13</v>
      </c>
      <c r="C76" s="212">
        <f t="shared" si="56"/>
        <v>0</v>
      </c>
      <c r="D76" s="9">
        <f t="shared" si="57"/>
        <v>0</v>
      </c>
      <c r="E76" s="9">
        <f t="shared" ref="E76:N76" si="69">+E23+D76</f>
        <v>0</v>
      </c>
      <c r="F76" s="9">
        <f t="shared" si="69"/>
        <v>0</v>
      </c>
      <c r="G76" s="9">
        <f t="shared" si="69"/>
        <v>0</v>
      </c>
      <c r="H76" s="9">
        <f t="shared" si="69"/>
        <v>0</v>
      </c>
      <c r="I76" s="9">
        <f t="shared" si="69"/>
        <v>0</v>
      </c>
      <c r="J76" s="9">
        <f t="shared" si="69"/>
        <v>0</v>
      </c>
      <c r="K76" s="9">
        <f t="shared" si="69"/>
        <v>0</v>
      </c>
      <c r="L76" s="9">
        <f t="shared" si="69"/>
        <v>0</v>
      </c>
      <c r="M76" s="9">
        <f t="shared" si="69"/>
        <v>0</v>
      </c>
      <c r="N76" s="9">
        <f t="shared" si="69"/>
        <v>0</v>
      </c>
      <c r="O76" s="65"/>
    </row>
    <row r="77" spans="1:15" s="9" customFormat="1" hidden="1" x14ac:dyDescent="0.2">
      <c r="A77" s="76"/>
      <c r="B77" s="9" t="str">
        <f t="shared" si="56"/>
        <v>Employee 14</v>
      </c>
      <c r="C77" s="212">
        <f t="shared" si="56"/>
        <v>0</v>
      </c>
      <c r="D77" s="9">
        <f t="shared" si="57"/>
        <v>0</v>
      </c>
      <c r="E77" s="9">
        <f t="shared" ref="E77:N77" si="70">+E24+D77</f>
        <v>0</v>
      </c>
      <c r="F77" s="9">
        <f t="shared" si="70"/>
        <v>0</v>
      </c>
      <c r="G77" s="9">
        <f t="shared" si="70"/>
        <v>0</v>
      </c>
      <c r="H77" s="9">
        <f t="shared" si="70"/>
        <v>0</v>
      </c>
      <c r="I77" s="9">
        <f t="shared" si="70"/>
        <v>0</v>
      </c>
      <c r="J77" s="9">
        <f t="shared" si="70"/>
        <v>0</v>
      </c>
      <c r="K77" s="9">
        <f t="shared" si="70"/>
        <v>0</v>
      </c>
      <c r="L77" s="9">
        <f t="shared" si="70"/>
        <v>0</v>
      </c>
      <c r="M77" s="9">
        <f t="shared" si="70"/>
        <v>0</v>
      </c>
      <c r="N77" s="9">
        <f t="shared" si="70"/>
        <v>0</v>
      </c>
      <c r="O77" s="65"/>
    </row>
    <row r="78" spans="1:15" s="9" customFormat="1" hidden="1" x14ac:dyDescent="0.2">
      <c r="A78" s="76"/>
      <c r="B78" s="9" t="str">
        <f t="shared" si="56"/>
        <v>Employee 15</v>
      </c>
      <c r="C78" s="212">
        <f t="shared" si="56"/>
        <v>0</v>
      </c>
      <c r="D78" s="9">
        <f t="shared" si="57"/>
        <v>0</v>
      </c>
      <c r="E78" s="9">
        <f t="shared" ref="E78:N78" si="71">+E25+D78</f>
        <v>0</v>
      </c>
      <c r="F78" s="9">
        <f t="shared" si="71"/>
        <v>0</v>
      </c>
      <c r="G78" s="9">
        <f t="shared" si="71"/>
        <v>0</v>
      </c>
      <c r="H78" s="9">
        <f t="shared" si="71"/>
        <v>0</v>
      </c>
      <c r="I78" s="9">
        <f t="shared" si="71"/>
        <v>0</v>
      </c>
      <c r="J78" s="9">
        <f t="shared" si="71"/>
        <v>0</v>
      </c>
      <c r="K78" s="9">
        <f t="shared" si="71"/>
        <v>0</v>
      </c>
      <c r="L78" s="9">
        <f t="shared" si="71"/>
        <v>0</v>
      </c>
      <c r="M78" s="9">
        <f t="shared" si="71"/>
        <v>0</v>
      </c>
      <c r="N78" s="9">
        <f t="shared" si="71"/>
        <v>0</v>
      </c>
      <c r="O78" s="65"/>
    </row>
    <row r="79" spans="1:15" s="9" customFormat="1" hidden="1" x14ac:dyDescent="0.2">
      <c r="A79" s="76"/>
      <c r="B79" s="9" t="str">
        <f t="shared" si="56"/>
        <v>Employee 16</v>
      </c>
      <c r="C79" s="212">
        <f t="shared" si="56"/>
        <v>0</v>
      </c>
      <c r="D79" s="9">
        <f t="shared" si="57"/>
        <v>0</v>
      </c>
      <c r="E79" s="9">
        <f t="shared" ref="E79:N79" si="72">+E26+D79</f>
        <v>0</v>
      </c>
      <c r="F79" s="9">
        <f t="shared" si="72"/>
        <v>0</v>
      </c>
      <c r="G79" s="9">
        <f t="shared" si="72"/>
        <v>0</v>
      </c>
      <c r="H79" s="9">
        <f t="shared" si="72"/>
        <v>0</v>
      </c>
      <c r="I79" s="9">
        <f t="shared" si="72"/>
        <v>0</v>
      </c>
      <c r="J79" s="9">
        <f t="shared" si="72"/>
        <v>0</v>
      </c>
      <c r="K79" s="9">
        <f t="shared" si="72"/>
        <v>0</v>
      </c>
      <c r="L79" s="9">
        <f t="shared" si="72"/>
        <v>0</v>
      </c>
      <c r="M79" s="9">
        <f t="shared" si="72"/>
        <v>0</v>
      </c>
      <c r="N79" s="9">
        <f t="shared" si="72"/>
        <v>0</v>
      </c>
      <c r="O79" s="65"/>
    </row>
    <row r="80" spans="1:15" s="9" customFormat="1" hidden="1" x14ac:dyDescent="0.2">
      <c r="A80" s="76"/>
      <c r="B80" s="9" t="str">
        <f t="shared" si="56"/>
        <v>Employee 17</v>
      </c>
      <c r="C80" s="212">
        <f t="shared" si="56"/>
        <v>0</v>
      </c>
      <c r="D80" s="9">
        <f t="shared" si="57"/>
        <v>0</v>
      </c>
      <c r="E80" s="9">
        <f t="shared" ref="E80:N80" si="73">+E27+D80</f>
        <v>0</v>
      </c>
      <c r="F80" s="9">
        <f t="shared" si="73"/>
        <v>0</v>
      </c>
      <c r="G80" s="9">
        <f t="shared" si="73"/>
        <v>0</v>
      </c>
      <c r="H80" s="9">
        <f t="shared" si="73"/>
        <v>0</v>
      </c>
      <c r="I80" s="9">
        <f t="shared" si="73"/>
        <v>0</v>
      </c>
      <c r="J80" s="9">
        <f t="shared" si="73"/>
        <v>0</v>
      </c>
      <c r="K80" s="9">
        <f t="shared" si="73"/>
        <v>0</v>
      </c>
      <c r="L80" s="9">
        <f t="shared" si="73"/>
        <v>0</v>
      </c>
      <c r="M80" s="9">
        <f t="shared" si="73"/>
        <v>0</v>
      </c>
      <c r="N80" s="9">
        <f t="shared" si="73"/>
        <v>0</v>
      </c>
      <c r="O80" s="65"/>
    </row>
    <row r="81" spans="1:15" s="9" customFormat="1" hidden="1" x14ac:dyDescent="0.2">
      <c r="A81" s="76"/>
      <c r="B81" s="9" t="str">
        <f t="shared" si="56"/>
        <v>Employee 18</v>
      </c>
      <c r="C81" s="212">
        <f t="shared" si="56"/>
        <v>0</v>
      </c>
      <c r="D81" s="9">
        <f t="shared" si="57"/>
        <v>0</v>
      </c>
      <c r="E81" s="9">
        <f t="shared" ref="E81:N81" si="74">+E28+D81</f>
        <v>0</v>
      </c>
      <c r="F81" s="9">
        <f t="shared" si="74"/>
        <v>0</v>
      </c>
      <c r="G81" s="9">
        <f t="shared" si="74"/>
        <v>0</v>
      </c>
      <c r="H81" s="9">
        <f t="shared" si="74"/>
        <v>0</v>
      </c>
      <c r="I81" s="9">
        <f t="shared" si="74"/>
        <v>0</v>
      </c>
      <c r="J81" s="9">
        <f t="shared" si="74"/>
        <v>0</v>
      </c>
      <c r="K81" s="9">
        <f t="shared" si="74"/>
        <v>0</v>
      </c>
      <c r="L81" s="9">
        <f t="shared" si="74"/>
        <v>0</v>
      </c>
      <c r="M81" s="9">
        <f t="shared" si="74"/>
        <v>0</v>
      </c>
      <c r="N81" s="9">
        <f t="shared" si="74"/>
        <v>0</v>
      </c>
      <c r="O81" s="65"/>
    </row>
    <row r="82" spans="1:15" s="9" customFormat="1" hidden="1" x14ac:dyDescent="0.2">
      <c r="A82" s="76"/>
      <c r="B82" s="9" t="str">
        <f t="shared" si="56"/>
        <v>Employee 19</v>
      </c>
      <c r="C82" s="212">
        <f t="shared" si="56"/>
        <v>0</v>
      </c>
      <c r="D82" s="9">
        <f t="shared" si="57"/>
        <v>0</v>
      </c>
      <c r="E82" s="9">
        <f t="shared" ref="E82:N82" si="75">+E29+D82</f>
        <v>0</v>
      </c>
      <c r="F82" s="9">
        <f t="shared" si="75"/>
        <v>0</v>
      </c>
      <c r="G82" s="9">
        <f t="shared" si="75"/>
        <v>0</v>
      </c>
      <c r="H82" s="9">
        <f t="shared" si="75"/>
        <v>0</v>
      </c>
      <c r="I82" s="9">
        <f t="shared" si="75"/>
        <v>0</v>
      </c>
      <c r="J82" s="9">
        <f t="shared" si="75"/>
        <v>0</v>
      </c>
      <c r="K82" s="9">
        <f t="shared" si="75"/>
        <v>0</v>
      </c>
      <c r="L82" s="9">
        <f t="shared" si="75"/>
        <v>0</v>
      </c>
      <c r="M82" s="9">
        <f t="shared" si="75"/>
        <v>0</v>
      </c>
      <c r="N82" s="9">
        <f t="shared" si="75"/>
        <v>0</v>
      </c>
      <c r="O82" s="65"/>
    </row>
    <row r="83" spans="1:15" s="9" customFormat="1" hidden="1" x14ac:dyDescent="0.2">
      <c r="A83" s="76"/>
      <c r="B83" s="9" t="str">
        <f t="shared" si="56"/>
        <v>Employee 20</v>
      </c>
      <c r="C83" s="212">
        <f t="shared" si="56"/>
        <v>0</v>
      </c>
      <c r="D83" s="9">
        <f t="shared" si="57"/>
        <v>0</v>
      </c>
      <c r="E83" s="9">
        <f t="shared" ref="E83:N83" si="76">+E30+D83</f>
        <v>0</v>
      </c>
      <c r="F83" s="9">
        <f t="shared" si="76"/>
        <v>0</v>
      </c>
      <c r="G83" s="9">
        <f t="shared" si="76"/>
        <v>0</v>
      </c>
      <c r="H83" s="9">
        <f t="shared" si="76"/>
        <v>0</v>
      </c>
      <c r="I83" s="9">
        <f t="shared" si="76"/>
        <v>0</v>
      </c>
      <c r="J83" s="9">
        <f t="shared" si="76"/>
        <v>0</v>
      </c>
      <c r="K83" s="9">
        <f t="shared" si="76"/>
        <v>0</v>
      </c>
      <c r="L83" s="9">
        <f t="shared" si="76"/>
        <v>0</v>
      </c>
      <c r="M83" s="9">
        <f t="shared" si="76"/>
        <v>0</v>
      </c>
      <c r="N83" s="9">
        <f t="shared" si="76"/>
        <v>0</v>
      </c>
      <c r="O83" s="65"/>
    </row>
    <row r="84" spans="1:15" s="9" customFormat="1" hidden="1" x14ac:dyDescent="0.2">
      <c r="A84" s="76"/>
      <c r="B84" s="9" t="str">
        <f t="shared" si="56"/>
        <v>Employee 21</v>
      </c>
      <c r="C84" s="212">
        <f t="shared" si="56"/>
        <v>0</v>
      </c>
      <c r="D84" s="9">
        <f t="shared" si="57"/>
        <v>0</v>
      </c>
      <c r="E84" s="9">
        <f t="shared" ref="E84:N84" si="77">+E31+D84</f>
        <v>0</v>
      </c>
      <c r="F84" s="9">
        <f t="shared" si="77"/>
        <v>0</v>
      </c>
      <c r="G84" s="9">
        <f t="shared" si="77"/>
        <v>0</v>
      </c>
      <c r="H84" s="9">
        <f t="shared" si="77"/>
        <v>0</v>
      </c>
      <c r="I84" s="9">
        <f t="shared" si="77"/>
        <v>0</v>
      </c>
      <c r="J84" s="9">
        <f t="shared" si="77"/>
        <v>0</v>
      </c>
      <c r="K84" s="9">
        <f t="shared" si="77"/>
        <v>0</v>
      </c>
      <c r="L84" s="9">
        <f t="shared" si="77"/>
        <v>0</v>
      </c>
      <c r="M84" s="9">
        <f t="shared" si="77"/>
        <v>0</v>
      </c>
      <c r="N84" s="9">
        <f t="shared" si="77"/>
        <v>0</v>
      </c>
      <c r="O84" s="65"/>
    </row>
    <row r="85" spans="1:15" s="9" customFormat="1" hidden="1" x14ac:dyDescent="0.2">
      <c r="A85" s="76"/>
      <c r="B85" s="9" t="str">
        <f t="shared" si="56"/>
        <v>Employee 22</v>
      </c>
      <c r="C85" s="212">
        <f t="shared" si="56"/>
        <v>0</v>
      </c>
      <c r="D85" s="9">
        <f t="shared" si="57"/>
        <v>0</v>
      </c>
      <c r="E85" s="9">
        <f t="shared" ref="E85:N85" si="78">+E32+D85</f>
        <v>0</v>
      </c>
      <c r="F85" s="9">
        <f t="shared" si="78"/>
        <v>0</v>
      </c>
      <c r="G85" s="9">
        <f t="shared" si="78"/>
        <v>0</v>
      </c>
      <c r="H85" s="9">
        <f t="shared" si="78"/>
        <v>0</v>
      </c>
      <c r="I85" s="9">
        <f t="shared" si="78"/>
        <v>0</v>
      </c>
      <c r="J85" s="9">
        <f t="shared" si="78"/>
        <v>0</v>
      </c>
      <c r="K85" s="9">
        <f t="shared" si="78"/>
        <v>0</v>
      </c>
      <c r="L85" s="9">
        <f t="shared" si="78"/>
        <v>0</v>
      </c>
      <c r="M85" s="9">
        <f t="shared" si="78"/>
        <v>0</v>
      </c>
      <c r="N85" s="9">
        <f t="shared" si="78"/>
        <v>0</v>
      </c>
      <c r="O85" s="65"/>
    </row>
    <row r="86" spans="1:15" s="9" customFormat="1" hidden="1" x14ac:dyDescent="0.2">
      <c r="A86" s="76"/>
      <c r="B86" s="9" t="str">
        <f t="shared" si="56"/>
        <v>Employee 23</v>
      </c>
      <c r="C86" s="212">
        <f t="shared" si="56"/>
        <v>0</v>
      </c>
      <c r="D86" s="9">
        <f t="shared" si="57"/>
        <v>0</v>
      </c>
      <c r="E86" s="9">
        <f t="shared" ref="E86:N86" si="79">+E33+D86</f>
        <v>0</v>
      </c>
      <c r="F86" s="9">
        <f t="shared" si="79"/>
        <v>0</v>
      </c>
      <c r="G86" s="9">
        <f t="shared" si="79"/>
        <v>0</v>
      </c>
      <c r="H86" s="9">
        <f t="shared" si="79"/>
        <v>0</v>
      </c>
      <c r="I86" s="9">
        <f t="shared" si="79"/>
        <v>0</v>
      </c>
      <c r="J86" s="9">
        <f t="shared" si="79"/>
        <v>0</v>
      </c>
      <c r="K86" s="9">
        <f t="shared" si="79"/>
        <v>0</v>
      </c>
      <c r="L86" s="9">
        <f t="shared" si="79"/>
        <v>0</v>
      </c>
      <c r="M86" s="9">
        <f t="shared" si="79"/>
        <v>0</v>
      </c>
      <c r="N86" s="9">
        <f t="shared" si="79"/>
        <v>0</v>
      </c>
      <c r="O86" s="65"/>
    </row>
    <row r="87" spans="1:15" s="9" customFormat="1" hidden="1" x14ac:dyDescent="0.2">
      <c r="A87" s="76"/>
      <c r="B87" s="9" t="str">
        <f t="shared" si="56"/>
        <v>Employee 24</v>
      </c>
      <c r="C87" s="212">
        <f t="shared" si="56"/>
        <v>0</v>
      </c>
      <c r="D87" s="9">
        <f t="shared" si="57"/>
        <v>0</v>
      </c>
      <c r="E87" s="9">
        <f t="shared" ref="E87:N87" si="80">+E34+D87</f>
        <v>0</v>
      </c>
      <c r="F87" s="9">
        <f t="shared" si="80"/>
        <v>0</v>
      </c>
      <c r="G87" s="9">
        <f t="shared" si="80"/>
        <v>0</v>
      </c>
      <c r="H87" s="9">
        <f t="shared" si="80"/>
        <v>0</v>
      </c>
      <c r="I87" s="9">
        <f t="shared" si="80"/>
        <v>0</v>
      </c>
      <c r="J87" s="9">
        <f t="shared" si="80"/>
        <v>0</v>
      </c>
      <c r="K87" s="9">
        <f t="shared" si="80"/>
        <v>0</v>
      </c>
      <c r="L87" s="9">
        <f t="shared" si="80"/>
        <v>0</v>
      </c>
      <c r="M87" s="9">
        <f t="shared" si="80"/>
        <v>0</v>
      </c>
      <c r="N87" s="9">
        <f t="shared" si="80"/>
        <v>0</v>
      </c>
      <c r="O87" s="65"/>
    </row>
    <row r="88" spans="1:15" s="9" customFormat="1" hidden="1" x14ac:dyDescent="0.2">
      <c r="A88" s="76"/>
      <c r="B88" s="9" t="str">
        <f t="shared" si="56"/>
        <v>Employee 25</v>
      </c>
      <c r="C88" s="212">
        <f t="shared" si="56"/>
        <v>0</v>
      </c>
      <c r="D88" s="9">
        <f t="shared" si="57"/>
        <v>0</v>
      </c>
      <c r="E88" s="9">
        <f t="shared" ref="E88:N88" si="81">+E35+D88</f>
        <v>0</v>
      </c>
      <c r="F88" s="9">
        <f t="shared" si="81"/>
        <v>0</v>
      </c>
      <c r="G88" s="9">
        <f t="shared" si="81"/>
        <v>0</v>
      </c>
      <c r="H88" s="9">
        <f t="shared" si="81"/>
        <v>0</v>
      </c>
      <c r="I88" s="9">
        <f t="shared" si="81"/>
        <v>0</v>
      </c>
      <c r="J88" s="9">
        <f t="shared" si="81"/>
        <v>0</v>
      </c>
      <c r="K88" s="9">
        <f t="shared" si="81"/>
        <v>0</v>
      </c>
      <c r="L88" s="9">
        <f t="shared" si="81"/>
        <v>0</v>
      </c>
      <c r="M88" s="9">
        <f t="shared" si="81"/>
        <v>0</v>
      </c>
      <c r="N88" s="9">
        <f t="shared" si="81"/>
        <v>0</v>
      </c>
      <c r="O88" s="65"/>
    </row>
    <row r="89" spans="1:15" s="9" customFormat="1" hidden="1" x14ac:dyDescent="0.2">
      <c r="A89" s="76"/>
      <c r="B89" s="9" t="str">
        <f t="shared" si="56"/>
        <v>Employee 26</v>
      </c>
      <c r="C89" s="212">
        <f t="shared" si="56"/>
        <v>0</v>
      </c>
      <c r="D89" s="9">
        <f t="shared" si="57"/>
        <v>0</v>
      </c>
      <c r="E89" s="9">
        <f t="shared" ref="E89:N89" si="82">+E36+D89</f>
        <v>0</v>
      </c>
      <c r="F89" s="9">
        <f t="shared" si="82"/>
        <v>0</v>
      </c>
      <c r="G89" s="9">
        <f t="shared" si="82"/>
        <v>0</v>
      </c>
      <c r="H89" s="9">
        <f t="shared" si="82"/>
        <v>0</v>
      </c>
      <c r="I89" s="9">
        <f t="shared" si="82"/>
        <v>0</v>
      </c>
      <c r="J89" s="9">
        <f t="shared" si="82"/>
        <v>0</v>
      </c>
      <c r="K89" s="9">
        <f t="shared" si="82"/>
        <v>0</v>
      </c>
      <c r="L89" s="9">
        <f t="shared" si="82"/>
        <v>0</v>
      </c>
      <c r="M89" s="9">
        <f t="shared" si="82"/>
        <v>0</v>
      </c>
      <c r="N89" s="9">
        <f t="shared" si="82"/>
        <v>0</v>
      </c>
      <c r="O89" s="65"/>
    </row>
    <row r="90" spans="1:15" s="9" customFormat="1" hidden="1" x14ac:dyDescent="0.2">
      <c r="A90" s="76"/>
      <c r="B90" s="9" t="str">
        <f t="shared" si="56"/>
        <v>Employee 27</v>
      </c>
      <c r="C90" s="212">
        <f t="shared" si="56"/>
        <v>0</v>
      </c>
      <c r="D90" s="9">
        <f t="shared" si="57"/>
        <v>0</v>
      </c>
      <c r="E90" s="9">
        <f t="shared" ref="E90:N90" si="83">+E37+D90</f>
        <v>0</v>
      </c>
      <c r="F90" s="9">
        <f t="shared" si="83"/>
        <v>0</v>
      </c>
      <c r="G90" s="9">
        <f t="shared" si="83"/>
        <v>0</v>
      </c>
      <c r="H90" s="9">
        <f t="shared" si="83"/>
        <v>0</v>
      </c>
      <c r="I90" s="9">
        <f t="shared" si="83"/>
        <v>0</v>
      </c>
      <c r="J90" s="9">
        <f t="shared" si="83"/>
        <v>0</v>
      </c>
      <c r="K90" s="9">
        <f t="shared" si="83"/>
        <v>0</v>
      </c>
      <c r="L90" s="9">
        <f t="shared" si="83"/>
        <v>0</v>
      </c>
      <c r="M90" s="9">
        <f t="shared" si="83"/>
        <v>0</v>
      </c>
      <c r="N90" s="9">
        <f t="shared" si="83"/>
        <v>0</v>
      </c>
      <c r="O90" s="65"/>
    </row>
    <row r="91" spans="1:15" s="9" customFormat="1" hidden="1" x14ac:dyDescent="0.2">
      <c r="A91" s="76"/>
      <c r="B91" s="9" t="str">
        <f t="shared" si="56"/>
        <v>Employee 28</v>
      </c>
      <c r="C91" s="212">
        <f t="shared" si="56"/>
        <v>0</v>
      </c>
      <c r="D91" s="9">
        <f t="shared" si="57"/>
        <v>0</v>
      </c>
      <c r="E91" s="9">
        <f t="shared" ref="E91:N91" si="84">+E38+D91</f>
        <v>0</v>
      </c>
      <c r="F91" s="9">
        <f t="shared" si="84"/>
        <v>0</v>
      </c>
      <c r="G91" s="9">
        <f t="shared" si="84"/>
        <v>0</v>
      </c>
      <c r="H91" s="9">
        <f t="shared" si="84"/>
        <v>0</v>
      </c>
      <c r="I91" s="9">
        <f t="shared" si="84"/>
        <v>0</v>
      </c>
      <c r="J91" s="9">
        <f t="shared" si="84"/>
        <v>0</v>
      </c>
      <c r="K91" s="9">
        <f t="shared" si="84"/>
        <v>0</v>
      </c>
      <c r="L91" s="9">
        <f t="shared" si="84"/>
        <v>0</v>
      </c>
      <c r="M91" s="9">
        <f t="shared" si="84"/>
        <v>0</v>
      </c>
      <c r="N91" s="9">
        <f t="shared" si="84"/>
        <v>0</v>
      </c>
      <c r="O91" s="65"/>
    </row>
    <row r="92" spans="1:15" s="9" customFormat="1" hidden="1" x14ac:dyDescent="0.2">
      <c r="A92" s="76"/>
      <c r="B92" s="9" t="str">
        <f t="shared" si="56"/>
        <v>Employee 29</v>
      </c>
      <c r="C92" s="212">
        <f t="shared" si="56"/>
        <v>0</v>
      </c>
      <c r="D92" s="9">
        <f t="shared" si="57"/>
        <v>0</v>
      </c>
      <c r="E92" s="9">
        <f t="shared" ref="E92:N92" si="85">+E39+D92</f>
        <v>0</v>
      </c>
      <c r="F92" s="9">
        <f t="shared" si="85"/>
        <v>0</v>
      </c>
      <c r="G92" s="9">
        <f t="shared" si="85"/>
        <v>0</v>
      </c>
      <c r="H92" s="9">
        <f t="shared" si="85"/>
        <v>0</v>
      </c>
      <c r="I92" s="9">
        <f t="shared" si="85"/>
        <v>0</v>
      </c>
      <c r="J92" s="9">
        <f t="shared" si="85"/>
        <v>0</v>
      </c>
      <c r="K92" s="9">
        <f t="shared" si="85"/>
        <v>0</v>
      </c>
      <c r="L92" s="9">
        <f t="shared" si="85"/>
        <v>0</v>
      </c>
      <c r="M92" s="9">
        <f t="shared" si="85"/>
        <v>0</v>
      </c>
      <c r="N92" s="9">
        <f t="shared" si="85"/>
        <v>0</v>
      </c>
      <c r="O92" s="65"/>
    </row>
    <row r="93" spans="1:15" s="9" customFormat="1" hidden="1" x14ac:dyDescent="0.2">
      <c r="A93" s="76"/>
      <c r="B93" s="9" t="str">
        <f t="shared" si="56"/>
        <v>Employee 30</v>
      </c>
      <c r="C93" s="212">
        <f t="shared" si="56"/>
        <v>0</v>
      </c>
      <c r="D93" s="9">
        <f t="shared" si="57"/>
        <v>0</v>
      </c>
      <c r="E93" s="9">
        <f t="shared" ref="E93:N93" si="86">+E40+D93</f>
        <v>0</v>
      </c>
      <c r="F93" s="9">
        <f t="shared" si="86"/>
        <v>0</v>
      </c>
      <c r="G93" s="9">
        <f t="shared" si="86"/>
        <v>0</v>
      </c>
      <c r="H93" s="9">
        <f t="shared" si="86"/>
        <v>0</v>
      </c>
      <c r="I93" s="9">
        <f t="shared" si="86"/>
        <v>0</v>
      </c>
      <c r="J93" s="9">
        <f t="shared" si="86"/>
        <v>0</v>
      </c>
      <c r="K93" s="9">
        <f t="shared" si="86"/>
        <v>0</v>
      </c>
      <c r="L93" s="9">
        <f t="shared" si="86"/>
        <v>0</v>
      </c>
      <c r="M93" s="9">
        <f t="shared" si="86"/>
        <v>0</v>
      </c>
      <c r="N93" s="9">
        <f t="shared" si="86"/>
        <v>0</v>
      </c>
      <c r="O93" s="65"/>
    </row>
    <row r="94" spans="1:15" s="9" customFormat="1" hidden="1" x14ac:dyDescent="0.2">
      <c r="A94" s="76"/>
      <c r="B94" s="9" t="str">
        <f t="shared" si="56"/>
        <v>Employee 31</v>
      </c>
      <c r="C94" s="212">
        <f t="shared" si="56"/>
        <v>0</v>
      </c>
      <c r="D94" s="9">
        <f t="shared" si="57"/>
        <v>0</v>
      </c>
      <c r="E94" s="9">
        <f t="shared" ref="E94:N94" si="87">+E41+D94</f>
        <v>0</v>
      </c>
      <c r="F94" s="9">
        <f t="shared" si="87"/>
        <v>0</v>
      </c>
      <c r="G94" s="9">
        <f t="shared" si="87"/>
        <v>0</v>
      </c>
      <c r="H94" s="9">
        <f t="shared" si="87"/>
        <v>0</v>
      </c>
      <c r="I94" s="9">
        <f t="shared" si="87"/>
        <v>0</v>
      </c>
      <c r="J94" s="9">
        <f t="shared" si="87"/>
        <v>0</v>
      </c>
      <c r="K94" s="9">
        <f t="shared" si="87"/>
        <v>0</v>
      </c>
      <c r="L94" s="9">
        <f t="shared" si="87"/>
        <v>0</v>
      </c>
      <c r="M94" s="9">
        <f t="shared" si="87"/>
        <v>0</v>
      </c>
      <c r="N94" s="9">
        <f t="shared" si="87"/>
        <v>0</v>
      </c>
      <c r="O94" s="65"/>
    </row>
    <row r="95" spans="1:15" s="9" customFormat="1" hidden="1" x14ac:dyDescent="0.2">
      <c r="A95" s="76"/>
      <c r="B95" s="9" t="str">
        <f t="shared" si="56"/>
        <v>Employee 32</v>
      </c>
      <c r="C95" s="212">
        <f t="shared" si="56"/>
        <v>0</v>
      </c>
      <c r="D95" s="9">
        <f t="shared" si="57"/>
        <v>0</v>
      </c>
      <c r="E95" s="9">
        <f t="shared" ref="E95:N95" si="88">+E42+D95</f>
        <v>0</v>
      </c>
      <c r="F95" s="9">
        <f t="shared" si="88"/>
        <v>0</v>
      </c>
      <c r="G95" s="9">
        <f t="shared" si="88"/>
        <v>0</v>
      </c>
      <c r="H95" s="9">
        <f t="shared" si="88"/>
        <v>0</v>
      </c>
      <c r="I95" s="9">
        <f t="shared" si="88"/>
        <v>0</v>
      </c>
      <c r="J95" s="9">
        <f t="shared" si="88"/>
        <v>0</v>
      </c>
      <c r="K95" s="9">
        <f t="shared" si="88"/>
        <v>0</v>
      </c>
      <c r="L95" s="9">
        <f t="shared" si="88"/>
        <v>0</v>
      </c>
      <c r="M95" s="9">
        <f t="shared" si="88"/>
        <v>0</v>
      </c>
      <c r="N95" s="9">
        <f t="shared" si="88"/>
        <v>0</v>
      </c>
      <c r="O95" s="65"/>
    </row>
    <row r="96" spans="1:15" s="9" customFormat="1" hidden="1" x14ac:dyDescent="0.2">
      <c r="A96" s="76"/>
      <c r="B96" s="9" t="str">
        <f t="shared" si="56"/>
        <v>Employee 33</v>
      </c>
      <c r="C96" s="212">
        <f t="shared" si="56"/>
        <v>0</v>
      </c>
      <c r="D96" s="9">
        <f t="shared" si="57"/>
        <v>0</v>
      </c>
      <c r="E96" s="9">
        <f t="shared" ref="E96:N96" si="89">+E43+D96</f>
        <v>0</v>
      </c>
      <c r="F96" s="9">
        <f t="shared" si="89"/>
        <v>0</v>
      </c>
      <c r="G96" s="9">
        <f t="shared" si="89"/>
        <v>0</v>
      </c>
      <c r="H96" s="9">
        <f t="shared" si="89"/>
        <v>0</v>
      </c>
      <c r="I96" s="9">
        <f t="shared" si="89"/>
        <v>0</v>
      </c>
      <c r="J96" s="9">
        <f t="shared" si="89"/>
        <v>0</v>
      </c>
      <c r="K96" s="9">
        <f t="shared" si="89"/>
        <v>0</v>
      </c>
      <c r="L96" s="9">
        <f t="shared" si="89"/>
        <v>0</v>
      </c>
      <c r="M96" s="9">
        <f t="shared" si="89"/>
        <v>0</v>
      </c>
      <c r="N96" s="9">
        <f t="shared" si="89"/>
        <v>0</v>
      </c>
      <c r="O96" s="65"/>
    </row>
    <row r="97" spans="1:15" s="9" customFormat="1" hidden="1" x14ac:dyDescent="0.2">
      <c r="A97" s="76"/>
      <c r="B97" s="9" t="str">
        <f t="shared" si="56"/>
        <v>Employee 34</v>
      </c>
      <c r="C97" s="212">
        <f t="shared" si="56"/>
        <v>0</v>
      </c>
      <c r="D97" s="9">
        <f t="shared" si="57"/>
        <v>0</v>
      </c>
      <c r="E97" s="9">
        <f t="shared" ref="E97:N97" si="90">+E44+D97</f>
        <v>0</v>
      </c>
      <c r="F97" s="9">
        <f t="shared" si="90"/>
        <v>0</v>
      </c>
      <c r="G97" s="9">
        <f t="shared" si="90"/>
        <v>0</v>
      </c>
      <c r="H97" s="9">
        <f t="shared" si="90"/>
        <v>0</v>
      </c>
      <c r="I97" s="9">
        <f t="shared" si="90"/>
        <v>0</v>
      </c>
      <c r="J97" s="9">
        <f t="shared" si="90"/>
        <v>0</v>
      </c>
      <c r="K97" s="9">
        <f t="shared" si="90"/>
        <v>0</v>
      </c>
      <c r="L97" s="9">
        <f t="shared" si="90"/>
        <v>0</v>
      </c>
      <c r="M97" s="9">
        <f t="shared" si="90"/>
        <v>0</v>
      </c>
      <c r="N97" s="9">
        <f t="shared" si="90"/>
        <v>0</v>
      </c>
      <c r="O97" s="65"/>
    </row>
    <row r="98" spans="1:15" s="9" customFormat="1" hidden="1" x14ac:dyDescent="0.2">
      <c r="A98" s="76"/>
      <c r="B98" s="9" t="str">
        <f t="shared" si="56"/>
        <v>Employee 35</v>
      </c>
      <c r="C98" s="212">
        <f t="shared" si="56"/>
        <v>0</v>
      </c>
      <c r="D98" s="9">
        <f t="shared" si="57"/>
        <v>0</v>
      </c>
      <c r="E98" s="9">
        <f t="shared" ref="E98:N98" si="91">+E45+D98</f>
        <v>0</v>
      </c>
      <c r="F98" s="9">
        <f t="shared" si="91"/>
        <v>0</v>
      </c>
      <c r="G98" s="9">
        <f t="shared" si="91"/>
        <v>0</v>
      </c>
      <c r="H98" s="9">
        <f t="shared" si="91"/>
        <v>0</v>
      </c>
      <c r="I98" s="9">
        <f t="shared" si="91"/>
        <v>0</v>
      </c>
      <c r="J98" s="9">
        <f t="shared" si="91"/>
        <v>0</v>
      </c>
      <c r="K98" s="9">
        <f t="shared" si="91"/>
        <v>0</v>
      </c>
      <c r="L98" s="9">
        <f t="shared" si="91"/>
        <v>0</v>
      </c>
      <c r="M98" s="9">
        <f t="shared" si="91"/>
        <v>0</v>
      </c>
      <c r="N98" s="9">
        <f t="shared" si="91"/>
        <v>0</v>
      </c>
      <c r="O98" s="65"/>
    </row>
    <row r="99" spans="1:15" s="9" customFormat="1" hidden="1" x14ac:dyDescent="0.2">
      <c r="A99" s="76"/>
      <c r="B99" s="9" t="str">
        <f t="shared" si="56"/>
        <v>Employee 36</v>
      </c>
      <c r="C99" s="212">
        <f t="shared" si="56"/>
        <v>0</v>
      </c>
      <c r="D99" s="9">
        <f t="shared" si="57"/>
        <v>0</v>
      </c>
      <c r="E99" s="9">
        <f t="shared" ref="E99:N99" si="92">+E46+D99</f>
        <v>0</v>
      </c>
      <c r="F99" s="9">
        <f t="shared" si="92"/>
        <v>0</v>
      </c>
      <c r="G99" s="9">
        <f t="shared" si="92"/>
        <v>0</v>
      </c>
      <c r="H99" s="9">
        <f t="shared" si="92"/>
        <v>0</v>
      </c>
      <c r="I99" s="9">
        <f t="shared" si="92"/>
        <v>0</v>
      </c>
      <c r="J99" s="9">
        <f t="shared" si="92"/>
        <v>0</v>
      </c>
      <c r="K99" s="9">
        <f t="shared" si="92"/>
        <v>0</v>
      </c>
      <c r="L99" s="9">
        <f t="shared" si="92"/>
        <v>0</v>
      </c>
      <c r="M99" s="9">
        <f t="shared" si="92"/>
        <v>0</v>
      </c>
      <c r="N99" s="9">
        <f t="shared" si="92"/>
        <v>0</v>
      </c>
      <c r="O99" s="65"/>
    </row>
    <row r="100" spans="1:15" s="9" customFormat="1" hidden="1" x14ac:dyDescent="0.2">
      <c r="A100" s="76"/>
      <c r="B100" s="9" t="str">
        <f t="shared" si="56"/>
        <v>Employee 37</v>
      </c>
      <c r="C100" s="212">
        <f t="shared" si="56"/>
        <v>0</v>
      </c>
      <c r="D100" s="9">
        <f t="shared" si="57"/>
        <v>0</v>
      </c>
      <c r="E100" s="9">
        <f t="shared" ref="E100:N100" si="93">+E47+D100</f>
        <v>0</v>
      </c>
      <c r="F100" s="9">
        <f t="shared" si="93"/>
        <v>0</v>
      </c>
      <c r="G100" s="9">
        <f t="shared" si="93"/>
        <v>0</v>
      </c>
      <c r="H100" s="9">
        <f t="shared" si="93"/>
        <v>0</v>
      </c>
      <c r="I100" s="9">
        <f t="shared" si="93"/>
        <v>0</v>
      </c>
      <c r="J100" s="9">
        <f t="shared" si="93"/>
        <v>0</v>
      </c>
      <c r="K100" s="9">
        <f t="shared" si="93"/>
        <v>0</v>
      </c>
      <c r="L100" s="9">
        <f t="shared" si="93"/>
        <v>0</v>
      </c>
      <c r="M100" s="9">
        <f t="shared" si="93"/>
        <v>0</v>
      </c>
      <c r="N100" s="9">
        <f t="shared" si="93"/>
        <v>0</v>
      </c>
      <c r="O100" s="65"/>
    </row>
    <row r="101" spans="1:15" s="9" customFormat="1" hidden="1" x14ac:dyDescent="0.2">
      <c r="A101" s="76"/>
      <c r="B101" s="9" t="str">
        <f t="shared" si="56"/>
        <v>Employee 38</v>
      </c>
      <c r="C101" s="212">
        <f t="shared" si="56"/>
        <v>0</v>
      </c>
      <c r="D101" s="9">
        <f t="shared" si="57"/>
        <v>0</v>
      </c>
      <c r="E101" s="9">
        <f t="shared" ref="E101:N101" si="94">+E48+D101</f>
        <v>0</v>
      </c>
      <c r="F101" s="9">
        <f t="shared" si="94"/>
        <v>0</v>
      </c>
      <c r="G101" s="9">
        <f t="shared" si="94"/>
        <v>0</v>
      </c>
      <c r="H101" s="9">
        <f t="shared" si="94"/>
        <v>0</v>
      </c>
      <c r="I101" s="9">
        <f t="shared" si="94"/>
        <v>0</v>
      </c>
      <c r="J101" s="9">
        <f t="shared" si="94"/>
        <v>0</v>
      </c>
      <c r="K101" s="9">
        <f t="shared" si="94"/>
        <v>0</v>
      </c>
      <c r="L101" s="9">
        <f t="shared" si="94"/>
        <v>0</v>
      </c>
      <c r="M101" s="9">
        <f t="shared" si="94"/>
        <v>0</v>
      </c>
      <c r="N101" s="9">
        <f t="shared" si="94"/>
        <v>0</v>
      </c>
      <c r="O101" s="65"/>
    </row>
    <row r="102" spans="1:15" s="9" customFormat="1" hidden="1" x14ac:dyDescent="0.2">
      <c r="A102" s="76"/>
      <c r="B102" s="9" t="str">
        <f t="shared" si="56"/>
        <v>Employee 39</v>
      </c>
      <c r="C102" s="212">
        <f t="shared" si="56"/>
        <v>0</v>
      </c>
      <c r="D102" s="9">
        <f t="shared" si="57"/>
        <v>0</v>
      </c>
      <c r="E102" s="9">
        <f t="shared" ref="E102:N102" si="95">+E49+D102</f>
        <v>0</v>
      </c>
      <c r="F102" s="9">
        <f t="shared" si="95"/>
        <v>0</v>
      </c>
      <c r="G102" s="9">
        <f t="shared" si="95"/>
        <v>0</v>
      </c>
      <c r="H102" s="9">
        <f t="shared" si="95"/>
        <v>0</v>
      </c>
      <c r="I102" s="9">
        <f t="shared" si="95"/>
        <v>0</v>
      </c>
      <c r="J102" s="9">
        <f t="shared" si="95"/>
        <v>0</v>
      </c>
      <c r="K102" s="9">
        <f t="shared" si="95"/>
        <v>0</v>
      </c>
      <c r="L102" s="9">
        <f t="shared" si="95"/>
        <v>0</v>
      </c>
      <c r="M102" s="9">
        <f t="shared" si="95"/>
        <v>0</v>
      </c>
      <c r="N102" s="9">
        <f t="shared" si="95"/>
        <v>0</v>
      </c>
      <c r="O102" s="65"/>
    </row>
    <row r="103" spans="1:15" s="9" customFormat="1" hidden="1" x14ac:dyDescent="0.2">
      <c r="A103" s="76"/>
      <c r="B103" s="9" t="str">
        <f t="shared" si="56"/>
        <v>Employee 40</v>
      </c>
      <c r="C103" s="212">
        <f t="shared" si="56"/>
        <v>0</v>
      </c>
      <c r="D103" s="9">
        <f t="shared" si="57"/>
        <v>0</v>
      </c>
      <c r="E103" s="9">
        <f t="shared" ref="E103:N103" si="96">+E50+D103</f>
        <v>0</v>
      </c>
      <c r="F103" s="9">
        <f t="shared" si="96"/>
        <v>0</v>
      </c>
      <c r="G103" s="9">
        <f t="shared" si="96"/>
        <v>0</v>
      </c>
      <c r="H103" s="9">
        <f t="shared" si="96"/>
        <v>0</v>
      </c>
      <c r="I103" s="9">
        <f t="shared" si="96"/>
        <v>0</v>
      </c>
      <c r="J103" s="9">
        <f t="shared" si="96"/>
        <v>0</v>
      </c>
      <c r="K103" s="9">
        <f t="shared" si="96"/>
        <v>0</v>
      </c>
      <c r="L103" s="9">
        <f t="shared" si="96"/>
        <v>0</v>
      </c>
      <c r="M103" s="9">
        <f t="shared" si="96"/>
        <v>0</v>
      </c>
      <c r="N103" s="9">
        <f t="shared" si="96"/>
        <v>0</v>
      </c>
      <c r="O103" s="65"/>
    </row>
    <row r="104" spans="1:15" s="9" customFormat="1" hidden="1" x14ac:dyDescent="0.2">
      <c r="A104" s="76"/>
      <c r="B104" s="9" t="str">
        <f t="shared" si="56"/>
        <v>Employee 41</v>
      </c>
      <c r="C104" s="212">
        <f t="shared" si="56"/>
        <v>0</v>
      </c>
      <c r="D104" s="9">
        <f t="shared" si="57"/>
        <v>0</v>
      </c>
      <c r="E104" s="9">
        <f t="shared" ref="E104:N104" si="97">+E51+D104</f>
        <v>0</v>
      </c>
      <c r="F104" s="9">
        <f t="shared" si="97"/>
        <v>0</v>
      </c>
      <c r="G104" s="9">
        <f t="shared" si="97"/>
        <v>0</v>
      </c>
      <c r="H104" s="9">
        <f t="shared" si="97"/>
        <v>0</v>
      </c>
      <c r="I104" s="9">
        <f t="shared" si="97"/>
        <v>0</v>
      </c>
      <c r="J104" s="9">
        <f t="shared" si="97"/>
        <v>0</v>
      </c>
      <c r="K104" s="9">
        <f t="shared" si="97"/>
        <v>0</v>
      </c>
      <c r="L104" s="9">
        <f t="shared" si="97"/>
        <v>0</v>
      </c>
      <c r="M104" s="9">
        <f t="shared" si="97"/>
        <v>0</v>
      </c>
      <c r="N104" s="9">
        <f t="shared" si="97"/>
        <v>0</v>
      </c>
      <c r="O104" s="65"/>
    </row>
    <row r="105" spans="1:15" s="9" customFormat="1" hidden="1" x14ac:dyDescent="0.2">
      <c r="A105" s="76"/>
      <c r="B105" s="9" t="str">
        <f t="shared" si="56"/>
        <v>Employee 42</v>
      </c>
      <c r="C105" s="212">
        <f t="shared" si="56"/>
        <v>0</v>
      </c>
      <c r="D105" s="9">
        <f t="shared" si="57"/>
        <v>0</v>
      </c>
      <c r="E105" s="9">
        <f t="shared" ref="E105:N105" si="98">+E52+D105</f>
        <v>0</v>
      </c>
      <c r="F105" s="9">
        <f t="shared" si="98"/>
        <v>0</v>
      </c>
      <c r="G105" s="9">
        <f t="shared" si="98"/>
        <v>0</v>
      </c>
      <c r="H105" s="9">
        <f t="shared" si="98"/>
        <v>0</v>
      </c>
      <c r="I105" s="9">
        <f t="shared" si="98"/>
        <v>0</v>
      </c>
      <c r="J105" s="9">
        <f t="shared" si="98"/>
        <v>0</v>
      </c>
      <c r="K105" s="9">
        <f t="shared" si="98"/>
        <v>0</v>
      </c>
      <c r="L105" s="9">
        <f t="shared" si="98"/>
        <v>0</v>
      </c>
      <c r="M105" s="9">
        <f t="shared" si="98"/>
        <v>0</v>
      </c>
      <c r="N105" s="9">
        <f t="shared" si="98"/>
        <v>0</v>
      </c>
      <c r="O105" s="65"/>
    </row>
    <row r="106" spans="1:15" s="9" customFormat="1" hidden="1" x14ac:dyDescent="0.2">
      <c r="A106" s="76"/>
      <c r="B106" s="9" t="str">
        <f t="shared" si="56"/>
        <v>Employee 43</v>
      </c>
      <c r="C106" s="212">
        <f t="shared" si="56"/>
        <v>0</v>
      </c>
      <c r="D106" s="9">
        <f t="shared" si="57"/>
        <v>0</v>
      </c>
      <c r="E106" s="9">
        <f t="shared" ref="E106:N106" si="99">+E53+D106</f>
        <v>0</v>
      </c>
      <c r="F106" s="9">
        <f t="shared" si="99"/>
        <v>0</v>
      </c>
      <c r="G106" s="9">
        <f t="shared" si="99"/>
        <v>0</v>
      </c>
      <c r="H106" s="9">
        <f t="shared" si="99"/>
        <v>0</v>
      </c>
      <c r="I106" s="9">
        <f t="shared" si="99"/>
        <v>0</v>
      </c>
      <c r="J106" s="9">
        <f t="shared" si="99"/>
        <v>0</v>
      </c>
      <c r="K106" s="9">
        <f t="shared" si="99"/>
        <v>0</v>
      </c>
      <c r="L106" s="9">
        <f t="shared" si="99"/>
        <v>0</v>
      </c>
      <c r="M106" s="9">
        <f t="shared" si="99"/>
        <v>0</v>
      </c>
      <c r="N106" s="9">
        <f t="shared" si="99"/>
        <v>0</v>
      </c>
      <c r="O106" s="65"/>
    </row>
    <row r="107" spans="1:15" s="9" customFormat="1" hidden="1" x14ac:dyDescent="0.2">
      <c r="A107" s="76"/>
      <c r="B107" s="9" t="str">
        <f t="shared" si="56"/>
        <v>Employee 44</v>
      </c>
      <c r="C107" s="212">
        <f t="shared" si="56"/>
        <v>0</v>
      </c>
      <c r="D107" s="9">
        <f t="shared" si="57"/>
        <v>0</v>
      </c>
      <c r="E107" s="9">
        <f t="shared" ref="E107:N107" si="100">+E54+D107</f>
        <v>0</v>
      </c>
      <c r="F107" s="9">
        <f t="shared" si="100"/>
        <v>0</v>
      </c>
      <c r="G107" s="9">
        <f t="shared" si="100"/>
        <v>0</v>
      </c>
      <c r="H107" s="9">
        <f t="shared" si="100"/>
        <v>0</v>
      </c>
      <c r="I107" s="9">
        <f t="shared" si="100"/>
        <v>0</v>
      </c>
      <c r="J107" s="9">
        <f t="shared" si="100"/>
        <v>0</v>
      </c>
      <c r="K107" s="9">
        <f t="shared" si="100"/>
        <v>0</v>
      </c>
      <c r="L107" s="9">
        <f t="shared" si="100"/>
        <v>0</v>
      </c>
      <c r="M107" s="9">
        <f t="shared" si="100"/>
        <v>0</v>
      </c>
      <c r="N107" s="9">
        <f t="shared" si="100"/>
        <v>0</v>
      </c>
      <c r="O107" s="65"/>
    </row>
    <row r="108" spans="1:15" s="9" customFormat="1" hidden="1" x14ac:dyDescent="0.2">
      <c r="A108" s="76"/>
      <c r="B108" s="9" t="str">
        <f t="shared" si="56"/>
        <v>Employee 45</v>
      </c>
      <c r="C108" s="212">
        <f t="shared" si="56"/>
        <v>0</v>
      </c>
      <c r="D108" s="9">
        <f t="shared" si="57"/>
        <v>0</v>
      </c>
      <c r="E108" s="9">
        <f t="shared" ref="E108:N108" si="101">+E55+D108</f>
        <v>0</v>
      </c>
      <c r="F108" s="9">
        <f t="shared" si="101"/>
        <v>0</v>
      </c>
      <c r="G108" s="9">
        <f t="shared" si="101"/>
        <v>0</v>
      </c>
      <c r="H108" s="9">
        <f t="shared" si="101"/>
        <v>0</v>
      </c>
      <c r="I108" s="9">
        <f t="shared" si="101"/>
        <v>0</v>
      </c>
      <c r="J108" s="9">
        <f t="shared" si="101"/>
        <v>0</v>
      </c>
      <c r="K108" s="9">
        <f t="shared" si="101"/>
        <v>0</v>
      </c>
      <c r="L108" s="9">
        <f t="shared" si="101"/>
        <v>0</v>
      </c>
      <c r="M108" s="9">
        <f t="shared" si="101"/>
        <v>0</v>
      </c>
      <c r="N108" s="9">
        <f t="shared" si="101"/>
        <v>0</v>
      </c>
      <c r="O108" s="65"/>
    </row>
    <row r="109" spans="1:15" s="9" customFormat="1" hidden="1" x14ac:dyDescent="0.2">
      <c r="A109" s="76"/>
      <c r="B109" s="9" t="str">
        <f t="shared" si="56"/>
        <v>Employee 46</v>
      </c>
      <c r="C109" s="212">
        <f t="shared" si="56"/>
        <v>0</v>
      </c>
      <c r="D109" s="9">
        <f t="shared" si="57"/>
        <v>0</v>
      </c>
      <c r="E109" s="9">
        <f t="shared" ref="E109:N109" si="102">+E56+D109</f>
        <v>0</v>
      </c>
      <c r="F109" s="9">
        <f t="shared" si="102"/>
        <v>0</v>
      </c>
      <c r="G109" s="9">
        <f t="shared" si="102"/>
        <v>0</v>
      </c>
      <c r="H109" s="9">
        <f t="shared" si="102"/>
        <v>0</v>
      </c>
      <c r="I109" s="9">
        <f t="shared" si="102"/>
        <v>0</v>
      </c>
      <c r="J109" s="9">
        <f t="shared" si="102"/>
        <v>0</v>
      </c>
      <c r="K109" s="9">
        <f t="shared" si="102"/>
        <v>0</v>
      </c>
      <c r="L109" s="9">
        <f t="shared" si="102"/>
        <v>0</v>
      </c>
      <c r="M109" s="9">
        <f t="shared" si="102"/>
        <v>0</v>
      </c>
      <c r="N109" s="9">
        <f t="shared" si="102"/>
        <v>0</v>
      </c>
      <c r="O109" s="65"/>
    </row>
    <row r="110" spans="1:15" s="9" customFormat="1" hidden="1" x14ac:dyDescent="0.2">
      <c r="A110" s="76"/>
      <c r="B110" s="9" t="str">
        <f t="shared" si="56"/>
        <v>Employee 47</v>
      </c>
      <c r="C110" s="212">
        <f t="shared" si="56"/>
        <v>0</v>
      </c>
      <c r="D110" s="9">
        <f t="shared" si="57"/>
        <v>0</v>
      </c>
      <c r="E110" s="9">
        <f t="shared" ref="E110:N110" si="103">+E57+D110</f>
        <v>0</v>
      </c>
      <c r="F110" s="9">
        <f t="shared" si="103"/>
        <v>0</v>
      </c>
      <c r="G110" s="9">
        <f t="shared" si="103"/>
        <v>0</v>
      </c>
      <c r="H110" s="9">
        <f t="shared" si="103"/>
        <v>0</v>
      </c>
      <c r="I110" s="9">
        <f t="shared" si="103"/>
        <v>0</v>
      </c>
      <c r="J110" s="9">
        <f t="shared" si="103"/>
        <v>0</v>
      </c>
      <c r="K110" s="9">
        <f t="shared" si="103"/>
        <v>0</v>
      </c>
      <c r="L110" s="9">
        <f t="shared" si="103"/>
        <v>0</v>
      </c>
      <c r="M110" s="9">
        <f t="shared" si="103"/>
        <v>0</v>
      </c>
      <c r="N110" s="9">
        <f t="shared" si="103"/>
        <v>0</v>
      </c>
      <c r="O110" s="65"/>
    </row>
    <row r="111" spans="1:15" s="9" customFormat="1" hidden="1" x14ac:dyDescent="0.2">
      <c r="A111" s="76"/>
      <c r="B111" s="9" t="str">
        <f t="shared" si="56"/>
        <v>Employee 48</v>
      </c>
      <c r="C111" s="212">
        <f t="shared" si="56"/>
        <v>0</v>
      </c>
      <c r="D111" s="9">
        <f t="shared" si="57"/>
        <v>0</v>
      </c>
      <c r="E111" s="9">
        <f t="shared" ref="E111:N111" si="104">+E58+D111</f>
        <v>0</v>
      </c>
      <c r="F111" s="9">
        <f t="shared" si="104"/>
        <v>0</v>
      </c>
      <c r="G111" s="9">
        <f t="shared" si="104"/>
        <v>0</v>
      </c>
      <c r="H111" s="9">
        <f t="shared" si="104"/>
        <v>0</v>
      </c>
      <c r="I111" s="9">
        <f t="shared" si="104"/>
        <v>0</v>
      </c>
      <c r="J111" s="9">
        <f t="shared" si="104"/>
        <v>0</v>
      </c>
      <c r="K111" s="9">
        <f t="shared" si="104"/>
        <v>0</v>
      </c>
      <c r="L111" s="9">
        <f t="shared" si="104"/>
        <v>0</v>
      </c>
      <c r="M111" s="9">
        <f t="shared" si="104"/>
        <v>0</v>
      </c>
      <c r="N111" s="9">
        <f t="shared" si="104"/>
        <v>0</v>
      </c>
      <c r="O111" s="65"/>
    </row>
    <row r="112" spans="1:15" s="9" customFormat="1" hidden="1" x14ac:dyDescent="0.2">
      <c r="A112" s="76"/>
      <c r="B112" s="9" t="str">
        <f t="shared" si="56"/>
        <v>Employee 49</v>
      </c>
      <c r="C112" s="212">
        <f t="shared" si="56"/>
        <v>0</v>
      </c>
      <c r="D112" s="9">
        <f t="shared" si="57"/>
        <v>0</v>
      </c>
      <c r="E112" s="9">
        <f t="shared" ref="E112:N112" si="105">+E59+D112</f>
        <v>0</v>
      </c>
      <c r="F112" s="9">
        <f t="shared" si="105"/>
        <v>0</v>
      </c>
      <c r="G112" s="9">
        <f t="shared" si="105"/>
        <v>0</v>
      </c>
      <c r="H112" s="9">
        <f t="shared" si="105"/>
        <v>0</v>
      </c>
      <c r="I112" s="9">
        <f t="shared" si="105"/>
        <v>0</v>
      </c>
      <c r="J112" s="9">
        <f t="shared" si="105"/>
        <v>0</v>
      </c>
      <c r="K112" s="9">
        <f t="shared" si="105"/>
        <v>0</v>
      </c>
      <c r="L112" s="9">
        <f t="shared" si="105"/>
        <v>0</v>
      </c>
      <c r="M112" s="9">
        <f t="shared" si="105"/>
        <v>0</v>
      </c>
      <c r="N112" s="9">
        <f t="shared" si="105"/>
        <v>0</v>
      </c>
      <c r="O112" s="65"/>
    </row>
    <row r="113" spans="1:15" s="9" customFormat="1" hidden="1" x14ac:dyDescent="0.2">
      <c r="A113" s="76"/>
      <c r="B113" s="9" t="str">
        <f t="shared" si="56"/>
        <v>Employee 50</v>
      </c>
      <c r="C113" s="212">
        <f t="shared" si="56"/>
        <v>0</v>
      </c>
      <c r="D113" s="9">
        <f t="shared" si="57"/>
        <v>0</v>
      </c>
      <c r="E113" s="9">
        <f t="shared" ref="E113:N113" si="106">+E60+D113</f>
        <v>0</v>
      </c>
      <c r="F113" s="9">
        <f t="shared" si="106"/>
        <v>0</v>
      </c>
      <c r="G113" s="9">
        <f t="shared" si="106"/>
        <v>0</v>
      </c>
      <c r="H113" s="9">
        <f t="shared" si="106"/>
        <v>0</v>
      </c>
      <c r="I113" s="9">
        <f t="shared" si="106"/>
        <v>0</v>
      </c>
      <c r="J113" s="9">
        <f t="shared" si="106"/>
        <v>0</v>
      </c>
      <c r="K113" s="9">
        <f t="shared" si="106"/>
        <v>0</v>
      </c>
      <c r="L113" s="9">
        <f t="shared" si="106"/>
        <v>0</v>
      </c>
      <c r="M113" s="9">
        <f t="shared" si="106"/>
        <v>0</v>
      </c>
      <c r="N113" s="9">
        <f t="shared" si="106"/>
        <v>0</v>
      </c>
      <c r="O113" s="65"/>
    </row>
    <row r="114" spans="1:15" s="9" customFormat="1" hidden="1" x14ac:dyDescent="0.2">
      <c r="A114" s="76"/>
      <c r="B114" s="103"/>
      <c r="C114" s="212"/>
      <c r="O114" s="65"/>
    </row>
    <row r="115" spans="1:15" ht="15.75" hidden="1" x14ac:dyDescent="0.25">
      <c r="A115" s="63"/>
      <c r="B115" s="6" t="s">
        <v>38</v>
      </c>
      <c r="C115" s="206"/>
      <c r="O115" s="44"/>
    </row>
    <row r="116" spans="1:15" s="9" customFormat="1" hidden="1" x14ac:dyDescent="0.2">
      <c r="A116" s="76"/>
      <c r="B116" s="9" t="str">
        <f>+B11</f>
        <v>Vice President (John Ambler)</v>
      </c>
      <c r="C116" s="212">
        <f t="shared" ref="C116:C147" si="107">ROUND(IF(+C64&gt;84500,+C11*0.0145,+C11*0.062),0)</f>
        <v>853</v>
      </c>
      <c r="D116" s="212">
        <f t="shared" ref="D116:N116" si="108">ROUND(IF(+D64&gt;84500,+D11*0.0145,+D11*0.062),0)</f>
        <v>853</v>
      </c>
      <c r="E116" s="212">
        <f t="shared" si="108"/>
        <v>889</v>
      </c>
      <c r="F116" s="212">
        <f t="shared" si="108"/>
        <v>889</v>
      </c>
      <c r="G116" s="212">
        <f t="shared" si="108"/>
        <v>208</v>
      </c>
      <c r="H116" s="212">
        <f t="shared" si="108"/>
        <v>208</v>
      </c>
      <c r="I116" s="212">
        <f t="shared" si="108"/>
        <v>208</v>
      </c>
      <c r="J116" s="212">
        <f t="shared" si="108"/>
        <v>208</v>
      </c>
      <c r="K116" s="212">
        <f t="shared" si="108"/>
        <v>208</v>
      </c>
      <c r="L116" s="212">
        <f t="shared" si="108"/>
        <v>208</v>
      </c>
      <c r="M116" s="212">
        <f t="shared" si="108"/>
        <v>208</v>
      </c>
      <c r="N116" s="212">
        <f t="shared" si="108"/>
        <v>208</v>
      </c>
      <c r="O116" s="65">
        <f>SUM(C116:N116)</f>
        <v>5148</v>
      </c>
    </row>
    <row r="117" spans="1:15" s="9" customFormat="1" hidden="1" x14ac:dyDescent="0.2">
      <c r="A117" s="76"/>
      <c r="B117" s="9" t="str">
        <f t="shared" ref="B117:B164" si="109">+B12</f>
        <v>Sr. Director (Keith Miceli)</v>
      </c>
      <c r="C117" s="212">
        <f t="shared" si="107"/>
        <v>530</v>
      </c>
      <c r="D117" s="212">
        <f t="shared" ref="D117:N117" si="110">ROUND(IF(+D65&gt;84500,+D12*0.0145,+D12*0.062),0)</f>
        <v>530</v>
      </c>
      <c r="E117" s="212">
        <f t="shared" si="110"/>
        <v>552</v>
      </c>
      <c r="F117" s="212">
        <f t="shared" si="110"/>
        <v>552</v>
      </c>
      <c r="G117" s="212">
        <f t="shared" si="110"/>
        <v>552</v>
      </c>
      <c r="H117" s="212">
        <f t="shared" si="110"/>
        <v>552</v>
      </c>
      <c r="I117" s="212">
        <f t="shared" si="110"/>
        <v>552</v>
      </c>
      <c r="J117" s="212">
        <f t="shared" si="110"/>
        <v>129</v>
      </c>
      <c r="K117" s="212">
        <f t="shared" si="110"/>
        <v>129</v>
      </c>
      <c r="L117" s="212">
        <f t="shared" si="110"/>
        <v>129</v>
      </c>
      <c r="M117" s="212">
        <f t="shared" si="110"/>
        <v>129</v>
      </c>
      <c r="N117" s="212">
        <f t="shared" si="110"/>
        <v>129</v>
      </c>
      <c r="O117" s="65">
        <f t="shared" ref="O117:O165" si="111">SUM(C117:N117)</f>
        <v>4465</v>
      </c>
    </row>
    <row r="118" spans="1:15" s="9" customFormat="1" hidden="1" x14ac:dyDescent="0.2">
      <c r="A118" s="76"/>
      <c r="B118" s="9" t="str">
        <f t="shared" si="109"/>
        <v>Director (Habiba Bayi)</v>
      </c>
      <c r="C118" s="212">
        <f t="shared" si="107"/>
        <v>485</v>
      </c>
      <c r="D118" s="212">
        <f t="shared" ref="D118:N118" si="112">ROUND(IF(+D66&gt;84500,+D13*0.0145,+D13*0.062),0)</f>
        <v>485</v>
      </c>
      <c r="E118" s="212">
        <f t="shared" si="112"/>
        <v>505</v>
      </c>
      <c r="F118" s="212">
        <f t="shared" si="112"/>
        <v>505</v>
      </c>
      <c r="G118" s="212">
        <f t="shared" si="112"/>
        <v>505</v>
      </c>
      <c r="H118" s="212">
        <f t="shared" si="112"/>
        <v>505</v>
      </c>
      <c r="I118" s="212">
        <f t="shared" si="112"/>
        <v>505</v>
      </c>
      <c r="J118" s="212">
        <f t="shared" si="112"/>
        <v>505</v>
      </c>
      <c r="K118" s="212">
        <f t="shared" si="112"/>
        <v>118</v>
      </c>
      <c r="L118" s="212">
        <f t="shared" si="112"/>
        <v>118</v>
      </c>
      <c r="M118" s="212">
        <f t="shared" si="112"/>
        <v>118</v>
      </c>
      <c r="N118" s="212">
        <f t="shared" si="112"/>
        <v>118</v>
      </c>
      <c r="O118" s="65">
        <f t="shared" si="111"/>
        <v>4472</v>
      </c>
    </row>
    <row r="119" spans="1:15" s="9" customFormat="1" hidden="1" x14ac:dyDescent="0.2">
      <c r="A119" s="76"/>
      <c r="B119" s="9" t="str">
        <f t="shared" si="109"/>
        <v>Manager (Johan Zaayman)</v>
      </c>
      <c r="C119" s="212">
        <f t="shared" si="107"/>
        <v>386</v>
      </c>
      <c r="D119" s="212">
        <f t="shared" ref="D119:N119" si="113">ROUND(IF(+D67&gt;84500,+D14*0.0145,+D14*0.062),0)</f>
        <v>386</v>
      </c>
      <c r="E119" s="212">
        <f t="shared" si="113"/>
        <v>402</v>
      </c>
      <c r="F119" s="212">
        <f t="shared" si="113"/>
        <v>402</v>
      </c>
      <c r="G119" s="212">
        <f t="shared" si="113"/>
        <v>402</v>
      </c>
      <c r="H119" s="212">
        <f t="shared" si="113"/>
        <v>402</v>
      </c>
      <c r="I119" s="212">
        <f t="shared" si="113"/>
        <v>402</v>
      </c>
      <c r="J119" s="212">
        <f t="shared" si="113"/>
        <v>402</v>
      </c>
      <c r="K119" s="212">
        <f t="shared" si="113"/>
        <v>402</v>
      </c>
      <c r="L119" s="212">
        <f t="shared" si="113"/>
        <v>402</v>
      </c>
      <c r="M119" s="212">
        <f t="shared" si="113"/>
        <v>402</v>
      </c>
      <c r="N119" s="212">
        <f t="shared" si="113"/>
        <v>94</v>
      </c>
      <c r="O119" s="65">
        <f t="shared" si="111"/>
        <v>4484</v>
      </c>
    </row>
    <row r="120" spans="1:15" s="9" customFormat="1" hidden="1" x14ac:dyDescent="0.2">
      <c r="A120" s="76"/>
      <c r="B120" s="9" t="str">
        <f t="shared" si="109"/>
        <v>Sr. Specialist (Katrin Haux)</v>
      </c>
      <c r="C120" s="212">
        <f t="shared" si="107"/>
        <v>274</v>
      </c>
      <c r="D120" s="212">
        <f t="shared" ref="D120:N120" si="114">ROUND(IF(+D68&gt;84500,+D15*0.0145,+D15*0.062),0)</f>
        <v>274</v>
      </c>
      <c r="E120" s="212">
        <f t="shared" si="114"/>
        <v>285</v>
      </c>
      <c r="F120" s="212">
        <f t="shared" si="114"/>
        <v>285</v>
      </c>
      <c r="G120" s="212">
        <f t="shared" si="114"/>
        <v>285</v>
      </c>
      <c r="H120" s="212">
        <f t="shared" si="114"/>
        <v>285</v>
      </c>
      <c r="I120" s="212">
        <f t="shared" si="114"/>
        <v>285</v>
      </c>
      <c r="J120" s="212">
        <f t="shared" si="114"/>
        <v>285</v>
      </c>
      <c r="K120" s="212">
        <f t="shared" si="114"/>
        <v>285</v>
      </c>
      <c r="L120" s="212">
        <f t="shared" si="114"/>
        <v>285</v>
      </c>
      <c r="M120" s="212">
        <f t="shared" si="114"/>
        <v>285</v>
      </c>
      <c r="N120" s="212">
        <f t="shared" si="114"/>
        <v>285</v>
      </c>
      <c r="O120" s="65">
        <f t="shared" si="111"/>
        <v>3398</v>
      </c>
    </row>
    <row r="121" spans="1:15" s="9" customFormat="1" hidden="1" x14ac:dyDescent="0.2">
      <c r="A121" s="76"/>
      <c r="B121" s="9" t="str">
        <f t="shared" si="109"/>
        <v>Specialist (to be filled in Aug 2000)</v>
      </c>
      <c r="C121" s="212">
        <f t="shared" si="107"/>
        <v>242</v>
      </c>
      <c r="D121" s="212">
        <f t="shared" ref="D121:N121" si="115">ROUND(IF(+D69&gt;84500,+D16*0.0145,+D16*0.062),0)</f>
        <v>242</v>
      </c>
      <c r="E121" s="212">
        <f t="shared" si="115"/>
        <v>253</v>
      </c>
      <c r="F121" s="212">
        <f t="shared" si="115"/>
        <v>253</v>
      </c>
      <c r="G121" s="212">
        <f t="shared" si="115"/>
        <v>253</v>
      </c>
      <c r="H121" s="212">
        <f t="shared" si="115"/>
        <v>253</v>
      </c>
      <c r="I121" s="212">
        <f t="shared" si="115"/>
        <v>253</v>
      </c>
      <c r="J121" s="212">
        <f t="shared" si="115"/>
        <v>253</v>
      </c>
      <c r="K121" s="212">
        <f t="shared" si="115"/>
        <v>253</v>
      </c>
      <c r="L121" s="212">
        <f t="shared" si="115"/>
        <v>253</v>
      </c>
      <c r="M121" s="212">
        <f t="shared" si="115"/>
        <v>253</v>
      </c>
      <c r="N121" s="212">
        <f t="shared" si="115"/>
        <v>253</v>
      </c>
      <c r="O121" s="65">
        <f t="shared" si="111"/>
        <v>3014</v>
      </c>
    </row>
    <row r="122" spans="1:15" s="9" customFormat="1" hidden="1" x14ac:dyDescent="0.2">
      <c r="A122" s="76"/>
      <c r="B122" s="9" t="str">
        <f t="shared" si="109"/>
        <v>Specialist (to be filled in Aug 2000)</v>
      </c>
      <c r="C122" s="212">
        <f t="shared" si="107"/>
        <v>242</v>
      </c>
      <c r="D122" s="212">
        <f t="shared" ref="D122:N122" si="116">ROUND(IF(+D70&gt;84500,+D17*0.0145,+D17*0.062),0)</f>
        <v>242</v>
      </c>
      <c r="E122" s="212">
        <f t="shared" si="116"/>
        <v>253</v>
      </c>
      <c r="F122" s="212">
        <f t="shared" si="116"/>
        <v>253</v>
      </c>
      <c r="G122" s="212">
        <f t="shared" si="116"/>
        <v>253</v>
      </c>
      <c r="H122" s="212">
        <f t="shared" si="116"/>
        <v>253</v>
      </c>
      <c r="I122" s="212">
        <f t="shared" si="116"/>
        <v>253</v>
      </c>
      <c r="J122" s="212">
        <f t="shared" si="116"/>
        <v>253</v>
      </c>
      <c r="K122" s="212">
        <f t="shared" si="116"/>
        <v>253</v>
      </c>
      <c r="L122" s="212">
        <f t="shared" si="116"/>
        <v>253</v>
      </c>
      <c r="M122" s="212">
        <f t="shared" si="116"/>
        <v>253</v>
      </c>
      <c r="N122" s="212">
        <f t="shared" si="116"/>
        <v>253</v>
      </c>
      <c r="O122" s="65">
        <f t="shared" si="111"/>
        <v>3014</v>
      </c>
    </row>
    <row r="123" spans="1:15" s="9" customFormat="1" hidden="1" x14ac:dyDescent="0.2">
      <c r="A123" s="76"/>
      <c r="B123" s="9" t="str">
        <f t="shared" si="109"/>
        <v>Sr. Adm. Asst (Carla Galvan)</v>
      </c>
      <c r="C123" s="212">
        <f t="shared" si="107"/>
        <v>188</v>
      </c>
      <c r="D123" s="212">
        <f t="shared" ref="D123:N123" si="117">ROUND(IF(+D71&gt;84500,+D18*0.0145,+D18*0.062),0)</f>
        <v>188</v>
      </c>
      <c r="E123" s="212">
        <f t="shared" si="117"/>
        <v>195</v>
      </c>
      <c r="F123" s="212">
        <f t="shared" si="117"/>
        <v>195</v>
      </c>
      <c r="G123" s="212">
        <f t="shared" si="117"/>
        <v>195</v>
      </c>
      <c r="H123" s="212">
        <f t="shared" si="117"/>
        <v>195</v>
      </c>
      <c r="I123" s="212">
        <f t="shared" si="117"/>
        <v>195</v>
      </c>
      <c r="J123" s="212">
        <f t="shared" si="117"/>
        <v>195</v>
      </c>
      <c r="K123" s="212">
        <f t="shared" si="117"/>
        <v>195</v>
      </c>
      <c r="L123" s="212">
        <f t="shared" si="117"/>
        <v>195</v>
      </c>
      <c r="M123" s="212">
        <f t="shared" si="117"/>
        <v>195</v>
      </c>
      <c r="N123" s="212">
        <f t="shared" si="117"/>
        <v>195</v>
      </c>
      <c r="O123" s="65">
        <f t="shared" si="111"/>
        <v>2326</v>
      </c>
    </row>
    <row r="124" spans="1:15" s="9" customFormat="1" hidden="1" x14ac:dyDescent="0.2">
      <c r="A124" s="76"/>
      <c r="B124" s="9" t="e">
        <f>+#REF!</f>
        <v>#REF!</v>
      </c>
      <c r="C124" s="212">
        <f t="shared" si="107"/>
        <v>419</v>
      </c>
      <c r="D124" s="212">
        <f t="shared" ref="D124:N124" si="118">ROUND(IF(+D72&gt;84500,+D19*0.0145,+D19*0.062),0)</f>
        <v>419</v>
      </c>
      <c r="E124" s="212">
        <f t="shared" si="118"/>
        <v>436</v>
      </c>
      <c r="F124" s="212">
        <f t="shared" si="118"/>
        <v>436</v>
      </c>
      <c r="G124" s="212">
        <f t="shared" si="118"/>
        <v>436</v>
      </c>
      <c r="H124" s="212">
        <f t="shared" si="118"/>
        <v>436</v>
      </c>
      <c r="I124" s="212">
        <f t="shared" si="118"/>
        <v>436</v>
      </c>
      <c r="J124" s="212">
        <f t="shared" si="118"/>
        <v>436</v>
      </c>
      <c r="K124" s="212">
        <f t="shared" si="118"/>
        <v>436</v>
      </c>
      <c r="L124" s="212">
        <f t="shared" si="118"/>
        <v>436</v>
      </c>
      <c r="M124" s="212">
        <f t="shared" si="118"/>
        <v>102</v>
      </c>
      <c r="N124" s="212">
        <f t="shared" si="118"/>
        <v>102</v>
      </c>
      <c r="O124" s="65">
        <f t="shared" si="111"/>
        <v>4530</v>
      </c>
    </row>
    <row r="125" spans="1:15" s="9" customFormat="1" hidden="1" x14ac:dyDescent="0.2">
      <c r="A125" s="76"/>
      <c r="B125" s="9" t="str">
        <f>+B19</f>
        <v>Assoc. (Beth Peters convert to SrSpec)</v>
      </c>
      <c r="C125" s="212">
        <f t="shared" si="107"/>
        <v>0</v>
      </c>
      <c r="D125" s="212">
        <f t="shared" ref="D125:N125" si="119">ROUND(IF(+D73&gt;84500,+D20*0.0145,+D20*0.062),0)</f>
        <v>0</v>
      </c>
      <c r="E125" s="212">
        <f t="shared" si="119"/>
        <v>0</v>
      </c>
      <c r="F125" s="212">
        <f t="shared" si="119"/>
        <v>0</v>
      </c>
      <c r="G125" s="212">
        <f t="shared" si="119"/>
        <v>0</v>
      </c>
      <c r="H125" s="212">
        <f t="shared" si="119"/>
        <v>0</v>
      </c>
      <c r="I125" s="212">
        <f t="shared" si="119"/>
        <v>0</v>
      </c>
      <c r="J125" s="212">
        <f t="shared" si="119"/>
        <v>0</v>
      </c>
      <c r="K125" s="212">
        <f t="shared" si="119"/>
        <v>0</v>
      </c>
      <c r="L125" s="212">
        <f t="shared" si="119"/>
        <v>0</v>
      </c>
      <c r="M125" s="212">
        <f t="shared" si="119"/>
        <v>0</v>
      </c>
      <c r="N125" s="212">
        <f t="shared" si="119"/>
        <v>0</v>
      </c>
      <c r="O125" s="65">
        <f t="shared" si="111"/>
        <v>0</v>
      </c>
    </row>
    <row r="126" spans="1:15" s="9" customFormat="1" hidden="1" x14ac:dyDescent="0.2">
      <c r="A126" s="76"/>
      <c r="B126" s="9" t="str">
        <f t="shared" si="109"/>
        <v>Employee 11</v>
      </c>
      <c r="C126" s="212">
        <f t="shared" si="107"/>
        <v>0</v>
      </c>
      <c r="D126" s="212">
        <f t="shared" ref="D126:N126" si="120">ROUND(IF(+D74&gt;84500,+D21*0.0145,+D21*0.062),0)</f>
        <v>0</v>
      </c>
      <c r="E126" s="212">
        <f t="shared" si="120"/>
        <v>0</v>
      </c>
      <c r="F126" s="212">
        <f t="shared" si="120"/>
        <v>0</v>
      </c>
      <c r="G126" s="212">
        <f t="shared" si="120"/>
        <v>0</v>
      </c>
      <c r="H126" s="212">
        <f t="shared" si="120"/>
        <v>0</v>
      </c>
      <c r="I126" s="212">
        <f t="shared" si="120"/>
        <v>0</v>
      </c>
      <c r="J126" s="212">
        <f t="shared" si="120"/>
        <v>0</v>
      </c>
      <c r="K126" s="212">
        <f t="shared" si="120"/>
        <v>0</v>
      </c>
      <c r="L126" s="212">
        <f t="shared" si="120"/>
        <v>0</v>
      </c>
      <c r="M126" s="212">
        <f t="shared" si="120"/>
        <v>0</v>
      </c>
      <c r="N126" s="212">
        <f t="shared" si="120"/>
        <v>0</v>
      </c>
      <c r="O126" s="65">
        <f t="shared" si="111"/>
        <v>0</v>
      </c>
    </row>
    <row r="127" spans="1:15" s="9" customFormat="1" hidden="1" x14ac:dyDescent="0.2">
      <c r="A127" s="76"/>
      <c r="B127" s="9" t="str">
        <f t="shared" si="109"/>
        <v>Employee 12</v>
      </c>
      <c r="C127" s="212">
        <f t="shared" si="107"/>
        <v>0</v>
      </c>
      <c r="D127" s="212">
        <f t="shared" ref="D127:N127" si="121">ROUND(IF(+D75&gt;84500,+D22*0.0145,+D22*0.062),0)</f>
        <v>0</v>
      </c>
      <c r="E127" s="212">
        <f t="shared" si="121"/>
        <v>0</v>
      </c>
      <c r="F127" s="212">
        <f t="shared" si="121"/>
        <v>0</v>
      </c>
      <c r="G127" s="212">
        <f t="shared" si="121"/>
        <v>0</v>
      </c>
      <c r="H127" s="212">
        <f t="shared" si="121"/>
        <v>0</v>
      </c>
      <c r="I127" s="212">
        <f t="shared" si="121"/>
        <v>0</v>
      </c>
      <c r="J127" s="212">
        <f t="shared" si="121"/>
        <v>0</v>
      </c>
      <c r="K127" s="212">
        <f t="shared" si="121"/>
        <v>0</v>
      </c>
      <c r="L127" s="212">
        <f t="shared" si="121"/>
        <v>0</v>
      </c>
      <c r="M127" s="212">
        <f t="shared" si="121"/>
        <v>0</v>
      </c>
      <c r="N127" s="212">
        <f t="shared" si="121"/>
        <v>0</v>
      </c>
      <c r="O127" s="65">
        <f t="shared" si="111"/>
        <v>0</v>
      </c>
    </row>
    <row r="128" spans="1:15" s="9" customFormat="1" hidden="1" x14ac:dyDescent="0.2">
      <c r="A128" s="76"/>
      <c r="B128" s="9" t="str">
        <f t="shared" si="109"/>
        <v>Employee 13</v>
      </c>
      <c r="C128" s="212">
        <f t="shared" si="107"/>
        <v>0</v>
      </c>
      <c r="D128" s="212">
        <f t="shared" ref="D128:N128" si="122">ROUND(IF(+D76&gt;84500,+D23*0.0145,+D23*0.062),0)</f>
        <v>0</v>
      </c>
      <c r="E128" s="212">
        <f t="shared" si="122"/>
        <v>0</v>
      </c>
      <c r="F128" s="212">
        <f t="shared" si="122"/>
        <v>0</v>
      </c>
      <c r="G128" s="212">
        <f t="shared" si="122"/>
        <v>0</v>
      </c>
      <c r="H128" s="212">
        <f t="shared" si="122"/>
        <v>0</v>
      </c>
      <c r="I128" s="212">
        <f t="shared" si="122"/>
        <v>0</v>
      </c>
      <c r="J128" s="212">
        <f t="shared" si="122"/>
        <v>0</v>
      </c>
      <c r="K128" s="212">
        <f t="shared" si="122"/>
        <v>0</v>
      </c>
      <c r="L128" s="212">
        <f t="shared" si="122"/>
        <v>0</v>
      </c>
      <c r="M128" s="212">
        <f t="shared" si="122"/>
        <v>0</v>
      </c>
      <c r="N128" s="212">
        <f t="shared" si="122"/>
        <v>0</v>
      </c>
      <c r="O128" s="65">
        <f t="shared" si="111"/>
        <v>0</v>
      </c>
    </row>
    <row r="129" spans="1:15" s="9" customFormat="1" hidden="1" x14ac:dyDescent="0.2">
      <c r="A129" s="76"/>
      <c r="B129" s="9" t="str">
        <f t="shared" si="109"/>
        <v>Employee 14</v>
      </c>
      <c r="C129" s="212">
        <f t="shared" si="107"/>
        <v>0</v>
      </c>
      <c r="D129" s="212">
        <f t="shared" ref="D129:N129" si="123">ROUND(IF(+D77&gt;84500,+D24*0.0145,+D24*0.062),0)</f>
        <v>0</v>
      </c>
      <c r="E129" s="212">
        <f t="shared" si="123"/>
        <v>0</v>
      </c>
      <c r="F129" s="212">
        <f t="shared" si="123"/>
        <v>0</v>
      </c>
      <c r="G129" s="212">
        <f t="shared" si="123"/>
        <v>0</v>
      </c>
      <c r="H129" s="212">
        <f t="shared" si="123"/>
        <v>0</v>
      </c>
      <c r="I129" s="212">
        <f t="shared" si="123"/>
        <v>0</v>
      </c>
      <c r="J129" s="212">
        <f t="shared" si="123"/>
        <v>0</v>
      </c>
      <c r="K129" s="212">
        <f t="shared" si="123"/>
        <v>0</v>
      </c>
      <c r="L129" s="212">
        <f t="shared" si="123"/>
        <v>0</v>
      </c>
      <c r="M129" s="212">
        <f t="shared" si="123"/>
        <v>0</v>
      </c>
      <c r="N129" s="212">
        <f t="shared" si="123"/>
        <v>0</v>
      </c>
      <c r="O129" s="65">
        <f t="shared" si="111"/>
        <v>0</v>
      </c>
    </row>
    <row r="130" spans="1:15" s="9" customFormat="1" hidden="1" x14ac:dyDescent="0.2">
      <c r="A130" s="76"/>
      <c r="B130" s="9" t="str">
        <f t="shared" si="109"/>
        <v>Employee 15</v>
      </c>
      <c r="C130" s="212">
        <f t="shared" si="107"/>
        <v>0</v>
      </c>
      <c r="D130" s="212">
        <f t="shared" ref="D130:N130" si="124">ROUND(IF(+D78&gt;84500,+D25*0.0145,+D25*0.062),0)</f>
        <v>0</v>
      </c>
      <c r="E130" s="212">
        <f t="shared" si="124"/>
        <v>0</v>
      </c>
      <c r="F130" s="212">
        <f t="shared" si="124"/>
        <v>0</v>
      </c>
      <c r="G130" s="212">
        <f t="shared" si="124"/>
        <v>0</v>
      </c>
      <c r="H130" s="212">
        <f t="shared" si="124"/>
        <v>0</v>
      </c>
      <c r="I130" s="212">
        <f t="shared" si="124"/>
        <v>0</v>
      </c>
      <c r="J130" s="212">
        <f t="shared" si="124"/>
        <v>0</v>
      </c>
      <c r="K130" s="212">
        <f t="shared" si="124"/>
        <v>0</v>
      </c>
      <c r="L130" s="212">
        <f t="shared" si="124"/>
        <v>0</v>
      </c>
      <c r="M130" s="212">
        <f t="shared" si="124"/>
        <v>0</v>
      </c>
      <c r="N130" s="212">
        <f t="shared" si="124"/>
        <v>0</v>
      </c>
      <c r="O130" s="65">
        <f t="shared" si="111"/>
        <v>0</v>
      </c>
    </row>
    <row r="131" spans="1:15" s="9" customFormat="1" hidden="1" x14ac:dyDescent="0.2">
      <c r="A131" s="76"/>
      <c r="B131" s="9" t="str">
        <f t="shared" si="109"/>
        <v>Employee 16</v>
      </c>
      <c r="C131" s="212">
        <f t="shared" si="107"/>
        <v>0</v>
      </c>
      <c r="D131" s="212">
        <f t="shared" ref="D131:N131" si="125">ROUND(IF(+D79&gt;84500,+D26*0.0145,+D26*0.062),0)</f>
        <v>0</v>
      </c>
      <c r="E131" s="212">
        <f t="shared" si="125"/>
        <v>0</v>
      </c>
      <c r="F131" s="212">
        <f t="shared" si="125"/>
        <v>0</v>
      </c>
      <c r="G131" s="212">
        <f t="shared" si="125"/>
        <v>0</v>
      </c>
      <c r="H131" s="212">
        <f t="shared" si="125"/>
        <v>0</v>
      </c>
      <c r="I131" s="212">
        <f t="shared" si="125"/>
        <v>0</v>
      </c>
      <c r="J131" s="212">
        <f t="shared" si="125"/>
        <v>0</v>
      </c>
      <c r="K131" s="212">
        <f t="shared" si="125"/>
        <v>0</v>
      </c>
      <c r="L131" s="212">
        <f t="shared" si="125"/>
        <v>0</v>
      </c>
      <c r="M131" s="212">
        <f t="shared" si="125"/>
        <v>0</v>
      </c>
      <c r="N131" s="212">
        <f t="shared" si="125"/>
        <v>0</v>
      </c>
      <c r="O131" s="65">
        <f t="shared" si="111"/>
        <v>0</v>
      </c>
    </row>
    <row r="132" spans="1:15" s="9" customFormat="1" hidden="1" x14ac:dyDescent="0.2">
      <c r="A132" s="76"/>
      <c r="B132" s="9" t="str">
        <f t="shared" si="109"/>
        <v>Employee 17</v>
      </c>
      <c r="C132" s="212">
        <f t="shared" si="107"/>
        <v>0</v>
      </c>
      <c r="D132" s="212">
        <f t="shared" ref="D132:N132" si="126">ROUND(IF(+D80&gt;84500,+D27*0.0145,+D27*0.062),0)</f>
        <v>0</v>
      </c>
      <c r="E132" s="212">
        <f t="shared" si="126"/>
        <v>0</v>
      </c>
      <c r="F132" s="212">
        <f t="shared" si="126"/>
        <v>0</v>
      </c>
      <c r="G132" s="212">
        <f t="shared" si="126"/>
        <v>0</v>
      </c>
      <c r="H132" s="212">
        <f t="shared" si="126"/>
        <v>0</v>
      </c>
      <c r="I132" s="212">
        <f t="shared" si="126"/>
        <v>0</v>
      </c>
      <c r="J132" s="212">
        <f t="shared" si="126"/>
        <v>0</v>
      </c>
      <c r="K132" s="212">
        <f t="shared" si="126"/>
        <v>0</v>
      </c>
      <c r="L132" s="212">
        <f t="shared" si="126"/>
        <v>0</v>
      </c>
      <c r="M132" s="212">
        <f t="shared" si="126"/>
        <v>0</v>
      </c>
      <c r="N132" s="212">
        <f t="shared" si="126"/>
        <v>0</v>
      </c>
      <c r="O132" s="65">
        <f t="shared" si="111"/>
        <v>0</v>
      </c>
    </row>
    <row r="133" spans="1:15" s="9" customFormat="1" hidden="1" x14ac:dyDescent="0.2">
      <c r="A133" s="76"/>
      <c r="B133" s="9" t="str">
        <f t="shared" si="109"/>
        <v>Employee 18</v>
      </c>
      <c r="C133" s="212">
        <f t="shared" si="107"/>
        <v>0</v>
      </c>
      <c r="D133" s="212">
        <f t="shared" ref="D133:N133" si="127">ROUND(IF(+D81&gt;84500,+D28*0.0145,+D28*0.062),0)</f>
        <v>0</v>
      </c>
      <c r="E133" s="212">
        <f t="shared" si="127"/>
        <v>0</v>
      </c>
      <c r="F133" s="212">
        <f t="shared" si="127"/>
        <v>0</v>
      </c>
      <c r="G133" s="212">
        <f t="shared" si="127"/>
        <v>0</v>
      </c>
      <c r="H133" s="212">
        <f t="shared" si="127"/>
        <v>0</v>
      </c>
      <c r="I133" s="212">
        <f t="shared" si="127"/>
        <v>0</v>
      </c>
      <c r="J133" s="212">
        <f t="shared" si="127"/>
        <v>0</v>
      </c>
      <c r="K133" s="212">
        <f t="shared" si="127"/>
        <v>0</v>
      </c>
      <c r="L133" s="212">
        <f t="shared" si="127"/>
        <v>0</v>
      </c>
      <c r="M133" s="212">
        <f t="shared" si="127"/>
        <v>0</v>
      </c>
      <c r="N133" s="212">
        <f t="shared" si="127"/>
        <v>0</v>
      </c>
      <c r="O133" s="65">
        <f t="shared" si="111"/>
        <v>0</v>
      </c>
    </row>
    <row r="134" spans="1:15" s="9" customFormat="1" hidden="1" x14ac:dyDescent="0.2">
      <c r="A134" s="76"/>
      <c r="B134" s="9" t="str">
        <f t="shared" si="109"/>
        <v>Employee 19</v>
      </c>
      <c r="C134" s="212">
        <f t="shared" si="107"/>
        <v>0</v>
      </c>
      <c r="D134" s="212">
        <f t="shared" ref="D134:N134" si="128">ROUND(IF(+D82&gt;84500,+D29*0.0145,+D29*0.062),0)</f>
        <v>0</v>
      </c>
      <c r="E134" s="212">
        <f t="shared" si="128"/>
        <v>0</v>
      </c>
      <c r="F134" s="212">
        <f t="shared" si="128"/>
        <v>0</v>
      </c>
      <c r="G134" s="212">
        <f t="shared" si="128"/>
        <v>0</v>
      </c>
      <c r="H134" s="212">
        <f t="shared" si="128"/>
        <v>0</v>
      </c>
      <c r="I134" s="212">
        <f t="shared" si="128"/>
        <v>0</v>
      </c>
      <c r="J134" s="212">
        <f t="shared" si="128"/>
        <v>0</v>
      </c>
      <c r="K134" s="212">
        <f t="shared" si="128"/>
        <v>0</v>
      </c>
      <c r="L134" s="212">
        <f t="shared" si="128"/>
        <v>0</v>
      </c>
      <c r="M134" s="212">
        <f t="shared" si="128"/>
        <v>0</v>
      </c>
      <c r="N134" s="212">
        <f t="shared" si="128"/>
        <v>0</v>
      </c>
      <c r="O134" s="65">
        <f t="shared" si="111"/>
        <v>0</v>
      </c>
    </row>
    <row r="135" spans="1:15" s="9" customFormat="1" hidden="1" x14ac:dyDescent="0.2">
      <c r="A135" s="76"/>
      <c r="B135" s="9" t="str">
        <f t="shared" si="109"/>
        <v>Employee 20</v>
      </c>
      <c r="C135" s="212">
        <f t="shared" si="107"/>
        <v>0</v>
      </c>
      <c r="D135" s="212">
        <f t="shared" ref="D135:J135" si="129">ROUND(IF(+D83&gt;84500,+D30*0.0145,+D30*0.062),0)</f>
        <v>0</v>
      </c>
      <c r="E135" s="212">
        <f t="shared" si="129"/>
        <v>0</v>
      </c>
      <c r="F135" s="212">
        <f t="shared" si="129"/>
        <v>0</v>
      </c>
      <c r="G135" s="212">
        <f t="shared" si="129"/>
        <v>0</v>
      </c>
      <c r="H135" s="212">
        <f t="shared" si="129"/>
        <v>0</v>
      </c>
      <c r="I135" s="212">
        <f t="shared" si="129"/>
        <v>0</v>
      </c>
      <c r="J135" s="212">
        <f t="shared" si="129"/>
        <v>0</v>
      </c>
      <c r="K135" s="212">
        <f t="shared" ref="D135:N150" si="130">ROUND(IF(+K83&gt;84500,+K30*0.0145,+K30*0.062),0)</f>
        <v>0</v>
      </c>
      <c r="L135" s="212">
        <f t="shared" si="130"/>
        <v>0</v>
      </c>
      <c r="M135" s="212">
        <f t="shared" si="130"/>
        <v>0</v>
      </c>
      <c r="N135" s="212">
        <f t="shared" si="130"/>
        <v>0</v>
      </c>
      <c r="O135" s="65">
        <f t="shared" si="111"/>
        <v>0</v>
      </c>
    </row>
    <row r="136" spans="1:15" s="9" customFormat="1" hidden="1" x14ac:dyDescent="0.2">
      <c r="A136" s="76"/>
      <c r="B136" s="9" t="str">
        <f t="shared" si="109"/>
        <v>Employee 21</v>
      </c>
      <c r="C136" s="212">
        <f t="shared" si="107"/>
        <v>0</v>
      </c>
      <c r="D136" s="212">
        <f t="shared" si="130"/>
        <v>0</v>
      </c>
      <c r="E136" s="212">
        <f t="shared" si="130"/>
        <v>0</v>
      </c>
      <c r="F136" s="212">
        <f t="shared" si="130"/>
        <v>0</v>
      </c>
      <c r="G136" s="212">
        <f t="shared" si="130"/>
        <v>0</v>
      </c>
      <c r="H136" s="212">
        <f t="shared" si="130"/>
        <v>0</v>
      </c>
      <c r="I136" s="212">
        <f t="shared" si="130"/>
        <v>0</v>
      </c>
      <c r="J136" s="212">
        <f t="shared" si="130"/>
        <v>0</v>
      </c>
      <c r="K136" s="212">
        <f t="shared" si="130"/>
        <v>0</v>
      </c>
      <c r="L136" s="212">
        <f t="shared" si="130"/>
        <v>0</v>
      </c>
      <c r="M136" s="212">
        <f t="shared" si="130"/>
        <v>0</v>
      </c>
      <c r="N136" s="212">
        <f t="shared" si="130"/>
        <v>0</v>
      </c>
      <c r="O136" s="65">
        <f t="shared" si="111"/>
        <v>0</v>
      </c>
    </row>
    <row r="137" spans="1:15" s="9" customFormat="1" hidden="1" x14ac:dyDescent="0.2">
      <c r="A137" s="76"/>
      <c r="B137" s="9" t="str">
        <f t="shared" si="109"/>
        <v>Employee 22</v>
      </c>
      <c r="C137" s="212">
        <f t="shared" si="107"/>
        <v>0</v>
      </c>
      <c r="D137" s="212">
        <f t="shared" si="130"/>
        <v>0</v>
      </c>
      <c r="E137" s="212">
        <f t="shared" si="130"/>
        <v>0</v>
      </c>
      <c r="F137" s="212">
        <f t="shared" si="130"/>
        <v>0</v>
      </c>
      <c r="G137" s="212">
        <f t="shared" si="130"/>
        <v>0</v>
      </c>
      <c r="H137" s="212">
        <f t="shared" si="130"/>
        <v>0</v>
      </c>
      <c r="I137" s="212">
        <f t="shared" si="130"/>
        <v>0</v>
      </c>
      <c r="J137" s="212">
        <f t="shared" si="130"/>
        <v>0</v>
      </c>
      <c r="K137" s="212">
        <f t="shared" si="130"/>
        <v>0</v>
      </c>
      <c r="L137" s="212">
        <f t="shared" si="130"/>
        <v>0</v>
      </c>
      <c r="M137" s="212">
        <f t="shared" si="130"/>
        <v>0</v>
      </c>
      <c r="N137" s="212">
        <f t="shared" si="130"/>
        <v>0</v>
      </c>
      <c r="O137" s="65">
        <f t="shared" si="111"/>
        <v>0</v>
      </c>
    </row>
    <row r="138" spans="1:15" s="9" customFormat="1" hidden="1" x14ac:dyDescent="0.2">
      <c r="A138" s="76"/>
      <c r="B138" s="9" t="str">
        <f t="shared" si="109"/>
        <v>Employee 23</v>
      </c>
      <c r="C138" s="212">
        <f t="shared" si="107"/>
        <v>0</v>
      </c>
      <c r="D138" s="212">
        <f t="shared" si="130"/>
        <v>0</v>
      </c>
      <c r="E138" s="212">
        <f t="shared" si="130"/>
        <v>0</v>
      </c>
      <c r="F138" s="212">
        <f t="shared" si="130"/>
        <v>0</v>
      </c>
      <c r="G138" s="212">
        <f t="shared" si="130"/>
        <v>0</v>
      </c>
      <c r="H138" s="212">
        <f t="shared" si="130"/>
        <v>0</v>
      </c>
      <c r="I138" s="212">
        <f t="shared" si="130"/>
        <v>0</v>
      </c>
      <c r="J138" s="212">
        <f t="shared" si="130"/>
        <v>0</v>
      </c>
      <c r="K138" s="212">
        <f t="shared" si="130"/>
        <v>0</v>
      </c>
      <c r="L138" s="212">
        <f t="shared" si="130"/>
        <v>0</v>
      </c>
      <c r="M138" s="212">
        <f t="shared" si="130"/>
        <v>0</v>
      </c>
      <c r="N138" s="212">
        <f t="shared" si="130"/>
        <v>0</v>
      </c>
      <c r="O138" s="65">
        <f t="shared" si="111"/>
        <v>0</v>
      </c>
    </row>
    <row r="139" spans="1:15" s="9" customFormat="1" hidden="1" x14ac:dyDescent="0.2">
      <c r="A139" s="76"/>
      <c r="B139" s="9" t="str">
        <f t="shared" si="109"/>
        <v>Employee 24</v>
      </c>
      <c r="C139" s="212">
        <f t="shared" si="107"/>
        <v>0</v>
      </c>
      <c r="D139" s="212">
        <f t="shared" si="130"/>
        <v>0</v>
      </c>
      <c r="E139" s="212">
        <f t="shared" si="130"/>
        <v>0</v>
      </c>
      <c r="F139" s="212">
        <f t="shared" si="130"/>
        <v>0</v>
      </c>
      <c r="G139" s="212">
        <f t="shared" si="130"/>
        <v>0</v>
      </c>
      <c r="H139" s="212">
        <f t="shared" si="130"/>
        <v>0</v>
      </c>
      <c r="I139" s="212">
        <f t="shared" si="130"/>
        <v>0</v>
      </c>
      <c r="J139" s="212">
        <f t="shared" si="130"/>
        <v>0</v>
      </c>
      <c r="K139" s="212">
        <f t="shared" si="130"/>
        <v>0</v>
      </c>
      <c r="L139" s="212">
        <f t="shared" si="130"/>
        <v>0</v>
      </c>
      <c r="M139" s="212">
        <f t="shared" si="130"/>
        <v>0</v>
      </c>
      <c r="N139" s="212">
        <f t="shared" si="130"/>
        <v>0</v>
      </c>
      <c r="O139" s="65">
        <f t="shared" si="111"/>
        <v>0</v>
      </c>
    </row>
    <row r="140" spans="1:15" s="9" customFormat="1" hidden="1" x14ac:dyDescent="0.2">
      <c r="A140" s="76"/>
      <c r="B140" s="9" t="str">
        <f t="shared" si="109"/>
        <v>Employee 25</v>
      </c>
      <c r="C140" s="212">
        <f t="shared" si="107"/>
        <v>0</v>
      </c>
      <c r="D140" s="212">
        <f t="shared" si="130"/>
        <v>0</v>
      </c>
      <c r="E140" s="212">
        <f t="shared" si="130"/>
        <v>0</v>
      </c>
      <c r="F140" s="212">
        <f t="shared" si="130"/>
        <v>0</v>
      </c>
      <c r="G140" s="212">
        <f t="shared" si="130"/>
        <v>0</v>
      </c>
      <c r="H140" s="212">
        <f t="shared" si="130"/>
        <v>0</v>
      </c>
      <c r="I140" s="212">
        <f t="shared" si="130"/>
        <v>0</v>
      </c>
      <c r="J140" s="212">
        <f t="shared" si="130"/>
        <v>0</v>
      </c>
      <c r="K140" s="212">
        <f t="shared" si="130"/>
        <v>0</v>
      </c>
      <c r="L140" s="212">
        <f t="shared" si="130"/>
        <v>0</v>
      </c>
      <c r="M140" s="212">
        <f t="shared" si="130"/>
        <v>0</v>
      </c>
      <c r="N140" s="212">
        <f t="shared" si="130"/>
        <v>0</v>
      </c>
      <c r="O140" s="65">
        <f t="shared" si="111"/>
        <v>0</v>
      </c>
    </row>
    <row r="141" spans="1:15" s="9" customFormat="1" hidden="1" x14ac:dyDescent="0.2">
      <c r="A141" s="76"/>
      <c r="B141" s="9" t="str">
        <f t="shared" si="109"/>
        <v>Employee 26</v>
      </c>
      <c r="C141" s="212">
        <f t="shared" si="107"/>
        <v>0</v>
      </c>
      <c r="D141" s="212">
        <f t="shared" si="130"/>
        <v>0</v>
      </c>
      <c r="E141" s="212">
        <f t="shared" si="130"/>
        <v>0</v>
      </c>
      <c r="F141" s="212">
        <f t="shared" si="130"/>
        <v>0</v>
      </c>
      <c r="G141" s="212">
        <f t="shared" si="130"/>
        <v>0</v>
      </c>
      <c r="H141" s="212">
        <f t="shared" si="130"/>
        <v>0</v>
      </c>
      <c r="I141" s="212">
        <f t="shared" si="130"/>
        <v>0</v>
      </c>
      <c r="J141" s="212">
        <f t="shared" si="130"/>
        <v>0</v>
      </c>
      <c r="K141" s="212">
        <f t="shared" si="130"/>
        <v>0</v>
      </c>
      <c r="L141" s="212">
        <f t="shared" si="130"/>
        <v>0</v>
      </c>
      <c r="M141" s="212">
        <f t="shared" si="130"/>
        <v>0</v>
      </c>
      <c r="N141" s="212">
        <f t="shared" si="130"/>
        <v>0</v>
      </c>
      <c r="O141" s="65">
        <f t="shared" si="111"/>
        <v>0</v>
      </c>
    </row>
    <row r="142" spans="1:15" s="9" customFormat="1" hidden="1" x14ac:dyDescent="0.2">
      <c r="A142" s="76"/>
      <c r="B142" s="9" t="str">
        <f t="shared" si="109"/>
        <v>Employee 27</v>
      </c>
      <c r="C142" s="212">
        <f t="shared" si="107"/>
        <v>0</v>
      </c>
      <c r="D142" s="212">
        <f t="shared" si="130"/>
        <v>0</v>
      </c>
      <c r="E142" s="212">
        <f t="shared" si="130"/>
        <v>0</v>
      </c>
      <c r="F142" s="212">
        <f t="shared" si="130"/>
        <v>0</v>
      </c>
      <c r="G142" s="212">
        <f t="shared" si="130"/>
        <v>0</v>
      </c>
      <c r="H142" s="212">
        <f t="shared" si="130"/>
        <v>0</v>
      </c>
      <c r="I142" s="212">
        <f t="shared" si="130"/>
        <v>0</v>
      </c>
      <c r="J142" s="212">
        <f t="shared" si="130"/>
        <v>0</v>
      </c>
      <c r="K142" s="212">
        <f t="shared" si="130"/>
        <v>0</v>
      </c>
      <c r="L142" s="212">
        <f t="shared" si="130"/>
        <v>0</v>
      </c>
      <c r="M142" s="212">
        <f t="shared" si="130"/>
        <v>0</v>
      </c>
      <c r="N142" s="212">
        <f t="shared" si="130"/>
        <v>0</v>
      </c>
      <c r="O142" s="65">
        <f t="shared" si="111"/>
        <v>0</v>
      </c>
    </row>
    <row r="143" spans="1:15" s="9" customFormat="1" hidden="1" x14ac:dyDescent="0.2">
      <c r="A143" s="76"/>
      <c r="B143" s="9" t="str">
        <f t="shared" si="109"/>
        <v>Employee 28</v>
      </c>
      <c r="C143" s="212">
        <f t="shared" si="107"/>
        <v>0</v>
      </c>
      <c r="D143" s="212">
        <f t="shared" si="130"/>
        <v>0</v>
      </c>
      <c r="E143" s="212">
        <f t="shared" si="130"/>
        <v>0</v>
      </c>
      <c r="F143" s="212">
        <f t="shared" si="130"/>
        <v>0</v>
      </c>
      <c r="G143" s="212">
        <f t="shared" si="130"/>
        <v>0</v>
      </c>
      <c r="H143" s="212">
        <f t="shared" si="130"/>
        <v>0</v>
      </c>
      <c r="I143" s="212">
        <f t="shared" si="130"/>
        <v>0</v>
      </c>
      <c r="J143" s="212">
        <f t="shared" si="130"/>
        <v>0</v>
      </c>
      <c r="K143" s="212">
        <f t="shared" si="130"/>
        <v>0</v>
      </c>
      <c r="L143" s="212">
        <f t="shared" si="130"/>
        <v>0</v>
      </c>
      <c r="M143" s="212">
        <f t="shared" si="130"/>
        <v>0</v>
      </c>
      <c r="N143" s="212">
        <f t="shared" si="130"/>
        <v>0</v>
      </c>
      <c r="O143" s="65">
        <f t="shared" si="111"/>
        <v>0</v>
      </c>
    </row>
    <row r="144" spans="1:15" s="9" customFormat="1" hidden="1" x14ac:dyDescent="0.2">
      <c r="A144" s="76"/>
      <c r="B144" s="9" t="str">
        <f t="shared" si="109"/>
        <v>Employee 29</v>
      </c>
      <c r="C144" s="212">
        <f t="shared" si="107"/>
        <v>0</v>
      </c>
      <c r="D144" s="212">
        <f t="shared" si="130"/>
        <v>0</v>
      </c>
      <c r="E144" s="212">
        <f t="shared" si="130"/>
        <v>0</v>
      </c>
      <c r="F144" s="212">
        <f t="shared" si="130"/>
        <v>0</v>
      </c>
      <c r="G144" s="212">
        <f t="shared" si="130"/>
        <v>0</v>
      </c>
      <c r="H144" s="212">
        <f t="shared" si="130"/>
        <v>0</v>
      </c>
      <c r="I144" s="212">
        <f t="shared" si="130"/>
        <v>0</v>
      </c>
      <c r="J144" s="212">
        <f t="shared" si="130"/>
        <v>0</v>
      </c>
      <c r="K144" s="212">
        <f t="shared" si="130"/>
        <v>0</v>
      </c>
      <c r="L144" s="212">
        <f t="shared" si="130"/>
        <v>0</v>
      </c>
      <c r="M144" s="212">
        <f t="shared" si="130"/>
        <v>0</v>
      </c>
      <c r="N144" s="212">
        <f t="shared" si="130"/>
        <v>0</v>
      </c>
      <c r="O144" s="65">
        <f t="shared" si="111"/>
        <v>0</v>
      </c>
    </row>
    <row r="145" spans="1:15" s="9" customFormat="1" hidden="1" x14ac:dyDescent="0.2">
      <c r="A145" s="76"/>
      <c r="B145" s="9" t="str">
        <f t="shared" si="109"/>
        <v>Employee 30</v>
      </c>
      <c r="C145" s="212">
        <f t="shared" si="107"/>
        <v>0</v>
      </c>
      <c r="D145" s="212">
        <f t="shared" si="130"/>
        <v>0</v>
      </c>
      <c r="E145" s="212">
        <f t="shared" si="130"/>
        <v>0</v>
      </c>
      <c r="F145" s="212">
        <f t="shared" si="130"/>
        <v>0</v>
      </c>
      <c r="G145" s="212">
        <f t="shared" si="130"/>
        <v>0</v>
      </c>
      <c r="H145" s="212">
        <f t="shared" si="130"/>
        <v>0</v>
      </c>
      <c r="I145" s="212">
        <f t="shared" si="130"/>
        <v>0</v>
      </c>
      <c r="J145" s="212">
        <f t="shared" si="130"/>
        <v>0</v>
      </c>
      <c r="K145" s="212">
        <f t="shared" si="130"/>
        <v>0</v>
      </c>
      <c r="L145" s="212">
        <f t="shared" si="130"/>
        <v>0</v>
      </c>
      <c r="M145" s="212">
        <f t="shared" si="130"/>
        <v>0</v>
      </c>
      <c r="N145" s="212">
        <f t="shared" si="130"/>
        <v>0</v>
      </c>
      <c r="O145" s="65">
        <f t="shared" si="111"/>
        <v>0</v>
      </c>
    </row>
    <row r="146" spans="1:15" s="9" customFormat="1" hidden="1" x14ac:dyDescent="0.2">
      <c r="A146" s="76"/>
      <c r="B146" s="9" t="str">
        <f t="shared" si="109"/>
        <v>Employee 31</v>
      </c>
      <c r="C146" s="212">
        <f t="shared" si="107"/>
        <v>0</v>
      </c>
      <c r="D146" s="212">
        <f t="shared" si="130"/>
        <v>0</v>
      </c>
      <c r="E146" s="212">
        <f t="shared" si="130"/>
        <v>0</v>
      </c>
      <c r="F146" s="212">
        <f t="shared" si="130"/>
        <v>0</v>
      </c>
      <c r="G146" s="212">
        <f t="shared" si="130"/>
        <v>0</v>
      </c>
      <c r="H146" s="212">
        <f t="shared" si="130"/>
        <v>0</v>
      </c>
      <c r="I146" s="212">
        <f t="shared" si="130"/>
        <v>0</v>
      </c>
      <c r="J146" s="212">
        <f t="shared" si="130"/>
        <v>0</v>
      </c>
      <c r="K146" s="212">
        <f t="shared" si="130"/>
        <v>0</v>
      </c>
      <c r="L146" s="212">
        <f t="shared" si="130"/>
        <v>0</v>
      </c>
      <c r="M146" s="212">
        <f t="shared" si="130"/>
        <v>0</v>
      </c>
      <c r="N146" s="212">
        <f t="shared" si="130"/>
        <v>0</v>
      </c>
      <c r="O146" s="65">
        <f t="shared" si="111"/>
        <v>0</v>
      </c>
    </row>
    <row r="147" spans="1:15" s="9" customFormat="1" hidden="1" x14ac:dyDescent="0.2">
      <c r="A147" s="76"/>
      <c r="B147" s="9" t="str">
        <f t="shared" si="109"/>
        <v>Employee 32</v>
      </c>
      <c r="C147" s="212">
        <f t="shared" si="107"/>
        <v>0</v>
      </c>
      <c r="D147" s="212">
        <f t="shared" si="130"/>
        <v>0</v>
      </c>
      <c r="E147" s="212">
        <f t="shared" si="130"/>
        <v>0</v>
      </c>
      <c r="F147" s="212">
        <f t="shared" si="130"/>
        <v>0</v>
      </c>
      <c r="G147" s="212">
        <f t="shared" si="130"/>
        <v>0</v>
      </c>
      <c r="H147" s="212">
        <f t="shared" si="130"/>
        <v>0</v>
      </c>
      <c r="I147" s="212">
        <f t="shared" si="130"/>
        <v>0</v>
      </c>
      <c r="J147" s="212">
        <f t="shared" si="130"/>
        <v>0</v>
      </c>
      <c r="K147" s="212">
        <f t="shared" si="130"/>
        <v>0</v>
      </c>
      <c r="L147" s="212">
        <f t="shared" si="130"/>
        <v>0</v>
      </c>
      <c r="M147" s="212">
        <f t="shared" si="130"/>
        <v>0</v>
      </c>
      <c r="N147" s="212">
        <f t="shared" si="130"/>
        <v>0</v>
      </c>
      <c r="O147" s="65">
        <f t="shared" si="111"/>
        <v>0</v>
      </c>
    </row>
    <row r="148" spans="1:15" s="9" customFormat="1" hidden="1" x14ac:dyDescent="0.2">
      <c r="A148" s="76"/>
      <c r="B148" s="9" t="str">
        <f t="shared" si="109"/>
        <v>Employee 33</v>
      </c>
      <c r="C148" s="212">
        <f t="shared" ref="C148:C166" si="131">ROUND(IF(+C96&gt;84500,+C43*0.0145,+C43*0.062),0)</f>
        <v>0</v>
      </c>
      <c r="D148" s="212">
        <f t="shared" si="130"/>
        <v>0</v>
      </c>
      <c r="E148" s="212">
        <f t="shared" si="130"/>
        <v>0</v>
      </c>
      <c r="F148" s="212">
        <f t="shared" si="130"/>
        <v>0</v>
      </c>
      <c r="G148" s="212">
        <f t="shared" si="130"/>
        <v>0</v>
      </c>
      <c r="H148" s="212">
        <f t="shared" si="130"/>
        <v>0</v>
      </c>
      <c r="I148" s="212">
        <f t="shared" si="130"/>
        <v>0</v>
      </c>
      <c r="J148" s="212">
        <f t="shared" si="130"/>
        <v>0</v>
      </c>
      <c r="K148" s="212">
        <f t="shared" si="130"/>
        <v>0</v>
      </c>
      <c r="L148" s="212">
        <f t="shared" si="130"/>
        <v>0</v>
      </c>
      <c r="M148" s="212">
        <f t="shared" si="130"/>
        <v>0</v>
      </c>
      <c r="N148" s="212">
        <f t="shared" si="130"/>
        <v>0</v>
      </c>
      <c r="O148" s="65">
        <f t="shared" si="111"/>
        <v>0</v>
      </c>
    </row>
    <row r="149" spans="1:15" s="9" customFormat="1" hidden="1" x14ac:dyDescent="0.2">
      <c r="A149" s="76"/>
      <c r="B149" s="9" t="str">
        <f t="shared" si="109"/>
        <v>Employee 34</v>
      </c>
      <c r="C149" s="212">
        <f t="shared" si="131"/>
        <v>0</v>
      </c>
      <c r="D149" s="212">
        <f t="shared" si="130"/>
        <v>0</v>
      </c>
      <c r="E149" s="212">
        <f t="shared" si="130"/>
        <v>0</v>
      </c>
      <c r="F149" s="212">
        <f t="shared" si="130"/>
        <v>0</v>
      </c>
      <c r="G149" s="212">
        <f t="shared" si="130"/>
        <v>0</v>
      </c>
      <c r="H149" s="212">
        <f t="shared" si="130"/>
        <v>0</v>
      </c>
      <c r="I149" s="212">
        <f t="shared" si="130"/>
        <v>0</v>
      </c>
      <c r="J149" s="212">
        <f t="shared" si="130"/>
        <v>0</v>
      </c>
      <c r="K149" s="212">
        <f t="shared" si="130"/>
        <v>0</v>
      </c>
      <c r="L149" s="212">
        <f t="shared" si="130"/>
        <v>0</v>
      </c>
      <c r="M149" s="212">
        <f t="shared" si="130"/>
        <v>0</v>
      </c>
      <c r="N149" s="212">
        <f t="shared" si="130"/>
        <v>0</v>
      </c>
      <c r="O149" s="65">
        <f t="shared" si="111"/>
        <v>0</v>
      </c>
    </row>
    <row r="150" spans="1:15" s="9" customFormat="1" hidden="1" x14ac:dyDescent="0.2">
      <c r="A150" s="76"/>
      <c r="B150" s="9" t="str">
        <f t="shared" si="109"/>
        <v>Employee 35</v>
      </c>
      <c r="C150" s="212">
        <f t="shared" si="131"/>
        <v>0</v>
      </c>
      <c r="D150" s="212">
        <f t="shared" si="130"/>
        <v>0</v>
      </c>
      <c r="E150" s="212">
        <f t="shared" si="130"/>
        <v>0</v>
      </c>
      <c r="F150" s="212">
        <f t="shared" si="130"/>
        <v>0</v>
      </c>
      <c r="G150" s="212">
        <f t="shared" si="130"/>
        <v>0</v>
      </c>
      <c r="H150" s="212">
        <f t="shared" si="130"/>
        <v>0</v>
      </c>
      <c r="I150" s="212">
        <f t="shared" si="130"/>
        <v>0</v>
      </c>
      <c r="J150" s="212">
        <f t="shared" si="130"/>
        <v>0</v>
      </c>
      <c r="K150" s="212">
        <f t="shared" si="130"/>
        <v>0</v>
      </c>
      <c r="L150" s="212">
        <f t="shared" si="130"/>
        <v>0</v>
      </c>
      <c r="M150" s="212">
        <f t="shared" si="130"/>
        <v>0</v>
      </c>
      <c r="N150" s="212">
        <f t="shared" si="130"/>
        <v>0</v>
      </c>
      <c r="O150" s="65">
        <f t="shared" si="111"/>
        <v>0</v>
      </c>
    </row>
    <row r="151" spans="1:15" s="9" customFormat="1" hidden="1" x14ac:dyDescent="0.2">
      <c r="A151" s="76"/>
      <c r="B151" s="9" t="str">
        <f t="shared" si="109"/>
        <v>Employee 36</v>
      </c>
      <c r="C151" s="212">
        <f t="shared" si="131"/>
        <v>0</v>
      </c>
      <c r="D151" s="212">
        <f t="shared" ref="D151:N166" si="132">ROUND(IF(+D99&gt;84500,+D46*0.0145,+D46*0.062),0)</f>
        <v>0</v>
      </c>
      <c r="E151" s="212">
        <f t="shared" si="132"/>
        <v>0</v>
      </c>
      <c r="F151" s="212">
        <f t="shared" si="132"/>
        <v>0</v>
      </c>
      <c r="G151" s="212">
        <f t="shared" si="132"/>
        <v>0</v>
      </c>
      <c r="H151" s="212">
        <f t="shared" si="132"/>
        <v>0</v>
      </c>
      <c r="I151" s="212">
        <f t="shared" si="132"/>
        <v>0</v>
      </c>
      <c r="J151" s="212">
        <f t="shared" si="132"/>
        <v>0</v>
      </c>
      <c r="K151" s="212">
        <f t="shared" si="132"/>
        <v>0</v>
      </c>
      <c r="L151" s="212">
        <f t="shared" si="132"/>
        <v>0</v>
      </c>
      <c r="M151" s="212">
        <f t="shared" si="132"/>
        <v>0</v>
      </c>
      <c r="N151" s="212">
        <f t="shared" si="132"/>
        <v>0</v>
      </c>
      <c r="O151" s="65">
        <f t="shared" si="111"/>
        <v>0</v>
      </c>
    </row>
    <row r="152" spans="1:15" s="9" customFormat="1" hidden="1" x14ac:dyDescent="0.2">
      <c r="A152" s="76"/>
      <c r="B152" s="9" t="str">
        <f t="shared" si="109"/>
        <v>Employee 37</v>
      </c>
      <c r="C152" s="212">
        <f t="shared" si="131"/>
        <v>0</v>
      </c>
      <c r="D152" s="212">
        <f t="shared" si="132"/>
        <v>0</v>
      </c>
      <c r="E152" s="212">
        <f t="shared" si="132"/>
        <v>0</v>
      </c>
      <c r="F152" s="212">
        <f t="shared" si="132"/>
        <v>0</v>
      </c>
      <c r="G152" s="212">
        <f t="shared" si="132"/>
        <v>0</v>
      </c>
      <c r="H152" s="212">
        <f t="shared" si="132"/>
        <v>0</v>
      </c>
      <c r="I152" s="212">
        <f t="shared" si="132"/>
        <v>0</v>
      </c>
      <c r="J152" s="212">
        <f t="shared" si="132"/>
        <v>0</v>
      </c>
      <c r="K152" s="212">
        <f t="shared" si="132"/>
        <v>0</v>
      </c>
      <c r="L152" s="212">
        <f t="shared" si="132"/>
        <v>0</v>
      </c>
      <c r="M152" s="212">
        <f t="shared" si="132"/>
        <v>0</v>
      </c>
      <c r="N152" s="212">
        <f t="shared" si="132"/>
        <v>0</v>
      </c>
      <c r="O152" s="65">
        <f t="shared" si="111"/>
        <v>0</v>
      </c>
    </row>
    <row r="153" spans="1:15" s="9" customFormat="1" hidden="1" x14ac:dyDescent="0.2">
      <c r="A153" s="76"/>
      <c r="B153" s="9" t="str">
        <f t="shared" si="109"/>
        <v>Employee 38</v>
      </c>
      <c r="C153" s="212">
        <f t="shared" si="131"/>
        <v>0</v>
      </c>
      <c r="D153" s="212">
        <f t="shared" si="132"/>
        <v>0</v>
      </c>
      <c r="E153" s="212">
        <f t="shared" si="132"/>
        <v>0</v>
      </c>
      <c r="F153" s="212">
        <f t="shared" si="132"/>
        <v>0</v>
      </c>
      <c r="G153" s="212">
        <f t="shared" si="132"/>
        <v>0</v>
      </c>
      <c r="H153" s="212">
        <f t="shared" si="132"/>
        <v>0</v>
      </c>
      <c r="I153" s="212">
        <f t="shared" si="132"/>
        <v>0</v>
      </c>
      <c r="J153" s="212">
        <f t="shared" si="132"/>
        <v>0</v>
      </c>
      <c r="K153" s="212">
        <f t="shared" si="132"/>
        <v>0</v>
      </c>
      <c r="L153" s="212">
        <f t="shared" si="132"/>
        <v>0</v>
      </c>
      <c r="M153" s="212">
        <f t="shared" si="132"/>
        <v>0</v>
      </c>
      <c r="N153" s="212">
        <f t="shared" si="132"/>
        <v>0</v>
      </c>
      <c r="O153" s="65">
        <f t="shared" si="111"/>
        <v>0</v>
      </c>
    </row>
    <row r="154" spans="1:15" s="9" customFormat="1" hidden="1" x14ac:dyDescent="0.2">
      <c r="A154" s="76"/>
      <c r="B154" s="9" t="str">
        <f t="shared" si="109"/>
        <v>Employee 39</v>
      </c>
      <c r="C154" s="212">
        <f t="shared" si="131"/>
        <v>0</v>
      </c>
      <c r="D154" s="212">
        <f t="shared" si="132"/>
        <v>0</v>
      </c>
      <c r="E154" s="212">
        <f t="shared" si="132"/>
        <v>0</v>
      </c>
      <c r="F154" s="212">
        <f t="shared" si="132"/>
        <v>0</v>
      </c>
      <c r="G154" s="212">
        <f t="shared" si="132"/>
        <v>0</v>
      </c>
      <c r="H154" s="212">
        <f t="shared" si="132"/>
        <v>0</v>
      </c>
      <c r="I154" s="212">
        <f t="shared" si="132"/>
        <v>0</v>
      </c>
      <c r="J154" s="212">
        <f t="shared" si="132"/>
        <v>0</v>
      </c>
      <c r="K154" s="212">
        <f t="shared" si="132"/>
        <v>0</v>
      </c>
      <c r="L154" s="212">
        <f t="shared" si="132"/>
        <v>0</v>
      </c>
      <c r="M154" s="212">
        <f t="shared" si="132"/>
        <v>0</v>
      </c>
      <c r="N154" s="212">
        <f t="shared" si="132"/>
        <v>0</v>
      </c>
      <c r="O154" s="65">
        <f t="shared" si="111"/>
        <v>0</v>
      </c>
    </row>
    <row r="155" spans="1:15" s="9" customFormat="1" hidden="1" x14ac:dyDescent="0.2">
      <c r="A155" s="76"/>
      <c r="B155" s="9" t="str">
        <f t="shared" si="109"/>
        <v>Employee 40</v>
      </c>
      <c r="C155" s="212">
        <f t="shared" si="131"/>
        <v>0</v>
      </c>
      <c r="D155" s="212">
        <f t="shared" si="132"/>
        <v>0</v>
      </c>
      <c r="E155" s="212">
        <f t="shared" si="132"/>
        <v>0</v>
      </c>
      <c r="F155" s="212">
        <f t="shared" si="132"/>
        <v>0</v>
      </c>
      <c r="G155" s="212">
        <f t="shared" si="132"/>
        <v>0</v>
      </c>
      <c r="H155" s="212">
        <f t="shared" si="132"/>
        <v>0</v>
      </c>
      <c r="I155" s="212">
        <f t="shared" si="132"/>
        <v>0</v>
      </c>
      <c r="J155" s="212">
        <f t="shared" si="132"/>
        <v>0</v>
      </c>
      <c r="K155" s="212">
        <f t="shared" si="132"/>
        <v>0</v>
      </c>
      <c r="L155" s="212">
        <f t="shared" si="132"/>
        <v>0</v>
      </c>
      <c r="M155" s="212">
        <f t="shared" si="132"/>
        <v>0</v>
      </c>
      <c r="N155" s="212">
        <f t="shared" si="132"/>
        <v>0</v>
      </c>
      <c r="O155" s="65">
        <f t="shared" si="111"/>
        <v>0</v>
      </c>
    </row>
    <row r="156" spans="1:15" s="9" customFormat="1" hidden="1" x14ac:dyDescent="0.2">
      <c r="A156" s="76"/>
      <c r="B156" s="9" t="str">
        <f t="shared" si="109"/>
        <v>Employee 41</v>
      </c>
      <c r="C156" s="212">
        <f t="shared" si="131"/>
        <v>0</v>
      </c>
      <c r="D156" s="212">
        <f t="shared" si="132"/>
        <v>0</v>
      </c>
      <c r="E156" s="212">
        <f t="shared" si="132"/>
        <v>0</v>
      </c>
      <c r="F156" s="212">
        <f t="shared" si="132"/>
        <v>0</v>
      </c>
      <c r="G156" s="212">
        <f t="shared" si="132"/>
        <v>0</v>
      </c>
      <c r="H156" s="212">
        <f t="shared" si="132"/>
        <v>0</v>
      </c>
      <c r="I156" s="212">
        <f t="shared" si="132"/>
        <v>0</v>
      </c>
      <c r="J156" s="212">
        <f t="shared" si="132"/>
        <v>0</v>
      </c>
      <c r="K156" s="212">
        <f t="shared" si="132"/>
        <v>0</v>
      </c>
      <c r="L156" s="212">
        <f t="shared" si="132"/>
        <v>0</v>
      </c>
      <c r="M156" s="212">
        <f t="shared" si="132"/>
        <v>0</v>
      </c>
      <c r="N156" s="212">
        <f t="shared" si="132"/>
        <v>0</v>
      </c>
      <c r="O156" s="65">
        <f t="shared" si="111"/>
        <v>0</v>
      </c>
    </row>
    <row r="157" spans="1:15" s="9" customFormat="1" hidden="1" x14ac:dyDescent="0.2">
      <c r="A157" s="76"/>
      <c r="B157" s="9" t="str">
        <f t="shared" si="109"/>
        <v>Employee 42</v>
      </c>
      <c r="C157" s="212">
        <f t="shared" si="131"/>
        <v>0</v>
      </c>
      <c r="D157" s="212">
        <f t="shared" si="132"/>
        <v>0</v>
      </c>
      <c r="E157" s="212">
        <f t="shared" si="132"/>
        <v>0</v>
      </c>
      <c r="F157" s="212">
        <f t="shared" si="132"/>
        <v>0</v>
      </c>
      <c r="G157" s="212">
        <f t="shared" si="132"/>
        <v>0</v>
      </c>
      <c r="H157" s="212">
        <f t="shared" si="132"/>
        <v>0</v>
      </c>
      <c r="I157" s="212">
        <f t="shared" si="132"/>
        <v>0</v>
      </c>
      <c r="J157" s="212">
        <f t="shared" si="132"/>
        <v>0</v>
      </c>
      <c r="K157" s="212">
        <f t="shared" si="132"/>
        <v>0</v>
      </c>
      <c r="L157" s="212">
        <f t="shared" si="132"/>
        <v>0</v>
      </c>
      <c r="M157" s="212">
        <f t="shared" si="132"/>
        <v>0</v>
      </c>
      <c r="N157" s="212">
        <f t="shared" si="132"/>
        <v>0</v>
      </c>
      <c r="O157" s="65">
        <f t="shared" si="111"/>
        <v>0</v>
      </c>
    </row>
    <row r="158" spans="1:15" s="9" customFormat="1" hidden="1" x14ac:dyDescent="0.2">
      <c r="A158" s="76"/>
      <c r="B158" s="9" t="str">
        <f t="shared" si="109"/>
        <v>Employee 43</v>
      </c>
      <c r="C158" s="212">
        <f t="shared" si="131"/>
        <v>0</v>
      </c>
      <c r="D158" s="212">
        <f t="shared" si="132"/>
        <v>0</v>
      </c>
      <c r="E158" s="212">
        <f t="shared" si="132"/>
        <v>0</v>
      </c>
      <c r="F158" s="212">
        <f t="shared" si="132"/>
        <v>0</v>
      </c>
      <c r="G158" s="212">
        <f t="shared" si="132"/>
        <v>0</v>
      </c>
      <c r="H158" s="212">
        <f t="shared" si="132"/>
        <v>0</v>
      </c>
      <c r="I158" s="212">
        <f t="shared" si="132"/>
        <v>0</v>
      </c>
      <c r="J158" s="212">
        <f t="shared" si="132"/>
        <v>0</v>
      </c>
      <c r="K158" s="212">
        <f t="shared" si="132"/>
        <v>0</v>
      </c>
      <c r="L158" s="212">
        <f t="shared" si="132"/>
        <v>0</v>
      </c>
      <c r="M158" s="212">
        <f t="shared" si="132"/>
        <v>0</v>
      </c>
      <c r="N158" s="212">
        <f t="shared" si="132"/>
        <v>0</v>
      </c>
      <c r="O158" s="65">
        <f t="shared" si="111"/>
        <v>0</v>
      </c>
    </row>
    <row r="159" spans="1:15" s="9" customFormat="1" hidden="1" x14ac:dyDescent="0.2">
      <c r="A159" s="76"/>
      <c r="B159" s="9" t="str">
        <f t="shared" si="109"/>
        <v>Employee 44</v>
      </c>
      <c r="C159" s="212">
        <f t="shared" si="131"/>
        <v>0</v>
      </c>
      <c r="D159" s="212">
        <f t="shared" si="132"/>
        <v>0</v>
      </c>
      <c r="E159" s="212">
        <f t="shared" si="132"/>
        <v>0</v>
      </c>
      <c r="F159" s="212">
        <f t="shared" si="132"/>
        <v>0</v>
      </c>
      <c r="G159" s="212">
        <f t="shared" si="132"/>
        <v>0</v>
      </c>
      <c r="H159" s="212">
        <f t="shared" si="132"/>
        <v>0</v>
      </c>
      <c r="I159" s="212">
        <f t="shared" si="132"/>
        <v>0</v>
      </c>
      <c r="J159" s="212">
        <f t="shared" si="132"/>
        <v>0</v>
      </c>
      <c r="K159" s="212">
        <f t="shared" si="132"/>
        <v>0</v>
      </c>
      <c r="L159" s="212">
        <f t="shared" si="132"/>
        <v>0</v>
      </c>
      <c r="M159" s="212">
        <f t="shared" si="132"/>
        <v>0</v>
      </c>
      <c r="N159" s="212">
        <f t="shared" si="132"/>
        <v>0</v>
      </c>
      <c r="O159" s="65">
        <f t="shared" si="111"/>
        <v>0</v>
      </c>
    </row>
    <row r="160" spans="1:15" s="9" customFormat="1" hidden="1" x14ac:dyDescent="0.2">
      <c r="A160" s="76"/>
      <c r="B160" s="9" t="str">
        <f t="shared" si="109"/>
        <v>Employee 45</v>
      </c>
      <c r="C160" s="212">
        <f t="shared" si="131"/>
        <v>0</v>
      </c>
      <c r="D160" s="212">
        <f t="shared" si="132"/>
        <v>0</v>
      </c>
      <c r="E160" s="212">
        <f t="shared" si="132"/>
        <v>0</v>
      </c>
      <c r="F160" s="212">
        <f t="shared" si="132"/>
        <v>0</v>
      </c>
      <c r="G160" s="212">
        <f t="shared" si="132"/>
        <v>0</v>
      </c>
      <c r="H160" s="212">
        <f t="shared" si="132"/>
        <v>0</v>
      </c>
      <c r="I160" s="212">
        <f t="shared" si="132"/>
        <v>0</v>
      </c>
      <c r="J160" s="212">
        <f t="shared" si="132"/>
        <v>0</v>
      </c>
      <c r="K160" s="212">
        <f t="shared" si="132"/>
        <v>0</v>
      </c>
      <c r="L160" s="212">
        <f t="shared" si="132"/>
        <v>0</v>
      </c>
      <c r="M160" s="212">
        <f t="shared" si="132"/>
        <v>0</v>
      </c>
      <c r="N160" s="212">
        <f t="shared" si="132"/>
        <v>0</v>
      </c>
      <c r="O160" s="65">
        <f t="shared" si="111"/>
        <v>0</v>
      </c>
    </row>
    <row r="161" spans="1:15" s="9" customFormat="1" hidden="1" x14ac:dyDescent="0.2">
      <c r="A161" s="76"/>
      <c r="B161" s="9" t="str">
        <f t="shared" si="109"/>
        <v>Employee 46</v>
      </c>
      <c r="C161" s="212">
        <f t="shared" si="131"/>
        <v>0</v>
      </c>
      <c r="D161" s="212">
        <f t="shared" si="132"/>
        <v>0</v>
      </c>
      <c r="E161" s="212">
        <f t="shared" si="132"/>
        <v>0</v>
      </c>
      <c r="F161" s="212">
        <f t="shared" si="132"/>
        <v>0</v>
      </c>
      <c r="G161" s="212">
        <f t="shared" si="132"/>
        <v>0</v>
      </c>
      <c r="H161" s="212">
        <f t="shared" si="132"/>
        <v>0</v>
      </c>
      <c r="I161" s="212">
        <f t="shared" si="132"/>
        <v>0</v>
      </c>
      <c r="J161" s="212">
        <f t="shared" si="132"/>
        <v>0</v>
      </c>
      <c r="K161" s="212">
        <f t="shared" si="132"/>
        <v>0</v>
      </c>
      <c r="L161" s="212">
        <f t="shared" si="132"/>
        <v>0</v>
      </c>
      <c r="M161" s="212">
        <f t="shared" si="132"/>
        <v>0</v>
      </c>
      <c r="N161" s="212">
        <f t="shared" si="132"/>
        <v>0</v>
      </c>
      <c r="O161" s="65">
        <f t="shared" si="111"/>
        <v>0</v>
      </c>
    </row>
    <row r="162" spans="1:15" s="9" customFormat="1" hidden="1" x14ac:dyDescent="0.2">
      <c r="A162" s="76"/>
      <c r="B162" s="9" t="str">
        <f t="shared" si="109"/>
        <v>Employee 47</v>
      </c>
      <c r="C162" s="212">
        <f t="shared" si="131"/>
        <v>0</v>
      </c>
      <c r="D162" s="212">
        <f t="shared" si="132"/>
        <v>0</v>
      </c>
      <c r="E162" s="212">
        <f t="shared" si="132"/>
        <v>0</v>
      </c>
      <c r="F162" s="212">
        <f t="shared" si="132"/>
        <v>0</v>
      </c>
      <c r="G162" s="212">
        <f t="shared" si="132"/>
        <v>0</v>
      </c>
      <c r="H162" s="212">
        <f t="shared" si="132"/>
        <v>0</v>
      </c>
      <c r="I162" s="212">
        <f t="shared" si="132"/>
        <v>0</v>
      </c>
      <c r="J162" s="212">
        <f t="shared" si="132"/>
        <v>0</v>
      </c>
      <c r="K162" s="212">
        <f t="shared" si="132"/>
        <v>0</v>
      </c>
      <c r="L162" s="212">
        <f t="shared" si="132"/>
        <v>0</v>
      </c>
      <c r="M162" s="212">
        <f t="shared" si="132"/>
        <v>0</v>
      </c>
      <c r="N162" s="212">
        <f t="shared" si="132"/>
        <v>0</v>
      </c>
      <c r="O162" s="65">
        <f t="shared" si="111"/>
        <v>0</v>
      </c>
    </row>
    <row r="163" spans="1:15" s="9" customFormat="1" hidden="1" x14ac:dyDescent="0.2">
      <c r="A163" s="76"/>
      <c r="B163" s="9" t="str">
        <f t="shared" si="109"/>
        <v>Employee 48</v>
      </c>
      <c r="C163" s="212">
        <f t="shared" si="131"/>
        <v>0</v>
      </c>
      <c r="D163" s="212">
        <f t="shared" si="132"/>
        <v>0</v>
      </c>
      <c r="E163" s="212">
        <f t="shared" si="132"/>
        <v>0</v>
      </c>
      <c r="F163" s="212">
        <f t="shared" si="132"/>
        <v>0</v>
      </c>
      <c r="G163" s="212">
        <f t="shared" si="132"/>
        <v>0</v>
      </c>
      <c r="H163" s="212">
        <f t="shared" si="132"/>
        <v>0</v>
      </c>
      <c r="I163" s="212">
        <f t="shared" si="132"/>
        <v>0</v>
      </c>
      <c r="J163" s="212">
        <f t="shared" si="132"/>
        <v>0</v>
      </c>
      <c r="K163" s="212">
        <f t="shared" si="132"/>
        <v>0</v>
      </c>
      <c r="L163" s="212">
        <f t="shared" si="132"/>
        <v>0</v>
      </c>
      <c r="M163" s="212">
        <f t="shared" si="132"/>
        <v>0</v>
      </c>
      <c r="N163" s="212">
        <f t="shared" si="132"/>
        <v>0</v>
      </c>
      <c r="O163" s="65">
        <f t="shared" si="111"/>
        <v>0</v>
      </c>
    </row>
    <row r="164" spans="1:15" s="9" customFormat="1" hidden="1" x14ac:dyDescent="0.2">
      <c r="A164" s="76"/>
      <c r="B164" s="9" t="str">
        <f t="shared" si="109"/>
        <v>Employee 49</v>
      </c>
      <c r="C164" s="212">
        <f t="shared" si="131"/>
        <v>0</v>
      </c>
      <c r="D164" s="212">
        <f t="shared" si="132"/>
        <v>0</v>
      </c>
      <c r="E164" s="212">
        <f t="shared" si="132"/>
        <v>0</v>
      </c>
      <c r="F164" s="212">
        <f t="shared" si="132"/>
        <v>0</v>
      </c>
      <c r="G164" s="212">
        <f t="shared" si="132"/>
        <v>0</v>
      </c>
      <c r="H164" s="212">
        <f t="shared" si="132"/>
        <v>0</v>
      </c>
      <c r="I164" s="212">
        <f t="shared" si="132"/>
        <v>0</v>
      </c>
      <c r="J164" s="212">
        <f t="shared" si="132"/>
        <v>0</v>
      </c>
      <c r="K164" s="212">
        <f t="shared" si="132"/>
        <v>0</v>
      </c>
      <c r="L164" s="212">
        <f t="shared" si="132"/>
        <v>0</v>
      </c>
      <c r="M164" s="212">
        <f t="shared" si="132"/>
        <v>0</v>
      </c>
      <c r="N164" s="212">
        <f t="shared" si="132"/>
        <v>0</v>
      </c>
      <c r="O164" s="65">
        <f t="shared" si="111"/>
        <v>0</v>
      </c>
    </row>
    <row r="165" spans="1:15" s="9" customFormat="1" hidden="1" x14ac:dyDescent="0.2">
      <c r="A165" s="76"/>
      <c r="B165" s="9" t="str">
        <f>+B60</f>
        <v>Employee 50</v>
      </c>
      <c r="C165" s="212">
        <f t="shared" si="131"/>
        <v>0</v>
      </c>
      <c r="D165" s="212">
        <f t="shared" si="132"/>
        <v>0</v>
      </c>
      <c r="E165" s="212">
        <f t="shared" si="132"/>
        <v>0</v>
      </c>
      <c r="F165" s="212">
        <f t="shared" si="132"/>
        <v>0</v>
      </c>
      <c r="G165" s="212">
        <f t="shared" si="132"/>
        <v>0</v>
      </c>
      <c r="H165" s="212">
        <f t="shared" si="132"/>
        <v>0</v>
      </c>
      <c r="I165" s="212">
        <f t="shared" si="132"/>
        <v>0</v>
      </c>
      <c r="J165" s="212">
        <f t="shared" si="132"/>
        <v>0</v>
      </c>
      <c r="K165" s="212">
        <f t="shared" si="132"/>
        <v>0</v>
      </c>
      <c r="L165" s="212">
        <f t="shared" si="132"/>
        <v>0</v>
      </c>
      <c r="M165" s="212">
        <f t="shared" si="132"/>
        <v>0</v>
      </c>
      <c r="N165" s="212">
        <f t="shared" si="132"/>
        <v>0</v>
      </c>
      <c r="O165" s="65">
        <f t="shared" si="111"/>
        <v>0</v>
      </c>
    </row>
    <row r="166" spans="1:15" s="9" customFormat="1" hidden="1" x14ac:dyDescent="0.2">
      <c r="A166" s="76"/>
      <c r="B166" s="9" t="s">
        <v>23</v>
      </c>
      <c r="C166" s="212">
        <f t="shared" si="131"/>
        <v>3617</v>
      </c>
      <c r="D166" s="212">
        <f t="shared" si="132"/>
        <v>3617</v>
      </c>
      <c r="E166" s="212">
        <f t="shared" si="132"/>
        <v>3771</v>
      </c>
      <c r="F166" s="212">
        <f t="shared" si="132"/>
        <v>3771</v>
      </c>
      <c r="G166" s="212">
        <f t="shared" si="132"/>
        <v>3771</v>
      </c>
      <c r="H166" s="212">
        <f t="shared" si="132"/>
        <v>3771</v>
      </c>
      <c r="I166" s="212">
        <f t="shared" si="132"/>
        <v>3771</v>
      </c>
      <c r="J166" s="212">
        <f t="shared" si="132"/>
        <v>3771</v>
      </c>
      <c r="K166" s="212">
        <f t="shared" si="132"/>
        <v>3771</v>
      </c>
      <c r="L166" s="212">
        <f t="shared" si="132"/>
        <v>3771</v>
      </c>
      <c r="M166" s="212">
        <f t="shared" si="132"/>
        <v>3771</v>
      </c>
      <c r="N166" s="212">
        <f t="shared" si="132"/>
        <v>3771</v>
      </c>
      <c r="O166" s="65">
        <f>SUM(C166:N166)</f>
        <v>44944</v>
      </c>
    </row>
    <row r="167" spans="1:15" hidden="1" x14ac:dyDescent="0.2">
      <c r="A167" s="63"/>
      <c r="B167" t="s">
        <v>16</v>
      </c>
      <c r="C167" s="213">
        <f t="shared" ref="C167:N167" si="133">SUM(C116:C166)</f>
        <v>7236</v>
      </c>
      <c r="D167" s="13">
        <f t="shared" si="133"/>
        <v>7236</v>
      </c>
      <c r="E167" s="13">
        <f t="shared" si="133"/>
        <v>7541</v>
      </c>
      <c r="F167" s="13">
        <f t="shared" si="133"/>
        <v>7541</v>
      </c>
      <c r="G167" s="13">
        <f t="shared" si="133"/>
        <v>6860</v>
      </c>
      <c r="H167" s="13">
        <f t="shared" si="133"/>
        <v>6860</v>
      </c>
      <c r="I167" s="13">
        <f t="shared" si="133"/>
        <v>6860</v>
      </c>
      <c r="J167" s="13">
        <f t="shared" si="133"/>
        <v>6437</v>
      </c>
      <c r="K167" s="13">
        <f t="shared" si="133"/>
        <v>6050</v>
      </c>
      <c r="L167" s="13">
        <f t="shared" si="133"/>
        <v>6050</v>
      </c>
      <c r="M167" s="13">
        <f t="shared" si="133"/>
        <v>5716</v>
      </c>
      <c r="N167" s="13">
        <f t="shared" si="133"/>
        <v>5408</v>
      </c>
      <c r="O167" s="88">
        <f>SUM(C167:N167)</f>
        <v>79795</v>
      </c>
    </row>
  </sheetData>
  <phoneticPr fontId="0" type="noConversion"/>
  <pageMargins left="0.38" right="0.41" top="0.51" bottom="0.5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F290"/>
  <sheetViews>
    <sheetView zoomScale="75" zoomScaleNormal="75" workbookViewId="0">
      <pane xSplit="2" ySplit="10" topLeftCell="N188" activePane="bottomRight" state="frozen"/>
      <selection pane="topRight" activeCell="C1" sqref="C1"/>
      <selection pane="bottomLeft" activeCell="A11" sqref="A11"/>
      <selection pane="bottomRight" activeCell="Q194" sqref="Q194"/>
    </sheetView>
  </sheetViews>
  <sheetFormatPr defaultColWidth="10.33203125" defaultRowHeight="15" x14ac:dyDescent="0.2"/>
  <cols>
    <col min="1" max="1" width="11.109375" style="63" customWidth="1"/>
    <col min="2" max="2" width="39.109375" customWidth="1"/>
    <col min="3" max="4" width="10.77734375" style="194" customWidth="1"/>
    <col min="5" max="16" width="9.77734375" style="53" customWidth="1"/>
    <col min="17" max="17" width="10.77734375" style="53" customWidth="1"/>
  </cols>
  <sheetData>
    <row r="1" spans="1:17" s="1" customFormat="1" ht="18" x14ac:dyDescent="0.25">
      <c r="A1" s="117" t="s">
        <v>202</v>
      </c>
      <c r="B1" s="118"/>
      <c r="C1" s="172"/>
      <c r="D1" s="173"/>
      <c r="Q1" s="180"/>
    </row>
    <row r="2" spans="1:17" s="124" customFormat="1" ht="18" x14ac:dyDescent="0.25">
      <c r="A2" s="122" t="s">
        <v>1</v>
      </c>
      <c r="B2" s="123"/>
      <c r="C2" s="174"/>
      <c r="D2" s="175"/>
      <c r="Q2" s="125"/>
    </row>
    <row r="3" spans="1:17" s="124" customFormat="1" ht="18.75" x14ac:dyDescent="0.3">
      <c r="A3" s="126"/>
      <c r="B3" s="127" t="s">
        <v>67</v>
      </c>
      <c r="C3" s="176"/>
      <c r="D3" s="177"/>
      <c r="E3" s="147" t="str">
        <f>IF(Instructions!G5="XXXXXX","Please complete cost center information.","")</f>
        <v/>
      </c>
      <c r="Q3" s="125"/>
    </row>
    <row r="4" spans="1:17" s="124" customFormat="1" ht="18" x14ac:dyDescent="0.25">
      <c r="A4" s="126"/>
      <c r="B4" s="189" t="s">
        <v>93</v>
      </c>
      <c r="C4" s="176"/>
      <c r="D4" s="177"/>
      <c r="E4" s="128"/>
      <c r="Q4" s="125"/>
    </row>
    <row r="5" spans="1:17" s="124" customFormat="1" ht="18.75" x14ac:dyDescent="0.3">
      <c r="A5" s="129"/>
      <c r="B5" s="130"/>
      <c r="C5" s="178"/>
      <c r="D5" s="179"/>
      <c r="E5" s="147"/>
      <c r="Q5" s="125"/>
    </row>
    <row r="6" spans="1:17" s="124" customFormat="1" ht="18" x14ac:dyDescent="0.25">
      <c r="A6" s="131" t="str">
        <f>Instructions!G4</f>
        <v>0011</v>
      </c>
      <c r="B6" s="131"/>
      <c r="C6" s="106"/>
      <c r="D6" s="106"/>
      <c r="Q6" s="132"/>
    </row>
    <row r="7" spans="1:17" s="91" customFormat="1" ht="18" x14ac:dyDescent="0.25">
      <c r="A7" s="133" t="str">
        <f>Instructions!G5</f>
        <v>100145</v>
      </c>
      <c r="B7" s="134" t="str">
        <f>Instructions!G6</f>
        <v>International Public Relations and Marketing</v>
      </c>
      <c r="C7" s="94"/>
      <c r="D7" s="94"/>
      <c r="Q7" s="135">
        <v>2002</v>
      </c>
    </row>
    <row r="8" spans="1:17" ht="15.75" x14ac:dyDescent="0.25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40</v>
      </c>
    </row>
    <row r="9" spans="1:17" s="2" customFormat="1" ht="15.75" x14ac:dyDescent="0.25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s="2" customFormat="1" ht="15.75" x14ac:dyDescent="0.25">
      <c r="A10" s="70" t="s">
        <v>0</v>
      </c>
      <c r="B10" s="66"/>
      <c r="C10" s="108"/>
      <c r="D10" s="10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5"/>
    </row>
    <row r="11" spans="1:17" s="91" customFormat="1" x14ac:dyDescent="0.2">
      <c r="A11" s="101"/>
      <c r="B11" s="91" t="s">
        <v>17</v>
      </c>
      <c r="C11" s="102">
        <v>9</v>
      </c>
      <c r="D11" s="102">
        <v>9</v>
      </c>
      <c r="E11" s="99">
        <v>9</v>
      </c>
      <c r="F11" s="99">
        <v>9</v>
      </c>
      <c r="G11" s="99">
        <v>9</v>
      </c>
      <c r="H11" s="99">
        <v>9</v>
      </c>
      <c r="I11" s="99">
        <v>9</v>
      </c>
      <c r="J11" s="99">
        <v>9</v>
      </c>
      <c r="K11" s="99">
        <v>9</v>
      </c>
      <c r="L11" s="99">
        <v>9</v>
      </c>
      <c r="M11" s="99">
        <v>9</v>
      </c>
      <c r="N11" s="99">
        <v>9</v>
      </c>
      <c r="O11" s="99">
        <v>9</v>
      </c>
      <c r="P11" s="99">
        <v>9</v>
      </c>
      <c r="Q11" s="94">
        <f>+P11</f>
        <v>9</v>
      </c>
    </row>
    <row r="12" spans="1:17" s="91" customFormat="1" x14ac:dyDescent="0.2">
      <c r="A12" s="101"/>
      <c r="B12" s="91" t="s">
        <v>18</v>
      </c>
      <c r="C12" s="92">
        <v>0</v>
      </c>
      <c r="D12" s="92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4">
        <f>+P12</f>
        <v>0</v>
      </c>
    </row>
    <row r="13" spans="1:17" s="91" customFormat="1" x14ac:dyDescent="0.2">
      <c r="A13" s="101"/>
      <c r="B13" s="91" t="s">
        <v>19</v>
      </c>
      <c r="C13" s="92">
        <v>0</v>
      </c>
      <c r="D13" s="92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4">
        <f>+P13</f>
        <v>0</v>
      </c>
    </row>
    <row r="14" spans="1:17" s="91" customFormat="1" x14ac:dyDescent="0.2">
      <c r="A14" s="101"/>
      <c r="B14" s="91" t="s">
        <v>20</v>
      </c>
      <c r="C14" s="92">
        <v>0</v>
      </c>
      <c r="D14" s="92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4">
        <f>+P14</f>
        <v>0</v>
      </c>
    </row>
    <row r="15" spans="1:17" s="91" customFormat="1" x14ac:dyDescent="0.2">
      <c r="A15" s="101"/>
      <c r="B15" s="91" t="s">
        <v>139</v>
      </c>
      <c r="C15" s="92">
        <v>0</v>
      </c>
      <c r="D15" s="92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4">
        <f>+P15</f>
        <v>0</v>
      </c>
    </row>
    <row r="16" spans="1:17" s="8" customFormat="1" ht="15.75" x14ac:dyDescent="0.25">
      <c r="A16" s="71"/>
      <c r="B16" s="8" t="s">
        <v>21</v>
      </c>
      <c r="C16" s="109">
        <f t="shared" ref="C16:Q16" si="0">SUM(C11:C15)</f>
        <v>9</v>
      </c>
      <c r="D16" s="109">
        <f t="shared" si="0"/>
        <v>9</v>
      </c>
      <c r="E16" s="60">
        <f t="shared" si="0"/>
        <v>9</v>
      </c>
      <c r="F16" s="60">
        <f t="shared" si="0"/>
        <v>9</v>
      </c>
      <c r="G16" s="60">
        <f t="shared" si="0"/>
        <v>9</v>
      </c>
      <c r="H16" s="60">
        <f t="shared" si="0"/>
        <v>9</v>
      </c>
      <c r="I16" s="60">
        <f t="shared" si="0"/>
        <v>9</v>
      </c>
      <c r="J16" s="60">
        <f t="shared" si="0"/>
        <v>9</v>
      </c>
      <c r="K16" s="60">
        <f t="shared" si="0"/>
        <v>9</v>
      </c>
      <c r="L16" s="60">
        <f t="shared" si="0"/>
        <v>9</v>
      </c>
      <c r="M16" s="60">
        <f t="shared" si="0"/>
        <v>9</v>
      </c>
      <c r="N16" s="60">
        <f t="shared" si="0"/>
        <v>9</v>
      </c>
      <c r="O16" s="60">
        <f t="shared" si="0"/>
        <v>9</v>
      </c>
      <c r="P16" s="60">
        <f t="shared" si="0"/>
        <v>9</v>
      </c>
      <c r="Q16" s="47">
        <f t="shared" si="0"/>
        <v>9</v>
      </c>
    </row>
    <row r="17" spans="1:17" x14ac:dyDescent="0.2">
      <c r="C17" s="94"/>
      <c r="D17" s="94"/>
      <c r="E17"/>
      <c r="F17"/>
      <c r="G17"/>
      <c r="H17"/>
      <c r="I17"/>
      <c r="J17"/>
      <c r="K17"/>
      <c r="L17"/>
      <c r="M17"/>
      <c r="N17"/>
      <c r="O17"/>
      <c r="P17"/>
      <c r="Q17" s="44"/>
    </row>
    <row r="18" spans="1:17" ht="15.75" x14ac:dyDescent="0.25">
      <c r="A18" s="70" t="s">
        <v>22</v>
      </c>
      <c r="B18" s="66"/>
      <c r="C18" s="94"/>
      <c r="D18" s="94"/>
      <c r="E18"/>
      <c r="F18"/>
      <c r="G18"/>
      <c r="H18"/>
      <c r="I18"/>
      <c r="J18"/>
      <c r="K18"/>
      <c r="L18"/>
      <c r="M18"/>
      <c r="N18"/>
      <c r="O18"/>
      <c r="P18"/>
      <c r="Q18" s="44"/>
    </row>
    <row r="19" spans="1:17" x14ac:dyDescent="0.2">
      <c r="A19" s="61">
        <v>52000500</v>
      </c>
      <c r="B19" t="s">
        <v>22</v>
      </c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s="64" customFormat="1" ht="15.75" x14ac:dyDescent="0.25">
      <c r="A20" s="77"/>
      <c r="B20" s="64" t="s">
        <v>173</v>
      </c>
      <c r="C20" s="111">
        <v>741469</v>
      </c>
      <c r="D20" s="111">
        <f>332691*2</f>
        <v>665382</v>
      </c>
      <c r="E20" s="64">
        <f>+Salary!C61</f>
        <v>58339.416666666657</v>
      </c>
      <c r="F20" s="64">
        <f>+Salary!D61</f>
        <v>58339.416666666657</v>
      </c>
      <c r="G20" s="64">
        <f>+Salary!E61</f>
        <v>60818</v>
      </c>
      <c r="H20" s="64">
        <f>+Salary!F61</f>
        <v>60818</v>
      </c>
      <c r="I20" s="64">
        <f>+Salary!G61</f>
        <v>60818</v>
      </c>
      <c r="J20" s="64">
        <f>+Salary!H61</f>
        <v>60818</v>
      </c>
      <c r="K20" s="64">
        <f>+Salary!I61</f>
        <v>60818</v>
      </c>
      <c r="L20" s="64">
        <f>+Salary!J61</f>
        <v>60818</v>
      </c>
      <c r="M20" s="64">
        <f>+Salary!K61</f>
        <v>60818</v>
      </c>
      <c r="N20" s="64">
        <f>+Salary!L61</f>
        <v>60818</v>
      </c>
      <c r="O20" s="64">
        <f>+Salary!M61</f>
        <v>60818</v>
      </c>
      <c r="P20" s="64">
        <f>+Salary!N61</f>
        <v>60818</v>
      </c>
      <c r="Q20" s="43">
        <f>SUM(E20:P20)</f>
        <v>724858.83333333326</v>
      </c>
    </row>
    <row r="21" spans="1:17" s="91" customFormat="1" x14ac:dyDescent="0.2">
      <c r="A21" s="90"/>
      <c r="B21" s="91" t="s">
        <v>91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>SUM(E21:P21)</f>
        <v>0</v>
      </c>
    </row>
    <row r="22" spans="1:17" s="91" customFormat="1" x14ac:dyDescent="0.2">
      <c r="A22" s="90"/>
      <c r="B22" s="91" t="s">
        <v>24</v>
      </c>
      <c r="C22" s="96">
        <v>0</v>
      </c>
      <c r="D22" s="96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8">
        <f>SUM(E22:P22)</f>
        <v>0</v>
      </c>
    </row>
    <row r="23" spans="1:17" s="8" customFormat="1" ht="15.75" x14ac:dyDescent="0.25">
      <c r="A23" s="71">
        <v>52000500</v>
      </c>
      <c r="B23" s="8" t="s">
        <v>26</v>
      </c>
      <c r="C23" s="109">
        <f t="shared" ref="C23:Q23" si="1">SUM(C20:C22)</f>
        <v>741469</v>
      </c>
      <c r="D23" s="109">
        <f t="shared" si="1"/>
        <v>665382</v>
      </c>
      <c r="E23" s="60">
        <f t="shared" si="1"/>
        <v>58339.416666666657</v>
      </c>
      <c r="F23" s="60">
        <f t="shared" si="1"/>
        <v>58339.416666666657</v>
      </c>
      <c r="G23" s="60">
        <f t="shared" si="1"/>
        <v>60818</v>
      </c>
      <c r="H23" s="60">
        <f t="shared" si="1"/>
        <v>60818</v>
      </c>
      <c r="I23" s="60">
        <f t="shared" si="1"/>
        <v>60818</v>
      </c>
      <c r="J23" s="60">
        <f t="shared" si="1"/>
        <v>60818</v>
      </c>
      <c r="K23" s="60">
        <f t="shared" si="1"/>
        <v>60818</v>
      </c>
      <c r="L23" s="60">
        <f t="shared" si="1"/>
        <v>60818</v>
      </c>
      <c r="M23" s="60">
        <f t="shared" si="1"/>
        <v>60818</v>
      </c>
      <c r="N23" s="60">
        <f t="shared" si="1"/>
        <v>60818</v>
      </c>
      <c r="O23" s="60">
        <f t="shared" si="1"/>
        <v>60818</v>
      </c>
      <c r="P23" s="60">
        <f t="shared" si="1"/>
        <v>60818</v>
      </c>
      <c r="Q23" s="47">
        <f t="shared" si="1"/>
        <v>724858.83333333326</v>
      </c>
    </row>
    <row r="24" spans="1:17" x14ac:dyDescent="0.2">
      <c r="A24" s="61"/>
      <c r="C24" s="92"/>
      <c r="D24" s="92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4"/>
    </row>
    <row r="25" spans="1:17" x14ac:dyDescent="0.2">
      <c r="A25" s="62"/>
      <c r="B25" s="9"/>
      <c r="C25" s="92"/>
      <c r="D25" s="9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4"/>
    </row>
    <row r="26" spans="1:17" ht="15.75" x14ac:dyDescent="0.25">
      <c r="A26" s="75" t="s">
        <v>29</v>
      </c>
      <c r="B26" s="67"/>
      <c r="C26" s="92"/>
      <c r="D26" s="9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4"/>
    </row>
    <row r="27" spans="1:17" s="64" customFormat="1" ht="15.75" x14ac:dyDescent="0.25">
      <c r="A27" s="78">
        <v>59003000</v>
      </c>
      <c r="B27" s="9" t="s">
        <v>170</v>
      </c>
      <c r="C27" s="111">
        <v>74054</v>
      </c>
      <c r="D27" s="111">
        <f>34932*2</f>
        <v>69864</v>
      </c>
      <c r="E27" s="64">
        <f>+Salary!C167</f>
        <v>7236</v>
      </c>
      <c r="F27" s="64">
        <f>+Salary!D167</f>
        <v>7236</v>
      </c>
      <c r="G27" s="64">
        <f>+Salary!E167</f>
        <v>7541</v>
      </c>
      <c r="H27" s="64">
        <f>+Salary!F167</f>
        <v>7541</v>
      </c>
      <c r="I27" s="64">
        <f>+Salary!G167</f>
        <v>6860</v>
      </c>
      <c r="J27" s="64">
        <f>+Salary!H167</f>
        <v>6860</v>
      </c>
      <c r="K27" s="64">
        <f>+Salary!I167</f>
        <v>6860</v>
      </c>
      <c r="L27" s="64">
        <f>+Salary!J167</f>
        <v>6437</v>
      </c>
      <c r="M27" s="64">
        <f>+Salary!K167</f>
        <v>6050</v>
      </c>
      <c r="N27" s="64">
        <f>+Salary!L167</f>
        <v>6050</v>
      </c>
      <c r="O27" s="64">
        <f>+Salary!M167</f>
        <v>5716</v>
      </c>
      <c r="P27" s="64">
        <f>+Salary!N167</f>
        <v>5408</v>
      </c>
      <c r="Q27" s="43">
        <f>+Salary!O167</f>
        <v>79795</v>
      </c>
    </row>
    <row r="28" spans="1:17" x14ac:dyDescent="0.2">
      <c r="A28" s="61"/>
      <c r="B28" s="9"/>
      <c r="C28" s="92"/>
      <c r="D28" s="9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4"/>
    </row>
    <row r="29" spans="1:17" x14ac:dyDescent="0.2">
      <c r="A29" s="61"/>
      <c r="C29" s="92"/>
      <c r="D29" s="9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4"/>
    </row>
    <row r="30" spans="1:17" ht="15.75" x14ac:dyDescent="0.25">
      <c r="A30" s="73" t="s">
        <v>28</v>
      </c>
      <c r="B30" s="66"/>
      <c r="C30" s="92"/>
      <c r="D30" s="9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4"/>
    </row>
    <row r="31" spans="1:17" s="64" customFormat="1" ht="15.75" x14ac:dyDescent="0.25">
      <c r="A31" s="78">
        <v>52001000</v>
      </c>
      <c r="B31" s="9" t="s">
        <v>171</v>
      </c>
      <c r="C31" s="111">
        <v>110101</v>
      </c>
      <c r="D31" s="111">
        <f>38187*2</f>
        <v>76374</v>
      </c>
      <c r="E31" s="64">
        <f>ROUND((+(+E11+E12)*(4800/12))+(0.091*Salary!C61),0)</f>
        <v>8909</v>
      </c>
      <c r="F31" s="64">
        <f>ROUND((+(+F11+F12)*(4800/12))+(0.091*Salary!D61),0)</f>
        <v>8909</v>
      </c>
      <c r="G31" s="64">
        <f>ROUND((+(+G11+G12)*(4800/12))+(0.091*Salary!E61),0)</f>
        <v>9134</v>
      </c>
      <c r="H31" s="64">
        <f>ROUND((+(+H11+H12)*(4800/12))+(0.091*Salary!F61),0)</f>
        <v>9134</v>
      </c>
      <c r="I31" s="64">
        <f>ROUND((+(+I11+I12)*(4800/12))+(0.091*Salary!G61),0)</f>
        <v>9134</v>
      </c>
      <c r="J31" s="64">
        <f>ROUND((+(+J11+J12)*(4800/12))+(0.091*Salary!H61),0)</f>
        <v>9134</v>
      </c>
      <c r="K31" s="64">
        <f>ROUND((+(+K11+K12)*(4800/12))+(0.091*Salary!I61),0)</f>
        <v>9134</v>
      </c>
      <c r="L31" s="64">
        <f>ROUND((+(+L11+L12)*(4800/12))+(0.091*Salary!J61),0)</f>
        <v>9134</v>
      </c>
      <c r="M31" s="64">
        <f>ROUND((+(+M11+M12)*(4800/12))+(0.091*Salary!K61),0)</f>
        <v>9134</v>
      </c>
      <c r="N31" s="64">
        <f>ROUND((+(+N11+N12)*(4800/12))+(0.091*Salary!L61),0)</f>
        <v>9134</v>
      </c>
      <c r="O31" s="64">
        <f>ROUND((+(+O11+O12)*(4800/12))+(0.091*Salary!M61),0)</f>
        <v>9134</v>
      </c>
      <c r="P31" s="64">
        <f>ROUND((+(+P11+P12)*(4800/12))+(0.091*Salary!N61),0)</f>
        <v>9134</v>
      </c>
      <c r="Q31" s="43">
        <f>SUM(E31:P31)</f>
        <v>109158</v>
      </c>
    </row>
    <row r="32" spans="1:17" s="8" customFormat="1" ht="15.75" x14ac:dyDescent="0.25">
      <c r="A32" s="62"/>
      <c r="B32" s="9"/>
      <c r="C32" s="111"/>
      <c r="D32" s="111"/>
      <c r="Q32" s="52"/>
    </row>
    <row r="33" spans="1:17" s="8" customFormat="1" ht="15.75" x14ac:dyDescent="0.25">
      <c r="A33" s="62"/>
      <c r="B33" s="9"/>
      <c r="C33" s="111"/>
      <c r="D33" s="111"/>
      <c r="Q33" s="52"/>
    </row>
    <row r="34" spans="1:17" ht="15.75" x14ac:dyDescent="0.25">
      <c r="A34" s="73" t="s">
        <v>92</v>
      </c>
      <c r="B34" s="66"/>
      <c r="C34" s="92"/>
      <c r="D34" s="92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4"/>
    </row>
    <row r="35" spans="1:17" x14ac:dyDescent="0.2">
      <c r="A35" s="61">
        <v>52001500</v>
      </c>
      <c r="B35" t="s">
        <v>69</v>
      </c>
      <c r="C35" s="92"/>
      <c r="D35" s="92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4"/>
    </row>
    <row r="36" spans="1:17" s="91" customFormat="1" x14ac:dyDescent="0.2">
      <c r="A36" s="90"/>
      <c r="B36" s="91" t="s">
        <v>152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>SUM(E36:P36)</f>
        <v>0</v>
      </c>
    </row>
    <row r="37" spans="1:17" s="91" customFormat="1" x14ac:dyDescent="0.2">
      <c r="A37" s="90"/>
      <c r="B37" s="91" t="s">
        <v>152</v>
      </c>
      <c r="C37" s="96">
        <v>0</v>
      </c>
      <c r="D37" s="96">
        <v>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8">
        <f>SUM(E37:P37)</f>
        <v>0</v>
      </c>
    </row>
    <row r="38" spans="1:17" s="9" customFormat="1" x14ac:dyDescent="0.2">
      <c r="A38" s="166"/>
      <c r="B38" s="167" t="s">
        <v>25</v>
      </c>
      <c r="C38" s="110">
        <f t="shared" ref="C38:P38" si="2">SUM(C36:C37)</f>
        <v>0</v>
      </c>
      <c r="D38" s="110">
        <f t="shared" si="2"/>
        <v>0</v>
      </c>
      <c r="E38" s="167">
        <f t="shared" si="2"/>
        <v>0</v>
      </c>
      <c r="F38" s="167">
        <f t="shared" si="2"/>
        <v>0</v>
      </c>
      <c r="G38" s="167">
        <f t="shared" si="2"/>
        <v>0</v>
      </c>
      <c r="H38" s="167">
        <f t="shared" si="2"/>
        <v>0</v>
      </c>
      <c r="I38" s="167">
        <f t="shared" si="2"/>
        <v>0</v>
      </c>
      <c r="J38" s="167">
        <f t="shared" si="2"/>
        <v>0</v>
      </c>
      <c r="K38" s="167">
        <f t="shared" si="2"/>
        <v>0</v>
      </c>
      <c r="L38" s="167">
        <f t="shared" si="2"/>
        <v>0</v>
      </c>
      <c r="M38" s="167">
        <f t="shared" si="2"/>
        <v>0</v>
      </c>
      <c r="N38" s="167">
        <f t="shared" si="2"/>
        <v>0</v>
      </c>
      <c r="O38" s="167">
        <f t="shared" si="2"/>
        <v>0</v>
      </c>
      <c r="P38" s="167">
        <f t="shared" si="2"/>
        <v>0</v>
      </c>
      <c r="Q38" s="65">
        <f>SUM(E38:P38)</f>
        <v>0</v>
      </c>
    </row>
    <row r="39" spans="1:17" x14ac:dyDescent="0.2">
      <c r="A39" s="61">
        <v>52002000</v>
      </c>
      <c r="B39" t="s">
        <v>70</v>
      </c>
      <c r="C39" s="92"/>
      <c r="D39" s="92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4"/>
    </row>
    <row r="40" spans="1:17" s="91" customFormat="1" x14ac:dyDescent="0.2">
      <c r="A40" s="90"/>
      <c r="B40" s="91" t="s">
        <v>245</v>
      </c>
      <c r="C40" s="92">
        <v>20604</v>
      </c>
      <c r="D40" s="92">
        <f>6397*2</f>
        <v>12794</v>
      </c>
      <c r="E40" s="93">
        <v>1500</v>
      </c>
      <c r="F40" s="93">
        <v>1500</v>
      </c>
      <c r="G40" s="93">
        <v>1500</v>
      </c>
      <c r="H40" s="93">
        <v>1500</v>
      </c>
      <c r="I40" s="93">
        <v>1500</v>
      </c>
      <c r="J40" s="93">
        <v>1500</v>
      </c>
      <c r="K40" s="93">
        <v>1500</v>
      </c>
      <c r="L40" s="93">
        <v>1500</v>
      </c>
      <c r="M40" s="93">
        <v>1500</v>
      </c>
      <c r="N40" s="93">
        <v>1500</v>
      </c>
      <c r="O40" s="93">
        <v>1500</v>
      </c>
      <c r="P40" s="93">
        <v>1500</v>
      </c>
      <c r="Q40" s="94">
        <f>SUM(E40:P40)</f>
        <v>18000</v>
      </c>
    </row>
    <row r="41" spans="1:17" s="91" customFormat="1" x14ac:dyDescent="0.2">
      <c r="A41" s="90"/>
      <c r="B41" s="91" t="s">
        <v>152</v>
      </c>
      <c r="C41" s="96">
        <v>0</v>
      </c>
      <c r="D41" s="96">
        <v>0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8">
        <f>SUM(E41:P41)</f>
        <v>0</v>
      </c>
    </row>
    <row r="42" spans="1:17" s="9" customFormat="1" x14ac:dyDescent="0.2">
      <c r="A42" s="166"/>
      <c r="B42" s="167" t="s">
        <v>25</v>
      </c>
      <c r="C42" s="110">
        <f t="shared" ref="C42:P42" si="3">SUM(C40:C41)</f>
        <v>20604</v>
      </c>
      <c r="D42" s="110">
        <f t="shared" si="3"/>
        <v>12794</v>
      </c>
      <c r="E42" s="167">
        <f t="shared" si="3"/>
        <v>1500</v>
      </c>
      <c r="F42" s="167">
        <f t="shared" si="3"/>
        <v>1500</v>
      </c>
      <c r="G42" s="167">
        <f t="shared" si="3"/>
        <v>1500</v>
      </c>
      <c r="H42" s="167">
        <f t="shared" si="3"/>
        <v>1500</v>
      </c>
      <c r="I42" s="167">
        <f t="shared" si="3"/>
        <v>1500</v>
      </c>
      <c r="J42" s="167">
        <f t="shared" si="3"/>
        <v>1500</v>
      </c>
      <c r="K42" s="167">
        <f t="shared" si="3"/>
        <v>1500</v>
      </c>
      <c r="L42" s="167">
        <f t="shared" si="3"/>
        <v>1500</v>
      </c>
      <c r="M42" s="167">
        <f t="shared" si="3"/>
        <v>1500</v>
      </c>
      <c r="N42" s="167">
        <f t="shared" si="3"/>
        <v>1500</v>
      </c>
      <c r="O42" s="167">
        <f t="shared" si="3"/>
        <v>1500</v>
      </c>
      <c r="P42" s="167">
        <f t="shared" si="3"/>
        <v>1500</v>
      </c>
      <c r="Q42" s="65">
        <f>SUM(E42:P42)</f>
        <v>18000</v>
      </c>
    </row>
    <row r="43" spans="1:17" x14ac:dyDescent="0.2">
      <c r="A43" s="61">
        <v>52002500</v>
      </c>
      <c r="B43" t="s">
        <v>71</v>
      </c>
      <c r="C43" s="92"/>
      <c r="D43" s="92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4"/>
    </row>
    <row r="44" spans="1:17" s="91" customFormat="1" x14ac:dyDescent="0.2">
      <c r="A44" s="90"/>
      <c r="B44" s="91" t="s">
        <v>243</v>
      </c>
      <c r="C44" s="92">
        <v>39996</v>
      </c>
      <c r="D44" s="92">
        <v>10000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10000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4">
        <f>SUM(E44:P44)</f>
        <v>10000</v>
      </c>
    </row>
    <row r="45" spans="1:17" s="91" customFormat="1" x14ac:dyDescent="0.2">
      <c r="A45" s="90"/>
      <c r="B45" s="91" t="s">
        <v>152</v>
      </c>
      <c r="C45" s="96">
        <v>0</v>
      </c>
      <c r="D45" s="96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8">
        <f>SUM(E45:P45)</f>
        <v>0</v>
      </c>
    </row>
    <row r="46" spans="1:17" s="9" customFormat="1" x14ac:dyDescent="0.2">
      <c r="A46" s="166"/>
      <c r="B46" s="167" t="s">
        <v>25</v>
      </c>
      <c r="C46" s="110">
        <f t="shared" ref="C46:P46" si="4">SUM(C44:C45)</f>
        <v>39996</v>
      </c>
      <c r="D46" s="110">
        <f t="shared" si="4"/>
        <v>10000</v>
      </c>
      <c r="E46" s="167">
        <f t="shared" si="4"/>
        <v>0</v>
      </c>
      <c r="F46" s="167">
        <f t="shared" si="4"/>
        <v>0</v>
      </c>
      <c r="G46" s="167">
        <f t="shared" si="4"/>
        <v>0</v>
      </c>
      <c r="H46" s="167">
        <f t="shared" si="4"/>
        <v>0</v>
      </c>
      <c r="I46" s="167">
        <f t="shared" si="4"/>
        <v>0</v>
      </c>
      <c r="J46" s="167">
        <f t="shared" si="4"/>
        <v>10000</v>
      </c>
      <c r="K46" s="167">
        <f t="shared" si="4"/>
        <v>0</v>
      </c>
      <c r="L46" s="167">
        <f t="shared" si="4"/>
        <v>0</v>
      </c>
      <c r="M46" s="167">
        <f t="shared" si="4"/>
        <v>0</v>
      </c>
      <c r="N46" s="167">
        <f t="shared" si="4"/>
        <v>0</v>
      </c>
      <c r="O46" s="167">
        <f t="shared" si="4"/>
        <v>0</v>
      </c>
      <c r="P46" s="167">
        <f t="shared" si="4"/>
        <v>0</v>
      </c>
      <c r="Q46" s="65">
        <f>SUM(E46:P46)</f>
        <v>10000</v>
      </c>
    </row>
    <row r="47" spans="1:17" x14ac:dyDescent="0.2">
      <c r="A47" s="61">
        <v>52003000</v>
      </c>
      <c r="B47" t="s">
        <v>72</v>
      </c>
      <c r="C47" s="92"/>
      <c r="D47" s="92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4"/>
    </row>
    <row r="48" spans="1:17" s="91" customFormat="1" x14ac:dyDescent="0.2">
      <c r="A48" s="90"/>
      <c r="B48" s="91" t="s">
        <v>244</v>
      </c>
      <c r="C48" s="92">
        <v>13500</v>
      </c>
      <c r="D48" s="92">
        <f>2941*2</f>
        <v>5882</v>
      </c>
      <c r="E48" s="93">
        <v>500</v>
      </c>
      <c r="F48" s="93">
        <v>500</v>
      </c>
      <c r="G48" s="93">
        <v>500</v>
      </c>
      <c r="H48" s="93">
        <v>500</v>
      </c>
      <c r="I48" s="93">
        <v>500</v>
      </c>
      <c r="J48" s="93">
        <v>500</v>
      </c>
      <c r="K48" s="93">
        <v>500</v>
      </c>
      <c r="L48" s="93">
        <v>500</v>
      </c>
      <c r="M48" s="93">
        <v>500</v>
      </c>
      <c r="N48" s="93">
        <v>500</v>
      </c>
      <c r="O48" s="93">
        <v>500</v>
      </c>
      <c r="P48" s="93">
        <v>500</v>
      </c>
      <c r="Q48" s="94">
        <f>SUM(E48:P48)</f>
        <v>6000</v>
      </c>
    </row>
    <row r="49" spans="1:17" s="91" customFormat="1" x14ac:dyDescent="0.2">
      <c r="A49" s="90"/>
      <c r="B49" s="91" t="s">
        <v>152</v>
      </c>
      <c r="C49" s="96">
        <v>0</v>
      </c>
      <c r="D49" s="96">
        <v>0</v>
      </c>
      <c r="E49" s="97">
        <v>0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8">
        <f>SUM(E49:P49)</f>
        <v>0</v>
      </c>
    </row>
    <row r="50" spans="1:17" s="9" customFormat="1" x14ac:dyDescent="0.2">
      <c r="A50" s="166"/>
      <c r="B50" s="167" t="s">
        <v>25</v>
      </c>
      <c r="C50" s="110">
        <f t="shared" ref="C50:P50" si="5">SUM(C48:C49)</f>
        <v>13500</v>
      </c>
      <c r="D50" s="110">
        <f t="shared" si="5"/>
        <v>5882</v>
      </c>
      <c r="E50" s="167">
        <f t="shared" si="5"/>
        <v>500</v>
      </c>
      <c r="F50" s="167">
        <f t="shared" si="5"/>
        <v>500</v>
      </c>
      <c r="G50" s="167">
        <f t="shared" si="5"/>
        <v>500</v>
      </c>
      <c r="H50" s="167">
        <f t="shared" si="5"/>
        <v>500</v>
      </c>
      <c r="I50" s="167">
        <f t="shared" si="5"/>
        <v>500</v>
      </c>
      <c r="J50" s="167">
        <f t="shared" si="5"/>
        <v>500</v>
      </c>
      <c r="K50" s="167">
        <f t="shared" si="5"/>
        <v>500</v>
      </c>
      <c r="L50" s="167">
        <f t="shared" si="5"/>
        <v>500</v>
      </c>
      <c r="M50" s="167">
        <f t="shared" si="5"/>
        <v>500</v>
      </c>
      <c r="N50" s="167">
        <f t="shared" si="5"/>
        <v>500</v>
      </c>
      <c r="O50" s="167">
        <f t="shared" si="5"/>
        <v>500</v>
      </c>
      <c r="P50" s="167">
        <f t="shared" si="5"/>
        <v>500</v>
      </c>
      <c r="Q50" s="65">
        <f>SUM(E50:P50)</f>
        <v>6000</v>
      </c>
    </row>
    <row r="51" spans="1:17" x14ac:dyDescent="0.2">
      <c r="A51" s="61">
        <v>52003500</v>
      </c>
      <c r="B51" t="s">
        <v>124</v>
      </c>
      <c r="C51" s="92"/>
      <c r="D51" s="92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4"/>
    </row>
    <row r="52" spans="1:17" s="91" customFormat="1" x14ac:dyDescent="0.2">
      <c r="A52" s="90"/>
      <c r="B52" s="91" t="s">
        <v>152</v>
      </c>
      <c r="C52" s="92">
        <v>19500</v>
      </c>
      <c r="D52" s="92">
        <f>2708*2</f>
        <v>5416</v>
      </c>
      <c r="E52" s="93">
        <v>500</v>
      </c>
      <c r="F52" s="93">
        <v>500</v>
      </c>
      <c r="G52" s="93">
        <v>500</v>
      </c>
      <c r="H52" s="93">
        <v>500</v>
      </c>
      <c r="I52" s="93">
        <v>500</v>
      </c>
      <c r="J52" s="93">
        <v>500</v>
      </c>
      <c r="K52" s="93">
        <v>500</v>
      </c>
      <c r="L52" s="93">
        <v>500</v>
      </c>
      <c r="M52" s="93">
        <v>500</v>
      </c>
      <c r="N52" s="93">
        <v>500</v>
      </c>
      <c r="O52" s="93">
        <v>500</v>
      </c>
      <c r="P52" s="93">
        <v>500</v>
      </c>
      <c r="Q52" s="94">
        <f>SUM(E52:P52)</f>
        <v>6000</v>
      </c>
    </row>
    <row r="53" spans="1:17" s="91" customFormat="1" x14ac:dyDescent="0.2">
      <c r="A53" s="90"/>
      <c r="B53" s="91" t="s">
        <v>152</v>
      </c>
      <c r="C53" s="96">
        <v>0</v>
      </c>
      <c r="D53" s="96">
        <v>0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8">
        <f>SUM(E53:P53)</f>
        <v>0</v>
      </c>
    </row>
    <row r="54" spans="1:17" s="9" customFormat="1" x14ac:dyDescent="0.2">
      <c r="A54" s="166"/>
      <c r="B54" s="167" t="s">
        <v>25</v>
      </c>
      <c r="C54" s="110">
        <f t="shared" ref="C54:P54" si="6">SUM(C52:C53)</f>
        <v>19500</v>
      </c>
      <c r="D54" s="110">
        <f t="shared" si="6"/>
        <v>5416</v>
      </c>
      <c r="E54" s="167">
        <f t="shared" si="6"/>
        <v>500</v>
      </c>
      <c r="F54" s="167">
        <f t="shared" si="6"/>
        <v>500</v>
      </c>
      <c r="G54" s="167">
        <f t="shared" si="6"/>
        <v>500</v>
      </c>
      <c r="H54" s="167">
        <f t="shared" si="6"/>
        <v>500</v>
      </c>
      <c r="I54" s="167">
        <f t="shared" si="6"/>
        <v>500</v>
      </c>
      <c r="J54" s="167">
        <f t="shared" si="6"/>
        <v>500</v>
      </c>
      <c r="K54" s="167">
        <f t="shared" si="6"/>
        <v>500</v>
      </c>
      <c r="L54" s="167">
        <f t="shared" si="6"/>
        <v>500</v>
      </c>
      <c r="M54" s="167">
        <f t="shared" si="6"/>
        <v>500</v>
      </c>
      <c r="N54" s="167">
        <f t="shared" si="6"/>
        <v>500</v>
      </c>
      <c r="O54" s="167">
        <f t="shared" si="6"/>
        <v>500</v>
      </c>
      <c r="P54" s="167">
        <f t="shared" si="6"/>
        <v>500</v>
      </c>
      <c r="Q54" s="65">
        <f>SUM(E54:P54)</f>
        <v>6000</v>
      </c>
    </row>
    <row r="55" spans="1:17" x14ac:dyDescent="0.2">
      <c r="A55" s="61">
        <v>52004000</v>
      </c>
      <c r="B55" t="s">
        <v>105</v>
      </c>
      <c r="C55" s="92"/>
      <c r="D55" s="9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4"/>
    </row>
    <row r="56" spans="1:17" s="91" customFormat="1" x14ac:dyDescent="0.2">
      <c r="A56" s="90"/>
      <c r="B56" s="91" t="s">
        <v>246</v>
      </c>
      <c r="C56" s="92">
        <v>5904</v>
      </c>
      <c r="D56" s="92">
        <v>1820</v>
      </c>
      <c r="E56" s="93">
        <v>250</v>
      </c>
      <c r="F56" s="93">
        <v>250</v>
      </c>
      <c r="G56" s="93">
        <v>250</v>
      </c>
      <c r="H56" s="93">
        <v>250</v>
      </c>
      <c r="I56" s="93">
        <v>250</v>
      </c>
      <c r="J56" s="93">
        <v>250</v>
      </c>
      <c r="K56" s="93">
        <v>250</v>
      </c>
      <c r="L56" s="93">
        <v>250</v>
      </c>
      <c r="M56" s="93">
        <v>250</v>
      </c>
      <c r="N56" s="93">
        <v>250</v>
      </c>
      <c r="O56" s="93">
        <v>250</v>
      </c>
      <c r="P56" s="93">
        <v>250</v>
      </c>
      <c r="Q56" s="94">
        <f>SUM(E56:P56)</f>
        <v>3000</v>
      </c>
    </row>
    <row r="57" spans="1:17" s="91" customFormat="1" x14ac:dyDescent="0.2">
      <c r="A57" s="90"/>
      <c r="B57" s="91" t="s">
        <v>152</v>
      </c>
      <c r="C57" s="96">
        <v>0</v>
      </c>
      <c r="D57" s="96">
        <v>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8">
        <f>SUM(E57:P57)</f>
        <v>0</v>
      </c>
    </row>
    <row r="58" spans="1:17" s="9" customFormat="1" x14ac:dyDescent="0.2">
      <c r="A58" s="166"/>
      <c r="B58" s="167" t="s">
        <v>25</v>
      </c>
      <c r="C58" s="110">
        <f t="shared" ref="C58:P58" si="7">SUM(C56:C57)</f>
        <v>5904</v>
      </c>
      <c r="D58" s="110">
        <f t="shared" si="7"/>
        <v>1820</v>
      </c>
      <c r="E58" s="167">
        <f t="shared" si="7"/>
        <v>250</v>
      </c>
      <c r="F58" s="167">
        <f t="shared" si="7"/>
        <v>250</v>
      </c>
      <c r="G58" s="167">
        <f t="shared" si="7"/>
        <v>250</v>
      </c>
      <c r="H58" s="167">
        <f t="shared" si="7"/>
        <v>250</v>
      </c>
      <c r="I58" s="167">
        <f t="shared" si="7"/>
        <v>250</v>
      </c>
      <c r="J58" s="167">
        <f t="shared" si="7"/>
        <v>250</v>
      </c>
      <c r="K58" s="167">
        <f t="shared" si="7"/>
        <v>250</v>
      </c>
      <c r="L58" s="167">
        <f t="shared" si="7"/>
        <v>250</v>
      </c>
      <c r="M58" s="167">
        <f t="shared" si="7"/>
        <v>250</v>
      </c>
      <c r="N58" s="167">
        <f t="shared" si="7"/>
        <v>250</v>
      </c>
      <c r="O58" s="167">
        <f t="shared" si="7"/>
        <v>250</v>
      </c>
      <c r="P58" s="167">
        <f t="shared" si="7"/>
        <v>250</v>
      </c>
      <c r="Q58" s="65">
        <f>SUM(E58:P58)</f>
        <v>3000</v>
      </c>
    </row>
    <row r="59" spans="1:17" x14ac:dyDescent="0.2">
      <c r="A59" s="61">
        <v>52004500</v>
      </c>
      <c r="B59" t="s">
        <v>75</v>
      </c>
      <c r="C59" s="92"/>
      <c r="D59" s="92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4"/>
    </row>
    <row r="60" spans="1:17" s="91" customFormat="1" x14ac:dyDescent="0.2">
      <c r="A60" s="90"/>
      <c r="B60" s="91" t="s">
        <v>247</v>
      </c>
      <c r="C60" s="92">
        <v>409464</v>
      </c>
      <c r="D60" s="92">
        <f>126854*2</f>
        <v>253708</v>
      </c>
      <c r="E60" s="93">
        <v>25000</v>
      </c>
      <c r="F60" s="93">
        <v>25000</v>
      </c>
      <c r="G60" s="93">
        <v>30000</v>
      </c>
      <c r="H60" s="93">
        <v>30000</v>
      </c>
      <c r="I60" s="93">
        <v>30000</v>
      </c>
      <c r="J60" s="93">
        <v>30000</v>
      </c>
      <c r="K60" s="93">
        <v>30000</v>
      </c>
      <c r="L60" s="93">
        <v>20000</v>
      </c>
      <c r="M60" s="93">
        <v>30000</v>
      </c>
      <c r="N60" s="93">
        <v>30000</v>
      </c>
      <c r="O60" s="93">
        <v>30000</v>
      </c>
      <c r="P60" s="93">
        <v>20000</v>
      </c>
      <c r="Q60" s="94">
        <f>SUM(E60:P60)</f>
        <v>330000</v>
      </c>
    </row>
    <row r="61" spans="1:17" s="91" customFormat="1" x14ac:dyDescent="0.2">
      <c r="A61" s="90"/>
      <c r="B61" s="91" t="s">
        <v>152</v>
      </c>
      <c r="C61" s="96">
        <v>0</v>
      </c>
      <c r="D61" s="96">
        <v>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8">
        <f>SUM(E61:P61)</f>
        <v>0</v>
      </c>
    </row>
    <row r="62" spans="1:17" s="9" customFormat="1" x14ac:dyDescent="0.2">
      <c r="A62" s="166"/>
      <c r="B62" s="167" t="s">
        <v>25</v>
      </c>
      <c r="C62" s="110">
        <f t="shared" ref="C62:P62" si="8">SUM(C60:C61)</f>
        <v>409464</v>
      </c>
      <c r="D62" s="110">
        <f t="shared" si="8"/>
        <v>253708</v>
      </c>
      <c r="E62" s="167">
        <f t="shared" si="8"/>
        <v>25000</v>
      </c>
      <c r="F62" s="167">
        <f t="shared" si="8"/>
        <v>25000</v>
      </c>
      <c r="G62" s="167">
        <f t="shared" si="8"/>
        <v>30000</v>
      </c>
      <c r="H62" s="167">
        <f t="shared" si="8"/>
        <v>30000</v>
      </c>
      <c r="I62" s="167">
        <f t="shared" si="8"/>
        <v>30000</v>
      </c>
      <c r="J62" s="167">
        <f t="shared" si="8"/>
        <v>30000</v>
      </c>
      <c r="K62" s="167">
        <f t="shared" si="8"/>
        <v>30000</v>
      </c>
      <c r="L62" s="167">
        <f t="shared" si="8"/>
        <v>20000</v>
      </c>
      <c r="M62" s="167">
        <f t="shared" si="8"/>
        <v>30000</v>
      </c>
      <c r="N62" s="167">
        <f t="shared" si="8"/>
        <v>30000</v>
      </c>
      <c r="O62" s="167">
        <f t="shared" si="8"/>
        <v>30000</v>
      </c>
      <c r="P62" s="167">
        <f t="shared" si="8"/>
        <v>20000</v>
      </c>
      <c r="Q62" s="65">
        <f>SUM(E62:P62)</f>
        <v>330000</v>
      </c>
    </row>
    <row r="63" spans="1:17" s="22" customFormat="1" x14ac:dyDescent="0.2">
      <c r="A63" s="72"/>
      <c r="C63" s="104"/>
      <c r="D63" s="104"/>
      <c r="Q63" s="46"/>
    </row>
    <row r="64" spans="1:17" s="23" customFormat="1" ht="15.75" x14ac:dyDescent="0.25">
      <c r="A64" s="74"/>
      <c r="B64" s="23" t="s">
        <v>27</v>
      </c>
      <c r="C64" s="112">
        <f t="shared" ref="C64:Q64" si="9">+C38+C42+C46+C50+C54+C58+C62</f>
        <v>508968</v>
      </c>
      <c r="D64" s="112">
        <f t="shared" si="9"/>
        <v>289620</v>
      </c>
      <c r="E64" s="24">
        <f t="shared" si="9"/>
        <v>27750</v>
      </c>
      <c r="F64" s="24">
        <f t="shared" si="9"/>
        <v>27750</v>
      </c>
      <c r="G64" s="24">
        <f t="shared" si="9"/>
        <v>32750</v>
      </c>
      <c r="H64" s="24">
        <f t="shared" si="9"/>
        <v>32750</v>
      </c>
      <c r="I64" s="24">
        <f t="shared" si="9"/>
        <v>32750</v>
      </c>
      <c r="J64" s="24">
        <f t="shared" si="9"/>
        <v>42750</v>
      </c>
      <c r="K64" s="24">
        <f t="shared" si="9"/>
        <v>32750</v>
      </c>
      <c r="L64" s="24">
        <f t="shared" si="9"/>
        <v>22750</v>
      </c>
      <c r="M64" s="24">
        <f t="shared" si="9"/>
        <v>32750</v>
      </c>
      <c r="N64" s="24">
        <f t="shared" si="9"/>
        <v>32750</v>
      </c>
      <c r="O64" s="24">
        <f t="shared" si="9"/>
        <v>32750</v>
      </c>
      <c r="P64" s="24">
        <f t="shared" si="9"/>
        <v>22750</v>
      </c>
      <c r="Q64" s="48">
        <f t="shared" si="9"/>
        <v>373000</v>
      </c>
    </row>
    <row r="65" spans="1:17" s="23" customFormat="1" ht="15.75" x14ac:dyDescent="0.25">
      <c r="A65" s="74"/>
      <c r="C65" s="114"/>
      <c r="D65" s="11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49"/>
    </row>
    <row r="66" spans="1:17" s="23" customFormat="1" ht="15.75" x14ac:dyDescent="0.25">
      <c r="A66" s="74"/>
      <c r="C66" s="114"/>
      <c r="D66" s="114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49"/>
    </row>
    <row r="67" spans="1:17" ht="15.75" x14ac:dyDescent="0.25">
      <c r="A67" s="73" t="s">
        <v>162</v>
      </c>
      <c r="B67" s="66"/>
      <c r="C67" s="92"/>
      <c r="D67" s="92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4"/>
    </row>
    <row r="68" spans="1:17" x14ac:dyDescent="0.2">
      <c r="A68" s="61">
        <v>52507000</v>
      </c>
      <c r="B68" t="s">
        <v>125</v>
      </c>
      <c r="C68" s="92"/>
      <c r="D68" s="92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4"/>
    </row>
    <row r="69" spans="1:17" s="91" customFormat="1" x14ac:dyDescent="0.2">
      <c r="A69" s="90"/>
      <c r="B69" s="91" t="s">
        <v>152</v>
      </c>
      <c r="C69" s="92">
        <v>0</v>
      </c>
      <c r="D69" s="92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4">
        <f>SUM(E69:P69)</f>
        <v>0</v>
      </c>
    </row>
    <row r="70" spans="1:17" s="91" customFormat="1" x14ac:dyDescent="0.2">
      <c r="A70" s="90"/>
      <c r="B70" s="91" t="s">
        <v>152</v>
      </c>
      <c r="C70" s="96">
        <v>0</v>
      </c>
      <c r="D70" s="96">
        <v>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8">
        <f>SUM(E70:P70)</f>
        <v>0</v>
      </c>
    </row>
    <row r="71" spans="1:17" s="9" customFormat="1" x14ac:dyDescent="0.2">
      <c r="A71" s="166"/>
      <c r="B71" s="167" t="s">
        <v>25</v>
      </c>
      <c r="C71" s="110">
        <f t="shared" ref="C71:P71" si="10">SUM(C69:C70)</f>
        <v>0</v>
      </c>
      <c r="D71" s="110">
        <f t="shared" si="10"/>
        <v>0</v>
      </c>
      <c r="E71" s="167">
        <f t="shared" si="10"/>
        <v>0</v>
      </c>
      <c r="F71" s="167">
        <f t="shared" si="10"/>
        <v>0</v>
      </c>
      <c r="G71" s="167">
        <f t="shared" si="10"/>
        <v>0</v>
      </c>
      <c r="H71" s="167">
        <f t="shared" si="10"/>
        <v>0</v>
      </c>
      <c r="I71" s="167">
        <f t="shared" si="10"/>
        <v>0</v>
      </c>
      <c r="J71" s="167">
        <f t="shared" si="10"/>
        <v>0</v>
      </c>
      <c r="K71" s="167">
        <f t="shared" si="10"/>
        <v>0</v>
      </c>
      <c r="L71" s="167">
        <f t="shared" si="10"/>
        <v>0</v>
      </c>
      <c r="M71" s="167">
        <f t="shared" si="10"/>
        <v>0</v>
      </c>
      <c r="N71" s="167">
        <f t="shared" si="10"/>
        <v>0</v>
      </c>
      <c r="O71" s="167">
        <f t="shared" si="10"/>
        <v>0</v>
      </c>
      <c r="P71" s="167">
        <f t="shared" si="10"/>
        <v>0</v>
      </c>
      <c r="Q71" s="65">
        <f>SUM(E71:P71)</f>
        <v>0</v>
      </c>
    </row>
    <row r="72" spans="1:17" x14ac:dyDescent="0.2">
      <c r="A72" s="61">
        <v>52507100</v>
      </c>
      <c r="B72" t="s">
        <v>126</v>
      </c>
      <c r="C72" s="92"/>
      <c r="D72" s="92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4"/>
    </row>
    <row r="73" spans="1:17" s="91" customFormat="1" x14ac:dyDescent="0.2">
      <c r="A73" s="90"/>
      <c r="B73" s="91" t="s">
        <v>152</v>
      </c>
      <c r="C73" s="92">
        <v>0</v>
      </c>
      <c r="D73" s="92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4">
        <f>SUM(E73:P73)</f>
        <v>0</v>
      </c>
    </row>
    <row r="74" spans="1:17" s="91" customFormat="1" x14ac:dyDescent="0.2">
      <c r="A74" s="90"/>
      <c r="B74" s="91" t="s">
        <v>152</v>
      </c>
      <c r="C74" s="96">
        <v>0</v>
      </c>
      <c r="D74" s="96">
        <v>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8">
        <f>SUM(E74:P74)</f>
        <v>0</v>
      </c>
    </row>
    <row r="75" spans="1:17" s="9" customFormat="1" x14ac:dyDescent="0.2">
      <c r="A75" s="166"/>
      <c r="B75" s="167" t="s">
        <v>25</v>
      </c>
      <c r="C75" s="110">
        <f t="shared" ref="C75:P75" si="11">SUM(C73:C74)</f>
        <v>0</v>
      </c>
      <c r="D75" s="110">
        <f t="shared" si="11"/>
        <v>0</v>
      </c>
      <c r="E75" s="167">
        <f t="shared" si="11"/>
        <v>0</v>
      </c>
      <c r="F75" s="167">
        <f t="shared" si="11"/>
        <v>0</v>
      </c>
      <c r="G75" s="167">
        <f t="shared" si="11"/>
        <v>0</v>
      </c>
      <c r="H75" s="167">
        <f t="shared" si="11"/>
        <v>0</v>
      </c>
      <c r="I75" s="167">
        <f t="shared" si="11"/>
        <v>0</v>
      </c>
      <c r="J75" s="167">
        <f t="shared" si="11"/>
        <v>0</v>
      </c>
      <c r="K75" s="167">
        <f t="shared" si="11"/>
        <v>0</v>
      </c>
      <c r="L75" s="167">
        <f t="shared" si="11"/>
        <v>0</v>
      </c>
      <c r="M75" s="167">
        <f t="shared" si="11"/>
        <v>0</v>
      </c>
      <c r="N75" s="167">
        <f t="shared" si="11"/>
        <v>0</v>
      </c>
      <c r="O75" s="167">
        <f t="shared" si="11"/>
        <v>0</v>
      </c>
      <c r="P75" s="167">
        <f t="shared" si="11"/>
        <v>0</v>
      </c>
      <c r="Q75" s="65">
        <f>SUM(E75:P75)</f>
        <v>0</v>
      </c>
    </row>
    <row r="76" spans="1:17" x14ac:dyDescent="0.2">
      <c r="A76" s="61">
        <v>52507200</v>
      </c>
      <c r="B76" t="s">
        <v>163</v>
      </c>
      <c r="C76" s="92"/>
      <c r="D76" s="92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4"/>
    </row>
    <row r="77" spans="1:17" s="91" customFormat="1" x14ac:dyDescent="0.2">
      <c r="A77" s="90"/>
      <c r="B77" s="91" t="s">
        <v>248</v>
      </c>
      <c r="C77" s="92">
        <v>150000</v>
      </c>
      <c r="D77" s="92">
        <f>22129*2</f>
        <v>44258</v>
      </c>
      <c r="E77" s="93">
        <v>3500</v>
      </c>
      <c r="F77" s="93">
        <v>3500</v>
      </c>
      <c r="G77" s="93">
        <v>3500</v>
      </c>
      <c r="H77" s="93">
        <v>3500</v>
      </c>
      <c r="I77" s="93">
        <v>3500</v>
      </c>
      <c r="J77" s="93">
        <v>3500</v>
      </c>
      <c r="K77" s="93">
        <v>3500</v>
      </c>
      <c r="L77" s="93">
        <v>3500</v>
      </c>
      <c r="M77" s="93">
        <v>3500</v>
      </c>
      <c r="N77" s="93">
        <v>3500</v>
      </c>
      <c r="O77" s="93">
        <v>3500</v>
      </c>
      <c r="P77" s="93">
        <v>3500</v>
      </c>
      <c r="Q77" s="94">
        <f>SUM(E77:P77)</f>
        <v>42000</v>
      </c>
    </row>
    <row r="78" spans="1:17" s="91" customFormat="1" x14ac:dyDescent="0.2">
      <c r="A78" s="90"/>
      <c r="B78" s="91" t="s">
        <v>152</v>
      </c>
      <c r="C78" s="96">
        <v>0</v>
      </c>
      <c r="D78" s="96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8">
        <f>SUM(E78:P78)</f>
        <v>0</v>
      </c>
    </row>
    <row r="79" spans="1:17" s="9" customFormat="1" x14ac:dyDescent="0.2">
      <c r="A79" s="166"/>
      <c r="B79" s="167" t="s">
        <v>25</v>
      </c>
      <c r="C79" s="110">
        <f t="shared" ref="C79:P79" si="12">SUM(C77:C78)</f>
        <v>150000</v>
      </c>
      <c r="D79" s="110">
        <f t="shared" si="12"/>
        <v>44258</v>
      </c>
      <c r="E79" s="167">
        <f t="shared" si="12"/>
        <v>3500</v>
      </c>
      <c r="F79" s="167">
        <f t="shared" si="12"/>
        <v>3500</v>
      </c>
      <c r="G79" s="167">
        <f t="shared" si="12"/>
        <v>3500</v>
      </c>
      <c r="H79" s="167">
        <f t="shared" si="12"/>
        <v>3500</v>
      </c>
      <c r="I79" s="167">
        <f t="shared" si="12"/>
        <v>3500</v>
      </c>
      <c r="J79" s="167">
        <f t="shared" si="12"/>
        <v>3500</v>
      </c>
      <c r="K79" s="167">
        <f t="shared" si="12"/>
        <v>3500</v>
      </c>
      <c r="L79" s="167">
        <f t="shared" si="12"/>
        <v>3500</v>
      </c>
      <c r="M79" s="167">
        <f t="shared" si="12"/>
        <v>3500</v>
      </c>
      <c r="N79" s="167">
        <f t="shared" si="12"/>
        <v>3500</v>
      </c>
      <c r="O79" s="167">
        <f t="shared" si="12"/>
        <v>3500</v>
      </c>
      <c r="P79" s="167">
        <f t="shared" si="12"/>
        <v>3500</v>
      </c>
      <c r="Q79" s="65">
        <f>SUM(E79:P79)</f>
        <v>42000</v>
      </c>
    </row>
    <row r="80" spans="1:17" x14ac:dyDescent="0.2">
      <c r="A80" s="61">
        <v>52507300</v>
      </c>
      <c r="B80" t="s">
        <v>127</v>
      </c>
      <c r="C80" s="92"/>
      <c r="D80" s="92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4"/>
    </row>
    <row r="81" spans="1:17" s="91" customFormat="1" x14ac:dyDescent="0.2">
      <c r="A81" s="90"/>
      <c r="B81" s="91" t="s">
        <v>152</v>
      </c>
      <c r="C81" s="92">
        <v>0</v>
      </c>
      <c r="D81" s="92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4">
        <f>SUM(E81:P81)</f>
        <v>0</v>
      </c>
    </row>
    <row r="82" spans="1:17" s="91" customFormat="1" x14ac:dyDescent="0.2">
      <c r="A82" s="90"/>
      <c r="B82" s="91" t="s">
        <v>152</v>
      </c>
      <c r="C82" s="96">
        <v>0</v>
      </c>
      <c r="D82" s="96">
        <v>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8">
        <f>SUM(E82:P82)</f>
        <v>0</v>
      </c>
    </row>
    <row r="83" spans="1:17" s="9" customFormat="1" x14ac:dyDescent="0.2">
      <c r="A83" s="166"/>
      <c r="B83" s="167" t="s">
        <v>25</v>
      </c>
      <c r="C83" s="110">
        <f t="shared" ref="C83:P83" si="13">SUM(C81:C82)</f>
        <v>0</v>
      </c>
      <c r="D83" s="110">
        <f t="shared" si="13"/>
        <v>0</v>
      </c>
      <c r="E83" s="167">
        <f t="shared" si="13"/>
        <v>0</v>
      </c>
      <c r="F83" s="167">
        <f t="shared" si="13"/>
        <v>0</v>
      </c>
      <c r="G83" s="167">
        <f t="shared" si="13"/>
        <v>0</v>
      </c>
      <c r="H83" s="167">
        <f t="shared" si="13"/>
        <v>0</v>
      </c>
      <c r="I83" s="167">
        <f t="shared" si="13"/>
        <v>0</v>
      </c>
      <c r="J83" s="167">
        <f t="shared" si="13"/>
        <v>0</v>
      </c>
      <c r="K83" s="167">
        <f t="shared" si="13"/>
        <v>0</v>
      </c>
      <c r="L83" s="167">
        <f t="shared" si="13"/>
        <v>0</v>
      </c>
      <c r="M83" s="167">
        <f t="shared" si="13"/>
        <v>0</v>
      </c>
      <c r="N83" s="167">
        <f t="shared" si="13"/>
        <v>0</v>
      </c>
      <c r="O83" s="167">
        <f t="shared" si="13"/>
        <v>0</v>
      </c>
      <c r="P83" s="167">
        <f t="shared" si="13"/>
        <v>0</v>
      </c>
      <c r="Q83" s="65">
        <f>SUM(E83:P83)</f>
        <v>0</v>
      </c>
    </row>
    <row r="84" spans="1:17" x14ac:dyDescent="0.2">
      <c r="A84" s="61">
        <v>52507400</v>
      </c>
      <c r="B84" t="s">
        <v>128</v>
      </c>
      <c r="C84" s="92"/>
      <c r="D84" s="92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4"/>
    </row>
    <row r="85" spans="1:17" s="91" customFormat="1" x14ac:dyDescent="0.2">
      <c r="A85" s="90"/>
      <c r="B85" s="91" t="s">
        <v>152</v>
      </c>
      <c r="C85" s="92">
        <v>0</v>
      </c>
      <c r="D85" s="92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4">
        <f>SUM(E85:P85)</f>
        <v>0</v>
      </c>
    </row>
    <row r="86" spans="1:17" s="91" customFormat="1" x14ac:dyDescent="0.2">
      <c r="A86" s="90"/>
      <c r="B86" s="91" t="s">
        <v>152</v>
      </c>
      <c r="C86" s="96">
        <v>0</v>
      </c>
      <c r="D86" s="96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8">
        <f>SUM(E86:P86)</f>
        <v>0</v>
      </c>
    </row>
    <row r="87" spans="1:17" s="9" customFormat="1" x14ac:dyDescent="0.2">
      <c r="A87" s="166"/>
      <c r="B87" s="167" t="s">
        <v>25</v>
      </c>
      <c r="C87" s="110">
        <f t="shared" ref="C87:P87" si="14">SUM(C85:C86)</f>
        <v>0</v>
      </c>
      <c r="D87" s="110">
        <f t="shared" si="14"/>
        <v>0</v>
      </c>
      <c r="E87" s="167">
        <f t="shared" si="14"/>
        <v>0</v>
      </c>
      <c r="F87" s="167">
        <f t="shared" si="14"/>
        <v>0</v>
      </c>
      <c r="G87" s="167">
        <f t="shared" si="14"/>
        <v>0</v>
      </c>
      <c r="H87" s="167">
        <f t="shared" si="14"/>
        <v>0</v>
      </c>
      <c r="I87" s="167">
        <f t="shared" si="14"/>
        <v>0</v>
      </c>
      <c r="J87" s="167">
        <f t="shared" si="14"/>
        <v>0</v>
      </c>
      <c r="K87" s="167">
        <f t="shared" si="14"/>
        <v>0</v>
      </c>
      <c r="L87" s="167">
        <f t="shared" si="14"/>
        <v>0</v>
      </c>
      <c r="M87" s="167">
        <f t="shared" si="14"/>
        <v>0</v>
      </c>
      <c r="N87" s="167">
        <f t="shared" si="14"/>
        <v>0</v>
      </c>
      <c r="O87" s="167">
        <f t="shared" si="14"/>
        <v>0</v>
      </c>
      <c r="P87" s="167">
        <f t="shared" si="14"/>
        <v>0</v>
      </c>
      <c r="Q87" s="65">
        <f>SUM(E87:P87)</f>
        <v>0</v>
      </c>
    </row>
    <row r="88" spans="1:17" x14ac:dyDescent="0.2">
      <c r="A88" s="61">
        <v>52507500</v>
      </c>
      <c r="B88" t="s">
        <v>129</v>
      </c>
      <c r="C88" s="92"/>
      <c r="D88" s="92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4"/>
    </row>
    <row r="89" spans="1:17" s="91" customFormat="1" x14ac:dyDescent="0.2">
      <c r="A89" s="90"/>
      <c r="B89" s="91" t="s">
        <v>152</v>
      </c>
      <c r="C89" s="92">
        <v>0</v>
      </c>
      <c r="D89" s="92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4">
        <f>SUM(E89:P89)</f>
        <v>0</v>
      </c>
    </row>
    <row r="90" spans="1:17" s="91" customFormat="1" x14ac:dyDescent="0.2">
      <c r="A90" s="90"/>
      <c r="B90" s="91" t="s">
        <v>152</v>
      </c>
      <c r="C90" s="96">
        <v>0</v>
      </c>
      <c r="D90" s="96">
        <v>0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8">
        <f>SUM(E90:P90)</f>
        <v>0</v>
      </c>
    </row>
    <row r="91" spans="1:17" s="9" customFormat="1" x14ac:dyDescent="0.2">
      <c r="A91" s="166"/>
      <c r="B91" s="167" t="s">
        <v>25</v>
      </c>
      <c r="C91" s="110">
        <f t="shared" ref="C91:P91" si="15">SUM(C89:C90)</f>
        <v>0</v>
      </c>
      <c r="D91" s="110">
        <f t="shared" si="15"/>
        <v>0</v>
      </c>
      <c r="E91" s="167">
        <f t="shared" si="15"/>
        <v>0</v>
      </c>
      <c r="F91" s="167">
        <f t="shared" si="15"/>
        <v>0</v>
      </c>
      <c r="G91" s="167">
        <f t="shared" si="15"/>
        <v>0</v>
      </c>
      <c r="H91" s="167">
        <f t="shared" si="15"/>
        <v>0</v>
      </c>
      <c r="I91" s="167">
        <f t="shared" si="15"/>
        <v>0</v>
      </c>
      <c r="J91" s="167">
        <f t="shared" si="15"/>
        <v>0</v>
      </c>
      <c r="K91" s="167">
        <f t="shared" si="15"/>
        <v>0</v>
      </c>
      <c r="L91" s="167">
        <f t="shared" si="15"/>
        <v>0</v>
      </c>
      <c r="M91" s="167">
        <f t="shared" si="15"/>
        <v>0</v>
      </c>
      <c r="N91" s="167">
        <f t="shared" si="15"/>
        <v>0</v>
      </c>
      <c r="O91" s="167">
        <f t="shared" si="15"/>
        <v>0</v>
      </c>
      <c r="P91" s="167">
        <f t="shared" si="15"/>
        <v>0</v>
      </c>
      <c r="Q91" s="65">
        <f>SUM(E91:P91)</f>
        <v>0</v>
      </c>
    </row>
    <row r="92" spans="1:17" x14ac:dyDescent="0.2">
      <c r="A92" s="61">
        <v>52507600</v>
      </c>
      <c r="B92" t="s">
        <v>130</v>
      </c>
      <c r="C92" s="92"/>
      <c r="D92" s="92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4"/>
    </row>
    <row r="93" spans="1:17" s="91" customFormat="1" x14ac:dyDescent="0.2">
      <c r="A93" s="90"/>
      <c r="B93" s="91" t="s">
        <v>152</v>
      </c>
      <c r="C93" s="92">
        <v>0</v>
      </c>
      <c r="D93" s="92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4">
        <f>SUM(E93:P93)</f>
        <v>0</v>
      </c>
    </row>
    <row r="94" spans="1:17" s="91" customFormat="1" x14ac:dyDescent="0.2">
      <c r="A94" s="90"/>
      <c r="B94" s="91" t="s">
        <v>152</v>
      </c>
      <c r="C94" s="96">
        <v>0</v>
      </c>
      <c r="D94" s="96">
        <v>0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8">
        <f>SUM(E94:P94)</f>
        <v>0</v>
      </c>
    </row>
    <row r="95" spans="1:17" s="9" customFormat="1" x14ac:dyDescent="0.2">
      <c r="A95" s="166"/>
      <c r="B95" s="167" t="s">
        <v>25</v>
      </c>
      <c r="C95" s="110">
        <f t="shared" ref="C95:P95" si="16">SUM(C93:C94)</f>
        <v>0</v>
      </c>
      <c r="D95" s="110">
        <f t="shared" si="16"/>
        <v>0</v>
      </c>
      <c r="E95" s="167">
        <f t="shared" si="16"/>
        <v>0</v>
      </c>
      <c r="F95" s="167">
        <f t="shared" si="16"/>
        <v>0</v>
      </c>
      <c r="G95" s="167">
        <f t="shared" si="16"/>
        <v>0</v>
      </c>
      <c r="H95" s="167">
        <f t="shared" si="16"/>
        <v>0</v>
      </c>
      <c r="I95" s="167">
        <f t="shared" si="16"/>
        <v>0</v>
      </c>
      <c r="J95" s="167">
        <f t="shared" si="16"/>
        <v>0</v>
      </c>
      <c r="K95" s="167">
        <f t="shared" si="16"/>
        <v>0</v>
      </c>
      <c r="L95" s="167">
        <f t="shared" si="16"/>
        <v>0</v>
      </c>
      <c r="M95" s="167">
        <f t="shared" si="16"/>
        <v>0</v>
      </c>
      <c r="N95" s="167">
        <f t="shared" si="16"/>
        <v>0</v>
      </c>
      <c r="O95" s="167">
        <f t="shared" si="16"/>
        <v>0</v>
      </c>
      <c r="P95" s="167">
        <f t="shared" si="16"/>
        <v>0</v>
      </c>
      <c r="Q95" s="65">
        <f>SUM(E95:P95)</f>
        <v>0</v>
      </c>
    </row>
    <row r="96" spans="1:17" x14ac:dyDescent="0.2">
      <c r="A96" s="61">
        <v>52507700</v>
      </c>
      <c r="B96" t="s">
        <v>131</v>
      </c>
      <c r="C96" s="92"/>
      <c r="D96" s="92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4"/>
    </row>
    <row r="97" spans="1:17" s="91" customFormat="1" x14ac:dyDescent="0.2">
      <c r="A97" s="90"/>
      <c r="B97" s="91" t="s">
        <v>152</v>
      </c>
      <c r="C97" s="92">
        <v>0</v>
      </c>
      <c r="D97" s="92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4">
        <f>SUM(E97:P97)</f>
        <v>0</v>
      </c>
    </row>
    <row r="98" spans="1:17" s="91" customFormat="1" x14ac:dyDescent="0.2">
      <c r="A98" s="90"/>
      <c r="B98" s="91" t="s">
        <v>152</v>
      </c>
      <c r="C98" s="96">
        <v>0</v>
      </c>
      <c r="D98" s="96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f>SUM(E98:P98)</f>
        <v>0</v>
      </c>
    </row>
    <row r="99" spans="1:17" s="9" customFormat="1" x14ac:dyDescent="0.2">
      <c r="A99" s="166"/>
      <c r="B99" s="167" t="s">
        <v>25</v>
      </c>
      <c r="C99" s="110">
        <f t="shared" ref="C99:P99" si="17">SUM(C97:C98)</f>
        <v>0</v>
      </c>
      <c r="D99" s="110">
        <f t="shared" si="17"/>
        <v>0</v>
      </c>
      <c r="E99" s="167">
        <f t="shared" si="17"/>
        <v>0</v>
      </c>
      <c r="F99" s="167">
        <f t="shared" si="17"/>
        <v>0</v>
      </c>
      <c r="G99" s="167">
        <f t="shared" si="17"/>
        <v>0</v>
      </c>
      <c r="H99" s="167">
        <f t="shared" si="17"/>
        <v>0</v>
      </c>
      <c r="I99" s="167">
        <f t="shared" si="17"/>
        <v>0</v>
      </c>
      <c r="J99" s="167">
        <f t="shared" si="17"/>
        <v>0</v>
      </c>
      <c r="K99" s="167">
        <f t="shared" si="17"/>
        <v>0</v>
      </c>
      <c r="L99" s="167">
        <f t="shared" si="17"/>
        <v>0</v>
      </c>
      <c r="M99" s="167">
        <f t="shared" si="17"/>
        <v>0</v>
      </c>
      <c r="N99" s="167">
        <f t="shared" si="17"/>
        <v>0</v>
      </c>
      <c r="O99" s="167">
        <f t="shared" si="17"/>
        <v>0</v>
      </c>
      <c r="P99" s="167">
        <f t="shared" si="17"/>
        <v>0</v>
      </c>
      <c r="Q99" s="65">
        <f>SUM(E99:P99)</f>
        <v>0</v>
      </c>
    </row>
    <row r="100" spans="1:17" x14ac:dyDescent="0.2">
      <c r="A100" s="61">
        <v>52508000</v>
      </c>
      <c r="B100" t="s">
        <v>132</v>
      </c>
      <c r="C100" s="92"/>
      <c r="D100" s="92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4"/>
    </row>
    <row r="101" spans="1:17" s="91" customFormat="1" x14ac:dyDescent="0.2">
      <c r="A101" s="90"/>
      <c r="B101" s="91" t="s">
        <v>249</v>
      </c>
      <c r="C101" s="92">
        <v>444996</v>
      </c>
      <c r="D101" s="92">
        <f>131027*2</f>
        <v>262054</v>
      </c>
      <c r="E101" s="93">
        <v>25000</v>
      </c>
      <c r="F101" s="93">
        <v>25000</v>
      </c>
      <c r="G101" s="93">
        <v>25000</v>
      </c>
      <c r="H101" s="93">
        <v>25000</v>
      </c>
      <c r="I101" s="93">
        <v>25000</v>
      </c>
      <c r="J101" s="93">
        <v>25000</v>
      </c>
      <c r="K101" s="93">
        <v>25000</v>
      </c>
      <c r="L101" s="93">
        <v>25000</v>
      </c>
      <c r="M101" s="93">
        <v>25000</v>
      </c>
      <c r="N101" s="93">
        <v>25000</v>
      </c>
      <c r="O101" s="93">
        <v>25000</v>
      </c>
      <c r="P101" s="93">
        <v>25000</v>
      </c>
      <c r="Q101" s="94">
        <f>SUM(E101:P101)</f>
        <v>300000</v>
      </c>
    </row>
    <row r="102" spans="1:17" s="91" customFormat="1" x14ac:dyDescent="0.2">
      <c r="A102" s="90"/>
      <c r="B102" s="91" t="s">
        <v>152</v>
      </c>
      <c r="C102" s="96">
        <v>0</v>
      </c>
      <c r="D102" s="96">
        <v>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f>SUM(E102:P102)</f>
        <v>0</v>
      </c>
    </row>
    <row r="103" spans="1:17" s="9" customFormat="1" ht="13.5" customHeight="1" x14ac:dyDescent="0.2">
      <c r="A103" s="166"/>
      <c r="B103" s="167" t="s">
        <v>25</v>
      </c>
      <c r="C103" s="110">
        <f t="shared" ref="C103:P103" si="18">SUM(C101:C102)</f>
        <v>444996</v>
      </c>
      <c r="D103" s="110">
        <f t="shared" si="18"/>
        <v>262054</v>
      </c>
      <c r="E103" s="167">
        <f t="shared" si="18"/>
        <v>25000</v>
      </c>
      <c r="F103" s="167">
        <f t="shared" si="18"/>
        <v>25000</v>
      </c>
      <c r="G103" s="167">
        <f t="shared" si="18"/>
        <v>25000</v>
      </c>
      <c r="H103" s="167">
        <f t="shared" si="18"/>
        <v>25000</v>
      </c>
      <c r="I103" s="167">
        <f t="shared" si="18"/>
        <v>25000</v>
      </c>
      <c r="J103" s="167">
        <f t="shared" si="18"/>
        <v>25000</v>
      </c>
      <c r="K103" s="167">
        <f t="shared" si="18"/>
        <v>25000</v>
      </c>
      <c r="L103" s="167">
        <f t="shared" si="18"/>
        <v>25000</v>
      </c>
      <c r="M103" s="167">
        <f t="shared" si="18"/>
        <v>25000</v>
      </c>
      <c r="N103" s="167">
        <f t="shared" si="18"/>
        <v>25000</v>
      </c>
      <c r="O103" s="167">
        <f t="shared" si="18"/>
        <v>25000</v>
      </c>
      <c r="P103" s="167">
        <f t="shared" si="18"/>
        <v>25000</v>
      </c>
      <c r="Q103" s="65">
        <f>SUM(E103:P103)</f>
        <v>300000</v>
      </c>
    </row>
    <row r="104" spans="1:17" s="182" customFormat="1" ht="13.5" customHeight="1" x14ac:dyDescent="0.2">
      <c r="A104" s="181"/>
      <c r="C104" s="110"/>
      <c r="D104" s="110"/>
      <c r="Q104" s="65"/>
    </row>
    <row r="105" spans="1:17" s="23" customFormat="1" ht="15.75" x14ac:dyDescent="0.25">
      <c r="A105" s="74"/>
      <c r="B105" s="23" t="s">
        <v>164</v>
      </c>
      <c r="C105" s="112">
        <f t="shared" ref="C105:Q105" si="19">+C71+C75+C79+C83+C87+C91+C95+C99+C103</f>
        <v>594996</v>
      </c>
      <c r="D105" s="112">
        <f t="shared" si="19"/>
        <v>306312</v>
      </c>
      <c r="E105" s="184">
        <f t="shared" si="19"/>
        <v>28500</v>
      </c>
      <c r="F105" s="184">
        <f t="shared" si="19"/>
        <v>28500</v>
      </c>
      <c r="G105" s="184">
        <f t="shared" si="19"/>
        <v>28500</v>
      </c>
      <c r="H105" s="184">
        <f t="shared" si="19"/>
        <v>28500</v>
      </c>
      <c r="I105" s="184">
        <f t="shared" si="19"/>
        <v>28500</v>
      </c>
      <c r="J105" s="184">
        <f t="shared" si="19"/>
        <v>28500</v>
      </c>
      <c r="K105" s="184">
        <f t="shared" si="19"/>
        <v>28500</v>
      </c>
      <c r="L105" s="184">
        <f t="shared" si="19"/>
        <v>28500</v>
      </c>
      <c r="M105" s="184">
        <f t="shared" si="19"/>
        <v>28500</v>
      </c>
      <c r="N105" s="184">
        <f t="shared" si="19"/>
        <v>28500</v>
      </c>
      <c r="O105" s="184">
        <f t="shared" si="19"/>
        <v>28500</v>
      </c>
      <c r="P105" s="184">
        <f t="shared" si="19"/>
        <v>28500</v>
      </c>
      <c r="Q105" s="112">
        <f t="shared" si="19"/>
        <v>342000</v>
      </c>
    </row>
    <row r="106" spans="1:17" s="23" customFormat="1" ht="15.75" x14ac:dyDescent="0.25">
      <c r="A106" s="74"/>
      <c r="C106" s="114"/>
      <c r="D106" s="114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14"/>
    </row>
    <row r="107" spans="1:17" s="23" customFormat="1" ht="15.75" x14ac:dyDescent="0.25">
      <c r="A107" s="74"/>
      <c r="C107" s="114"/>
      <c r="D107" s="114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49"/>
    </row>
    <row r="108" spans="1:17" ht="15.75" x14ac:dyDescent="0.25">
      <c r="A108" s="73" t="s">
        <v>68</v>
      </c>
      <c r="B108" s="66"/>
      <c r="C108" s="113"/>
      <c r="D108" s="113"/>
      <c r="E108" s="11"/>
      <c r="F108" s="11"/>
      <c r="G108" s="11"/>
      <c r="H108" s="11"/>
      <c r="I108" s="11"/>
      <c r="J108" s="11"/>
      <c r="K108" s="11"/>
      <c r="L108" s="11"/>
      <c r="M108" s="4"/>
      <c r="N108" s="4"/>
      <c r="O108" s="4"/>
      <c r="P108" s="4"/>
      <c r="Q108" s="44"/>
    </row>
    <row r="109" spans="1:17" x14ac:dyDescent="0.2">
      <c r="A109" s="61">
        <v>52500500</v>
      </c>
      <c r="B109" t="s">
        <v>76</v>
      </c>
      <c r="C109" s="92"/>
      <c r="D109" s="9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4"/>
    </row>
    <row r="110" spans="1:17" s="91" customFormat="1" x14ac:dyDescent="0.2">
      <c r="A110" s="90"/>
      <c r="B110" s="91" t="s">
        <v>250</v>
      </c>
      <c r="C110" s="92">
        <v>459996</v>
      </c>
      <c r="D110" s="92">
        <v>170000</v>
      </c>
      <c r="E110" s="93">
        <v>15000</v>
      </c>
      <c r="F110" s="93">
        <v>15000</v>
      </c>
      <c r="G110" s="93">
        <v>15000</v>
      </c>
      <c r="H110" s="93">
        <v>15000</v>
      </c>
      <c r="I110" s="93">
        <v>15000</v>
      </c>
      <c r="J110" s="93">
        <v>15000</v>
      </c>
      <c r="K110" s="93">
        <v>15000</v>
      </c>
      <c r="L110" s="93">
        <v>15000</v>
      </c>
      <c r="M110" s="93">
        <v>15000</v>
      </c>
      <c r="N110" s="93">
        <v>15000</v>
      </c>
      <c r="O110" s="93">
        <v>15000</v>
      </c>
      <c r="P110" s="93">
        <v>15000</v>
      </c>
      <c r="Q110" s="94">
        <f>SUM(E110:P110)</f>
        <v>180000</v>
      </c>
    </row>
    <row r="111" spans="1:17" s="91" customFormat="1" x14ac:dyDescent="0.2">
      <c r="A111" s="90"/>
      <c r="B111" s="91" t="s">
        <v>152</v>
      </c>
      <c r="C111" s="96">
        <v>0</v>
      </c>
      <c r="D111" s="96">
        <v>0</v>
      </c>
      <c r="E111" s="97">
        <v>0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8">
        <f>SUM(E111:P111)</f>
        <v>0</v>
      </c>
    </row>
    <row r="112" spans="1:17" s="9" customFormat="1" x14ac:dyDescent="0.2">
      <c r="A112" s="166"/>
      <c r="B112" s="167" t="s">
        <v>25</v>
      </c>
      <c r="C112" s="110">
        <f t="shared" ref="C112:P112" si="20">SUM(C110:C111)</f>
        <v>459996</v>
      </c>
      <c r="D112" s="110">
        <f t="shared" si="20"/>
        <v>170000</v>
      </c>
      <c r="E112" s="167">
        <f t="shared" si="20"/>
        <v>15000</v>
      </c>
      <c r="F112" s="167">
        <f t="shared" si="20"/>
        <v>15000</v>
      </c>
      <c r="G112" s="167">
        <f t="shared" si="20"/>
        <v>15000</v>
      </c>
      <c r="H112" s="167">
        <f t="shared" si="20"/>
        <v>15000</v>
      </c>
      <c r="I112" s="167">
        <f t="shared" si="20"/>
        <v>15000</v>
      </c>
      <c r="J112" s="167">
        <f t="shared" si="20"/>
        <v>15000</v>
      </c>
      <c r="K112" s="167">
        <f t="shared" si="20"/>
        <v>15000</v>
      </c>
      <c r="L112" s="167">
        <f t="shared" si="20"/>
        <v>15000</v>
      </c>
      <c r="M112" s="167">
        <f t="shared" si="20"/>
        <v>15000</v>
      </c>
      <c r="N112" s="167">
        <f t="shared" si="20"/>
        <v>15000</v>
      </c>
      <c r="O112" s="167">
        <f t="shared" si="20"/>
        <v>15000</v>
      </c>
      <c r="P112" s="167">
        <f t="shared" si="20"/>
        <v>15000</v>
      </c>
      <c r="Q112" s="65">
        <f>SUM(E112:P112)</f>
        <v>180000</v>
      </c>
    </row>
    <row r="113" spans="1:17" x14ac:dyDescent="0.2">
      <c r="A113" s="61">
        <v>52503500</v>
      </c>
      <c r="B113" t="s">
        <v>77</v>
      </c>
      <c r="C113" s="92"/>
      <c r="D113" s="92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4"/>
    </row>
    <row r="114" spans="1:17" s="91" customFormat="1" x14ac:dyDescent="0.2">
      <c r="A114" s="90"/>
      <c r="B114" s="91" t="s">
        <v>251</v>
      </c>
      <c r="C114" s="92">
        <v>15400</v>
      </c>
      <c r="D114" s="92">
        <f>7904*2</f>
        <v>15808</v>
      </c>
      <c r="E114" s="93">
        <v>1400</v>
      </c>
      <c r="F114" s="93">
        <v>1400</v>
      </c>
      <c r="G114" s="93">
        <v>1400</v>
      </c>
      <c r="H114" s="93">
        <v>1400</v>
      </c>
      <c r="I114" s="93">
        <v>1400</v>
      </c>
      <c r="J114" s="93">
        <v>1400</v>
      </c>
      <c r="K114" s="93">
        <v>1400</v>
      </c>
      <c r="L114" s="93">
        <v>1400</v>
      </c>
      <c r="M114" s="93">
        <v>1400</v>
      </c>
      <c r="N114" s="93">
        <v>1400</v>
      </c>
      <c r="O114" s="93">
        <v>1400</v>
      </c>
      <c r="P114" s="93">
        <v>1400</v>
      </c>
      <c r="Q114" s="94">
        <f>SUM(E114:P114)</f>
        <v>16800</v>
      </c>
    </row>
    <row r="115" spans="1:17" s="91" customFormat="1" x14ac:dyDescent="0.2">
      <c r="A115" s="90"/>
      <c r="B115" s="91" t="s">
        <v>152</v>
      </c>
      <c r="C115" s="96">
        <v>0</v>
      </c>
      <c r="D115" s="96">
        <v>0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8">
        <f>SUM(E115:P115)</f>
        <v>0</v>
      </c>
    </row>
    <row r="116" spans="1:17" s="9" customFormat="1" ht="13.5" customHeight="1" x14ac:dyDescent="0.2">
      <c r="A116" s="166"/>
      <c r="B116" s="167" t="s">
        <v>25</v>
      </c>
      <c r="C116" s="110">
        <f t="shared" ref="C116:P116" si="21">SUM(C114:C115)</f>
        <v>15400</v>
      </c>
      <c r="D116" s="110">
        <f t="shared" si="21"/>
        <v>15808</v>
      </c>
      <c r="E116" s="167">
        <f t="shared" si="21"/>
        <v>1400</v>
      </c>
      <c r="F116" s="167">
        <f t="shared" si="21"/>
        <v>1400</v>
      </c>
      <c r="G116" s="167">
        <f t="shared" si="21"/>
        <v>1400</v>
      </c>
      <c r="H116" s="167">
        <f t="shared" si="21"/>
        <v>1400</v>
      </c>
      <c r="I116" s="167">
        <f t="shared" si="21"/>
        <v>1400</v>
      </c>
      <c r="J116" s="167">
        <f t="shared" si="21"/>
        <v>1400</v>
      </c>
      <c r="K116" s="167">
        <f t="shared" si="21"/>
        <v>1400</v>
      </c>
      <c r="L116" s="167">
        <f t="shared" si="21"/>
        <v>1400</v>
      </c>
      <c r="M116" s="167">
        <f t="shared" si="21"/>
        <v>1400</v>
      </c>
      <c r="N116" s="167">
        <f t="shared" si="21"/>
        <v>1400</v>
      </c>
      <c r="O116" s="167">
        <f t="shared" si="21"/>
        <v>1400</v>
      </c>
      <c r="P116" s="167">
        <f t="shared" si="21"/>
        <v>1400</v>
      </c>
      <c r="Q116" s="65">
        <f>SUM(E116:P116)</f>
        <v>16800</v>
      </c>
    </row>
    <row r="117" spans="1:17" x14ac:dyDescent="0.2">
      <c r="A117" s="61">
        <v>52504000</v>
      </c>
      <c r="B117" t="s">
        <v>78</v>
      </c>
      <c r="C117" s="92"/>
      <c r="D117" s="9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4"/>
    </row>
    <row r="118" spans="1:17" s="91" customFormat="1" x14ac:dyDescent="0.2">
      <c r="A118" s="90"/>
      <c r="B118" s="91" t="s">
        <v>252</v>
      </c>
      <c r="C118" s="92">
        <v>28896</v>
      </c>
      <c r="D118" s="92">
        <v>22500</v>
      </c>
      <c r="E118" s="93">
        <v>2000</v>
      </c>
      <c r="F118" s="93">
        <v>2000</v>
      </c>
      <c r="G118" s="93">
        <v>2000</v>
      </c>
      <c r="H118" s="93">
        <v>2000</v>
      </c>
      <c r="I118" s="93">
        <v>2000</v>
      </c>
      <c r="J118" s="93">
        <v>2000</v>
      </c>
      <c r="K118" s="93">
        <v>2000</v>
      </c>
      <c r="L118" s="93">
        <v>2000</v>
      </c>
      <c r="M118" s="93">
        <v>2000</v>
      </c>
      <c r="N118" s="93">
        <v>2000</v>
      </c>
      <c r="O118" s="93">
        <v>2000</v>
      </c>
      <c r="P118" s="93">
        <v>2000</v>
      </c>
      <c r="Q118" s="94">
        <f>SUM(E118:P118)</f>
        <v>24000</v>
      </c>
    </row>
    <row r="119" spans="1:17" s="91" customFormat="1" x14ac:dyDescent="0.2">
      <c r="A119" s="90"/>
      <c r="B119" s="91" t="s">
        <v>152</v>
      </c>
      <c r="C119" s="96">
        <v>0</v>
      </c>
      <c r="D119" s="96">
        <v>0</v>
      </c>
      <c r="E119" s="97">
        <v>0</v>
      </c>
      <c r="F119" s="97">
        <v>0</v>
      </c>
      <c r="G119" s="97">
        <v>0</v>
      </c>
      <c r="H119" s="97">
        <v>0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8">
        <f>SUM(E119:P119)</f>
        <v>0</v>
      </c>
    </row>
    <row r="120" spans="1:17" s="9" customFormat="1" ht="15" customHeight="1" x14ac:dyDescent="0.2">
      <c r="A120" s="166"/>
      <c r="B120" s="167" t="s">
        <v>25</v>
      </c>
      <c r="C120" s="110">
        <f t="shared" ref="C120:P120" si="22">SUM(C118:C119)</f>
        <v>28896</v>
      </c>
      <c r="D120" s="110">
        <f t="shared" si="22"/>
        <v>22500</v>
      </c>
      <c r="E120" s="167">
        <f t="shared" si="22"/>
        <v>2000</v>
      </c>
      <c r="F120" s="167">
        <f t="shared" si="22"/>
        <v>2000</v>
      </c>
      <c r="G120" s="167">
        <f t="shared" si="22"/>
        <v>2000</v>
      </c>
      <c r="H120" s="167">
        <f t="shared" si="22"/>
        <v>2000</v>
      </c>
      <c r="I120" s="167">
        <f t="shared" si="22"/>
        <v>2000</v>
      </c>
      <c r="J120" s="167">
        <f t="shared" si="22"/>
        <v>2000</v>
      </c>
      <c r="K120" s="167">
        <f t="shared" si="22"/>
        <v>2000</v>
      </c>
      <c r="L120" s="167">
        <f t="shared" si="22"/>
        <v>2000</v>
      </c>
      <c r="M120" s="167">
        <f t="shared" si="22"/>
        <v>2000</v>
      </c>
      <c r="N120" s="167">
        <f t="shared" si="22"/>
        <v>2000</v>
      </c>
      <c r="O120" s="167">
        <f t="shared" si="22"/>
        <v>2000</v>
      </c>
      <c r="P120" s="167">
        <f t="shared" si="22"/>
        <v>2000</v>
      </c>
      <c r="Q120" s="65">
        <f>SUM(E120:P120)</f>
        <v>24000</v>
      </c>
    </row>
    <row r="121" spans="1:17" x14ac:dyDescent="0.2">
      <c r="A121" s="61">
        <v>52504100</v>
      </c>
      <c r="B121" t="s">
        <v>73</v>
      </c>
      <c r="C121" s="92"/>
      <c r="D121" s="92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4"/>
    </row>
    <row r="122" spans="1:17" s="91" customFormat="1" x14ac:dyDescent="0.2">
      <c r="A122" s="90"/>
      <c r="B122" s="91" t="s">
        <v>253</v>
      </c>
      <c r="C122" s="92">
        <v>60000</v>
      </c>
      <c r="D122" s="92">
        <v>45000</v>
      </c>
      <c r="E122" s="93">
        <v>4000</v>
      </c>
      <c r="F122" s="93">
        <v>4000</v>
      </c>
      <c r="G122" s="93">
        <v>4000</v>
      </c>
      <c r="H122" s="93">
        <v>4000</v>
      </c>
      <c r="I122" s="93">
        <v>4000</v>
      </c>
      <c r="J122" s="93">
        <v>4000</v>
      </c>
      <c r="K122" s="93">
        <v>4000</v>
      </c>
      <c r="L122" s="93">
        <v>4000</v>
      </c>
      <c r="M122" s="93">
        <v>4000</v>
      </c>
      <c r="N122" s="93">
        <v>4000</v>
      </c>
      <c r="O122" s="93">
        <v>4000</v>
      </c>
      <c r="P122" s="93">
        <v>4000</v>
      </c>
      <c r="Q122" s="94">
        <f>SUM(E122:P122)</f>
        <v>48000</v>
      </c>
    </row>
    <row r="123" spans="1:17" s="91" customFormat="1" x14ac:dyDescent="0.2">
      <c r="A123" s="90"/>
      <c r="B123" s="91" t="s">
        <v>152</v>
      </c>
      <c r="C123" s="96">
        <v>0</v>
      </c>
      <c r="D123" s="96">
        <v>0</v>
      </c>
      <c r="E123" s="97">
        <v>0</v>
      </c>
      <c r="F123" s="97">
        <v>0</v>
      </c>
      <c r="G123" s="97">
        <v>0</v>
      </c>
      <c r="H123" s="97">
        <v>0</v>
      </c>
      <c r="I123" s="97">
        <v>0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8">
        <f>SUM(E123:P123)</f>
        <v>0</v>
      </c>
    </row>
    <row r="124" spans="1:17" s="9" customFormat="1" x14ac:dyDescent="0.2">
      <c r="A124" s="166"/>
      <c r="B124" s="167" t="s">
        <v>25</v>
      </c>
      <c r="C124" s="110">
        <f t="shared" ref="C124:P124" si="23">SUM(C122:C123)</f>
        <v>60000</v>
      </c>
      <c r="D124" s="110">
        <f t="shared" si="23"/>
        <v>45000</v>
      </c>
      <c r="E124" s="167">
        <f t="shared" si="23"/>
        <v>4000</v>
      </c>
      <c r="F124" s="167">
        <f t="shared" si="23"/>
        <v>4000</v>
      </c>
      <c r="G124" s="167">
        <f t="shared" si="23"/>
        <v>4000</v>
      </c>
      <c r="H124" s="167">
        <f t="shared" si="23"/>
        <v>4000</v>
      </c>
      <c r="I124" s="167">
        <f t="shared" si="23"/>
        <v>4000</v>
      </c>
      <c r="J124" s="167">
        <f t="shared" si="23"/>
        <v>4000</v>
      </c>
      <c r="K124" s="167">
        <f t="shared" si="23"/>
        <v>4000</v>
      </c>
      <c r="L124" s="167">
        <f t="shared" si="23"/>
        <v>4000</v>
      </c>
      <c r="M124" s="167">
        <f t="shared" si="23"/>
        <v>4000</v>
      </c>
      <c r="N124" s="167">
        <f t="shared" si="23"/>
        <v>4000</v>
      </c>
      <c r="O124" s="167">
        <f t="shared" si="23"/>
        <v>4000</v>
      </c>
      <c r="P124" s="167">
        <f t="shared" si="23"/>
        <v>4000</v>
      </c>
      <c r="Q124" s="65">
        <f>SUM(E124:P124)</f>
        <v>48000</v>
      </c>
    </row>
    <row r="125" spans="1:17" x14ac:dyDescent="0.2">
      <c r="A125" s="61">
        <v>52504200</v>
      </c>
      <c r="B125" t="s">
        <v>74</v>
      </c>
      <c r="C125" s="92"/>
      <c r="D125" s="92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4"/>
    </row>
    <row r="126" spans="1:17" s="91" customFormat="1" x14ac:dyDescent="0.2">
      <c r="A126" s="90"/>
      <c r="B126" s="91" t="s">
        <v>152</v>
      </c>
      <c r="C126" s="92">
        <v>0</v>
      </c>
      <c r="D126" s="92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4">
        <f>SUM(E126:P126)</f>
        <v>0</v>
      </c>
    </row>
    <row r="127" spans="1:17" s="91" customFormat="1" x14ac:dyDescent="0.2">
      <c r="A127" s="90"/>
      <c r="B127" s="91" t="s">
        <v>152</v>
      </c>
      <c r="C127" s="96">
        <v>0</v>
      </c>
      <c r="D127" s="96">
        <v>0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8">
        <f>SUM(E127:P127)</f>
        <v>0</v>
      </c>
    </row>
    <row r="128" spans="1:17" s="9" customFormat="1" x14ac:dyDescent="0.2">
      <c r="A128" s="166"/>
      <c r="B128" s="167" t="s">
        <v>25</v>
      </c>
      <c r="C128" s="110">
        <f t="shared" ref="C128:P128" si="24">SUM(C126:C127)</f>
        <v>0</v>
      </c>
      <c r="D128" s="110">
        <f t="shared" si="24"/>
        <v>0</v>
      </c>
      <c r="E128" s="167">
        <f t="shared" si="24"/>
        <v>0</v>
      </c>
      <c r="F128" s="167">
        <f t="shared" si="24"/>
        <v>0</v>
      </c>
      <c r="G128" s="167">
        <f t="shared" si="24"/>
        <v>0</v>
      </c>
      <c r="H128" s="167">
        <f t="shared" si="24"/>
        <v>0</v>
      </c>
      <c r="I128" s="167">
        <f t="shared" si="24"/>
        <v>0</v>
      </c>
      <c r="J128" s="167">
        <f t="shared" si="24"/>
        <v>0</v>
      </c>
      <c r="K128" s="167">
        <f t="shared" si="24"/>
        <v>0</v>
      </c>
      <c r="L128" s="167">
        <f t="shared" si="24"/>
        <v>0</v>
      </c>
      <c r="M128" s="167">
        <f t="shared" si="24"/>
        <v>0</v>
      </c>
      <c r="N128" s="167">
        <f t="shared" si="24"/>
        <v>0</v>
      </c>
      <c r="O128" s="167">
        <f t="shared" si="24"/>
        <v>0</v>
      </c>
      <c r="P128" s="167">
        <f t="shared" si="24"/>
        <v>0</v>
      </c>
      <c r="Q128" s="65">
        <f>SUM(E128:P128)</f>
        <v>0</v>
      </c>
    </row>
    <row r="129" spans="1:17" x14ac:dyDescent="0.2">
      <c r="A129" s="61">
        <v>52504300</v>
      </c>
      <c r="B129" t="s">
        <v>161</v>
      </c>
      <c r="C129" s="92"/>
      <c r="D129" s="92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4"/>
    </row>
    <row r="130" spans="1:17" s="91" customFormat="1" x14ac:dyDescent="0.2">
      <c r="A130" s="90"/>
      <c r="B130" s="91" t="s">
        <v>152</v>
      </c>
      <c r="C130" s="92">
        <v>0</v>
      </c>
      <c r="D130" s="92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4">
        <f>SUM(E130:P130)</f>
        <v>0</v>
      </c>
    </row>
    <row r="131" spans="1:17" s="91" customFormat="1" x14ac:dyDescent="0.2">
      <c r="A131" s="90"/>
      <c r="B131" s="91" t="s">
        <v>152</v>
      </c>
      <c r="C131" s="96">
        <v>0</v>
      </c>
      <c r="D131" s="96">
        <v>0</v>
      </c>
      <c r="E131" s="97">
        <v>0</v>
      </c>
      <c r="F131" s="97">
        <v>0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8">
        <f>SUM(E131:P131)</f>
        <v>0</v>
      </c>
    </row>
    <row r="132" spans="1:17" s="9" customFormat="1" x14ac:dyDescent="0.2">
      <c r="A132" s="166"/>
      <c r="B132" s="167" t="s">
        <v>25</v>
      </c>
      <c r="C132" s="110">
        <f t="shared" ref="C132:P132" si="25">SUM(C130:C131)</f>
        <v>0</v>
      </c>
      <c r="D132" s="110">
        <f t="shared" si="25"/>
        <v>0</v>
      </c>
      <c r="E132" s="167">
        <f t="shared" si="25"/>
        <v>0</v>
      </c>
      <c r="F132" s="167">
        <f t="shared" si="25"/>
        <v>0</v>
      </c>
      <c r="G132" s="167">
        <f t="shared" si="25"/>
        <v>0</v>
      </c>
      <c r="H132" s="167">
        <f t="shared" si="25"/>
        <v>0</v>
      </c>
      <c r="I132" s="167">
        <f t="shared" si="25"/>
        <v>0</v>
      </c>
      <c r="J132" s="167">
        <f t="shared" si="25"/>
        <v>0</v>
      </c>
      <c r="K132" s="167">
        <f t="shared" si="25"/>
        <v>0</v>
      </c>
      <c r="L132" s="167">
        <f t="shared" si="25"/>
        <v>0</v>
      </c>
      <c r="M132" s="167">
        <f t="shared" si="25"/>
        <v>0</v>
      </c>
      <c r="N132" s="167">
        <f t="shared" si="25"/>
        <v>0</v>
      </c>
      <c r="O132" s="167">
        <f t="shared" si="25"/>
        <v>0</v>
      </c>
      <c r="P132" s="167">
        <f t="shared" si="25"/>
        <v>0</v>
      </c>
      <c r="Q132" s="65">
        <f>SUM(E132:P132)</f>
        <v>0</v>
      </c>
    </row>
    <row r="133" spans="1:17" x14ac:dyDescent="0.2">
      <c r="A133" s="61">
        <v>52504500</v>
      </c>
      <c r="B133" t="s">
        <v>79</v>
      </c>
      <c r="C133" s="92"/>
      <c r="D133" s="9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4"/>
    </row>
    <row r="134" spans="1:17" s="91" customFormat="1" x14ac:dyDescent="0.2">
      <c r="A134" s="90"/>
      <c r="B134" s="91" t="s">
        <v>152</v>
      </c>
      <c r="C134" s="92">
        <v>7200</v>
      </c>
      <c r="D134" s="92">
        <f>3328*2</f>
        <v>6656</v>
      </c>
      <c r="E134" s="93">
        <v>600</v>
      </c>
      <c r="F134" s="93">
        <v>600</v>
      </c>
      <c r="G134" s="93">
        <v>600</v>
      </c>
      <c r="H134" s="93">
        <v>600</v>
      </c>
      <c r="I134" s="93">
        <v>600</v>
      </c>
      <c r="J134" s="93">
        <v>600</v>
      </c>
      <c r="K134" s="93">
        <v>600</v>
      </c>
      <c r="L134" s="93">
        <v>600</v>
      </c>
      <c r="M134" s="93">
        <v>600</v>
      </c>
      <c r="N134" s="93">
        <v>600</v>
      </c>
      <c r="O134" s="93">
        <v>600</v>
      </c>
      <c r="P134" s="93">
        <v>600</v>
      </c>
      <c r="Q134" s="94">
        <f>SUM(E134:P134)</f>
        <v>7200</v>
      </c>
    </row>
    <row r="135" spans="1:17" s="91" customFormat="1" x14ac:dyDescent="0.2">
      <c r="A135" s="90"/>
      <c r="B135" s="91" t="s">
        <v>152</v>
      </c>
      <c r="C135" s="96">
        <v>0</v>
      </c>
      <c r="D135" s="96">
        <v>0</v>
      </c>
      <c r="E135" s="97">
        <v>0</v>
      </c>
      <c r="F135" s="97">
        <v>0</v>
      </c>
      <c r="G135" s="97">
        <v>0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8">
        <f>SUM(E135:P135)</f>
        <v>0</v>
      </c>
    </row>
    <row r="136" spans="1:17" s="9" customFormat="1" x14ac:dyDescent="0.2">
      <c r="A136" s="166"/>
      <c r="B136" s="167" t="s">
        <v>25</v>
      </c>
      <c r="C136" s="110">
        <f t="shared" ref="C136:P136" si="26">SUM(C134:C135)</f>
        <v>7200</v>
      </c>
      <c r="D136" s="110">
        <f t="shared" si="26"/>
        <v>6656</v>
      </c>
      <c r="E136" s="167">
        <f t="shared" si="26"/>
        <v>600</v>
      </c>
      <c r="F136" s="167">
        <f t="shared" si="26"/>
        <v>600</v>
      </c>
      <c r="G136" s="167">
        <f t="shared" si="26"/>
        <v>600</v>
      </c>
      <c r="H136" s="167">
        <f t="shared" si="26"/>
        <v>600</v>
      </c>
      <c r="I136" s="167">
        <f t="shared" si="26"/>
        <v>600</v>
      </c>
      <c r="J136" s="167">
        <f t="shared" si="26"/>
        <v>600</v>
      </c>
      <c r="K136" s="167">
        <f t="shared" si="26"/>
        <v>600</v>
      </c>
      <c r="L136" s="167">
        <f t="shared" si="26"/>
        <v>600</v>
      </c>
      <c r="M136" s="167">
        <f t="shared" si="26"/>
        <v>600</v>
      </c>
      <c r="N136" s="167">
        <f t="shared" si="26"/>
        <v>600</v>
      </c>
      <c r="O136" s="167">
        <f t="shared" si="26"/>
        <v>600</v>
      </c>
      <c r="P136" s="167">
        <f t="shared" si="26"/>
        <v>600</v>
      </c>
      <c r="Q136" s="65">
        <f>SUM(E136:P136)</f>
        <v>7200</v>
      </c>
    </row>
    <row r="137" spans="1:17" x14ac:dyDescent="0.2">
      <c r="A137" s="61">
        <v>52505000</v>
      </c>
      <c r="B137" t="s">
        <v>80</v>
      </c>
      <c r="C137" s="92"/>
      <c r="D137" s="92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4"/>
    </row>
    <row r="138" spans="1:17" s="91" customFormat="1" x14ac:dyDescent="0.2">
      <c r="A138" s="90"/>
      <c r="B138" s="91" t="s">
        <v>152</v>
      </c>
      <c r="C138" s="92">
        <v>0</v>
      </c>
      <c r="D138" s="92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4">
        <f>SUM(E138:P138)</f>
        <v>0</v>
      </c>
    </row>
    <row r="139" spans="1:17" s="91" customFormat="1" x14ac:dyDescent="0.2">
      <c r="A139" s="90"/>
      <c r="B139" s="91" t="s">
        <v>152</v>
      </c>
      <c r="C139" s="96">
        <v>0</v>
      </c>
      <c r="D139" s="96">
        <v>0</v>
      </c>
      <c r="E139" s="97">
        <v>0</v>
      </c>
      <c r="F139" s="97">
        <v>0</v>
      </c>
      <c r="G139" s="97">
        <v>0</v>
      </c>
      <c r="H139" s="97">
        <v>0</v>
      </c>
      <c r="I139" s="97">
        <v>0</v>
      </c>
      <c r="J139" s="97">
        <v>0</v>
      </c>
      <c r="K139" s="97">
        <v>0</v>
      </c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8">
        <f>SUM(E139:P139)</f>
        <v>0</v>
      </c>
    </row>
    <row r="140" spans="1:17" s="9" customFormat="1" ht="13.5" customHeight="1" x14ac:dyDescent="0.2">
      <c r="A140" s="166"/>
      <c r="B140" s="167" t="s">
        <v>25</v>
      </c>
      <c r="C140" s="110">
        <f t="shared" ref="C140:P140" si="27">SUM(C138:C139)</f>
        <v>0</v>
      </c>
      <c r="D140" s="110">
        <f t="shared" si="27"/>
        <v>0</v>
      </c>
      <c r="E140" s="167">
        <f t="shared" si="27"/>
        <v>0</v>
      </c>
      <c r="F140" s="167">
        <f t="shared" si="27"/>
        <v>0</v>
      </c>
      <c r="G140" s="167">
        <f t="shared" si="27"/>
        <v>0</v>
      </c>
      <c r="H140" s="167">
        <f t="shared" si="27"/>
        <v>0</v>
      </c>
      <c r="I140" s="167">
        <f t="shared" si="27"/>
        <v>0</v>
      </c>
      <c r="J140" s="167">
        <f t="shared" si="27"/>
        <v>0</v>
      </c>
      <c r="K140" s="167">
        <f t="shared" si="27"/>
        <v>0</v>
      </c>
      <c r="L140" s="167">
        <f t="shared" si="27"/>
        <v>0</v>
      </c>
      <c r="M140" s="167">
        <f t="shared" si="27"/>
        <v>0</v>
      </c>
      <c r="N140" s="167">
        <f t="shared" si="27"/>
        <v>0</v>
      </c>
      <c r="O140" s="167">
        <f t="shared" si="27"/>
        <v>0</v>
      </c>
      <c r="P140" s="167">
        <f t="shared" si="27"/>
        <v>0</v>
      </c>
      <c r="Q140" s="65">
        <f>SUM(E140:P140)</f>
        <v>0</v>
      </c>
    </row>
    <row r="141" spans="1:17" x14ac:dyDescent="0.2">
      <c r="A141" s="61">
        <v>52505500</v>
      </c>
      <c r="B141" t="s">
        <v>81</v>
      </c>
      <c r="C141" s="92"/>
      <c r="D141" s="92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4"/>
    </row>
    <row r="142" spans="1:17" s="91" customFormat="1" x14ac:dyDescent="0.2">
      <c r="A142" s="90"/>
      <c r="B142" s="91" t="s">
        <v>152</v>
      </c>
      <c r="C142" s="92">
        <v>0</v>
      </c>
      <c r="D142" s="92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3">
        <v>0</v>
      </c>
      <c r="Q142" s="94">
        <f>SUM(E142:P142)</f>
        <v>0</v>
      </c>
    </row>
    <row r="143" spans="1:17" s="91" customFormat="1" x14ac:dyDescent="0.2">
      <c r="A143" s="90"/>
      <c r="B143" s="91" t="s">
        <v>152</v>
      </c>
      <c r="C143" s="96">
        <v>0</v>
      </c>
      <c r="D143" s="96">
        <v>0</v>
      </c>
      <c r="E143" s="97">
        <v>0</v>
      </c>
      <c r="F143" s="97">
        <v>0</v>
      </c>
      <c r="G143" s="97">
        <v>0</v>
      </c>
      <c r="H143" s="97">
        <v>0</v>
      </c>
      <c r="I143" s="97">
        <v>0</v>
      </c>
      <c r="J143" s="97">
        <v>0</v>
      </c>
      <c r="K143" s="97">
        <v>0</v>
      </c>
      <c r="L143" s="97">
        <v>0</v>
      </c>
      <c r="M143" s="97">
        <v>0</v>
      </c>
      <c r="N143" s="97">
        <v>0</v>
      </c>
      <c r="O143" s="97">
        <v>0</v>
      </c>
      <c r="P143" s="97">
        <v>0</v>
      </c>
      <c r="Q143" s="98">
        <f>SUM(E143:P143)</f>
        <v>0</v>
      </c>
    </row>
    <row r="144" spans="1:17" s="9" customFormat="1" ht="13.5" customHeight="1" x14ac:dyDescent="0.2">
      <c r="A144" s="166"/>
      <c r="B144" s="167" t="s">
        <v>25</v>
      </c>
      <c r="C144" s="110">
        <f t="shared" ref="C144:P144" si="28">SUM(C142:C143)</f>
        <v>0</v>
      </c>
      <c r="D144" s="110">
        <f t="shared" si="28"/>
        <v>0</v>
      </c>
      <c r="E144" s="167">
        <f t="shared" si="28"/>
        <v>0</v>
      </c>
      <c r="F144" s="167">
        <f t="shared" si="28"/>
        <v>0</v>
      </c>
      <c r="G144" s="167">
        <f t="shared" si="28"/>
        <v>0</v>
      </c>
      <c r="H144" s="167">
        <f t="shared" si="28"/>
        <v>0</v>
      </c>
      <c r="I144" s="167">
        <f t="shared" si="28"/>
        <v>0</v>
      </c>
      <c r="J144" s="167">
        <f t="shared" si="28"/>
        <v>0</v>
      </c>
      <c r="K144" s="167">
        <f t="shared" si="28"/>
        <v>0</v>
      </c>
      <c r="L144" s="167">
        <f t="shared" si="28"/>
        <v>0</v>
      </c>
      <c r="M144" s="167">
        <f t="shared" si="28"/>
        <v>0</v>
      </c>
      <c r="N144" s="167">
        <f t="shared" si="28"/>
        <v>0</v>
      </c>
      <c r="O144" s="167">
        <f t="shared" si="28"/>
        <v>0</v>
      </c>
      <c r="P144" s="167">
        <f t="shared" si="28"/>
        <v>0</v>
      </c>
      <c r="Q144" s="65">
        <f>SUM(E144:P144)</f>
        <v>0</v>
      </c>
    </row>
    <row r="145" spans="1:17" x14ac:dyDescent="0.2">
      <c r="A145" s="61">
        <v>52506000</v>
      </c>
      <c r="B145" t="s">
        <v>83</v>
      </c>
      <c r="C145" s="92"/>
      <c r="D145" s="92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4"/>
    </row>
    <row r="146" spans="1:17" s="91" customFormat="1" x14ac:dyDescent="0.2">
      <c r="A146" s="90"/>
      <c r="B146" s="91" t="s">
        <v>152</v>
      </c>
      <c r="C146" s="92">
        <v>0</v>
      </c>
      <c r="D146" s="92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4">
        <f>SUM(E146:P146)</f>
        <v>0</v>
      </c>
    </row>
    <row r="147" spans="1:17" s="91" customFormat="1" x14ac:dyDescent="0.2">
      <c r="A147" s="90"/>
      <c r="B147" s="91" t="s">
        <v>152</v>
      </c>
      <c r="C147" s="96">
        <v>0</v>
      </c>
      <c r="D147" s="96">
        <v>0</v>
      </c>
      <c r="E147" s="97">
        <v>0</v>
      </c>
      <c r="F147" s="97">
        <v>0</v>
      </c>
      <c r="G147" s="97">
        <v>0</v>
      </c>
      <c r="H147" s="97">
        <v>0</v>
      </c>
      <c r="I147" s="97">
        <v>0</v>
      </c>
      <c r="J147" s="97">
        <v>0</v>
      </c>
      <c r="K147" s="97">
        <v>0</v>
      </c>
      <c r="L147" s="97">
        <v>0</v>
      </c>
      <c r="M147" s="97">
        <v>0</v>
      </c>
      <c r="N147" s="97">
        <v>0</v>
      </c>
      <c r="O147" s="97">
        <v>0</v>
      </c>
      <c r="P147" s="97">
        <v>0</v>
      </c>
      <c r="Q147" s="98">
        <f>SUM(E147:P147)</f>
        <v>0</v>
      </c>
    </row>
    <row r="148" spans="1:17" s="9" customFormat="1" ht="13.5" customHeight="1" x14ac:dyDescent="0.2">
      <c r="A148" s="166"/>
      <c r="B148" s="167" t="s">
        <v>25</v>
      </c>
      <c r="C148" s="110">
        <f t="shared" ref="C148:P148" si="29">SUM(C146:C147)</f>
        <v>0</v>
      </c>
      <c r="D148" s="110">
        <f t="shared" si="29"/>
        <v>0</v>
      </c>
      <c r="E148" s="167">
        <f t="shared" si="29"/>
        <v>0</v>
      </c>
      <c r="F148" s="167">
        <f t="shared" si="29"/>
        <v>0</v>
      </c>
      <c r="G148" s="167">
        <f t="shared" si="29"/>
        <v>0</v>
      </c>
      <c r="H148" s="167">
        <f t="shared" si="29"/>
        <v>0</v>
      </c>
      <c r="I148" s="167">
        <f t="shared" si="29"/>
        <v>0</v>
      </c>
      <c r="J148" s="167">
        <f t="shared" si="29"/>
        <v>0</v>
      </c>
      <c r="K148" s="167">
        <f t="shared" si="29"/>
        <v>0</v>
      </c>
      <c r="L148" s="167">
        <f t="shared" si="29"/>
        <v>0</v>
      </c>
      <c r="M148" s="167">
        <f t="shared" si="29"/>
        <v>0</v>
      </c>
      <c r="N148" s="167">
        <f t="shared" si="29"/>
        <v>0</v>
      </c>
      <c r="O148" s="167">
        <f t="shared" si="29"/>
        <v>0</v>
      </c>
      <c r="P148" s="167">
        <f t="shared" si="29"/>
        <v>0</v>
      </c>
      <c r="Q148" s="65">
        <f>SUM(E148:P148)</f>
        <v>0</v>
      </c>
    </row>
    <row r="149" spans="1:17" x14ac:dyDescent="0.2">
      <c r="A149" s="61">
        <v>52506500</v>
      </c>
      <c r="B149" t="s">
        <v>82</v>
      </c>
      <c r="C149" s="113"/>
      <c r="D149" s="113"/>
      <c r="E149" s="11"/>
      <c r="F149" s="11"/>
      <c r="G149" s="11"/>
      <c r="H149" s="11"/>
      <c r="I149" s="11"/>
      <c r="J149" s="11"/>
      <c r="K149" s="11"/>
      <c r="L149" s="11"/>
      <c r="M149" s="5"/>
      <c r="N149" s="5"/>
      <c r="O149" s="5"/>
      <c r="P149" s="5"/>
      <c r="Q149" s="44"/>
    </row>
    <row r="150" spans="1:17" s="91" customFormat="1" x14ac:dyDescent="0.2">
      <c r="A150" s="90"/>
      <c r="B150" s="91" t="s">
        <v>152</v>
      </c>
      <c r="C150" s="92">
        <v>0</v>
      </c>
      <c r="D150" s="92">
        <v>0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0</v>
      </c>
      <c r="N150" s="93">
        <v>0</v>
      </c>
      <c r="O150" s="93">
        <v>0</v>
      </c>
      <c r="P150" s="93">
        <v>0</v>
      </c>
      <c r="Q150" s="94">
        <f>SUM(E150:P150)</f>
        <v>0</v>
      </c>
    </row>
    <row r="151" spans="1:17" s="91" customFormat="1" x14ac:dyDescent="0.2">
      <c r="A151" s="90"/>
      <c r="B151" s="91" t="s">
        <v>152</v>
      </c>
      <c r="C151" s="96">
        <v>0</v>
      </c>
      <c r="D151" s="96">
        <v>0</v>
      </c>
      <c r="E151" s="97">
        <v>0</v>
      </c>
      <c r="F151" s="97">
        <v>0</v>
      </c>
      <c r="G151" s="97">
        <v>0</v>
      </c>
      <c r="H151" s="97">
        <v>0</v>
      </c>
      <c r="I151" s="97">
        <v>0</v>
      </c>
      <c r="J151" s="97">
        <v>0</v>
      </c>
      <c r="K151" s="97">
        <v>0</v>
      </c>
      <c r="L151" s="97">
        <v>0</v>
      </c>
      <c r="M151" s="97">
        <v>0</v>
      </c>
      <c r="N151" s="97">
        <v>0</v>
      </c>
      <c r="O151" s="97">
        <v>0</v>
      </c>
      <c r="P151" s="97">
        <v>0</v>
      </c>
      <c r="Q151" s="98">
        <f>SUM(E151:P151)</f>
        <v>0</v>
      </c>
    </row>
    <row r="152" spans="1:17" s="9" customFormat="1" x14ac:dyDescent="0.2">
      <c r="A152" s="166"/>
      <c r="B152" s="167" t="s">
        <v>25</v>
      </c>
      <c r="C152" s="110">
        <f t="shared" ref="C152:P152" si="30">SUM(C150:C151)</f>
        <v>0</v>
      </c>
      <c r="D152" s="110">
        <f t="shared" si="30"/>
        <v>0</v>
      </c>
      <c r="E152" s="167">
        <f t="shared" si="30"/>
        <v>0</v>
      </c>
      <c r="F152" s="167">
        <f t="shared" si="30"/>
        <v>0</v>
      </c>
      <c r="G152" s="167">
        <f t="shared" si="30"/>
        <v>0</v>
      </c>
      <c r="H152" s="167">
        <f t="shared" si="30"/>
        <v>0</v>
      </c>
      <c r="I152" s="167">
        <f t="shared" si="30"/>
        <v>0</v>
      </c>
      <c r="J152" s="167">
        <f t="shared" si="30"/>
        <v>0</v>
      </c>
      <c r="K152" s="167">
        <f t="shared" si="30"/>
        <v>0</v>
      </c>
      <c r="L152" s="167">
        <f t="shared" si="30"/>
        <v>0</v>
      </c>
      <c r="M152" s="167">
        <f t="shared" si="30"/>
        <v>0</v>
      </c>
      <c r="N152" s="167">
        <f t="shared" si="30"/>
        <v>0</v>
      </c>
      <c r="O152" s="167">
        <f t="shared" si="30"/>
        <v>0</v>
      </c>
      <c r="P152" s="167">
        <f t="shared" si="30"/>
        <v>0</v>
      </c>
      <c r="Q152" s="65">
        <f>SUM(E152:P152)</f>
        <v>0</v>
      </c>
    </row>
    <row r="153" spans="1:17" x14ac:dyDescent="0.2">
      <c r="A153" s="61">
        <v>52508100</v>
      </c>
      <c r="B153" t="s">
        <v>85</v>
      </c>
      <c r="C153" s="92"/>
      <c r="D153" s="92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4"/>
    </row>
    <row r="154" spans="1:17" s="91" customFormat="1" x14ac:dyDescent="0.2">
      <c r="A154" s="90"/>
      <c r="B154" s="91" t="s">
        <v>152</v>
      </c>
      <c r="C154" s="92">
        <v>4896</v>
      </c>
      <c r="D154" s="92">
        <v>1684</v>
      </c>
      <c r="E154" s="93">
        <v>125</v>
      </c>
      <c r="F154" s="93">
        <v>125</v>
      </c>
      <c r="G154" s="93">
        <v>125</v>
      </c>
      <c r="H154" s="93">
        <v>125</v>
      </c>
      <c r="I154" s="93">
        <v>125</v>
      </c>
      <c r="J154" s="93">
        <v>125</v>
      </c>
      <c r="K154" s="93">
        <v>125</v>
      </c>
      <c r="L154" s="93">
        <v>125</v>
      </c>
      <c r="M154" s="93">
        <v>125</v>
      </c>
      <c r="N154" s="93">
        <v>125</v>
      </c>
      <c r="O154" s="93">
        <v>125</v>
      </c>
      <c r="P154" s="93">
        <v>125</v>
      </c>
      <c r="Q154" s="94">
        <f>SUM(E154:P154)</f>
        <v>1500</v>
      </c>
    </row>
    <row r="155" spans="1:17" s="91" customFormat="1" x14ac:dyDescent="0.2">
      <c r="A155" s="90"/>
      <c r="B155" s="91" t="s">
        <v>152</v>
      </c>
      <c r="C155" s="96">
        <v>0</v>
      </c>
      <c r="D155" s="96">
        <v>0</v>
      </c>
      <c r="E155" s="97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8">
        <f>SUM(E155:P155)</f>
        <v>0</v>
      </c>
    </row>
    <row r="156" spans="1:17" s="9" customFormat="1" ht="13.5" customHeight="1" x14ac:dyDescent="0.2">
      <c r="A156" s="166"/>
      <c r="B156" s="167" t="s">
        <v>25</v>
      </c>
      <c r="C156" s="110">
        <f t="shared" ref="C156:P156" si="31">SUM(C154:C155)</f>
        <v>4896</v>
      </c>
      <c r="D156" s="110">
        <f t="shared" si="31"/>
        <v>1684</v>
      </c>
      <c r="E156" s="167">
        <f t="shared" si="31"/>
        <v>125</v>
      </c>
      <c r="F156" s="167">
        <f t="shared" si="31"/>
        <v>125</v>
      </c>
      <c r="G156" s="167">
        <f t="shared" si="31"/>
        <v>125</v>
      </c>
      <c r="H156" s="167">
        <f t="shared" si="31"/>
        <v>125</v>
      </c>
      <c r="I156" s="167">
        <f t="shared" si="31"/>
        <v>125</v>
      </c>
      <c r="J156" s="167">
        <f t="shared" si="31"/>
        <v>125</v>
      </c>
      <c r="K156" s="167">
        <f t="shared" si="31"/>
        <v>125</v>
      </c>
      <c r="L156" s="167">
        <f t="shared" si="31"/>
        <v>125</v>
      </c>
      <c r="M156" s="167">
        <f t="shared" si="31"/>
        <v>125</v>
      </c>
      <c r="N156" s="167">
        <f t="shared" si="31"/>
        <v>125</v>
      </c>
      <c r="O156" s="167">
        <f t="shared" si="31"/>
        <v>125</v>
      </c>
      <c r="P156" s="167">
        <f t="shared" si="31"/>
        <v>125</v>
      </c>
      <c r="Q156" s="65">
        <f>SUM(E156:P156)</f>
        <v>1500</v>
      </c>
    </row>
    <row r="157" spans="1:17" x14ac:dyDescent="0.2">
      <c r="A157" s="61">
        <v>52508500</v>
      </c>
      <c r="B157" t="s">
        <v>86</v>
      </c>
      <c r="C157" s="92"/>
      <c r="D157" s="92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4"/>
    </row>
    <row r="158" spans="1:17" s="91" customFormat="1" x14ac:dyDescent="0.2">
      <c r="A158" s="90"/>
      <c r="B158" s="91" t="s">
        <v>152</v>
      </c>
      <c r="C158" s="92">
        <v>12996</v>
      </c>
      <c r="D158" s="92">
        <v>7695</v>
      </c>
      <c r="E158" s="93">
        <v>700</v>
      </c>
      <c r="F158" s="93">
        <v>700</v>
      </c>
      <c r="G158" s="93">
        <v>700</v>
      </c>
      <c r="H158" s="93">
        <v>700</v>
      </c>
      <c r="I158" s="93">
        <v>700</v>
      </c>
      <c r="J158" s="93">
        <v>700</v>
      </c>
      <c r="K158" s="93">
        <v>700</v>
      </c>
      <c r="L158" s="93">
        <v>700</v>
      </c>
      <c r="M158" s="93">
        <v>700</v>
      </c>
      <c r="N158" s="93">
        <v>700</v>
      </c>
      <c r="O158" s="93">
        <v>700</v>
      </c>
      <c r="P158" s="93">
        <v>700</v>
      </c>
      <c r="Q158" s="94">
        <f>SUM(E158:P158)</f>
        <v>8400</v>
      </c>
    </row>
    <row r="159" spans="1:17" s="91" customFormat="1" x14ac:dyDescent="0.2">
      <c r="A159" s="90"/>
      <c r="B159" s="91" t="s">
        <v>152</v>
      </c>
      <c r="C159" s="96">
        <v>0</v>
      </c>
      <c r="D159" s="96">
        <v>0</v>
      </c>
      <c r="E159" s="97">
        <v>0</v>
      </c>
      <c r="F159" s="97">
        <v>0</v>
      </c>
      <c r="G159" s="97">
        <v>0</v>
      </c>
      <c r="H159" s="97">
        <v>0</v>
      </c>
      <c r="I159" s="97">
        <v>0</v>
      </c>
      <c r="J159" s="97">
        <v>0</v>
      </c>
      <c r="K159" s="97">
        <v>0</v>
      </c>
      <c r="L159" s="97">
        <v>0</v>
      </c>
      <c r="M159" s="97">
        <v>0</v>
      </c>
      <c r="N159" s="97">
        <v>0</v>
      </c>
      <c r="O159" s="97">
        <v>0</v>
      </c>
      <c r="P159" s="97">
        <v>0</v>
      </c>
      <c r="Q159" s="98">
        <f>SUM(E159:P159)</f>
        <v>0</v>
      </c>
    </row>
    <row r="160" spans="1:17" s="9" customFormat="1" ht="13.5" customHeight="1" x14ac:dyDescent="0.2">
      <c r="A160" s="166"/>
      <c r="B160" s="167" t="s">
        <v>25</v>
      </c>
      <c r="C160" s="110">
        <f t="shared" ref="C160:P160" si="32">SUM(C158:C159)</f>
        <v>12996</v>
      </c>
      <c r="D160" s="110">
        <f t="shared" si="32"/>
        <v>7695</v>
      </c>
      <c r="E160" s="167">
        <f t="shared" si="32"/>
        <v>700</v>
      </c>
      <c r="F160" s="167">
        <f t="shared" si="32"/>
        <v>700</v>
      </c>
      <c r="G160" s="167">
        <f t="shared" si="32"/>
        <v>700</v>
      </c>
      <c r="H160" s="167">
        <f t="shared" si="32"/>
        <v>700</v>
      </c>
      <c r="I160" s="167">
        <f t="shared" si="32"/>
        <v>700</v>
      </c>
      <c r="J160" s="167">
        <f t="shared" si="32"/>
        <v>700</v>
      </c>
      <c r="K160" s="167">
        <f t="shared" si="32"/>
        <v>700</v>
      </c>
      <c r="L160" s="167">
        <f t="shared" si="32"/>
        <v>700</v>
      </c>
      <c r="M160" s="167">
        <f t="shared" si="32"/>
        <v>700</v>
      </c>
      <c r="N160" s="167">
        <f t="shared" si="32"/>
        <v>700</v>
      </c>
      <c r="O160" s="167">
        <f t="shared" si="32"/>
        <v>700</v>
      </c>
      <c r="P160" s="167">
        <f t="shared" si="32"/>
        <v>700</v>
      </c>
      <c r="Q160" s="65">
        <f>SUM(E160:P160)</f>
        <v>8400</v>
      </c>
    </row>
    <row r="161" spans="1:32" x14ac:dyDescent="0.2">
      <c r="A161" s="61">
        <v>53600000</v>
      </c>
      <c r="B161" t="s">
        <v>87</v>
      </c>
      <c r="C161" s="92"/>
      <c r="D161" s="92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4"/>
    </row>
    <row r="162" spans="1:32" s="91" customFormat="1" x14ac:dyDescent="0.2">
      <c r="A162" s="90"/>
      <c r="B162" s="91" t="s">
        <v>152</v>
      </c>
      <c r="C162" s="92">
        <v>29292</v>
      </c>
      <c r="D162" s="92">
        <f>12907*2</f>
        <v>25814</v>
      </c>
      <c r="E162" s="93">
        <v>2200</v>
      </c>
      <c r="F162" s="93">
        <v>2200</v>
      </c>
      <c r="G162" s="93">
        <v>2200</v>
      </c>
      <c r="H162" s="93">
        <v>2200</v>
      </c>
      <c r="I162" s="93">
        <v>2200</v>
      </c>
      <c r="J162" s="93">
        <v>2200</v>
      </c>
      <c r="K162" s="93">
        <v>2200</v>
      </c>
      <c r="L162" s="93">
        <v>2200</v>
      </c>
      <c r="M162" s="93">
        <v>2200</v>
      </c>
      <c r="N162" s="93">
        <v>2200</v>
      </c>
      <c r="O162" s="93">
        <v>2200</v>
      </c>
      <c r="P162" s="93">
        <v>2200</v>
      </c>
      <c r="Q162" s="94">
        <f>SUM(E162:P162)</f>
        <v>26400</v>
      </c>
    </row>
    <row r="163" spans="1:32" s="91" customFormat="1" x14ac:dyDescent="0.2">
      <c r="A163" s="90"/>
      <c r="B163" s="91" t="s">
        <v>152</v>
      </c>
      <c r="C163" s="96">
        <v>0</v>
      </c>
      <c r="D163" s="96">
        <v>0</v>
      </c>
      <c r="E163" s="97">
        <v>0</v>
      </c>
      <c r="F163" s="97">
        <v>0</v>
      </c>
      <c r="G163" s="97">
        <v>0</v>
      </c>
      <c r="H163" s="97">
        <v>0</v>
      </c>
      <c r="I163" s="97">
        <v>0</v>
      </c>
      <c r="J163" s="97">
        <v>0</v>
      </c>
      <c r="K163" s="97">
        <v>0</v>
      </c>
      <c r="L163" s="97">
        <v>0</v>
      </c>
      <c r="M163" s="97">
        <v>0</v>
      </c>
      <c r="N163" s="97">
        <v>0</v>
      </c>
      <c r="O163" s="97">
        <v>0</v>
      </c>
      <c r="P163" s="97">
        <v>0</v>
      </c>
      <c r="Q163" s="98">
        <f>SUM(E163:P163)</f>
        <v>0</v>
      </c>
    </row>
    <row r="164" spans="1:32" s="9" customFormat="1" x14ac:dyDescent="0.2">
      <c r="A164" s="166"/>
      <c r="B164" s="167" t="s">
        <v>25</v>
      </c>
      <c r="C164" s="110">
        <f t="shared" ref="C164:P164" si="33">SUM(C162:C163)</f>
        <v>29292</v>
      </c>
      <c r="D164" s="110">
        <f t="shared" si="33"/>
        <v>25814</v>
      </c>
      <c r="E164" s="167">
        <f t="shared" si="33"/>
        <v>2200</v>
      </c>
      <c r="F164" s="167">
        <f t="shared" si="33"/>
        <v>2200</v>
      </c>
      <c r="G164" s="167">
        <f t="shared" si="33"/>
        <v>2200</v>
      </c>
      <c r="H164" s="167">
        <f t="shared" si="33"/>
        <v>2200</v>
      </c>
      <c r="I164" s="167">
        <f t="shared" si="33"/>
        <v>2200</v>
      </c>
      <c r="J164" s="167">
        <f t="shared" si="33"/>
        <v>2200</v>
      </c>
      <c r="K164" s="167">
        <f t="shared" si="33"/>
        <v>2200</v>
      </c>
      <c r="L164" s="167">
        <f t="shared" si="33"/>
        <v>2200</v>
      </c>
      <c r="M164" s="167">
        <f t="shared" si="33"/>
        <v>2200</v>
      </c>
      <c r="N164" s="167">
        <f t="shared" si="33"/>
        <v>2200</v>
      </c>
      <c r="O164" s="167">
        <f t="shared" si="33"/>
        <v>2200</v>
      </c>
      <c r="P164" s="167">
        <f t="shared" si="33"/>
        <v>2200</v>
      </c>
      <c r="Q164" s="65">
        <f>SUM(E164:P164)</f>
        <v>26400</v>
      </c>
    </row>
    <row r="165" spans="1:32" x14ac:dyDescent="0.2">
      <c r="A165" s="61">
        <v>53800000</v>
      </c>
      <c r="B165" t="s">
        <v>88</v>
      </c>
      <c r="C165" s="92"/>
      <c r="D165" s="92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4"/>
    </row>
    <row r="166" spans="1:32" s="91" customFormat="1" x14ac:dyDescent="0.2">
      <c r="A166" s="90"/>
      <c r="B166" s="91" t="s">
        <v>152</v>
      </c>
      <c r="C166" s="92">
        <v>9000</v>
      </c>
      <c r="D166" s="92">
        <f>889*2</f>
        <v>1778</v>
      </c>
      <c r="E166" s="93">
        <v>200</v>
      </c>
      <c r="F166" s="93">
        <v>200</v>
      </c>
      <c r="G166" s="93">
        <v>200</v>
      </c>
      <c r="H166" s="93">
        <v>200</v>
      </c>
      <c r="I166" s="93">
        <v>200</v>
      </c>
      <c r="J166" s="93">
        <v>200</v>
      </c>
      <c r="K166" s="93">
        <v>200</v>
      </c>
      <c r="L166" s="93">
        <v>200</v>
      </c>
      <c r="M166" s="93">
        <v>200</v>
      </c>
      <c r="N166" s="93">
        <v>200</v>
      </c>
      <c r="O166" s="93">
        <v>200</v>
      </c>
      <c r="P166" s="93">
        <v>200</v>
      </c>
      <c r="Q166" s="94">
        <f>SUM(E166:P166)</f>
        <v>2400</v>
      </c>
    </row>
    <row r="167" spans="1:32" s="91" customFormat="1" x14ac:dyDescent="0.2">
      <c r="A167" s="90"/>
      <c r="B167" s="91" t="s">
        <v>152</v>
      </c>
      <c r="C167" s="96">
        <v>0</v>
      </c>
      <c r="D167" s="96">
        <v>0</v>
      </c>
      <c r="E167" s="97">
        <v>0</v>
      </c>
      <c r="F167" s="97">
        <v>0</v>
      </c>
      <c r="G167" s="97">
        <v>0</v>
      </c>
      <c r="H167" s="97">
        <v>0</v>
      </c>
      <c r="I167" s="97">
        <v>0</v>
      </c>
      <c r="J167" s="97">
        <v>0</v>
      </c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97">
        <v>0</v>
      </c>
      <c r="Q167" s="98">
        <f>SUM(E167:P167)</f>
        <v>0</v>
      </c>
    </row>
    <row r="168" spans="1:32" s="9" customFormat="1" x14ac:dyDescent="0.2">
      <c r="A168" s="166"/>
      <c r="B168" s="167" t="s">
        <v>25</v>
      </c>
      <c r="C168" s="110">
        <f t="shared" ref="C168:P168" si="34">SUM(C166:C167)</f>
        <v>9000</v>
      </c>
      <c r="D168" s="110">
        <f t="shared" si="34"/>
        <v>1778</v>
      </c>
      <c r="E168" s="167">
        <f t="shared" si="34"/>
        <v>200</v>
      </c>
      <c r="F168" s="167">
        <f t="shared" si="34"/>
        <v>200</v>
      </c>
      <c r="G168" s="167">
        <f t="shared" si="34"/>
        <v>200</v>
      </c>
      <c r="H168" s="167">
        <f t="shared" si="34"/>
        <v>200</v>
      </c>
      <c r="I168" s="167">
        <f t="shared" si="34"/>
        <v>200</v>
      </c>
      <c r="J168" s="167">
        <f t="shared" si="34"/>
        <v>200</v>
      </c>
      <c r="K168" s="167">
        <f t="shared" si="34"/>
        <v>200</v>
      </c>
      <c r="L168" s="167">
        <f t="shared" si="34"/>
        <v>200</v>
      </c>
      <c r="M168" s="167">
        <f t="shared" si="34"/>
        <v>200</v>
      </c>
      <c r="N168" s="167">
        <f t="shared" si="34"/>
        <v>200</v>
      </c>
      <c r="O168" s="167">
        <f t="shared" si="34"/>
        <v>200</v>
      </c>
      <c r="P168" s="167">
        <f t="shared" si="34"/>
        <v>200</v>
      </c>
      <c r="Q168" s="65">
        <f>SUM(E168:P168)</f>
        <v>2400</v>
      </c>
    </row>
    <row r="169" spans="1:32" x14ac:dyDescent="0.2">
      <c r="A169" s="61">
        <v>53801000</v>
      </c>
      <c r="B169" t="s">
        <v>89</v>
      </c>
      <c r="C169" s="92"/>
      <c r="D169" s="92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4"/>
    </row>
    <row r="170" spans="1:32" s="91" customFormat="1" x14ac:dyDescent="0.2">
      <c r="A170" s="90"/>
      <c r="B170" s="91" t="s">
        <v>152</v>
      </c>
      <c r="C170" s="92">
        <v>53004</v>
      </c>
      <c r="D170" s="92">
        <v>22000</v>
      </c>
      <c r="E170" s="93">
        <v>1700</v>
      </c>
      <c r="F170" s="93">
        <v>1700</v>
      </c>
      <c r="G170" s="93">
        <v>1700</v>
      </c>
      <c r="H170" s="93">
        <v>1700</v>
      </c>
      <c r="I170" s="93">
        <v>1700</v>
      </c>
      <c r="J170" s="93">
        <v>1700</v>
      </c>
      <c r="K170" s="93">
        <v>1700</v>
      </c>
      <c r="L170" s="93">
        <v>1700</v>
      </c>
      <c r="M170" s="93">
        <v>1700</v>
      </c>
      <c r="N170" s="93">
        <v>1700</v>
      </c>
      <c r="O170" s="93">
        <v>1700</v>
      </c>
      <c r="P170" s="93">
        <v>1700</v>
      </c>
      <c r="Q170" s="94">
        <f>SUM(E170:P170)</f>
        <v>20400</v>
      </c>
      <c r="AF170" s="93"/>
    </row>
    <row r="171" spans="1:32" s="91" customFormat="1" x14ac:dyDescent="0.2">
      <c r="A171" s="90"/>
      <c r="B171" s="91" t="s">
        <v>152</v>
      </c>
      <c r="C171" s="96">
        <v>0</v>
      </c>
      <c r="D171" s="96">
        <v>0</v>
      </c>
      <c r="E171" s="97">
        <v>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97">
        <v>0</v>
      </c>
      <c r="Q171" s="98">
        <f>SUM(E171:P171)</f>
        <v>0</v>
      </c>
    </row>
    <row r="172" spans="1:32" s="9" customFormat="1" x14ac:dyDescent="0.2">
      <c r="A172" s="166"/>
      <c r="B172" s="167" t="s">
        <v>25</v>
      </c>
      <c r="C172" s="110">
        <f t="shared" ref="C172:P172" si="35">SUM(C170:C171)</f>
        <v>53004</v>
      </c>
      <c r="D172" s="110">
        <f t="shared" si="35"/>
        <v>22000</v>
      </c>
      <c r="E172" s="167">
        <f t="shared" si="35"/>
        <v>1700</v>
      </c>
      <c r="F172" s="167">
        <f t="shared" si="35"/>
        <v>1700</v>
      </c>
      <c r="G172" s="167">
        <f t="shared" si="35"/>
        <v>1700</v>
      </c>
      <c r="H172" s="167">
        <f t="shared" si="35"/>
        <v>1700</v>
      </c>
      <c r="I172" s="167">
        <f t="shared" si="35"/>
        <v>1700</v>
      </c>
      <c r="J172" s="167">
        <f t="shared" si="35"/>
        <v>1700</v>
      </c>
      <c r="K172" s="167">
        <f t="shared" si="35"/>
        <v>1700</v>
      </c>
      <c r="L172" s="167">
        <f t="shared" si="35"/>
        <v>1700</v>
      </c>
      <c r="M172" s="167">
        <f t="shared" si="35"/>
        <v>1700</v>
      </c>
      <c r="N172" s="167">
        <f t="shared" si="35"/>
        <v>1700</v>
      </c>
      <c r="O172" s="167">
        <f t="shared" si="35"/>
        <v>1700</v>
      </c>
      <c r="P172" s="167">
        <f t="shared" si="35"/>
        <v>1700</v>
      </c>
      <c r="Q172" s="65">
        <f>SUM(E172:P172)</f>
        <v>20400</v>
      </c>
    </row>
    <row r="173" spans="1:32" x14ac:dyDescent="0.2">
      <c r="A173" s="61">
        <v>53900000</v>
      </c>
      <c r="B173" t="s">
        <v>90</v>
      </c>
      <c r="C173" s="92"/>
      <c r="D173" s="92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4"/>
    </row>
    <row r="174" spans="1:32" s="91" customFormat="1" x14ac:dyDescent="0.2">
      <c r="A174" s="90"/>
      <c r="B174" s="91" t="s">
        <v>152</v>
      </c>
      <c r="C174" s="92">
        <v>16404</v>
      </c>
      <c r="D174" s="92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4">
        <f>SUM(E174:P174)</f>
        <v>0</v>
      </c>
    </row>
    <row r="175" spans="1:32" s="91" customFormat="1" x14ac:dyDescent="0.2">
      <c r="A175" s="90"/>
      <c r="B175" s="91" t="s">
        <v>152</v>
      </c>
      <c r="C175" s="96">
        <v>0</v>
      </c>
      <c r="D175" s="96">
        <v>0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8">
        <f>SUM(E175:P175)</f>
        <v>0</v>
      </c>
    </row>
    <row r="176" spans="1:32" s="9" customFormat="1" x14ac:dyDescent="0.2">
      <c r="A176" s="166"/>
      <c r="B176" s="167" t="s">
        <v>25</v>
      </c>
      <c r="C176" s="110">
        <f t="shared" ref="C176:P176" si="36">SUM(C174:C175)</f>
        <v>16404</v>
      </c>
      <c r="D176" s="110">
        <f t="shared" si="36"/>
        <v>0</v>
      </c>
      <c r="E176" s="167">
        <f t="shared" si="36"/>
        <v>0</v>
      </c>
      <c r="F176" s="167">
        <f t="shared" si="36"/>
        <v>0</v>
      </c>
      <c r="G176" s="167">
        <f t="shared" si="36"/>
        <v>0</v>
      </c>
      <c r="H176" s="167">
        <f t="shared" si="36"/>
        <v>0</v>
      </c>
      <c r="I176" s="167">
        <f t="shared" si="36"/>
        <v>0</v>
      </c>
      <c r="J176" s="167">
        <f t="shared" si="36"/>
        <v>0</v>
      </c>
      <c r="K176" s="167">
        <f t="shared" si="36"/>
        <v>0</v>
      </c>
      <c r="L176" s="167">
        <f t="shared" si="36"/>
        <v>0</v>
      </c>
      <c r="M176" s="167">
        <f t="shared" si="36"/>
        <v>0</v>
      </c>
      <c r="N176" s="167">
        <f t="shared" si="36"/>
        <v>0</v>
      </c>
      <c r="O176" s="167">
        <f t="shared" si="36"/>
        <v>0</v>
      </c>
      <c r="P176" s="167">
        <f t="shared" si="36"/>
        <v>0</v>
      </c>
      <c r="Q176" s="65">
        <f>SUM(E176:P176)</f>
        <v>0</v>
      </c>
    </row>
    <row r="177" spans="1:17" x14ac:dyDescent="0.2">
      <c r="A177" s="61"/>
      <c r="C177" s="92"/>
      <c r="D177" s="92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4"/>
    </row>
    <row r="178" spans="1:17" s="23" customFormat="1" ht="15.75" x14ac:dyDescent="0.25">
      <c r="A178" s="74"/>
      <c r="B178" s="23" t="s">
        <v>84</v>
      </c>
      <c r="C178" s="112">
        <f t="shared" ref="C178:Q178" si="37">+C112+C116+C120+C124+C128+C132+C136+C140+C144+C148+C152+C156+C160+C164+C168+C172+C176</f>
        <v>697084</v>
      </c>
      <c r="D178" s="112">
        <f t="shared" si="37"/>
        <v>318935</v>
      </c>
      <c r="E178" s="187">
        <f t="shared" si="37"/>
        <v>27925</v>
      </c>
      <c r="F178" s="184">
        <f t="shared" si="37"/>
        <v>27925</v>
      </c>
      <c r="G178" s="184">
        <f t="shared" si="37"/>
        <v>27925</v>
      </c>
      <c r="H178" s="184">
        <f t="shared" si="37"/>
        <v>27925</v>
      </c>
      <c r="I178" s="184">
        <f t="shared" si="37"/>
        <v>27925</v>
      </c>
      <c r="J178" s="184">
        <f t="shared" si="37"/>
        <v>27925</v>
      </c>
      <c r="K178" s="184">
        <f t="shared" si="37"/>
        <v>27925</v>
      </c>
      <c r="L178" s="184">
        <f t="shared" si="37"/>
        <v>27925</v>
      </c>
      <c r="M178" s="184">
        <f t="shared" si="37"/>
        <v>27925</v>
      </c>
      <c r="N178" s="184">
        <f t="shared" si="37"/>
        <v>27925</v>
      </c>
      <c r="O178" s="184">
        <f t="shared" si="37"/>
        <v>27925</v>
      </c>
      <c r="P178" s="188">
        <f t="shared" si="37"/>
        <v>27925</v>
      </c>
      <c r="Q178" s="112">
        <f t="shared" si="37"/>
        <v>335100</v>
      </c>
    </row>
    <row r="179" spans="1:17" s="23" customFormat="1" ht="15.75" x14ac:dyDescent="0.25">
      <c r="A179" s="74"/>
      <c r="C179" s="114"/>
      <c r="D179" s="114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49"/>
    </row>
    <row r="180" spans="1:17" x14ac:dyDescent="0.2">
      <c r="A180" s="61"/>
      <c r="B180" s="9"/>
      <c r="C180" s="92"/>
      <c r="D180" s="9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4"/>
    </row>
    <row r="181" spans="1:17" ht="15.75" x14ac:dyDescent="0.25">
      <c r="A181" s="73" t="s">
        <v>165</v>
      </c>
      <c r="B181" s="66"/>
      <c r="C181" s="92"/>
      <c r="D181" s="9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4"/>
    </row>
    <row r="182" spans="1:17" s="91" customFormat="1" x14ac:dyDescent="0.2">
      <c r="A182" s="90">
        <v>52502500</v>
      </c>
      <c r="B182" s="91" t="s">
        <v>30</v>
      </c>
      <c r="C182" s="95">
        <v>53004</v>
      </c>
      <c r="D182" s="95">
        <v>77966</v>
      </c>
      <c r="E182" s="100">
        <v>0</v>
      </c>
      <c r="F182" s="100">
        <v>0</v>
      </c>
      <c r="G182" s="100">
        <v>0</v>
      </c>
      <c r="H182" s="100">
        <v>0</v>
      </c>
      <c r="I182" s="100">
        <v>0</v>
      </c>
      <c r="J182" s="100">
        <v>0</v>
      </c>
      <c r="K182" s="100">
        <v>0</v>
      </c>
      <c r="L182" s="100">
        <v>0</v>
      </c>
      <c r="M182" s="100">
        <v>0</v>
      </c>
      <c r="N182" s="100">
        <v>0</v>
      </c>
      <c r="O182" s="100">
        <v>0</v>
      </c>
      <c r="P182" s="100">
        <v>0</v>
      </c>
      <c r="Q182" s="214">
        <f>SUM(E182:P182)</f>
        <v>0</v>
      </c>
    </row>
    <row r="183" spans="1:17" s="91" customFormat="1" x14ac:dyDescent="0.2">
      <c r="A183" s="90">
        <v>52502000</v>
      </c>
      <c r="B183" s="91" t="s">
        <v>31</v>
      </c>
      <c r="C183" s="95"/>
      <c r="D183" s="95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94"/>
    </row>
    <row r="184" spans="1:17" s="91" customFormat="1" x14ac:dyDescent="0.2">
      <c r="A184" s="90"/>
      <c r="B184" s="91" t="s">
        <v>166</v>
      </c>
      <c r="C184" s="95">
        <v>0</v>
      </c>
      <c r="D184" s="95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0">
        <v>0</v>
      </c>
      <c r="M184" s="100">
        <v>0</v>
      </c>
      <c r="N184" s="100">
        <v>0</v>
      </c>
      <c r="O184" s="100">
        <v>0</v>
      </c>
      <c r="P184" s="100">
        <v>0</v>
      </c>
      <c r="Q184" s="94">
        <f>SUM(E184:P184)</f>
        <v>0</v>
      </c>
    </row>
    <row r="185" spans="1:17" s="91" customFormat="1" x14ac:dyDescent="0.2">
      <c r="A185" s="90"/>
      <c r="B185" s="103" t="s">
        <v>172</v>
      </c>
      <c r="C185" s="115">
        <f>C16*500*12</f>
        <v>54000</v>
      </c>
      <c r="D185" s="115">
        <f>D16*500*12</f>
        <v>54000</v>
      </c>
      <c r="E185" s="121">
        <f t="shared" ref="E185:O185" si="38">$Q$185/12</f>
        <v>4500</v>
      </c>
      <c r="F185" s="121">
        <f t="shared" si="38"/>
        <v>4500</v>
      </c>
      <c r="G185" s="121">
        <f t="shared" si="38"/>
        <v>4500</v>
      </c>
      <c r="H185" s="121">
        <f t="shared" si="38"/>
        <v>4500</v>
      </c>
      <c r="I185" s="121">
        <f t="shared" si="38"/>
        <v>4500</v>
      </c>
      <c r="J185" s="121">
        <f t="shared" si="38"/>
        <v>4500</v>
      </c>
      <c r="K185" s="121">
        <f t="shared" si="38"/>
        <v>4500</v>
      </c>
      <c r="L185" s="121">
        <f t="shared" si="38"/>
        <v>4500</v>
      </c>
      <c r="M185" s="121">
        <f t="shared" si="38"/>
        <v>4500</v>
      </c>
      <c r="N185" s="121">
        <f t="shared" si="38"/>
        <v>4500</v>
      </c>
      <c r="O185" s="121">
        <f t="shared" si="38"/>
        <v>4500</v>
      </c>
      <c r="P185" s="121">
        <f>$Q$185/12</f>
        <v>4500</v>
      </c>
      <c r="Q185" s="115">
        <f>Q16*500*12</f>
        <v>54000</v>
      </c>
    </row>
    <row r="186" spans="1:17" s="9" customFormat="1" x14ac:dyDescent="0.2">
      <c r="A186" s="166"/>
      <c r="B186" s="167" t="s">
        <v>25</v>
      </c>
      <c r="C186" s="110">
        <f>SUM(C184:C185)</f>
        <v>54000</v>
      </c>
      <c r="D186" s="110">
        <f>SUM(D184:D185)</f>
        <v>54000</v>
      </c>
      <c r="E186" s="167">
        <f t="shared" ref="E186:P186" si="39">SUM(E184:E185)</f>
        <v>4500</v>
      </c>
      <c r="F186" s="167">
        <f t="shared" si="39"/>
        <v>4500</v>
      </c>
      <c r="G186" s="167">
        <f t="shared" si="39"/>
        <v>4500</v>
      </c>
      <c r="H186" s="167">
        <f t="shared" si="39"/>
        <v>4500</v>
      </c>
      <c r="I186" s="167">
        <f t="shared" si="39"/>
        <v>4500</v>
      </c>
      <c r="J186" s="167">
        <f t="shared" si="39"/>
        <v>4500</v>
      </c>
      <c r="K186" s="167">
        <f t="shared" si="39"/>
        <v>4500</v>
      </c>
      <c r="L186" s="167">
        <f t="shared" si="39"/>
        <v>4500</v>
      </c>
      <c r="M186" s="167">
        <f t="shared" si="39"/>
        <v>4500</v>
      </c>
      <c r="N186" s="167">
        <f t="shared" si="39"/>
        <v>4500</v>
      </c>
      <c r="O186" s="167">
        <f t="shared" si="39"/>
        <v>4500</v>
      </c>
      <c r="P186" s="167">
        <f t="shared" si="39"/>
        <v>4500</v>
      </c>
      <c r="Q186" s="65">
        <f>SUM(E186:P186)</f>
        <v>54000</v>
      </c>
    </row>
    <row r="187" spans="1:17" s="91" customFormat="1" x14ac:dyDescent="0.2">
      <c r="A187" s="90">
        <v>52502600</v>
      </c>
      <c r="B187" s="91" t="s">
        <v>214</v>
      </c>
      <c r="C187" s="95"/>
      <c r="D187" s="95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94"/>
    </row>
    <row r="188" spans="1:17" s="91" customFormat="1" x14ac:dyDescent="0.2">
      <c r="A188" s="90"/>
      <c r="B188" s="91" t="s">
        <v>152</v>
      </c>
      <c r="C188" s="95">
        <v>0</v>
      </c>
      <c r="D188" s="95">
        <v>0</v>
      </c>
      <c r="E188" s="100">
        <v>0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0">
        <v>0</v>
      </c>
      <c r="M188" s="100">
        <v>0</v>
      </c>
      <c r="N188" s="100">
        <v>0</v>
      </c>
      <c r="O188" s="100">
        <v>0</v>
      </c>
      <c r="P188" s="100">
        <v>0</v>
      </c>
      <c r="Q188" s="94">
        <f>SUM(E188:P188)</f>
        <v>0</v>
      </c>
    </row>
    <row r="189" spans="1:17" s="91" customFormat="1" x14ac:dyDescent="0.2">
      <c r="A189" s="90"/>
      <c r="B189" s="91" t="s">
        <v>152</v>
      </c>
      <c r="C189" s="185">
        <v>0</v>
      </c>
      <c r="D189" s="185">
        <v>0</v>
      </c>
      <c r="E189" s="186">
        <v>0</v>
      </c>
      <c r="F189" s="186">
        <v>0</v>
      </c>
      <c r="G189" s="186">
        <v>0</v>
      </c>
      <c r="H189" s="186">
        <v>0</v>
      </c>
      <c r="I189" s="186">
        <v>0</v>
      </c>
      <c r="J189" s="186">
        <v>0</v>
      </c>
      <c r="K189" s="186">
        <v>0</v>
      </c>
      <c r="L189" s="186">
        <v>0</v>
      </c>
      <c r="M189" s="186">
        <v>0</v>
      </c>
      <c r="N189" s="186">
        <v>0</v>
      </c>
      <c r="O189" s="186">
        <v>0</v>
      </c>
      <c r="P189" s="186">
        <v>0</v>
      </c>
      <c r="Q189" s="98">
        <f>SUM(E189:P189)</f>
        <v>0</v>
      </c>
    </row>
    <row r="190" spans="1:17" s="9" customFormat="1" x14ac:dyDescent="0.2">
      <c r="A190" s="166"/>
      <c r="B190" s="167" t="s">
        <v>25</v>
      </c>
      <c r="C190" s="110">
        <f t="shared" ref="C190:P190" si="40">SUM(C188:C189)</f>
        <v>0</v>
      </c>
      <c r="D190" s="110">
        <f t="shared" si="40"/>
        <v>0</v>
      </c>
      <c r="E190" s="167">
        <f t="shared" si="40"/>
        <v>0</v>
      </c>
      <c r="F190" s="167">
        <f t="shared" si="40"/>
        <v>0</v>
      </c>
      <c r="G190" s="167">
        <f t="shared" si="40"/>
        <v>0</v>
      </c>
      <c r="H190" s="167">
        <f t="shared" si="40"/>
        <v>0</v>
      </c>
      <c r="I190" s="167">
        <f t="shared" si="40"/>
        <v>0</v>
      </c>
      <c r="J190" s="167">
        <f t="shared" si="40"/>
        <v>0</v>
      </c>
      <c r="K190" s="167">
        <f t="shared" si="40"/>
        <v>0</v>
      </c>
      <c r="L190" s="167">
        <f t="shared" si="40"/>
        <v>0</v>
      </c>
      <c r="M190" s="167">
        <f t="shared" si="40"/>
        <v>0</v>
      </c>
      <c r="N190" s="167">
        <f t="shared" si="40"/>
        <v>0</v>
      </c>
      <c r="O190" s="167">
        <f t="shared" si="40"/>
        <v>0</v>
      </c>
      <c r="P190" s="167">
        <f t="shared" si="40"/>
        <v>0</v>
      </c>
      <c r="Q190" s="65">
        <f>SUM(E190:P190)</f>
        <v>0</v>
      </c>
    </row>
    <row r="191" spans="1:17" s="91" customFormat="1" x14ac:dyDescent="0.2">
      <c r="A191" s="90"/>
      <c r="C191" s="95"/>
      <c r="D191" s="95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94"/>
    </row>
    <row r="192" spans="1:17" s="23" customFormat="1" ht="15.75" x14ac:dyDescent="0.25">
      <c r="A192" s="74"/>
      <c r="B192" s="23" t="s">
        <v>167</v>
      </c>
      <c r="C192" s="112">
        <f>C182+C186+C190</f>
        <v>107004</v>
      </c>
      <c r="D192" s="112">
        <f>D182+D186+D190</f>
        <v>131966</v>
      </c>
      <c r="E192" s="184">
        <f>E182+E186+E190</f>
        <v>4500</v>
      </c>
      <c r="F192" s="184">
        <f t="shared" ref="F192:P192" si="41">F182+F186+F190</f>
        <v>4500</v>
      </c>
      <c r="G192" s="184">
        <f t="shared" si="41"/>
        <v>4500</v>
      </c>
      <c r="H192" s="184">
        <f t="shared" si="41"/>
        <v>4500</v>
      </c>
      <c r="I192" s="184">
        <f t="shared" si="41"/>
        <v>4500</v>
      </c>
      <c r="J192" s="184">
        <f t="shared" si="41"/>
        <v>4500</v>
      </c>
      <c r="K192" s="184">
        <f t="shared" si="41"/>
        <v>4500</v>
      </c>
      <c r="L192" s="184">
        <f t="shared" si="41"/>
        <v>4500</v>
      </c>
      <c r="M192" s="184">
        <f t="shared" si="41"/>
        <v>4500</v>
      </c>
      <c r="N192" s="184">
        <f t="shared" si="41"/>
        <v>4500</v>
      </c>
      <c r="O192" s="184">
        <f t="shared" si="41"/>
        <v>4500</v>
      </c>
      <c r="P192" s="184">
        <f t="shared" si="41"/>
        <v>4500</v>
      </c>
      <c r="Q192" s="112">
        <f>Q182+Q186+Q190</f>
        <v>54000</v>
      </c>
    </row>
    <row r="193" spans="1:17" s="15" customFormat="1" x14ac:dyDescent="0.2">
      <c r="A193" s="197"/>
      <c r="C193" s="94"/>
      <c r="D193" s="200"/>
      <c r="Q193" s="44"/>
    </row>
    <row r="194" spans="1:17" s="153" customFormat="1" ht="31.5" customHeight="1" thickBot="1" x14ac:dyDescent="0.3">
      <c r="A194" s="198"/>
      <c r="B194" s="26" t="s">
        <v>32</v>
      </c>
      <c r="C194" s="50">
        <f t="shared" ref="C194:Q194" si="42">+C23+C27+C31+C64+C105+C178+C192</f>
        <v>2833676</v>
      </c>
      <c r="D194" s="201">
        <f t="shared" si="42"/>
        <v>1858453</v>
      </c>
      <c r="E194" s="199">
        <f t="shared" si="42"/>
        <v>163159.41666666666</v>
      </c>
      <c r="F194" s="199">
        <f t="shared" si="42"/>
        <v>163159.41666666666</v>
      </c>
      <c r="G194" s="199">
        <f t="shared" si="42"/>
        <v>171168</v>
      </c>
      <c r="H194" s="199">
        <f t="shared" si="42"/>
        <v>171168</v>
      </c>
      <c r="I194" s="199">
        <f t="shared" si="42"/>
        <v>170487</v>
      </c>
      <c r="J194" s="199">
        <f t="shared" si="42"/>
        <v>180487</v>
      </c>
      <c r="K194" s="199">
        <f t="shared" si="42"/>
        <v>170487</v>
      </c>
      <c r="L194" s="199">
        <f t="shared" si="42"/>
        <v>160064</v>
      </c>
      <c r="M194" s="199">
        <f t="shared" si="42"/>
        <v>169677</v>
      </c>
      <c r="N194" s="199">
        <f t="shared" si="42"/>
        <v>169677</v>
      </c>
      <c r="O194" s="199">
        <f t="shared" si="42"/>
        <v>169343</v>
      </c>
      <c r="P194" s="199">
        <f t="shared" si="42"/>
        <v>159035</v>
      </c>
      <c r="Q194" s="50">
        <f t="shared" si="42"/>
        <v>2017911.8333333333</v>
      </c>
    </row>
    <row r="195" spans="1:17" ht="15.75" thickTop="1" x14ac:dyDescent="0.2">
      <c r="C195" s="94"/>
      <c r="D195" s="94"/>
      <c r="E195"/>
      <c r="F195"/>
      <c r="G195"/>
      <c r="H195"/>
      <c r="I195"/>
      <c r="J195"/>
      <c r="K195"/>
      <c r="L195"/>
      <c r="M195"/>
      <c r="N195"/>
      <c r="O195"/>
      <c r="P195"/>
      <c r="Q195" s="44"/>
    </row>
    <row r="196" spans="1:17" ht="15.75" x14ac:dyDescent="0.25">
      <c r="A196" s="168"/>
      <c r="B196" s="15"/>
      <c r="C196" s="94"/>
      <c r="D196" s="94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26" t="s">
        <v>157</v>
      </c>
      <c r="P196" s="227"/>
      <c r="Q196" s="47">
        <f>+Q23+Q27+Q31+Q38+Q42+Q46+Q50+Q54+Q58+Q62+Q71+Q75+Q79+Q83+Q87+Q91+Q95+Q99+Q103+Q112+Q116+Q120+Q124+Q128+Q132+Q136+Q140+Q144+Q148+Q152+Q156+Q160+Q164+Q168+Q172+Q176+Q182+Q186+Q190</f>
        <v>2017911.8333333333</v>
      </c>
    </row>
    <row r="197" spans="1:17" x14ac:dyDescent="0.2">
      <c r="A197" s="168"/>
      <c r="B197" s="15"/>
      <c r="C197" s="94"/>
      <c r="D197" s="94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92"/>
    </row>
    <row r="198" spans="1:17" ht="15.75" x14ac:dyDescent="0.25">
      <c r="A198" s="168"/>
      <c r="B198" s="15"/>
      <c r="C198" s="94"/>
      <c r="D198" s="94"/>
      <c r="E198" s="15"/>
      <c r="F198" s="15"/>
      <c r="G198" s="15"/>
      <c r="H198" s="15"/>
      <c r="I198" s="15"/>
      <c r="J198" s="15"/>
      <c r="K198" s="15"/>
      <c r="L198" s="15"/>
      <c r="M198" s="15"/>
      <c r="N198" s="226" t="s">
        <v>158</v>
      </c>
      <c r="O198" s="228"/>
      <c r="P198" s="228"/>
      <c r="Q198" s="47">
        <f>Q194-Q196</f>
        <v>0</v>
      </c>
    </row>
    <row r="199" spans="1:17" ht="15.75" x14ac:dyDescent="0.25">
      <c r="A199" s="168"/>
      <c r="B199" s="15"/>
      <c r="C199" s="94"/>
      <c r="D199" s="94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69"/>
      <c r="P199" s="170"/>
      <c r="Q199" s="171"/>
    </row>
    <row r="200" spans="1:17" s="23" customFormat="1" ht="15.75" x14ac:dyDescent="0.25">
      <c r="A200" s="191">
        <v>69000000</v>
      </c>
      <c r="B200" s="190" t="s">
        <v>168</v>
      </c>
      <c r="C200" s="112">
        <v>0</v>
      </c>
      <c r="D200" s="112">
        <v>0</v>
      </c>
      <c r="E200" s="184">
        <v>0</v>
      </c>
      <c r="F200" s="184">
        <v>0</v>
      </c>
      <c r="G200" s="184">
        <v>0</v>
      </c>
      <c r="H200" s="184">
        <v>0</v>
      </c>
      <c r="I200" s="184">
        <v>0</v>
      </c>
      <c r="J200" s="184">
        <v>0</v>
      </c>
      <c r="K200" s="184">
        <v>0</v>
      </c>
      <c r="L200" s="184">
        <v>0</v>
      </c>
      <c r="M200" s="184">
        <v>0</v>
      </c>
      <c r="N200" s="184">
        <v>0</v>
      </c>
      <c r="O200" s="184">
        <v>0</v>
      </c>
      <c r="P200" s="184">
        <v>0</v>
      </c>
      <c r="Q200" s="112">
        <f>SUM(E200:P200)</f>
        <v>0</v>
      </c>
    </row>
    <row r="201" spans="1:17" ht="15.75" x14ac:dyDescent="0.25">
      <c r="A201" s="168"/>
      <c r="B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69"/>
      <c r="P201" s="170"/>
      <c r="Q201" s="196"/>
    </row>
    <row r="290" spans="2:8" ht="15.75" x14ac:dyDescent="0.25">
      <c r="B290" s="119"/>
      <c r="C290" s="195"/>
      <c r="D290" s="195"/>
      <c r="E290" s="120"/>
      <c r="F290" s="120"/>
      <c r="G290" s="120"/>
      <c r="H290" s="120"/>
    </row>
  </sheetData>
  <mergeCells count="2">
    <mergeCell ref="O196:P196"/>
    <mergeCell ref="N198:P198"/>
  </mergeCells>
  <phoneticPr fontId="0" type="noConversion"/>
  <printOptions horizontalCentered="1"/>
  <pageMargins left="0.2" right="0.25" top="0.36" bottom="0.5" header="0.25" footer="0.25"/>
  <pageSetup scale="51" fitToHeight="3" orientation="landscape" horizontalDpi="4294967292" verticalDpi="300" r:id="rId1"/>
  <headerFooter alignWithMargins="0">
    <oddFooter>&amp;R&amp;8&amp;F&amp;A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153"/>
  <sheetViews>
    <sheetView zoomScale="75" workbookViewId="0">
      <pane xSplit="2" ySplit="9" topLeftCell="C19" activePane="bottomRight" state="frozen"/>
      <selection pane="topRight" activeCell="C1" sqref="C1"/>
      <selection pane="bottomLeft" activeCell="A10" sqref="A10"/>
      <selection pane="bottomRight" activeCell="J32" sqref="J32"/>
    </sheetView>
  </sheetViews>
  <sheetFormatPr defaultColWidth="10.33203125" defaultRowHeight="15" x14ac:dyDescent="0.2"/>
  <cols>
    <col min="1" max="1" width="11.109375" style="63" customWidth="1"/>
    <col min="2" max="2" width="39.109375" customWidth="1"/>
    <col min="3" max="4" width="10.77734375" style="194" customWidth="1"/>
    <col min="5" max="16" width="9.77734375" style="53" customWidth="1"/>
    <col min="17" max="17" width="10.77734375" style="53" customWidth="1"/>
  </cols>
  <sheetData>
    <row r="1" spans="1:17" s="1" customFormat="1" ht="18" x14ac:dyDescent="0.25">
      <c r="A1" s="117" t="s">
        <v>201</v>
      </c>
      <c r="B1" s="118"/>
      <c r="C1" s="172"/>
      <c r="D1" s="173"/>
      <c r="Q1" s="180"/>
    </row>
    <row r="2" spans="1:17" s="124" customFormat="1" ht="18" x14ac:dyDescent="0.25">
      <c r="A2" s="122" t="s">
        <v>1</v>
      </c>
      <c r="B2" s="123"/>
      <c r="C2" s="174"/>
      <c r="D2" s="175"/>
      <c r="Q2" s="125"/>
    </row>
    <row r="3" spans="1:17" s="124" customFormat="1" ht="18.75" x14ac:dyDescent="0.3">
      <c r="A3" s="126"/>
      <c r="B3" s="127" t="s">
        <v>67</v>
      </c>
      <c r="C3" s="176"/>
      <c r="D3" s="177"/>
      <c r="E3" s="147"/>
      <c r="Q3" s="125"/>
    </row>
    <row r="4" spans="1:17" s="124" customFormat="1" ht="18" x14ac:dyDescent="0.25">
      <c r="A4" s="126"/>
      <c r="B4" s="189" t="s">
        <v>93</v>
      </c>
      <c r="C4" s="176"/>
      <c r="D4" s="177"/>
      <c r="E4" s="128"/>
      <c r="Q4" s="125"/>
    </row>
    <row r="5" spans="1:17" s="124" customFormat="1" ht="18.75" x14ac:dyDescent="0.3">
      <c r="A5" s="129"/>
      <c r="B5" s="130"/>
      <c r="C5" s="178"/>
      <c r="D5" s="179"/>
      <c r="E5" s="147"/>
      <c r="Q5" s="125"/>
    </row>
    <row r="6" spans="1:17" s="124" customFormat="1" ht="18" x14ac:dyDescent="0.25">
      <c r="A6" s="131" t="str">
        <f>Instructions!G4</f>
        <v>0011</v>
      </c>
      <c r="B6" s="131"/>
      <c r="C6" s="106"/>
      <c r="D6" s="106"/>
      <c r="Q6" s="132"/>
    </row>
    <row r="7" spans="1:17" s="91" customFormat="1" ht="18" x14ac:dyDescent="0.25">
      <c r="A7" s="133" t="str">
        <f>Instructions!G5</f>
        <v>100145</v>
      </c>
      <c r="B7" s="134" t="str">
        <f>Instructions!G6</f>
        <v>International Public Relations and Marketing</v>
      </c>
      <c r="C7" s="94"/>
      <c r="D7" s="94"/>
      <c r="Q7" s="135">
        <v>2002</v>
      </c>
    </row>
    <row r="8" spans="1:17" ht="15.75" x14ac:dyDescent="0.25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40</v>
      </c>
    </row>
    <row r="9" spans="1:17" s="2" customFormat="1" ht="15.75" x14ac:dyDescent="0.25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ht="15.75" x14ac:dyDescent="0.25">
      <c r="A10" s="73" t="s">
        <v>22</v>
      </c>
      <c r="B10" s="66"/>
      <c r="C10" s="92"/>
      <c r="D10" s="92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4"/>
    </row>
    <row r="11" spans="1:17" x14ac:dyDescent="0.2">
      <c r="A11" s="61">
        <v>52000500</v>
      </c>
      <c r="B11" t="s">
        <v>22</v>
      </c>
      <c r="C11" s="92">
        <v>0</v>
      </c>
      <c r="D11" s="92">
        <v>0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4">
        <f>SUM(E11:P11)</f>
        <v>0</v>
      </c>
    </row>
    <row r="12" spans="1:17" s="182" customFormat="1" x14ac:dyDescent="0.2">
      <c r="A12" s="181"/>
      <c r="C12" s="110"/>
      <c r="D12" s="110"/>
      <c r="Q12" s="65"/>
    </row>
    <row r="13" spans="1:17" ht="15.75" x14ac:dyDescent="0.25">
      <c r="A13" s="73" t="s">
        <v>29</v>
      </c>
      <c r="B13" s="66"/>
      <c r="C13" s="92"/>
      <c r="D13" s="92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4"/>
    </row>
    <row r="14" spans="1:17" x14ac:dyDescent="0.2">
      <c r="A14" s="62">
        <v>59003000</v>
      </c>
      <c r="B14" s="7" t="s">
        <v>29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4">
        <f>SUM(E14:P14)</f>
        <v>0</v>
      </c>
    </row>
    <row r="15" spans="1:17" s="182" customFormat="1" x14ac:dyDescent="0.2">
      <c r="A15" s="181"/>
      <c r="C15" s="110"/>
      <c r="D15" s="110"/>
      <c r="Q15" s="65"/>
    </row>
    <row r="16" spans="1:17" ht="15.75" x14ac:dyDescent="0.25">
      <c r="A16" s="73" t="s">
        <v>28</v>
      </c>
      <c r="B16" s="66"/>
      <c r="C16" s="92"/>
      <c r="D16" s="92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4"/>
    </row>
    <row r="17" spans="1:17" x14ac:dyDescent="0.2">
      <c r="A17" s="62">
        <v>52001000</v>
      </c>
      <c r="B17" s="7" t="s">
        <v>28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4">
        <f>SUM(E17:P17)</f>
        <v>0</v>
      </c>
    </row>
    <row r="18" spans="1:17" s="182" customFormat="1" x14ac:dyDescent="0.2">
      <c r="A18" s="181"/>
      <c r="C18" s="110"/>
      <c r="D18" s="110"/>
      <c r="Q18" s="65"/>
    </row>
    <row r="19" spans="1:17" ht="15.75" x14ac:dyDescent="0.25">
      <c r="A19" s="73" t="s">
        <v>204</v>
      </c>
      <c r="B19" s="66"/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x14ac:dyDescent="0.2">
      <c r="A20" s="61">
        <v>52001500</v>
      </c>
      <c r="B20" t="s">
        <v>69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4">
        <f t="shared" ref="Q20:Q26" si="0">SUM(E20:P20)</f>
        <v>0</v>
      </c>
    </row>
    <row r="21" spans="1:17" x14ac:dyDescent="0.2">
      <c r="A21" s="61">
        <v>52002000</v>
      </c>
      <c r="B21" t="s">
        <v>70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 t="shared" si="0"/>
        <v>0</v>
      </c>
    </row>
    <row r="22" spans="1:17" x14ac:dyDescent="0.2">
      <c r="A22" s="61">
        <v>52002500</v>
      </c>
      <c r="B22" t="s">
        <v>71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4">
        <f t="shared" si="0"/>
        <v>0</v>
      </c>
    </row>
    <row r="23" spans="1:17" x14ac:dyDescent="0.2">
      <c r="A23" s="61">
        <v>52003000</v>
      </c>
      <c r="B23" t="s">
        <v>72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4">
        <f t="shared" si="0"/>
        <v>0</v>
      </c>
    </row>
    <row r="24" spans="1:17" x14ac:dyDescent="0.2">
      <c r="A24" s="61">
        <v>52003500</v>
      </c>
      <c r="B24" t="s">
        <v>124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3">
        <v>0</v>
      </c>
      <c r="M24" s="93">
        <v>0</v>
      </c>
      <c r="N24" s="93">
        <v>0</v>
      </c>
      <c r="O24" s="93">
        <v>0</v>
      </c>
      <c r="P24" s="93">
        <v>0</v>
      </c>
      <c r="Q24" s="94">
        <f t="shared" si="0"/>
        <v>0</v>
      </c>
    </row>
    <row r="25" spans="1:17" x14ac:dyDescent="0.2">
      <c r="A25" s="61">
        <v>52004000</v>
      </c>
      <c r="B25" t="s">
        <v>105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4">
        <f t="shared" si="0"/>
        <v>0</v>
      </c>
    </row>
    <row r="26" spans="1:17" x14ac:dyDescent="0.2">
      <c r="A26" s="61">
        <v>52004500</v>
      </c>
      <c r="B26" t="s">
        <v>75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4">
        <f t="shared" si="0"/>
        <v>0</v>
      </c>
    </row>
    <row r="27" spans="1:17" s="22" customFormat="1" x14ac:dyDescent="0.2">
      <c r="A27" s="72"/>
      <c r="C27" s="104"/>
      <c r="D27" s="104"/>
      <c r="Q27" s="46"/>
    </row>
    <row r="28" spans="1:17" s="23" customFormat="1" ht="15.75" x14ac:dyDescent="0.25">
      <c r="A28" s="74"/>
      <c r="B28" s="23" t="s">
        <v>203</v>
      </c>
      <c r="C28" s="112">
        <f>SUM(C20:C27)</f>
        <v>0</v>
      </c>
      <c r="D28" s="112">
        <f>SUM(D20:D27)</f>
        <v>0</v>
      </c>
      <c r="E28" s="24">
        <f>SUM(E20:E27)</f>
        <v>0</v>
      </c>
      <c r="F28" s="24">
        <f t="shared" ref="F28:P28" si="1">SUM(F20:F27)</f>
        <v>0</v>
      </c>
      <c r="G28" s="24">
        <f t="shared" si="1"/>
        <v>0</v>
      </c>
      <c r="H28" s="24">
        <f t="shared" si="1"/>
        <v>0</v>
      </c>
      <c r="I28" s="24">
        <f t="shared" si="1"/>
        <v>0</v>
      </c>
      <c r="J28" s="24">
        <f t="shared" si="1"/>
        <v>0</v>
      </c>
      <c r="K28" s="24">
        <f t="shared" si="1"/>
        <v>0</v>
      </c>
      <c r="L28" s="24">
        <f t="shared" si="1"/>
        <v>0</v>
      </c>
      <c r="M28" s="24">
        <f t="shared" si="1"/>
        <v>0</v>
      </c>
      <c r="N28" s="24">
        <f t="shared" si="1"/>
        <v>0</v>
      </c>
      <c r="O28" s="24">
        <f t="shared" si="1"/>
        <v>0</v>
      </c>
      <c r="P28" s="24">
        <f t="shared" si="1"/>
        <v>0</v>
      </c>
      <c r="Q28" s="48">
        <f>SUM(Q20:Q27)</f>
        <v>0</v>
      </c>
    </row>
    <row r="29" spans="1:17" s="23" customFormat="1" ht="15.75" x14ac:dyDescent="0.25">
      <c r="A29" s="74"/>
      <c r="C29" s="114"/>
      <c r="D29" s="11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49"/>
    </row>
    <row r="30" spans="1:17" s="23" customFormat="1" ht="15.75" x14ac:dyDescent="0.25">
      <c r="A30" s="74"/>
      <c r="C30" s="114"/>
      <c r="D30" s="11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49"/>
    </row>
    <row r="31" spans="1:17" ht="15.75" x14ac:dyDescent="0.25">
      <c r="A31" s="73" t="s">
        <v>162</v>
      </c>
      <c r="B31" s="66"/>
      <c r="C31" s="92"/>
      <c r="D31" s="92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4"/>
    </row>
    <row r="32" spans="1:17" x14ac:dyDescent="0.2">
      <c r="A32" s="61">
        <v>52507000</v>
      </c>
      <c r="B32" t="s">
        <v>125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4">
        <f t="shared" ref="Q32:Q40" si="2">SUM(E32:P32)</f>
        <v>0</v>
      </c>
    </row>
    <row r="33" spans="1:17" x14ac:dyDescent="0.2">
      <c r="A33" s="61">
        <v>52507100</v>
      </c>
      <c r="B33" t="s">
        <v>126</v>
      </c>
      <c r="C33" s="92">
        <v>0</v>
      </c>
      <c r="D33" s="92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4">
        <f t="shared" si="2"/>
        <v>0</v>
      </c>
    </row>
    <row r="34" spans="1:17" x14ac:dyDescent="0.2">
      <c r="A34" s="61">
        <v>52507200</v>
      </c>
      <c r="B34" t="s">
        <v>163</v>
      </c>
      <c r="C34" s="92">
        <v>0</v>
      </c>
      <c r="D34" s="92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4">
        <f t="shared" si="2"/>
        <v>0</v>
      </c>
    </row>
    <row r="35" spans="1:17" x14ac:dyDescent="0.2">
      <c r="A35" s="61">
        <v>52507300</v>
      </c>
      <c r="B35" t="s">
        <v>127</v>
      </c>
      <c r="C35" s="92">
        <v>0</v>
      </c>
      <c r="D35" s="92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4">
        <f t="shared" si="2"/>
        <v>0</v>
      </c>
    </row>
    <row r="36" spans="1:17" x14ac:dyDescent="0.2">
      <c r="A36" s="61">
        <v>52507400</v>
      </c>
      <c r="B36" t="s">
        <v>128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 t="shared" si="2"/>
        <v>0</v>
      </c>
    </row>
    <row r="37" spans="1:17" x14ac:dyDescent="0.2">
      <c r="A37" s="61">
        <v>52507500</v>
      </c>
      <c r="B37" t="s">
        <v>129</v>
      </c>
      <c r="C37" s="92">
        <v>0</v>
      </c>
      <c r="D37" s="92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4">
        <f t="shared" si="2"/>
        <v>0</v>
      </c>
    </row>
    <row r="38" spans="1:17" x14ac:dyDescent="0.2">
      <c r="A38" s="61">
        <v>52507600</v>
      </c>
      <c r="B38" t="s">
        <v>130</v>
      </c>
      <c r="C38" s="92">
        <v>0</v>
      </c>
      <c r="D38" s="92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4">
        <f t="shared" si="2"/>
        <v>0</v>
      </c>
    </row>
    <row r="39" spans="1:17" x14ac:dyDescent="0.2">
      <c r="A39" s="61">
        <v>52507700</v>
      </c>
      <c r="B39" t="s">
        <v>131</v>
      </c>
      <c r="C39" s="92">
        <v>0</v>
      </c>
      <c r="D39" s="92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93">
        <v>0</v>
      </c>
      <c r="P39" s="93">
        <v>0</v>
      </c>
      <c r="Q39" s="94">
        <f t="shared" si="2"/>
        <v>0</v>
      </c>
    </row>
    <row r="40" spans="1:17" x14ac:dyDescent="0.2">
      <c r="A40" s="61">
        <v>52508000</v>
      </c>
      <c r="B40" t="s">
        <v>132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4">
        <f t="shared" si="2"/>
        <v>0</v>
      </c>
    </row>
    <row r="41" spans="1:17" s="182" customFormat="1" ht="13.5" customHeight="1" x14ac:dyDescent="0.2">
      <c r="A41" s="181"/>
      <c r="C41" s="110"/>
      <c r="D41" s="110"/>
      <c r="Q41" s="65"/>
    </row>
    <row r="42" spans="1:17" s="23" customFormat="1" ht="15.75" x14ac:dyDescent="0.25">
      <c r="A42" s="74"/>
      <c r="B42" s="23" t="s">
        <v>164</v>
      </c>
      <c r="C42" s="112">
        <f>SUM(C32:C41)</f>
        <v>0</v>
      </c>
      <c r="D42" s="112">
        <f>SUM(D32:D41)</f>
        <v>0</v>
      </c>
      <c r="E42" s="184">
        <f>SUM(E32:E41)</f>
        <v>0</v>
      </c>
      <c r="F42" s="184">
        <f t="shared" ref="F42:P42" si="3">SUM(F32:F41)</f>
        <v>0</v>
      </c>
      <c r="G42" s="184">
        <f t="shared" si="3"/>
        <v>0</v>
      </c>
      <c r="H42" s="184">
        <f t="shared" si="3"/>
        <v>0</v>
      </c>
      <c r="I42" s="184">
        <f t="shared" si="3"/>
        <v>0</v>
      </c>
      <c r="J42" s="184">
        <f t="shared" si="3"/>
        <v>0</v>
      </c>
      <c r="K42" s="184">
        <f t="shared" si="3"/>
        <v>0</v>
      </c>
      <c r="L42" s="184">
        <f t="shared" si="3"/>
        <v>0</v>
      </c>
      <c r="M42" s="184">
        <f t="shared" si="3"/>
        <v>0</v>
      </c>
      <c r="N42" s="184">
        <f t="shared" si="3"/>
        <v>0</v>
      </c>
      <c r="O42" s="184">
        <f t="shared" si="3"/>
        <v>0</v>
      </c>
      <c r="P42" s="184">
        <f t="shared" si="3"/>
        <v>0</v>
      </c>
      <c r="Q42" s="112">
        <f>SUM(Q32:Q41)</f>
        <v>0</v>
      </c>
    </row>
    <row r="43" spans="1:17" s="23" customFormat="1" ht="15.75" x14ac:dyDescent="0.25">
      <c r="A43" s="74"/>
      <c r="C43" s="114"/>
      <c r="D43" s="114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14"/>
    </row>
    <row r="44" spans="1:17" s="23" customFormat="1" ht="15.75" x14ac:dyDescent="0.25">
      <c r="A44" s="74"/>
      <c r="C44" s="114"/>
      <c r="D44" s="11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49"/>
    </row>
    <row r="45" spans="1:17" ht="15.75" x14ac:dyDescent="0.25">
      <c r="A45" s="73" t="s">
        <v>68</v>
      </c>
      <c r="B45" s="66"/>
      <c r="C45" s="113"/>
      <c r="D45" s="113"/>
      <c r="E45" s="11"/>
      <c r="F45" s="11"/>
      <c r="G45" s="11"/>
      <c r="H45" s="11"/>
      <c r="I45" s="11"/>
      <c r="J45" s="11"/>
      <c r="K45" s="11"/>
      <c r="L45" s="11"/>
      <c r="M45" s="4"/>
      <c r="N45" s="4"/>
      <c r="O45" s="4"/>
      <c r="P45" s="4"/>
      <c r="Q45" s="44"/>
    </row>
    <row r="46" spans="1:17" x14ac:dyDescent="0.2">
      <c r="A46" s="61">
        <v>52503500</v>
      </c>
      <c r="B46" t="s">
        <v>77</v>
      </c>
      <c r="C46" s="92">
        <v>0</v>
      </c>
      <c r="D46" s="92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4">
        <f t="shared" ref="Q46:Q53" si="4">SUM(E46:P46)</f>
        <v>0</v>
      </c>
    </row>
    <row r="47" spans="1:17" x14ac:dyDescent="0.2">
      <c r="A47" s="61">
        <v>52504500</v>
      </c>
      <c r="B47" t="s">
        <v>79</v>
      </c>
      <c r="C47" s="92">
        <v>0</v>
      </c>
      <c r="D47" s="92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4">
        <f t="shared" si="4"/>
        <v>0</v>
      </c>
    </row>
    <row r="48" spans="1:17" x14ac:dyDescent="0.2">
      <c r="A48" s="61">
        <v>52505500</v>
      </c>
      <c r="B48" t="s">
        <v>81</v>
      </c>
      <c r="C48" s="92">
        <v>0</v>
      </c>
      <c r="D48" s="92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 t="shared" si="4"/>
        <v>0</v>
      </c>
    </row>
    <row r="49" spans="1:17" x14ac:dyDescent="0.2">
      <c r="A49" s="61">
        <v>52506000</v>
      </c>
      <c r="B49" t="s">
        <v>83</v>
      </c>
      <c r="C49" s="92">
        <v>0</v>
      </c>
      <c r="D49" s="92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4">
        <f t="shared" si="4"/>
        <v>0</v>
      </c>
    </row>
    <row r="50" spans="1:17" x14ac:dyDescent="0.2">
      <c r="A50" s="61">
        <v>52506500</v>
      </c>
      <c r="B50" t="s">
        <v>82</v>
      </c>
      <c r="C50" s="92">
        <v>0</v>
      </c>
      <c r="D50" s="92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4">
        <f t="shared" si="4"/>
        <v>0</v>
      </c>
    </row>
    <row r="51" spans="1:17" x14ac:dyDescent="0.2">
      <c r="A51" s="61">
        <v>52508100</v>
      </c>
      <c r="B51" t="s">
        <v>85</v>
      </c>
      <c r="C51" s="92">
        <v>0</v>
      </c>
      <c r="D51" s="92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4">
        <f t="shared" si="4"/>
        <v>0</v>
      </c>
    </row>
    <row r="52" spans="1:17" x14ac:dyDescent="0.2">
      <c r="A52" s="61">
        <v>52508500</v>
      </c>
      <c r="B52" t="s">
        <v>86</v>
      </c>
      <c r="C52" s="92">
        <v>0</v>
      </c>
      <c r="D52" s="92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 t="shared" si="4"/>
        <v>0</v>
      </c>
    </row>
    <row r="53" spans="1:17" x14ac:dyDescent="0.2">
      <c r="A53" s="61">
        <v>53600000</v>
      </c>
      <c r="B53" t="s">
        <v>87</v>
      </c>
      <c r="C53" s="92">
        <v>0</v>
      </c>
      <c r="D53" s="92">
        <v>0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4">
        <f t="shared" si="4"/>
        <v>0</v>
      </c>
    </row>
    <row r="54" spans="1:17" x14ac:dyDescent="0.2">
      <c r="A54" s="61"/>
      <c r="C54" s="92"/>
      <c r="D54" s="92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4"/>
    </row>
    <row r="55" spans="1:17" s="23" customFormat="1" ht="15.75" x14ac:dyDescent="0.25">
      <c r="A55" s="74"/>
      <c r="B55" s="23" t="s">
        <v>84</v>
      </c>
      <c r="C55" s="112">
        <f t="shared" ref="C55:Q55" si="5">SUM(C46:C54)</f>
        <v>0</v>
      </c>
      <c r="D55" s="112">
        <f t="shared" si="5"/>
        <v>0</v>
      </c>
      <c r="E55" s="187">
        <f t="shared" si="5"/>
        <v>0</v>
      </c>
      <c r="F55" s="184">
        <f t="shared" si="5"/>
        <v>0</v>
      </c>
      <c r="G55" s="184">
        <f t="shared" si="5"/>
        <v>0</v>
      </c>
      <c r="H55" s="184">
        <f t="shared" si="5"/>
        <v>0</v>
      </c>
      <c r="I55" s="184">
        <f t="shared" si="5"/>
        <v>0</v>
      </c>
      <c r="J55" s="184">
        <f t="shared" si="5"/>
        <v>0</v>
      </c>
      <c r="K55" s="184">
        <f t="shared" si="5"/>
        <v>0</v>
      </c>
      <c r="L55" s="184">
        <f t="shared" si="5"/>
        <v>0</v>
      </c>
      <c r="M55" s="184">
        <f t="shared" si="5"/>
        <v>0</v>
      </c>
      <c r="N55" s="184">
        <f t="shared" si="5"/>
        <v>0</v>
      </c>
      <c r="O55" s="184">
        <f t="shared" si="5"/>
        <v>0</v>
      </c>
      <c r="P55" s="184">
        <f t="shared" si="5"/>
        <v>0</v>
      </c>
      <c r="Q55" s="112">
        <f t="shared" si="5"/>
        <v>0</v>
      </c>
    </row>
    <row r="56" spans="1:17" s="23" customFormat="1" ht="15.75" x14ac:dyDescent="0.25">
      <c r="A56" s="74"/>
      <c r="C56" s="114"/>
      <c r="D56" s="114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14"/>
    </row>
    <row r="57" spans="1:17" ht="15.75" x14ac:dyDescent="0.25">
      <c r="A57" s="73" t="s">
        <v>165</v>
      </c>
      <c r="B57" s="66"/>
      <c r="C57" s="92"/>
      <c r="D57" s="9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4"/>
    </row>
    <row r="58" spans="1:17" s="91" customFormat="1" x14ac:dyDescent="0.2">
      <c r="A58" s="90">
        <v>52502500</v>
      </c>
      <c r="B58" s="91" t="s">
        <v>30</v>
      </c>
      <c r="C58" s="95">
        <v>0</v>
      </c>
      <c r="D58" s="95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214">
        <f>SUM(E58:P58)</f>
        <v>0</v>
      </c>
    </row>
    <row r="59" spans="1:17" s="91" customFormat="1" x14ac:dyDescent="0.2">
      <c r="A59" s="90">
        <v>52502000</v>
      </c>
      <c r="B59" s="91" t="s">
        <v>31</v>
      </c>
      <c r="C59" s="95">
        <v>0</v>
      </c>
      <c r="D59" s="95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214">
        <f>SUM(E59:P59)</f>
        <v>0</v>
      </c>
    </row>
    <row r="60" spans="1:17" s="91" customFormat="1" x14ac:dyDescent="0.2">
      <c r="A60" s="90">
        <v>52502600</v>
      </c>
      <c r="B60" s="91" t="s">
        <v>214</v>
      </c>
      <c r="C60" s="95">
        <v>0</v>
      </c>
      <c r="D60" s="95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214">
        <f>SUM(E60:P60)</f>
        <v>0</v>
      </c>
    </row>
    <row r="61" spans="1:17" s="91" customFormat="1" x14ac:dyDescent="0.2">
      <c r="A61" s="90"/>
      <c r="C61" s="95"/>
      <c r="D61" s="95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94"/>
    </row>
    <row r="62" spans="1:17" s="23" customFormat="1" ht="15.75" x14ac:dyDescent="0.25">
      <c r="A62" s="74"/>
      <c r="B62" s="23" t="s">
        <v>167</v>
      </c>
      <c r="C62" s="112">
        <f t="shared" ref="C62:Q62" si="6">SUM(C58:C61)</f>
        <v>0</v>
      </c>
      <c r="D62" s="112">
        <f t="shared" si="6"/>
        <v>0</v>
      </c>
      <c r="E62" s="184">
        <f t="shared" si="6"/>
        <v>0</v>
      </c>
      <c r="F62" s="184">
        <f t="shared" si="6"/>
        <v>0</v>
      </c>
      <c r="G62" s="184">
        <f t="shared" si="6"/>
        <v>0</v>
      </c>
      <c r="H62" s="184">
        <f t="shared" si="6"/>
        <v>0</v>
      </c>
      <c r="I62" s="184">
        <f t="shared" si="6"/>
        <v>0</v>
      </c>
      <c r="J62" s="184">
        <f t="shared" si="6"/>
        <v>0</v>
      </c>
      <c r="K62" s="184">
        <f t="shared" si="6"/>
        <v>0</v>
      </c>
      <c r="L62" s="184">
        <f t="shared" si="6"/>
        <v>0</v>
      </c>
      <c r="M62" s="184">
        <f t="shared" si="6"/>
        <v>0</v>
      </c>
      <c r="N62" s="184">
        <f t="shared" si="6"/>
        <v>0</v>
      </c>
      <c r="O62" s="184">
        <f t="shared" si="6"/>
        <v>0</v>
      </c>
      <c r="P62" s="184">
        <f t="shared" si="6"/>
        <v>0</v>
      </c>
      <c r="Q62" s="112">
        <f t="shared" si="6"/>
        <v>0</v>
      </c>
    </row>
    <row r="63" spans="1:17" s="23" customFormat="1" ht="15.75" x14ac:dyDescent="0.25">
      <c r="A63" s="74"/>
      <c r="C63" s="114"/>
      <c r="D63" s="11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49"/>
    </row>
    <row r="64" spans="1:17" s="153" customFormat="1" ht="31.5" customHeight="1" thickBot="1" x14ac:dyDescent="0.3">
      <c r="A64" s="198"/>
      <c r="B64" s="26" t="s">
        <v>205</v>
      </c>
      <c r="C64" s="50">
        <f t="shared" ref="C64:Q64" si="7">C11+C14+C17+C28+C42+C55+C62</f>
        <v>0</v>
      </c>
      <c r="D64" s="50">
        <f t="shared" si="7"/>
        <v>0</v>
      </c>
      <c r="E64" s="199">
        <f t="shared" si="7"/>
        <v>0</v>
      </c>
      <c r="F64" s="199">
        <f t="shared" si="7"/>
        <v>0</v>
      </c>
      <c r="G64" s="199">
        <f t="shared" si="7"/>
        <v>0</v>
      </c>
      <c r="H64" s="199">
        <f t="shared" si="7"/>
        <v>0</v>
      </c>
      <c r="I64" s="199">
        <f t="shared" si="7"/>
        <v>0</v>
      </c>
      <c r="J64" s="199">
        <f t="shared" si="7"/>
        <v>0</v>
      </c>
      <c r="K64" s="199">
        <f t="shared" si="7"/>
        <v>0</v>
      </c>
      <c r="L64" s="199">
        <f t="shared" si="7"/>
        <v>0</v>
      </c>
      <c r="M64" s="199">
        <f t="shared" si="7"/>
        <v>0</v>
      </c>
      <c r="N64" s="199">
        <f t="shared" si="7"/>
        <v>0</v>
      </c>
      <c r="O64" s="199">
        <f t="shared" si="7"/>
        <v>0</v>
      </c>
      <c r="P64" s="199">
        <f t="shared" si="7"/>
        <v>0</v>
      </c>
      <c r="Q64" s="50">
        <f t="shared" si="7"/>
        <v>0</v>
      </c>
    </row>
    <row r="65" ht="15.75" thickTop="1" x14ac:dyDescent="0.2"/>
    <row r="153" spans="2:8" ht="15.75" x14ac:dyDescent="0.25">
      <c r="B153" s="119"/>
      <c r="C153" s="195"/>
      <c r="D153" s="195"/>
      <c r="E153" s="120"/>
      <c r="F153" s="120"/>
      <c r="G153" s="120"/>
      <c r="H153" s="120"/>
    </row>
  </sheetData>
  <phoneticPr fontId="0" type="noConversion"/>
  <pageMargins left="0.75" right="0.75" top="1" bottom="1" header="0.5" footer="0.5"/>
  <pageSetup scale="4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46"/>
  <sheetViews>
    <sheetView zoomScale="75" zoomScaleNormal="75" workbookViewId="0">
      <selection activeCell="A6" sqref="A6:B9"/>
    </sheetView>
  </sheetViews>
  <sheetFormatPr defaultRowHeight="15" x14ac:dyDescent="0.2"/>
  <cols>
    <col min="1" max="1" width="8.21875" customWidth="1"/>
    <col min="2" max="2" width="33.21875" customWidth="1"/>
    <col min="3" max="3" width="2.21875" customWidth="1"/>
    <col min="4" max="5" width="10.21875" customWidth="1"/>
    <col min="6" max="6" width="2.21875" customWidth="1"/>
    <col min="7" max="7" width="10.21875" customWidth="1"/>
    <col min="8" max="8" width="2.21875" customWidth="1"/>
    <col min="9" max="9" width="12.5546875" hidden="1" customWidth="1"/>
    <col min="10" max="10" width="2.21875" hidden="1" customWidth="1"/>
    <col min="11" max="11" width="5.77734375" style="58" hidden="1" customWidth="1"/>
  </cols>
  <sheetData>
    <row r="1" spans="1:13" ht="15.75" x14ac:dyDescent="0.25">
      <c r="A1" s="28" t="s">
        <v>39</v>
      </c>
      <c r="B1" s="57"/>
      <c r="C1" s="57"/>
      <c r="D1" s="57"/>
      <c r="E1" s="57"/>
      <c r="F1" s="57"/>
      <c r="G1" s="57"/>
      <c r="H1" s="57"/>
      <c r="I1" s="57"/>
    </row>
    <row r="2" spans="1:13" ht="15.75" x14ac:dyDescent="0.25">
      <c r="A2" s="8" t="str">
        <f>Instructions!G4</f>
        <v>0011</v>
      </c>
      <c r="B2" s="8"/>
      <c r="C2" s="8"/>
    </row>
    <row r="3" spans="1:13" ht="15.75" x14ac:dyDescent="0.25">
      <c r="A3" s="136" t="str">
        <f>Instructions!G5</f>
        <v>100145</v>
      </c>
      <c r="B3" s="137" t="str">
        <f>Instructions!G6</f>
        <v>International Public Relations and Marketing</v>
      </c>
      <c r="C3" s="137"/>
    </row>
    <row r="4" spans="1:13" ht="15.75" x14ac:dyDescent="0.25">
      <c r="A4" s="136"/>
      <c r="B4" s="137"/>
      <c r="C4" s="137"/>
    </row>
    <row r="5" spans="1:13" ht="15.75" x14ac:dyDescent="0.25">
      <c r="A5" s="6" t="s">
        <v>52</v>
      </c>
      <c r="B5" s="137"/>
      <c r="C5" s="137"/>
    </row>
    <row r="6" spans="1:13" x14ac:dyDescent="0.2">
      <c r="A6" s="229" t="s">
        <v>254</v>
      </c>
      <c r="B6" s="230"/>
      <c r="C6" s="162"/>
    </row>
    <row r="7" spans="1:13" x14ac:dyDescent="0.2">
      <c r="A7" s="230"/>
      <c r="B7" s="230"/>
      <c r="C7" s="162"/>
    </row>
    <row r="8" spans="1:13" ht="15.75" x14ac:dyDescent="0.25">
      <c r="A8" s="230"/>
      <c r="B8" s="230"/>
      <c r="C8" s="162"/>
      <c r="D8" s="146">
        <v>2001</v>
      </c>
      <c r="E8" s="146">
        <v>2001</v>
      </c>
      <c r="F8" s="151"/>
      <c r="G8" s="146">
        <v>2002</v>
      </c>
      <c r="H8" s="151"/>
      <c r="I8" s="146">
        <v>2002</v>
      </c>
    </row>
    <row r="9" spans="1:13" ht="15.75" x14ac:dyDescent="0.25">
      <c r="A9" s="230"/>
      <c r="B9" s="230"/>
      <c r="C9" s="162"/>
      <c r="D9" s="19" t="s">
        <v>40</v>
      </c>
      <c r="E9" s="19" t="s">
        <v>41</v>
      </c>
      <c r="F9" s="152"/>
      <c r="G9" s="19" t="s">
        <v>40</v>
      </c>
      <c r="H9" s="152"/>
      <c r="I9" s="19" t="s">
        <v>155</v>
      </c>
    </row>
    <row r="10" spans="1:13" ht="15.75" x14ac:dyDescent="0.25">
      <c r="D10" s="20"/>
      <c r="E10" s="20"/>
      <c r="F10" s="20"/>
      <c r="G10" s="143"/>
      <c r="H10" s="152"/>
      <c r="I10" s="20"/>
    </row>
    <row r="11" spans="1:13" s="1" customFormat="1" ht="15.75" x14ac:dyDescent="0.25">
      <c r="A11" s="1" t="s">
        <v>42</v>
      </c>
      <c r="D11" s="164">
        <f>+'Detail Expense'!C194</f>
        <v>2833676</v>
      </c>
      <c r="E11" s="164">
        <f>+'Detail Expense'!D194</f>
        <v>1858453</v>
      </c>
      <c r="F11" s="18"/>
      <c r="G11" s="164">
        <f>+'Detail Expense'!Q194</f>
        <v>2017911.8333333333</v>
      </c>
      <c r="H11" s="153"/>
      <c r="I11" s="164">
        <f>G11/12</f>
        <v>168159.31944444444</v>
      </c>
      <c r="K11" s="2"/>
    </row>
    <row r="12" spans="1:13" s="15" customFormat="1" x14ac:dyDescent="0.2">
      <c r="D12" s="161"/>
      <c r="E12" s="161"/>
      <c r="G12" s="161"/>
      <c r="I12" s="161"/>
      <c r="K12" s="160"/>
    </row>
    <row r="13" spans="1:13" s="15" customFormat="1" x14ac:dyDescent="0.2">
      <c r="A13" s="165" t="s">
        <v>156</v>
      </c>
      <c r="B13" s="158"/>
      <c r="C13" s="158"/>
      <c r="D13" s="159"/>
      <c r="E13" s="159"/>
      <c r="F13" s="158"/>
      <c r="G13" s="159"/>
      <c r="H13" s="158"/>
      <c r="I13" s="159"/>
      <c r="J13" s="158"/>
      <c r="K13" s="158"/>
      <c r="L13" s="158"/>
      <c r="M13" s="158"/>
    </row>
    <row r="14" spans="1:13" s="1" customFormat="1" ht="15.75" x14ac:dyDescent="0.25">
      <c r="A14" s="1" t="s">
        <v>43</v>
      </c>
      <c r="D14" s="144"/>
      <c r="E14" s="145"/>
      <c r="F14" s="145"/>
      <c r="G14" s="145"/>
      <c r="H14" s="154"/>
      <c r="I14" s="145"/>
      <c r="K14" s="163" t="s">
        <v>150</v>
      </c>
    </row>
    <row r="15" spans="1:13" x14ac:dyDescent="0.2">
      <c r="B15" t="s">
        <v>50</v>
      </c>
      <c r="D15" s="21">
        <v>0</v>
      </c>
      <c r="E15" s="21">
        <v>0</v>
      </c>
      <c r="F15" s="21"/>
      <c r="G15" s="21">
        <v>0</v>
      </c>
      <c r="H15" s="155"/>
      <c r="I15" s="21">
        <f>-(G15/12)</f>
        <v>0</v>
      </c>
      <c r="K15" s="139">
        <v>60</v>
      </c>
    </row>
    <row r="16" spans="1:13" x14ac:dyDescent="0.2">
      <c r="B16" t="s">
        <v>47</v>
      </c>
      <c r="D16" s="21">
        <v>0</v>
      </c>
      <c r="E16" s="21">
        <v>0</v>
      </c>
      <c r="F16" s="21"/>
      <c r="G16" s="21">
        <v>0</v>
      </c>
      <c r="H16" s="155"/>
      <c r="I16" s="21">
        <f t="shared" ref="I16:I37" si="0">-(G16/12)</f>
        <v>0</v>
      </c>
      <c r="K16" s="139">
        <v>62</v>
      </c>
    </row>
    <row r="17" spans="2:11" x14ac:dyDescent="0.2">
      <c r="B17" t="s">
        <v>44</v>
      </c>
      <c r="D17" s="21">
        <v>0</v>
      </c>
      <c r="E17" s="21">
        <v>0</v>
      </c>
      <c r="F17" s="21"/>
      <c r="G17" s="21">
        <v>0</v>
      </c>
      <c r="H17" s="155"/>
      <c r="I17" s="21">
        <f t="shared" si="0"/>
        <v>0</v>
      </c>
      <c r="K17" s="139">
        <v>85</v>
      </c>
    </row>
    <row r="18" spans="2:11" x14ac:dyDescent="0.2">
      <c r="B18" t="s">
        <v>49</v>
      </c>
      <c r="D18" s="21">
        <v>0</v>
      </c>
      <c r="E18" s="21">
        <v>0</v>
      </c>
      <c r="F18" s="21"/>
      <c r="G18" s="21">
        <v>0</v>
      </c>
      <c r="H18" s="155"/>
      <c r="I18" s="21">
        <f t="shared" si="0"/>
        <v>0</v>
      </c>
      <c r="K18" s="139">
        <v>172</v>
      </c>
    </row>
    <row r="19" spans="2:11" x14ac:dyDescent="0.2">
      <c r="B19" t="s">
        <v>48</v>
      </c>
      <c r="D19" s="21">
        <v>0</v>
      </c>
      <c r="E19" s="21">
        <v>0</v>
      </c>
      <c r="F19" s="21"/>
      <c r="G19" s="21">
        <v>0</v>
      </c>
      <c r="H19" s="155"/>
      <c r="I19" s="21">
        <f t="shared" si="0"/>
        <v>0</v>
      </c>
      <c r="K19" s="139">
        <v>179</v>
      </c>
    </row>
    <row r="20" spans="2:11" x14ac:dyDescent="0.2">
      <c r="B20" t="s">
        <v>216</v>
      </c>
      <c r="D20" s="21">
        <v>0</v>
      </c>
      <c r="E20" s="21">
        <v>0</v>
      </c>
      <c r="F20" s="21"/>
      <c r="G20" s="21">
        <v>0</v>
      </c>
      <c r="H20" s="155"/>
      <c r="I20" s="21">
        <f t="shared" si="0"/>
        <v>0</v>
      </c>
      <c r="K20" s="139">
        <v>366</v>
      </c>
    </row>
    <row r="21" spans="2:11" x14ac:dyDescent="0.2">
      <c r="B21" t="s">
        <v>46</v>
      </c>
      <c r="D21" s="21">
        <v>0</v>
      </c>
      <c r="E21" s="21">
        <v>0</v>
      </c>
      <c r="F21" s="21"/>
      <c r="G21" s="21">
        <v>0</v>
      </c>
      <c r="H21" s="155"/>
      <c r="I21" s="21">
        <f>-(G21/12)</f>
        <v>0</v>
      </c>
      <c r="K21" s="139">
        <v>105</v>
      </c>
    </row>
    <row r="22" spans="2:11" x14ac:dyDescent="0.2">
      <c r="B22" t="s">
        <v>215</v>
      </c>
      <c r="D22" s="21">
        <v>0</v>
      </c>
      <c r="E22" s="21">
        <v>0</v>
      </c>
      <c r="F22" s="21"/>
      <c r="G22" s="21">
        <v>0</v>
      </c>
      <c r="H22" s="155"/>
      <c r="I22" s="21">
        <f>-(G22/12)</f>
        <v>0</v>
      </c>
      <c r="K22" s="139">
        <v>82</v>
      </c>
    </row>
    <row r="23" spans="2:11" x14ac:dyDescent="0.2">
      <c r="B23" t="s">
        <v>153</v>
      </c>
      <c r="D23" s="21">
        <v>0</v>
      </c>
      <c r="E23" s="21">
        <v>0</v>
      </c>
      <c r="F23" s="21"/>
      <c r="G23" s="21">
        <v>0</v>
      </c>
      <c r="H23" s="155"/>
      <c r="I23" s="21">
        <f>-(G23/12)</f>
        <v>0</v>
      </c>
      <c r="K23" s="139">
        <v>974</v>
      </c>
    </row>
    <row r="24" spans="2:11" x14ac:dyDescent="0.2">
      <c r="B24" t="s">
        <v>121</v>
      </c>
      <c r="D24" s="21">
        <v>0</v>
      </c>
      <c r="E24" s="21">
        <v>0</v>
      </c>
      <c r="F24" s="21"/>
      <c r="G24" s="21">
        <v>0</v>
      </c>
      <c r="H24" s="155"/>
      <c r="I24" s="21">
        <f>-(G24/12)</f>
        <v>0</v>
      </c>
      <c r="K24" s="139">
        <v>413</v>
      </c>
    </row>
    <row r="25" spans="2:11" x14ac:dyDescent="0.2">
      <c r="B25" t="s">
        <v>66</v>
      </c>
      <c r="D25" s="21">
        <v>0</v>
      </c>
      <c r="E25" s="21">
        <v>0</v>
      </c>
      <c r="F25" s="21"/>
      <c r="G25" s="21">
        <v>0</v>
      </c>
      <c r="H25" s="155"/>
      <c r="I25" s="21">
        <f t="shared" si="0"/>
        <v>0</v>
      </c>
      <c r="K25" s="139">
        <v>912</v>
      </c>
    </row>
    <row r="26" spans="2:11" x14ac:dyDescent="0.2">
      <c r="B26" t="s">
        <v>141</v>
      </c>
      <c r="D26" s="21">
        <v>0</v>
      </c>
      <c r="E26" s="21">
        <v>30</v>
      </c>
      <c r="F26" s="21"/>
      <c r="G26" s="21">
        <v>600000</v>
      </c>
      <c r="H26" s="155"/>
      <c r="I26" s="21">
        <f>-(G26/12)</f>
        <v>-50000</v>
      </c>
      <c r="K26" s="139">
        <v>1105</v>
      </c>
    </row>
    <row r="27" spans="2:11" x14ac:dyDescent="0.2">
      <c r="B27" t="s">
        <v>142</v>
      </c>
      <c r="D27" s="21">
        <v>0</v>
      </c>
      <c r="E27" s="21">
        <v>0</v>
      </c>
      <c r="F27" s="21"/>
      <c r="G27" s="21">
        <v>0</v>
      </c>
      <c r="H27" s="155"/>
      <c r="I27" s="21">
        <f>-(G27/12)</f>
        <v>0</v>
      </c>
      <c r="K27" s="139">
        <v>1206</v>
      </c>
    </row>
    <row r="28" spans="2:11" x14ac:dyDescent="0.2">
      <c r="B28" t="s">
        <v>45</v>
      </c>
      <c r="D28" s="21">
        <v>0</v>
      </c>
      <c r="E28" s="21">
        <v>0</v>
      </c>
      <c r="F28" s="21"/>
      <c r="G28" s="21">
        <v>0</v>
      </c>
      <c r="H28" s="155"/>
      <c r="I28" s="21">
        <f t="shared" si="0"/>
        <v>0</v>
      </c>
      <c r="K28" s="139">
        <v>985</v>
      </c>
    </row>
    <row r="29" spans="2:11" x14ac:dyDescent="0.2">
      <c r="B29" t="s">
        <v>133</v>
      </c>
      <c r="D29" s="21">
        <v>0</v>
      </c>
      <c r="E29" s="21">
        <v>0</v>
      </c>
      <c r="F29" s="21"/>
      <c r="G29" s="21">
        <v>0</v>
      </c>
      <c r="H29" s="155"/>
      <c r="I29" s="21">
        <f t="shared" si="0"/>
        <v>0</v>
      </c>
      <c r="K29" s="139" t="s">
        <v>134</v>
      </c>
    </row>
    <row r="30" spans="2:11" x14ac:dyDescent="0.2">
      <c r="B30" t="s">
        <v>227</v>
      </c>
      <c r="D30" s="21">
        <v>0</v>
      </c>
      <c r="E30" s="21">
        <v>0</v>
      </c>
      <c r="F30" s="21"/>
      <c r="G30" s="21">
        <v>0</v>
      </c>
      <c r="H30" s="155"/>
      <c r="I30" s="21">
        <f>-(G30/12)</f>
        <v>0</v>
      </c>
      <c r="K30" s="139" t="s">
        <v>154</v>
      </c>
    </row>
    <row r="31" spans="2:11" x14ac:dyDescent="0.2">
      <c r="B31" t="s">
        <v>219</v>
      </c>
      <c r="D31" s="21">
        <v>0</v>
      </c>
      <c r="E31" s="21">
        <v>30</v>
      </c>
      <c r="F31" s="21"/>
      <c r="G31" s="21">
        <v>600000</v>
      </c>
      <c r="H31" s="155"/>
      <c r="I31" s="21">
        <f t="shared" si="0"/>
        <v>-50000</v>
      </c>
      <c r="K31" s="139"/>
    </row>
    <row r="32" spans="2:11" x14ac:dyDescent="0.2">
      <c r="B32" t="s">
        <v>122</v>
      </c>
      <c r="D32" s="21">
        <v>0</v>
      </c>
      <c r="E32" s="21">
        <v>35</v>
      </c>
      <c r="F32" s="21"/>
      <c r="G32" s="21">
        <v>550000</v>
      </c>
      <c r="H32" s="155"/>
      <c r="I32" s="21">
        <f t="shared" si="0"/>
        <v>-45833.333333333336</v>
      </c>
      <c r="K32" s="139" t="s">
        <v>136</v>
      </c>
    </row>
    <row r="33" spans="1:11" x14ac:dyDescent="0.2">
      <c r="B33" t="s">
        <v>220</v>
      </c>
      <c r="D33" s="21">
        <v>0</v>
      </c>
      <c r="E33" s="21">
        <v>0</v>
      </c>
      <c r="F33" s="21"/>
      <c r="G33" s="21">
        <v>0</v>
      </c>
      <c r="H33" s="155"/>
      <c r="I33" s="21">
        <f>-(G33/12)</f>
        <v>0</v>
      </c>
      <c r="K33" s="139">
        <v>969</v>
      </c>
    </row>
    <row r="34" spans="1:11" x14ac:dyDescent="0.2">
      <c r="B34" t="s">
        <v>217</v>
      </c>
      <c r="D34" s="21">
        <v>0</v>
      </c>
      <c r="E34" s="21">
        <v>0</v>
      </c>
      <c r="F34" s="21"/>
      <c r="G34" s="21">
        <v>0</v>
      </c>
      <c r="H34" s="155"/>
      <c r="I34" s="21">
        <f>-(G34/12)</f>
        <v>0</v>
      </c>
      <c r="K34" s="139">
        <v>419</v>
      </c>
    </row>
    <row r="35" spans="1:11" x14ac:dyDescent="0.2">
      <c r="B35" t="s">
        <v>218</v>
      </c>
      <c r="D35" s="21">
        <v>0</v>
      </c>
      <c r="E35" s="21">
        <v>0</v>
      </c>
      <c r="F35" s="21"/>
      <c r="G35" s="21">
        <v>0</v>
      </c>
      <c r="H35" s="155"/>
      <c r="I35" s="21">
        <f>-(G35/12)</f>
        <v>0</v>
      </c>
      <c r="K35" s="139" t="s">
        <v>221</v>
      </c>
    </row>
    <row r="36" spans="1:11" x14ac:dyDescent="0.2">
      <c r="B36" t="s">
        <v>100</v>
      </c>
      <c r="D36" s="21">
        <v>0</v>
      </c>
      <c r="E36" s="21">
        <v>5</v>
      </c>
      <c r="F36" s="21"/>
      <c r="G36" s="21">
        <v>80000</v>
      </c>
      <c r="H36" s="155"/>
      <c r="I36" s="21">
        <f>-(G36/12)</f>
        <v>-6666.666666666667</v>
      </c>
      <c r="K36" s="139" t="s">
        <v>135</v>
      </c>
    </row>
    <row r="37" spans="1:11" x14ac:dyDescent="0.2">
      <c r="D37" s="21">
        <v>0</v>
      </c>
      <c r="E37" s="21">
        <v>0</v>
      </c>
      <c r="F37" s="21"/>
      <c r="G37" s="21">
        <v>0</v>
      </c>
      <c r="H37" s="155"/>
      <c r="I37" s="157">
        <f t="shared" si="0"/>
        <v>0</v>
      </c>
      <c r="K37" s="59"/>
    </row>
    <row r="38" spans="1:11" ht="15.75" x14ac:dyDescent="0.25">
      <c r="A38" s="1" t="s">
        <v>51</v>
      </c>
      <c r="D38" s="54">
        <f>SUM(D15:D37)</f>
        <v>0</v>
      </c>
      <c r="E38" s="54">
        <f>SUM(E15:E37)</f>
        <v>100</v>
      </c>
      <c r="F38" s="15"/>
      <c r="G38" s="54">
        <f>SUM(G15:G37)</f>
        <v>1830000</v>
      </c>
      <c r="H38" s="15"/>
      <c r="I38" s="156">
        <f>SUM(I15:I37)</f>
        <v>-152500</v>
      </c>
    </row>
    <row r="39" spans="1:11" s="15" customFormat="1" x14ac:dyDescent="0.2">
      <c r="A39" s="87"/>
      <c r="K39" s="16"/>
    </row>
    <row r="40" spans="1:11" ht="16.5" thickBot="1" x14ac:dyDescent="0.3">
      <c r="A40" s="14" t="s">
        <v>123</v>
      </c>
      <c r="D40" s="55">
        <f>ROUND(+D11-D38,0)</f>
        <v>2833676</v>
      </c>
      <c r="E40" s="55">
        <f>ROUND(+E11-E38,0)</f>
        <v>1858353</v>
      </c>
      <c r="F40" s="15"/>
      <c r="G40" s="55">
        <f>ROUND(+G11-G38,0)</f>
        <v>187912</v>
      </c>
      <c r="H40" s="15"/>
      <c r="I40" s="55">
        <f>I11+I38</f>
        <v>15659.319444444438</v>
      </c>
    </row>
    <row r="41" spans="1:11" ht="15.75" thickTop="1" x14ac:dyDescent="0.2">
      <c r="A41" s="12"/>
    </row>
    <row r="46" spans="1:11" s="7" customFormat="1" ht="15.75" x14ac:dyDescent="0.25">
      <c r="A46" s="8"/>
      <c r="K46" s="17"/>
    </row>
  </sheetData>
  <mergeCells count="1">
    <mergeCell ref="A6:B9"/>
  </mergeCells>
  <phoneticPr fontId="0" type="noConversion"/>
  <printOptions horizontalCentered="1"/>
  <pageMargins left="0.25" right="0.25" top="0.5" bottom="0.5" header="0.25" footer="0.25"/>
  <pageSetup scale="89" orientation="landscape" horizontalDpi="4294967292" verticalDpi="300" r:id="rId1"/>
  <headerFooter alignWithMargins="0">
    <oddFooter>&amp;R&amp;8&amp;F&amp;A
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46"/>
  <sheetViews>
    <sheetView tabSelected="1" topLeftCell="A18" zoomScale="75" workbookViewId="0">
      <selection activeCell="H30" sqref="H30"/>
    </sheetView>
  </sheetViews>
  <sheetFormatPr defaultColWidth="8.6640625" defaultRowHeight="15" x14ac:dyDescent="0.2"/>
  <cols>
    <col min="1" max="1" width="6" style="7" customWidth="1"/>
    <col min="2" max="2" width="21.21875" style="7" customWidth="1"/>
    <col min="3" max="3" width="4.21875" style="7" customWidth="1"/>
    <col min="4" max="4" width="9.44140625" style="7" customWidth="1"/>
    <col min="5" max="5" width="2.77734375" style="7" customWidth="1"/>
    <col min="6" max="6" width="9.44140625" style="7" customWidth="1"/>
    <col min="7" max="7" width="3.33203125" style="79" customWidth="1"/>
    <col min="8" max="8" width="9.44140625" style="7" customWidth="1"/>
    <col min="9" max="9" width="2.77734375" style="7" customWidth="1"/>
    <col min="10" max="10" width="0" style="7" hidden="1" customWidth="1"/>
    <col min="11" max="11" width="2.77734375" style="7" hidden="1" customWidth="1"/>
    <col min="12" max="12" width="0" style="7" hidden="1" customWidth="1"/>
    <col min="13" max="13" width="8.6640625" style="7"/>
    <col min="14" max="14" width="55.6640625" style="7" customWidth="1"/>
    <col min="15" max="16384" width="8.6640625" style="7"/>
  </cols>
  <sheetData>
    <row r="1" spans="1:14" x14ac:dyDescent="0.2">
      <c r="A1" s="105" t="str">
        <f>Instructions!G4</f>
        <v>0011</v>
      </c>
      <c r="B1" s="42" t="str">
        <f>Instructions!G5</f>
        <v>100145</v>
      </c>
    </row>
    <row r="2" spans="1:14" ht="18" x14ac:dyDescent="0.25">
      <c r="A2" s="27"/>
      <c r="B2" s="29"/>
      <c r="C2" s="29"/>
      <c r="D2" s="29"/>
      <c r="E2" s="29"/>
      <c r="F2" s="29"/>
      <c r="G2" s="80"/>
      <c r="H2" s="29"/>
      <c r="I2" s="29"/>
      <c r="J2" s="29"/>
      <c r="K2" s="29"/>
      <c r="L2" s="29"/>
    </row>
    <row r="3" spans="1:14" ht="18" x14ac:dyDescent="0.25">
      <c r="A3" s="27" t="str">
        <f>Instructions!G6</f>
        <v>International Public Relations and Marketing</v>
      </c>
      <c r="B3" s="29"/>
      <c r="C3" s="29"/>
      <c r="D3" s="29"/>
      <c r="E3" s="29"/>
      <c r="F3" s="29"/>
      <c r="G3" s="80"/>
      <c r="H3" s="29"/>
      <c r="I3" s="29"/>
      <c r="J3" s="29"/>
      <c r="K3" s="29"/>
      <c r="L3" s="29"/>
    </row>
    <row r="4" spans="1:14" s="8" customFormat="1" ht="18" x14ac:dyDescent="0.25">
      <c r="A4" s="27" t="s">
        <v>159</v>
      </c>
      <c r="B4" s="10"/>
      <c r="C4" s="10"/>
      <c r="D4" s="10"/>
      <c r="E4" s="10"/>
      <c r="F4" s="10"/>
      <c r="G4" s="81"/>
      <c r="H4" s="10"/>
      <c r="I4" s="10"/>
      <c r="J4" s="10"/>
      <c r="K4" s="10"/>
      <c r="L4" s="10"/>
    </row>
    <row r="5" spans="1:14" s="8" customFormat="1" ht="18" x14ac:dyDescent="0.25">
      <c r="A5" s="27" t="s">
        <v>54</v>
      </c>
      <c r="B5" s="10"/>
      <c r="C5" s="10"/>
      <c r="D5" s="10"/>
      <c r="E5" s="10"/>
      <c r="F5" s="10"/>
      <c r="G5" s="81"/>
      <c r="H5" s="10"/>
      <c r="I5" s="10"/>
      <c r="J5" s="10"/>
      <c r="K5" s="10"/>
      <c r="L5" s="10"/>
    </row>
    <row r="6" spans="1:14" s="8" customFormat="1" ht="15.75" x14ac:dyDescent="0.25">
      <c r="A6" s="40" t="s">
        <v>55</v>
      </c>
      <c r="B6" s="10"/>
      <c r="C6" s="10"/>
      <c r="D6" s="10"/>
      <c r="E6" s="10"/>
      <c r="F6" s="10"/>
      <c r="G6" s="81"/>
      <c r="H6" s="10"/>
      <c r="I6" s="10"/>
      <c r="J6" s="10"/>
      <c r="K6" s="10"/>
      <c r="L6" s="10"/>
    </row>
    <row r="7" spans="1:14" x14ac:dyDescent="0.2">
      <c r="B7" s="9"/>
      <c r="H7" s="17" t="s">
        <v>137</v>
      </c>
    </row>
    <row r="8" spans="1:14" x14ac:dyDescent="0.2">
      <c r="D8" s="7" t="s">
        <v>53</v>
      </c>
      <c r="H8" s="17" t="s">
        <v>138</v>
      </c>
    </row>
    <row r="9" spans="1:14" x14ac:dyDescent="0.2">
      <c r="D9" s="30">
        <v>2001</v>
      </c>
      <c r="E9" s="30"/>
      <c r="F9" s="30">
        <v>2001</v>
      </c>
      <c r="G9" s="84"/>
      <c r="H9" s="33" t="s">
        <v>149</v>
      </c>
      <c r="I9" s="149"/>
      <c r="J9" s="31"/>
      <c r="K9" s="31"/>
      <c r="L9" s="31"/>
      <c r="N9" s="141"/>
    </row>
    <row r="10" spans="1:14" x14ac:dyDescent="0.2">
      <c r="A10" s="32"/>
      <c r="B10" s="32" t="s">
        <v>56</v>
      </c>
      <c r="D10" s="33" t="s">
        <v>2</v>
      </c>
      <c r="E10" s="150"/>
      <c r="F10" s="33" t="s">
        <v>3</v>
      </c>
      <c r="G10" s="84"/>
      <c r="H10" s="33">
        <v>2002</v>
      </c>
      <c r="I10" s="150"/>
      <c r="J10" s="33">
        <v>2002</v>
      </c>
      <c r="K10" s="33"/>
      <c r="L10" s="33">
        <v>2003</v>
      </c>
      <c r="N10" s="140" t="s">
        <v>143</v>
      </c>
    </row>
    <row r="11" spans="1:14" ht="7.15" customHeight="1" x14ac:dyDescent="0.2"/>
    <row r="12" spans="1:14" x14ac:dyDescent="0.2">
      <c r="A12" s="7" t="s">
        <v>57</v>
      </c>
      <c r="D12" s="34">
        <f>ROUND(+'Detail Expense'!C23/1000,0)</f>
        <v>741</v>
      </c>
      <c r="E12" s="34"/>
      <c r="F12" s="34">
        <f>ROUND(+'Detail Expense'!D23/1000,0)</f>
        <v>665</v>
      </c>
      <c r="G12" s="56"/>
      <c r="H12" s="34">
        <f>ROUND(+'Detail Expense'!Q23/1000,0)</f>
        <v>725</v>
      </c>
      <c r="I12" s="34"/>
      <c r="J12" s="34" t="e">
        <f>ROUND(+'Detail Expense'!#REF!/1000,0)</f>
        <v>#REF!</v>
      </c>
      <c r="K12" s="34"/>
      <c r="L12" s="34" t="e">
        <f>ROUND(+'Detail Expense'!#REF!/1000,0)</f>
        <v>#REF!</v>
      </c>
      <c r="N12" s="138">
        <v>52000500</v>
      </c>
    </row>
    <row r="13" spans="1:14" x14ac:dyDescent="0.2">
      <c r="A13" s="7" t="s">
        <v>58</v>
      </c>
      <c r="D13" s="34">
        <f>ROUND(+'Detail Expense'!C64/1000,0)</f>
        <v>509</v>
      </c>
      <c r="E13" s="34"/>
      <c r="F13" s="34">
        <f>ROUND(+'Detail Expense'!D64/1000,0)</f>
        <v>290</v>
      </c>
      <c r="G13" s="56"/>
      <c r="H13" s="34">
        <f>ROUND(+'Detail Expense'!Q64/1000,0)</f>
        <v>373</v>
      </c>
      <c r="I13" s="34"/>
      <c r="J13" s="34" t="e">
        <f>ROUND(+'Detail Expense'!#REF!/1000,0)</f>
        <v>#REF!</v>
      </c>
      <c r="K13" s="34"/>
      <c r="L13" s="34" t="e">
        <f>ROUND(+'Detail Expense'!#REF!/1000,0)</f>
        <v>#REF!</v>
      </c>
      <c r="N13" s="138" t="s">
        <v>144</v>
      </c>
    </row>
    <row r="14" spans="1:14" x14ac:dyDescent="0.2">
      <c r="A14" s="7" t="s">
        <v>200</v>
      </c>
      <c r="D14" s="34">
        <f>ROUND(+'Detail Expense'!C105/1000,0)</f>
        <v>595</v>
      </c>
      <c r="E14" s="34"/>
      <c r="F14" s="34">
        <f>ROUND(+'Detail Expense'!D105/1000,0)</f>
        <v>306</v>
      </c>
      <c r="G14" s="56"/>
      <c r="H14" s="34">
        <f>ROUND(+'Detail Expense'!Q105/1000,0)</f>
        <v>342</v>
      </c>
      <c r="I14" s="34"/>
      <c r="J14" s="34" t="e">
        <f>ROUND((+'Detail Expense'!#REF!+'Detail Expense'!#REF!+'Detail Expense'!#REF!+'Detail Expense'!#REF!+'Detail Expense'!#REF!+'Detail Expense'!#REF!+'Detail Expense'!#REF!+'Detail Expense'!#REF!)/1000,0)</f>
        <v>#REF!</v>
      </c>
      <c r="K14" s="34"/>
      <c r="L14" s="34" t="e">
        <f>ROUND((+'Detail Expense'!#REF!+'Detail Expense'!#REF!+'Detail Expense'!#REF!+'Detail Expense'!#REF!+'Detail Expense'!#REF!+'Detail Expense'!#REF!+'Detail Expense'!#REF!+'Detail Expense'!#REF!)/1000,0)</f>
        <v>#REF!</v>
      </c>
      <c r="N14" s="138" t="s">
        <v>145</v>
      </c>
    </row>
    <row r="15" spans="1:14" x14ac:dyDescent="0.2">
      <c r="A15" s="7" t="s">
        <v>98</v>
      </c>
      <c r="N15" s="138"/>
    </row>
    <row r="16" spans="1:14" x14ac:dyDescent="0.2">
      <c r="A16" s="7" t="s">
        <v>94</v>
      </c>
      <c r="D16" s="34">
        <f>ROUND(+'Detail Expense'!C164/1000,0)</f>
        <v>29</v>
      </c>
      <c r="E16" s="34"/>
      <c r="F16" s="34">
        <f>ROUND(+'Detail Expense'!D164/1000,0)</f>
        <v>26</v>
      </c>
      <c r="G16" s="56"/>
      <c r="H16" s="34">
        <f>ROUND(+'Detail Expense'!Q164/1000,0)</f>
        <v>26</v>
      </c>
      <c r="I16" s="34"/>
      <c r="J16" s="34" t="e">
        <f>ROUND(+'Detail Expense'!#REF!/1000,0)</f>
        <v>#REF!</v>
      </c>
      <c r="K16" s="34"/>
      <c r="L16" s="34" t="e">
        <f>ROUND(+'Detail Expense'!#REF!/1000,0)</f>
        <v>#REF!</v>
      </c>
      <c r="N16" s="138">
        <v>53600000</v>
      </c>
    </row>
    <row r="17" spans="1:14" x14ac:dyDescent="0.2">
      <c r="A17" s="7" t="s">
        <v>95</v>
      </c>
      <c r="D17" s="34">
        <f>ROUND((+'Detail Expense'!C168+'Detail Expense'!C172)/1000,0)</f>
        <v>62</v>
      </c>
      <c r="E17" s="34"/>
      <c r="F17" s="34">
        <f>ROUND((+'Detail Expense'!D168+'Detail Expense'!D172)/1000,0)</f>
        <v>24</v>
      </c>
      <c r="G17" s="56"/>
      <c r="H17" s="34">
        <f>ROUND((+'Detail Expense'!Q168+'Detail Expense'!Q172)/1000,0)</f>
        <v>23</v>
      </c>
      <c r="I17" s="34"/>
      <c r="J17" s="34" t="e">
        <f>ROUND((+'Detail Expense'!#REF!+'Detail Expense'!#REF!)/1000,0)</f>
        <v>#REF!</v>
      </c>
      <c r="K17" s="34"/>
      <c r="L17" s="34" t="e">
        <f>ROUND((+'Detail Expense'!#REF!+'Detail Expense'!#REF!)/1000,0)</f>
        <v>#REF!</v>
      </c>
      <c r="N17" s="138" t="s">
        <v>228</v>
      </c>
    </row>
    <row r="18" spans="1:14" x14ac:dyDescent="0.2">
      <c r="A18" s="7" t="s">
        <v>96</v>
      </c>
      <c r="D18" s="34">
        <f>ROUND(+'Detail Expense'!C136/1000,0)</f>
        <v>7</v>
      </c>
      <c r="E18" s="34"/>
      <c r="F18" s="34">
        <f>ROUND(+'Detail Expense'!D136/1000,0)</f>
        <v>7</v>
      </c>
      <c r="G18" s="56"/>
      <c r="H18" s="34">
        <f>ROUND(+'Detail Expense'!Q136/1000,0)</f>
        <v>7</v>
      </c>
      <c r="I18" s="34"/>
      <c r="J18" s="34" t="e">
        <f>ROUND(+'Detail Expense'!#REF!/1000,0)</f>
        <v>#REF!</v>
      </c>
      <c r="K18" s="34"/>
      <c r="L18" s="34" t="e">
        <f>ROUND(+'Detail Expense'!#REF!/1000,0)</f>
        <v>#REF!</v>
      </c>
      <c r="N18" s="138">
        <v>52504500</v>
      </c>
    </row>
    <row r="19" spans="1:14" x14ac:dyDescent="0.2">
      <c r="A19" s="7" t="s">
        <v>97</v>
      </c>
      <c r="D19" s="34">
        <f>ROUND(+'Detail Expense'!C112/1000,0)</f>
        <v>460</v>
      </c>
      <c r="E19" s="34"/>
      <c r="F19" s="34">
        <f>ROUND(+'Detail Expense'!D112/1000,0)</f>
        <v>170</v>
      </c>
      <c r="G19" s="56"/>
      <c r="H19" s="34">
        <f>ROUND(+'Detail Expense'!Q112/1000,0)</f>
        <v>180</v>
      </c>
      <c r="I19" s="34"/>
      <c r="J19" s="34" t="e">
        <f>ROUND(+'Detail Expense'!#REF!/1000,0)</f>
        <v>#REF!</v>
      </c>
      <c r="K19" s="34"/>
      <c r="L19" s="34" t="e">
        <f>ROUND(+'Detail Expense'!#REF!/1000,0)</f>
        <v>#REF!</v>
      </c>
      <c r="N19" s="138">
        <v>52500500</v>
      </c>
    </row>
    <row r="20" spans="1:14" x14ac:dyDescent="0.2">
      <c r="A20" s="7" t="s">
        <v>99</v>
      </c>
      <c r="D20" s="7">
        <f>ROUND('Detail Expense'!C178/1000,0)-SUM(D16:D19)</f>
        <v>139</v>
      </c>
      <c r="F20" s="7">
        <f>ROUND('Detail Expense'!D178/1000,0)-SUM(F16:F19)</f>
        <v>92</v>
      </c>
      <c r="G20" s="56"/>
      <c r="H20" s="7">
        <f>ROUND('Detail Expense'!Q178/1000,0)-SUM(H16:H19)</f>
        <v>99</v>
      </c>
      <c r="J20" s="7" t="e">
        <f>ROUND('Detail Expense'!#REF!/1000,0)-'Exec Summ'!J16-'Exec Summ'!J14-'Exec Summ'!J17-'Exec Summ'!J18-'Exec Summ'!J19</f>
        <v>#REF!</v>
      </c>
      <c r="L20" s="7" t="e">
        <f>ROUND('Detail Expense'!#REF!/1000,0)-'Exec Summ'!L16-'Exec Summ'!L14-'Exec Summ'!L17-'Exec Summ'!L18-'Exec Summ'!L19</f>
        <v>#REF!</v>
      </c>
      <c r="N20" s="231" t="s">
        <v>212</v>
      </c>
    </row>
    <row r="21" spans="1:14" x14ac:dyDescent="0.2">
      <c r="D21" s="34"/>
      <c r="E21" s="34"/>
      <c r="F21" s="34"/>
      <c r="G21" s="56"/>
      <c r="H21" s="34"/>
      <c r="I21" s="34"/>
      <c r="J21" s="34"/>
      <c r="K21" s="34"/>
      <c r="L21" s="34"/>
      <c r="N21" s="231"/>
    </row>
    <row r="22" spans="1:14" x14ac:dyDescent="0.2">
      <c r="B22" s="7" t="s">
        <v>25</v>
      </c>
      <c r="D22" s="34">
        <f>SUM(D12:D20)</f>
        <v>2542</v>
      </c>
      <c r="E22" s="34"/>
      <c r="F22" s="34">
        <f>SUM(F12:F20)</f>
        <v>1580</v>
      </c>
      <c r="G22" s="56"/>
      <c r="H22" s="34">
        <f>SUM(H12:H20)</f>
        <v>1775</v>
      </c>
      <c r="I22" s="34"/>
      <c r="J22" s="34" t="e">
        <f>SUM(J12:J20)</f>
        <v>#REF!</v>
      </c>
      <c r="K22" s="34"/>
      <c r="L22" s="34" t="e">
        <f>SUM(L12:L20)</f>
        <v>#REF!</v>
      </c>
      <c r="N22" s="138"/>
    </row>
    <row r="23" spans="1:14" x14ac:dyDescent="0.2">
      <c r="D23" s="34"/>
      <c r="E23" s="34"/>
      <c r="F23" s="34"/>
      <c r="G23" s="56"/>
      <c r="H23" s="34"/>
      <c r="I23" s="34"/>
      <c r="J23" s="34"/>
      <c r="K23" s="34"/>
      <c r="L23" s="34"/>
      <c r="N23" s="138"/>
    </row>
    <row r="24" spans="1:14" x14ac:dyDescent="0.2">
      <c r="A24" s="7" t="s">
        <v>59</v>
      </c>
      <c r="D24" s="34">
        <f>ROUND(+'Detail Expense'!C27/1000,0)</f>
        <v>74</v>
      </c>
      <c r="E24" s="34"/>
      <c r="F24" s="34">
        <f>ROUND(+'Detail Expense'!D27/1000,0)</f>
        <v>70</v>
      </c>
      <c r="G24" s="56"/>
      <c r="H24" s="34">
        <f>ROUND(+'Detail Expense'!Q27/1000,0)</f>
        <v>80</v>
      </c>
      <c r="I24" s="34"/>
      <c r="J24" s="34" t="e">
        <f>ROUND(+'Detail Expense'!#REF!/1000,0)</f>
        <v>#REF!</v>
      </c>
      <c r="K24" s="34"/>
      <c r="L24" s="34" t="e">
        <f>ROUND(+'Detail Expense'!#REF!/1000,0)</f>
        <v>#REF!</v>
      </c>
      <c r="N24" s="138">
        <v>59003000</v>
      </c>
    </row>
    <row r="25" spans="1:14" x14ac:dyDescent="0.2">
      <c r="A25" s="7" t="s">
        <v>60</v>
      </c>
      <c r="D25" s="34">
        <f>ROUND(+'Detail Expense'!C31/1000,0)</f>
        <v>110</v>
      </c>
      <c r="E25" s="34"/>
      <c r="F25" s="34">
        <f>ROUND(+'Detail Expense'!D31/1000,0)</f>
        <v>76</v>
      </c>
      <c r="G25" s="56"/>
      <c r="H25" s="34">
        <f>ROUND(+'Detail Expense'!Q31/1000,0)</f>
        <v>109</v>
      </c>
      <c r="I25" s="34"/>
      <c r="J25" s="34" t="e">
        <f>ROUND(+'Detail Expense'!#REF!/1000,0)</f>
        <v>#REF!</v>
      </c>
      <c r="K25" s="34"/>
      <c r="L25" s="34" t="e">
        <f>ROUND(+'Detail Expense'!#REF!/1000,0)</f>
        <v>#REF!</v>
      </c>
      <c r="N25" s="138">
        <v>52001000</v>
      </c>
    </row>
    <row r="26" spans="1:14" x14ac:dyDescent="0.2">
      <c r="A26" s="7" t="s">
        <v>61</v>
      </c>
      <c r="D26" s="34">
        <f>ROUND(+'Detail Expense'!C186/1000,0)</f>
        <v>54</v>
      </c>
      <c r="E26" s="34"/>
      <c r="F26" s="34">
        <f>ROUND(+'Detail Expense'!D186/1000,0)</f>
        <v>54</v>
      </c>
      <c r="G26" s="56"/>
      <c r="H26" s="34">
        <f>ROUND(+'Detail Expense'!Q186/1000,0)</f>
        <v>54</v>
      </c>
      <c r="I26" s="34"/>
      <c r="J26" s="34" t="e">
        <f>ROUND(+'Detail Expense'!#REF!/1000,0)</f>
        <v>#REF!</v>
      </c>
      <c r="K26" s="34"/>
      <c r="L26" s="34" t="e">
        <f>ROUND(+'Detail Expense'!#REF!/1000,0)</f>
        <v>#REF!</v>
      </c>
      <c r="N26" s="138">
        <v>52502000</v>
      </c>
    </row>
    <row r="27" spans="1:14" x14ac:dyDescent="0.2">
      <c r="A27" s="7" t="s">
        <v>222</v>
      </c>
      <c r="D27" s="34">
        <f>ROUND(+'Detail Expense'!C182/1000,0)</f>
        <v>53</v>
      </c>
      <c r="E27" s="34"/>
      <c r="F27" s="34">
        <f>ROUND(+'Detail Expense'!D182/1000,0)</f>
        <v>78</v>
      </c>
      <c r="G27" s="56"/>
      <c r="H27" s="34">
        <f>ROUND(+'Detail Expense'!Q182/1000,0)</f>
        <v>0</v>
      </c>
      <c r="I27" s="34"/>
      <c r="J27" s="34" t="e">
        <f>ROUND(+'Detail Expense'!#REF!/1000,0)</f>
        <v>#REF!</v>
      </c>
      <c r="K27" s="34"/>
      <c r="L27" s="34" t="e">
        <f>ROUND(+'Detail Expense'!#REF!/1000,0)</f>
        <v>#REF!</v>
      </c>
      <c r="N27" s="138">
        <v>52502500</v>
      </c>
    </row>
    <row r="28" spans="1:14" x14ac:dyDescent="0.2">
      <c r="A28" s="7" t="s">
        <v>223</v>
      </c>
      <c r="D28" s="34">
        <f>ROUND(+'Detail Expense'!C190/1000,0)</f>
        <v>0</v>
      </c>
      <c r="E28" s="34"/>
      <c r="F28" s="34">
        <f>ROUND(+'Detail Expense'!D190/1000,0)</f>
        <v>0</v>
      </c>
      <c r="G28" s="56"/>
      <c r="H28" s="34">
        <f>ROUND(+'Detail Expense'!Q190/1000,0)</f>
        <v>0</v>
      </c>
      <c r="I28" s="34"/>
      <c r="J28" s="34"/>
      <c r="K28" s="34"/>
      <c r="L28" s="34"/>
      <c r="N28" s="138">
        <v>52502600</v>
      </c>
    </row>
    <row r="29" spans="1:14" x14ac:dyDescent="0.2">
      <c r="D29" s="34"/>
      <c r="E29" s="34"/>
      <c r="F29" s="34"/>
      <c r="G29" s="56"/>
      <c r="H29" s="34"/>
      <c r="I29" s="34"/>
      <c r="J29" s="34"/>
      <c r="K29" s="34"/>
      <c r="L29" s="34"/>
    </row>
    <row r="30" spans="1:14" x14ac:dyDescent="0.2">
      <c r="B30" s="7" t="s">
        <v>62</v>
      </c>
      <c r="D30" s="35">
        <f>SUM(D22:D28)</f>
        <v>2833</v>
      </c>
      <c r="E30" s="56"/>
      <c r="F30" s="35">
        <f>SUM(F22:F28)</f>
        <v>1858</v>
      </c>
      <c r="G30" s="56"/>
      <c r="H30" s="35">
        <f>SUM(H22:H28)</f>
        <v>2018</v>
      </c>
      <c r="I30" s="193" t="str">
        <f>IF(H30=ROUND('Detail Expense'!Q194/1000,0)," ","Error - Check 'Detail Expense' Sheet")</f>
        <v xml:space="preserve"> </v>
      </c>
      <c r="J30" s="35" t="e">
        <f>SUM(J22:J27)</f>
        <v>#REF!</v>
      </c>
      <c r="K30" s="35"/>
      <c r="L30" s="35" t="e">
        <f>SUM(L22:L27)</f>
        <v>#REF!</v>
      </c>
    </row>
    <row r="31" spans="1:14" x14ac:dyDescent="0.2">
      <c r="D31" s="34" t="s">
        <v>53</v>
      </c>
      <c r="E31" s="56"/>
      <c r="F31" s="34" t="s">
        <v>53</v>
      </c>
      <c r="G31" s="56"/>
      <c r="H31" s="34" t="s">
        <v>53</v>
      </c>
      <c r="I31" s="56"/>
      <c r="J31" s="34" t="s">
        <v>53</v>
      </c>
      <c r="K31" s="34"/>
      <c r="L31" s="34" t="s">
        <v>53</v>
      </c>
    </row>
    <row r="32" spans="1:14" x14ac:dyDescent="0.2">
      <c r="A32" s="7" t="s">
        <v>63</v>
      </c>
      <c r="D32" s="34">
        <f>ROUND(+Allocations!D38/1000,0)</f>
        <v>0</v>
      </c>
      <c r="E32" s="56"/>
      <c r="F32" s="34">
        <f>ROUND(+Allocations!E38/1000,0)</f>
        <v>0</v>
      </c>
      <c r="G32" s="56"/>
      <c r="H32" s="34">
        <f>ROUND(+Allocations!G38/1000,0)</f>
        <v>1830</v>
      </c>
      <c r="I32" s="56"/>
      <c r="J32" s="34" t="e">
        <f>ROUND(+Allocations!#REF!/1000,0)</f>
        <v>#REF!</v>
      </c>
      <c r="K32" s="34"/>
      <c r="L32" s="34" t="e">
        <f>ROUND(+Allocations!#REF!/1000,0)</f>
        <v>#REF!</v>
      </c>
    </row>
    <row r="33" spans="1:14" x14ac:dyDescent="0.2">
      <c r="E33" s="79"/>
      <c r="I33" s="79"/>
    </row>
    <row r="34" spans="1:14" ht="15.75" thickBot="1" x14ac:dyDescent="0.25">
      <c r="B34" s="7" t="s">
        <v>64</v>
      </c>
      <c r="D34" s="36">
        <f>ROUND(D30+D32,1)</f>
        <v>2833</v>
      </c>
      <c r="E34" s="56"/>
      <c r="F34" s="36">
        <f>ROUND(F30+F32,1)</f>
        <v>1858</v>
      </c>
      <c r="G34" s="56"/>
      <c r="H34" s="36">
        <f>ROUND(H30+H32,1)</f>
        <v>3848</v>
      </c>
      <c r="I34" s="56"/>
      <c r="J34" s="36" t="e">
        <f>ROUND(J30+J32,1)</f>
        <v>#REF!</v>
      </c>
      <c r="K34" s="36"/>
      <c r="L34" s="36" t="e">
        <f>ROUND(L30+L32,1)</f>
        <v>#REF!</v>
      </c>
    </row>
    <row r="35" spans="1:14" ht="15.75" thickTop="1" x14ac:dyDescent="0.2"/>
    <row r="36" spans="1:14" x14ac:dyDescent="0.2">
      <c r="A36" s="7" t="s">
        <v>206</v>
      </c>
      <c r="D36" s="7">
        <f>'Detail Capital'!C64</f>
        <v>0</v>
      </c>
      <c r="F36" s="7">
        <f>'Detail Capital'!D64</f>
        <v>0</v>
      </c>
      <c r="H36" s="7">
        <f>'Detail Capital'!Q64</f>
        <v>0</v>
      </c>
    </row>
    <row r="38" spans="1:14" x14ac:dyDescent="0.2">
      <c r="A38" s="7" t="s">
        <v>169</v>
      </c>
      <c r="D38" s="7">
        <f>+'Detail Expense'!C200</f>
        <v>0</v>
      </c>
      <c r="F38" s="7">
        <f>+'Detail Expense'!D200</f>
        <v>0</v>
      </c>
      <c r="H38" s="7">
        <f>+'Detail Expense'!Q200</f>
        <v>0</v>
      </c>
      <c r="N38" s="138">
        <v>69000000</v>
      </c>
    </row>
    <row r="40" spans="1:14" x14ac:dyDescent="0.2">
      <c r="A40" s="7" t="s">
        <v>65</v>
      </c>
      <c r="D40" s="7">
        <f>+'Detail Expense'!C11</f>
        <v>9</v>
      </c>
      <c r="F40" s="7">
        <f>+'Detail Expense'!D11</f>
        <v>9</v>
      </c>
      <c r="H40" s="7">
        <f>+'Detail Expense'!Q11</f>
        <v>9</v>
      </c>
      <c r="J40" s="7" t="e">
        <f>+'Detail Expense'!#REF!</f>
        <v>#REF!</v>
      </c>
      <c r="L40" s="7" t="e">
        <f>+'Detail Expense'!#REF!</f>
        <v>#REF!</v>
      </c>
    </row>
    <row r="42" spans="1:14" x14ac:dyDescent="0.2">
      <c r="A42" s="142" t="s">
        <v>151</v>
      </c>
      <c r="B42" s="41"/>
      <c r="C42" s="41"/>
      <c r="D42" s="41"/>
      <c r="E42" s="41"/>
      <c r="F42" s="41"/>
      <c r="G42" s="82"/>
      <c r="H42" s="41"/>
      <c r="I42" s="41"/>
      <c r="J42" s="41"/>
      <c r="K42" s="41"/>
      <c r="L42" s="41"/>
    </row>
    <row r="43" spans="1:14" s="41" customFormat="1" x14ac:dyDescent="0.2">
      <c r="A43" s="7"/>
      <c r="B43" s="7"/>
      <c r="C43" s="7"/>
      <c r="D43" s="7"/>
      <c r="E43" s="7"/>
      <c r="F43" s="7"/>
      <c r="G43" s="79"/>
      <c r="H43" s="7"/>
      <c r="I43" s="7"/>
      <c r="J43" s="7"/>
      <c r="K43" s="7"/>
      <c r="L43" s="7"/>
    </row>
    <row r="44" spans="1:14" x14ac:dyDescent="0.2">
      <c r="A44" s="37"/>
    </row>
    <row r="45" spans="1:14" x14ac:dyDescent="0.2">
      <c r="A45" s="37" t="str">
        <f ca="1">CELL("filename",A41)</f>
        <v>C:\Users\Felienne\Enron\EnronSpreadsheets\[tracy_geaccone__40387__IPR_JAmbler 2002 budget.xls]Exec Summ</v>
      </c>
      <c r="C45" s="37"/>
      <c r="D45" s="34"/>
      <c r="E45" s="34"/>
      <c r="F45" s="34"/>
      <c r="G45" s="56"/>
      <c r="H45" s="34"/>
      <c r="I45" s="34"/>
      <c r="J45" s="34"/>
      <c r="K45" s="34"/>
      <c r="L45" s="34"/>
    </row>
    <row r="46" spans="1:14" ht="15.75" x14ac:dyDescent="0.25">
      <c r="A46" s="8"/>
      <c r="B46" s="38"/>
      <c r="C46" s="38"/>
      <c r="D46" s="39"/>
      <c r="E46" s="39"/>
      <c r="F46" s="39"/>
      <c r="G46" s="83"/>
      <c r="H46" s="39"/>
      <c r="I46" s="39"/>
      <c r="J46" s="39"/>
      <c r="K46" s="39"/>
      <c r="L46" s="39"/>
    </row>
  </sheetData>
  <sheetProtection password="EAAC" sheet="1" objects="1" scenarios="1"/>
  <mergeCells count="1">
    <mergeCell ref="N20:N21"/>
  </mergeCells>
  <phoneticPr fontId="0" type="noConversion"/>
  <printOptions horizontalCentered="1"/>
  <pageMargins left="0.25" right="0.25" top="0.5" bottom="0.5" header="0.25" footer="0.25"/>
  <pageSetup scale="82" orientation="landscape" horizontalDpi="4294967292" verticalDpi="300" r:id="rId1"/>
  <headerFooter alignWithMargins="0">
    <oddFooter>&amp;R&amp;8&amp;D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43"/>
  <sheetViews>
    <sheetView zoomScale="75" workbookViewId="0"/>
  </sheetViews>
  <sheetFormatPr defaultRowHeight="15" x14ac:dyDescent="0.2"/>
  <cols>
    <col min="1" max="1" width="12.5546875" style="58" customWidth="1"/>
    <col min="2" max="2" width="11.44140625" style="85" customWidth="1"/>
    <col min="3" max="14" width="8.88671875" style="85"/>
  </cols>
  <sheetData>
    <row r="1" spans="1:14" s="15" customFormat="1" x14ac:dyDescent="0.2">
      <c r="A1" s="16" t="str">
        <f>Instructions!G5</f>
        <v>100145</v>
      </c>
      <c r="B1" s="89">
        <f>+'Detail Expense'!A23</f>
        <v>52000500</v>
      </c>
      <c r="C1" s="89">
        <f>+'Detail Expense'!E23</f>
        <v>58339.416666666657</v>
      </c>
      <c r="D1" s="89">
        <f>+'Detail Expense'!F23</f>
        <v>58339.416666666657</v>
      </c>
      <c r="E1" s="89">
        <f>+'Detail Expense'!G23</f>
        <v>60818</v>
      </c>
      <c r="F1" s="89">
        <f>+'Detail Expense'!H23</f>
        <v>60818</v>
      </c>
      <c r="G1" s="89">
        <f>+'Detail Expense'!I23</f>
        <v>60818</v>
      </c>
      <c r="H1" s="89">
        <f>+'Detail Expense'!J23</f>
        <v>60818</v>
      </c>
      <c r="I1" s="89">
        <f>+'Detail Expense'!K23</f>
        <v>60818</v>
      </c>
      <c r="J1" s="89">
        <f>+'Detail Expense'!L23</f>
        <v>60818</v>
      </c>
      <c r="K1" s="89">
        <f>+'Detail Expense'!M23</f>
        <v>60818</v>
      </c>
      <c r="L1" s="89">
        <f>+'Detail Expense'!N23</f>
        <v>60818</v>
      </c>
      <c r="M1" s="89">
        <f>+'Detail Expense'!O23</f>
        <v>60818</v>
      </c>
      <c r="N1" s="89">
        <f>+'Detail Expense'!P23</f>
        <v>60818</v>
      </c>
    </row>
    <row r="2" spans="1:14" x14ac:dyDescent="0.2">
      <c r="A2" s="16" t="str">
        <f>A1</f>
        <v>100145</v>
      </c>
      <c r="B2" s="89">
        <f>+'Detail Expense'!A27</f>
        <v>59003000</v>
      </c>
      <c r="C2" s="89">
        <f>+'Detail Expense'!E27</f>
        <v>7236</v>
      </c>
      <c r="D2" s="89">
        <f>+'Detail Expense'!F27</f>
        <v>7236</v>
      </c>
      <c r="E2" s="89">
        <f>+'Detail Expense'!G27</f>
        <v>7541</v>
      </c>
      <c r="F2" s="89">
        <f>+'Detail Expense'!H27</f>
        <v>7541</v>
      </c>
      <c r="G2" s="89">
        <f>+'Detail Expense'!I27</f>
        <v>6860</v>
      </c>
      <c r="H2" s="89">
        <f>+'Detail Expense'!J27</f>
        <v>6860</v>
      </c>
      <c r="I2" s="89">
        <f>+'Detail Expense'!K27</f>
        <v>6860</v>
      </c>
      <c r="J2" s="89">
        <f>+'Detail Expense'!L27</f>
        <v>6437</v>
      </c>
      <c r="K2" s="89">
        <f>+'Detail Expense'!M27</f>
        <v>6050</v>
      </c>
      <c r="L2" s="89">
        <f>+'Detail Expense'!N27</f>
        <v>6050</v>
      </c>
      <c r="M2" s="89">
        <f>+'Detail Expense'!O27</f>
        <v>5716</v>
      </c>
      <c r="N2" s="89">
        <f>+'Detail Expense'!P27</f>
        <v>5408</v>
      </c>
    </row>
    <row r="3" spans="1:14" x14ac:dyDescent="0.2">
      <c r="A3" s="16" t="str">
        <f>A2</f>
        <v>100145</v>
      </c>
      <c r="B3" s="89">
        <f>+'Detail Expense'!A31</f>
        <v>52001000</v>
      </c>
      <c r="C3" s="89">
        <f>+'Detail Expense'!E31</f>
        <v>8909</v>
      </c>
      <c r="D3" s="89">
        <f>+'Detail Expense'!F31</f>
        <v>8909</v>
      </c>
      <c r="E3" s="89">
        <f>+'Detail Expense'!G31</f>
        <v>9134</v>
      </c>
      <c r="F3" s="89">
        <f>+'Detail Expense'!H31</f>
        <v>9134</v>
      </c>
      <c r="G3" s="89">
        <f>+'Detail Expense'!I31</f>
        <v>9134</v>
      </c>
      <c r="H3" s="89">
        <f>+'Detail Expense'!J31</f>
        <v>9134</v>
      </c>
      <c r="I3" s="89">
        <f>+'Detail Expense'!K31</f>
        <v>9134</v>
      </c>
      <c r="J3" s="89">
        <f>+'Detail Expense'!L31</f>
        <v>9134</v>
      </c>
      <c r="K3" s="89">
        <f>+'Detail Expense'!M31</f>
        <v>9134</v>
      </c>
      <c r="L3" s="89">
        <f>+'Detail Expense'!N31</f>
        <v>9134</v>
      </c>
      <c r="M3" s="89">
        <f>+'Detail Expense'!O31</f>
        <v>9134</v>
      </c>
      <c r="N3" s="89">
        <f>+'Detail Expense'!P31</f>
        <v>9134</v>
      </c>
    </row>
    <row r="4" spans="1:14" x14ac:dyDescent="0.2">
      <c r="A4" s="16" t="str">
        <f t="shared" ref="A4:A40" si="0">A3</f>
        <v>100145</v>
      </c>
      <c r="B4" s="89">
        <f>+'Detail Expense'!A35</f>
        <v>52001500</v>
      </c>
      <c r="C4" s="89">
        <f>+'Detail Expense'!E38</f>
        <v>0</v>
      </c>
      <c r="D4" s="89">
        <f>+'Detail Expense'!F38</f>
        <v>0</v>
      </c>
      <c r="E4" s="89">
        <f>+'Detail Expense'!G38</f>
        <v>0</v>
      </c>
      <c r="F4" s="89">
        <f>+'Detail Expense'!H38</f>
        <v>0</v>
      </c>
      <c r="G4" s="89">
        <f>+'Detail Expense'!I38</f>
        <v>0</v>
      </c>
      <c r="H4" s="89">
        <f>+'Detail Expense'!J38</f>
        <v>0</v>
      </c>
      <c r="I4" s="89">
        <f>+'Detail Expense'!K38</f>
        <v>0</v>
      </c>
      <c r="J4" s="89">
        <f>+'Detail Expense'!L38</f>
        <v>0</v>
      </c>
      <c r="K4" s="89">
        <f>+'Detail Expense'!M38</f>
        <v>0</v>
      </c>
      <c r="L4" s="89">
        <f>+'Detail Expense'!N38</f>
        <v>0</v>
      </c>
      <c r="M4" s="89">
        <f>+'Detail Expense'!O38</f>
        <v>0</v>
      </c>
      <c r="N4" s="89">
        <f>+'Detail Expense'!P38</f>
        <v>0</v>
      </c>
    </row>
    <row r="5" spans="1:14" x14ac:dyDescent="0.2">
      <c r="A5" s="16" t="str">
        <f t="shared" si="0"/>
        <v>100145</v>
      </c>
      <c r="B5" s="89">
        <f>+'Detail Expense'!A39</f>
        <v>52002000</v>
      </c>
      <c r="C5" s="89">
        <f>+'Detail Expense'!E42</f>
        <v>1500</v>
      </c>
      <c r="D5" s="89">
        <f>+'Detail Expense'!F42</f>
        <v>1500</v>
      </c>
      <c r="E5" s="89">
        <f>+'Detail Expense'!G42</f>
        <v>1500</v>
      </c>
      <c r="F5" s="89">
        <f>+'Detail Expense'!H42</f>
        <v>1500</v>
      </c>
      <c r="G5" s="89">
        <f>+'Detail Expense'!I42</f>
        <v>1500</v>
      </c>
      <c r="H5" s="89">
        <f>+'Detail Expense'!J42</f>
        <v>1500</v>
      </c>
      <c r="I5" s="89">
        <f>+'Detail Expense'!K42</f>
        <v>1500</v>
      </c>
      <c r="J5" s="89">
        <f>+'Detail Expense'!L42</f>
        <v>1500</v>
      </c>
      <c r="K5" s="89">
        <f>+'Detail Expense'!M42</f>
        <v>1500</v>
      </c>
      <c r="L5" s="89">
        <f>+'Detail Expense'!N42</f>
        <v>1500</v>
      </c>
      <c r="M5" s="89">
        <f>+'Detail Expense'!O42</f>
        <v>1500</v>
      </c>
      <c r="N5" s="89">
        <f>+'Detail Expense'!P42</f>
        <v>1500</v>
      </c>
    </row>
    <row r="6" spans="1:14" x14ac:dyDescent="0.2">
      <c r="A6" s="16" t="str">
        <f t="shared" si="0"/>
        <v>100145</v>
      </c>
      <c r="B6" s="89">
        <f>+'Detail Expense'!A43</f>
        <v>52002500</v>
      </c>
      <c r="C6" s="89">
        <f>+'Detail Expense'!E46</f>
        <v>0</v>
      </c>
      <c r="D6" s="89">
        <f>+'Detail Expense'!F46</f>
        <v>0</v>
      </c>
      <c r="E6" s="89">
        <f>+'Detail Expense'!G46</f>
        <v>0</v>
      </c>
      <c r="F6" s="89">
        <f>+'Detail Expense'!H46</f>
        <v>0</v>
      </c>
      <c r="G6" s="89">
        <f>+'Detail Expense'!I46</f>
        <v>0</v>
      </c>
      <c r="H6" s="89">
        <f>+'Detail Expense'!J46</f>
        <v>10000</v>
      </c>
      <c r="I6" s="89">
        <f>+'Detail Expense'!K46</f>
        <v>0</v>
      </c>
      <c r="J6" s="89">
        <f>+'Detail Expense'!L46</f>
        <v>0</v>
      </c>
      <c r="K6" s="89">
        <f>+'Detail Expense'!M46</f>
        <v>0</v>
      </c>
      <c r="L6" s="89">
        <f>+'Detail Expense'!N46</f>
        <v>0</v>
      </c>
      <c r="M6" s="89">
        <f>+'Detail Expense'!O46</f>
        <v>0</v>
      </c>
      <c r="N6" s="89">
        <f>+'Detail Expense'!P46</f>
        <v>0</v>
      </c>
    </row>
    <row r="7" spans="1:14" x14ac:dyDescent="0.2">
      <c r="A7" s="16" t="str">
        <f t="shared" si="0"/>
        <v>100145</v>
      </c>
      <c r="B7" s="89">
        <f>+'Detail Expense'!A47</f>
        <v>52003000</v>
      </c>
      <c r="C7" s="89">
        <f>+'Detail Expense'!E50</f>
        <v>500</v>
      </c>
      <c r="D7" s="89">
        <f>+'Detail Expense'!F50</f>
        <v>500</v>
      </c>
      <c r="E7" s="89">
        <f>+'Detail Expense'!G50</f>
        <v>500</v>
      </c>
      <c r="F7" s="89">
        <f>+'Detail Expense'!H50</f>
        <v>500</v>
      </c>
      <c r="G7" s="89">
        <f>+'Detail Expense'!I50</f>
        <v>500</v>
      </c>
      <c r="H7" s="89">
        <f>+'Detail Expense'!J50</f>
        <v>500</v>
      </c>
      <c r="I7" s="89">
        <f>+'Detail Expense'!K50</f>
        <v>500</v>
      </c>
      <c r="J7" s="89">
        <f>+'Detail Expense'!L50</f>
        <v>500</v>
      </c>
      <c r="K7" s="89">
        <f>+'Detail Expense'!M50</f>
        <v>500</v>
      </c>
      <c r="L7" s="89">
        <f>+'Detail Expense'!N50</f>
        <v>500</v>
      </c>
      <c r="M7" s="89">
        <f>+'Detail Expense'!O50</f>
        <v>500</v>
      </c>
      <c r="N7" s="89">
        <f>+'Detail Expense'!P50</f>
        <v>500</v>
      </c>
    </row>
    <row r="8" spans="1:14" x14ac:dyDescent="0.2">
      <c r="A8" s="16" t="str">
        <f t="shared" si="0"/>
        <v>100145</v>
      </c>
      <c r="B8" s="89">
        <f>+'Detail Expense'!A51</f>
        <v>52003500</v>
      </c>
      <c r="C8" s="89">
        <f>+'Detail Expense'!E54</f>
        <v>500</v>
      </c>
      <c r="D8" s="89">
        <f>+'Detail Expense'!F54</f>
        <v>500</v>
      </c>
      <c r="E8" s="89">
        <f>+'Detail Expense'!G54</f>
        <v>500</v>
      </c>
      <c r="F8" s="89">
        <f>+'Detail Expense'!H54</f>
        <v>500</v>
      </c>
      <c r="G8" s="89">
        <f>+'Detail Expense'!I54</f>
        <v>500</v>
      </c>
      <c r="H8" s="89">
        <f>+'Detail Expense'!J54</f>
        <v>500</v>
      </c>
      <c r="I8" s="89">
        <f>+'Detail Expense'!K54</f>
        <v>500</v>
      </c>
      <c r="J8" s="89">
        <f>+'Detail Expense'!L54</f>
        <v>500</v>
      </c>
      <c r="K8" s="89">
        <f>+'Detail Expense'!M54</f>
        <v>500</v>
      </c>
      <c r="L8" s="89">
        <f>+'Detail Expense'!N54</f>
        <v>500</v>
      </c>
      <c r="M8" s="89">
        <f>+'Detail Expense'!O54</f>
        <v>500</v>
      </c>
      <c r="N8" s="89">
        <f>+'Detail Expense'!P54</f>
        <v>500</v>
      </c>
    </row>
    <row r="9" spans="1:14" x14ac:dyDescent="0.2">
      <c r="A9" s="16" t="str">
        <f t="shared" si="0"/>
        <v>100145</v>
      </c>
      <c r="B9" s="89">
        <f>+'Detail Expense'!A55</f>
        <v>52004000</v>
      </c>
      <c r="C9" s="89">
        <f>+'Detail Expense'!E58</f>
        <v>250</v>
      </c>
      <c r="D9" s="89">
        <f>+'Detail Expense'!F58</f>
        <v>250</v>
      </c>
      <c r="E9" s="89">
        <f>+'Detail Expense'!G58</f>
        <v>250</v>
      </c>
      <c r="F9" s="89">
        <f>+'Detail Expense'!H58</f>
        <v>250</v>
      </c>
      <c r="G9" s="89">
        <f>+'Detail Expense'!I58</f>
        <v>250</v>
      </c>
      <c r="H9" s="89">
        <f>+'Detail Expense'!J58</f>
        <v>250</v>
      </c>
      <c r="I9" s="89">
        <f>+'Detail Expense'!K58</f>
        <v>250</v>
      </c>
      <c r="J9" s="89">
        <f>+'Detail Expense'!L58</f>
        <v>250</v>
      </c>
      <c r="K9" s="89">
        <f>+'Detail Expense'!M58</f>
        <v>250</v>
      </c>
      <c r="L9" s="89">
        <f>+'Detail Expense'!N58</f>
        <v>250</v>
      </c>
      <c r="M9" s="89">
        <f>+'Detail Expense'!O58</f>
        <v>250</v>
      </c>
      <c r="N9" s="89">
        <f>+'Detail Expense'!P58</f>
        <v>250</v>
      </c>
    </row>
    <row r="10" spans="1:14" x14ac:dyDescent="0.2">
      <c r="A10" s="16" t="str">
        <f t="shared" si="0"/>
        <v>100145</v>
      </c>
      <c r="B10" s="89">
        <f>+'Detail Expense'!A59</f>
        <v>52004500</v>
      </c>
      <c r="C10" s="89">
        <f>+'Detail Expense'!E62</f>
        <v>25000</v>
      </c>
      <c r="D10" s="89">
        <f>+'Detail Expense'!F62</f>
        <v>25000</v>
      </c>
      <c r="E10" s="89">
        <f>+'Detail Expense'!G62</f>
        <v>30000</v>
      </c>
      <c r="F10" s="89">
        <f>+'Detail Expense'!H62</f>
        <v>30000</v>
      </c>
      <c r="G10" s="89">
        <f>+'Detail Expense'!I62</f>
        <v>30000</v>
      </c>
      <c r="H10" s="89">
        <f>+'Detail Expense'!J62</f>
        <v>30000</v>
      </c>
      <c r="I10" s="89">
        <f>+'Detail Expense'!K62</f>
        <v>30000</v>
      </c>
      <c r="J10" s="89">
        <f>+'Detail Expense'!L62</f>
        <v>20000</v>
      </c>
      <c r="K10" s="89">
        <f>+'Detail Expense'!M62</f>
        <v>30000</v>
      </c>
      <c r="L10" s="89">
        <f>+'Detail Expense'!N62</f>
        <v>30000</v>
      </c>
      <c r="M10" s="89">
        <f>+'Detail Expense'!O62</f>
        <v>30000</v>
      </c>
      <c r="N10" s="89">
        <f>+'Detail Expense'!P62</f>
        <v>20000</v>
      </c>
    </row>
    <row r="11" spans="1:14" x14ac:dyDescent="0.2">
      <c r="A11" s="16" t="str">
        <f t="shared" si="0"/>
        <v>100145</v>
      </c>
      <c r="B11" s="89">
        <f>+'Detail Expense'!A109</f>
        <v>52500500</v>
      </c>
      <c r="C11" s="89">
        <f>+'Detail Expense'!E112</f>
        <v>15000</v>
      </c>
      <c r="D11" s="89">
        <f>+'Detail Expense'!F112</f>
        <v>15000</v>
      </c>
      <c r="E11" s="89">
        <f>+'Detail Expense'!G112</f>
        <v>15000</v>
      </c>
      <c r="F11" s="89">
        <f>+'Detail Expense'!H112</f>
        <v>15000</v>
      </c>
      <c r="G11" s="89">
        <f>+'Detail Expense'!I112</f>
        <v>15000</v>
      </c>
      <c r="H11" s="89">
        <f>+'Detail Expense'!J112</f>
        <v>15000</v>
      </c>
      <c r="I11" s="89">
        <f>+'Detail Expense'!K112</f>
        <v>15000</v>
      </c>
      <c r="J11" s="89">
        <f>+'Detail Expense'!L112</f>
        <v>15000</v>
      </c>
      <c r="K11" s="89">
        <f>+'Detail Expense'!M112</f>
        <v>15000</v>
      </c>
      <c r="L11" s="89">
        <f>+'Detail Expense'!N112</f>
        <v>15000</v>
      </c>
      <c r="M11" s="89">
        <f>+'Detail Expense'!O112</f>
        <v>15000</v>
      </c>
      <c r="N11" s="89">
        <f>+'Detail Expense'!P112</f>
        <v>15000</v>
      </c>
    </row>
    <row r="12" spans="1:14" x14ac:dyDescent="0.2">
      <c r="A12" s="16" t="str">
        <f>A11</f>
        <v>100145</v>
      </c>
      <c r="B12" s="89">
        <f>+'Detail Expense'!A113</f>
        <v>52503500</v>
      </c>
      <c r="C12" s="89">
        <f>+'Detail Expense'!E116</f>
        <v>1400</v>
      </c>
      <c r="D12" s="89">
        <f>+'Detail Expense'!F116</f>
        <v>1400</v>
      </c>
      <c r="E12" s="89">
        <f>+'Detail Expense'!G116</f>
        <v>1400</v>
      </c>
      <c r="F12" s="89">
        <f>+'Detail Expense'!H116</f>
        <v>1400</v>
      </c>
      <c r="G12" s="89">
        <f>+'Detail Expense'!I116</f>
        <v>1400</v>
      </c>
      <c r="H12" s="89">
        <f>+'Detail Expense'!J116</f>
        <v>1400</v>
      </c>
      <c r="I12" s="89">
        <f>+'Detail Expense'!K116</f>
        <v>1400</v>
      </c>
      <c r="J12" s="89">
        <f>+'Detail Expense'!L116</f>
        <v>1400</v>
      </c>
      <c r="K12" s="89">
        <f>+'Detail Expense'!M116</f>
        <v>1400</v>
      </c>
      <c r="L12" s="89">
        <f>+'Detail Expense'!N116</f>
        <v>1400</v>
      </c>
      <c r="M12" s="89">
        <f>+'Detail Expense'!O116</f>
        <v>1400</v>
      </c>
      <c r="N12" s="89">
        <f>+'Detail Expense'!P116</f>
        <v>1400</v>
      </c>
    </row>
    <row r="13" spans="1:14" x14ac:dyDescent="0.2">
      <c r="A13" s="16" t="str">
        <f t="shared" si="0"/>
        <v>100145</v>
      </c>
      <c r="B13" s="89">
        <f>+'Detail Expense'!A117</f>
        <v>52504000</v>
      </c>
      <c r="C13" s="89">
        <f>+'Detail Expense'!E120</f>
        <v>2000</v>
      </c>
      <c r="D13" s="89">
        <f>+'Detail Expense'!F120</f>
        <v>2000</v>
      </c>
      <c r="E13" s="89">
        <f>+'Detail Expense'!G120</f>
        <v>2000</v>
      </c>
      <c r="F13" s="89">
        <f>+'Detail Expense'!H120</f>
        <v>2000</v>
      </c>
      <c r="G13" s="89">
        <f>+'Detail Expense'!I120</f>
        <v>2000</v>
      </c>
      <c r="H13" s="89">
        <f>+'Detail Expense'!J120</f>
        <v>2000</v>
      </c>
      <c r="I13" s="89">
        <f>+'Detail Expense'!K120</f>
        <v>2000</v>
      </c>
      <c r="J13" s="89">
        <f>+'Detail Expense'!L120</f>
        <v>2000</v>
      </c>
      <c r="K13" s="89">
        <f>+'Detail Expense'!M120</f>
        <v>2000</v>
      </c>
      <c r="L13" s="89">
        <f>+'Detail Expense'!N120</f>
        <v>2000</v>
      </c>
      <c r="M13" s="89">
        <f>+'Detail Expense'!O120</f>
        <v>2000</v>
      </c>
      <c r="N13" s="89">
        <f>+'Detail Expense'!P120</f>
        <v>2000</v>
      </c>
    </row>
    <row r="14" spans="1:14" x14ac:dyDescent="0.2">
      <c r="A14" s="16" t="str">
        <f t="shared" si="0"/>
        <v>100145</v>
      </c>
      <c r="B14" s="89">
        <f>+'Detail Expense'!A121</f>
        <v>52504100</v>
      </c>
      <c r="C14" s="89">
        <f>+'Detail Expense'!E124</f>
        <v>4000</v>
      </c>
      <c r="D14" s="89">
        <f>+'Detail Expense'!F124</f>
        <v>4000</v>
      </c>
      <c r="E14" s="89">
        <f>+'Detail Expense'!G124</f>
        <v>4000</v>
      </c>
      <c r="F14" s="89">
        <f>+'Detail Expense'!H124</f>
        <v>4000</v>
      </c>
      <c r="G14" s="89">
        <f>+'Detail Expense'!I124</f>
        <v>4000</v>
      </c>
      <c r="H14" s="89">
        <f>+'Detail Expense'!J124</f>
        <v>4000</v>
      </c>
      <c r="I14" s="89">
        <f>+'Detail Expense'!K124</f>
        <v>4000</v>
      </c>
      <c r="J14" s="89">
        <f>+'Detail Expense'!L124</f>
        <v>4000</v>
      </c>
      <c r="K14" s="89">
        <f>+'Detail Expense'!M124</f>
        <v>4000</v>
      </c>
      <c r="L14" s="89">
        <f>+'Detail Expense'!N124</f>
        <v>4000</v>
      </c>
      <c r="M14" s="89">
        <f>+'Detail Expense'!O124</f>
        <v>4000</v>
      </c>
      <c r="N14" s="89">
        <f>+'Detail Expense'!P124</f>
        <v>4000</v>
      </c>
    </row>
    <row r="15" spans="1:14" x14ac:dyDescent="0.2">
      <c r="A15" s="16" t="str">
        <f t="shared" si="0"/>
        <v>100145</v>
      </c>
      <c r="B15" s="89">
        <f>+'Detail Expense'!A125</f>
        <v>52504200</v>
      </c>
      <c r="C15" s="89">
        <f>+'Detail Expense'!E128</f>
        <v>0</v>
      </c>
      <c r="D15" s="89">
        <f>+'Detail Expense'!F128</f>
        <v>0</v>
      </c>
      <c r="E15" s="89">
        <f>+'Detail Expense'!G128</f>
        <v>0</v>
      </c>
      <c r="F15" s="89">
        <f>+'Detail Expense'!H128</f>
        <v>0</v>
      </c>
      <c r="G15" s="89">
        <f>+'Detail Expense'!I128</f>
        <v>0</v>
      </c>
      <c r="H15" s="89">
        <f>+'Detail Expense'!J128</f>
        <v>0</v>
      </c>
      <c r="I15" s="89">
        <f>+'Detail Expense'!K128</f>
        <v>0</v>
      </c>
      <c r="J15" s="89">
        <f>+'Detail Expense'!L128</f>
        <v>0</v>
      </c>
      <c r="K15" s="89">
        <f>+'Detail Expense'!M128</f>
        <v>0</v>
      </c>
      <c r="L15" s="89">
        <f>+'Detail Expense'!N128</f>
        <v>0</v>
      </c>
      <c r="M15" s="89">
        <f>+'Detail Expense'!O128</f>
        <v>0</v>
      </c>
      <c r="N15" s="89">
        <f>+'Detail Expense'!P128</f>
        <v>0</v>
      </c>
    </row>
    <row r="16" spans="1:14" x14ac:dyDescent="0.2">
      <c r="A16" s="16" t="str">
        <f t="shared" si="0"/>
        <v>100145</v>
      </c>
      <c r="B16" s="89">
        <f>+'Detail Expense'!A129</f>
        <v>52504300</v>
      </c>
      <c r="C16" s="89">
        <f>+'Detail Expense'!E132</f>
        <v>0</v>
      </c>
      <c r="D16" s="89">
        <f>+'Detail Expense'!F132</f>
        <v>0</v>
      </c>
      <c r="E16" s="89">
        <f>+'Detail Expense'!G132</f>
        <v>0</v>
      </c>
      <c r="F16" s="89">
        <f>+'Detail Expense'!H132</f>
        <v>0</v>
      </c>
      <c r="G16" s="89">
        <f>+'Detail Expense'!I132</f>
        <v>0</v>
      </c>
      <c r="H16" s="89">
        <f>+'Detail Expense'!J132</f>
        <v>0</v>
      </c>
      <c r="I16" s="89">
        <f>+'Detail Expense'!K132</f>
        <v>0</v>
      </c>
      <c r="J16" s="89">
        <f>+'Detail Expense'!L132</f>
        <v>0</v>
      </c>
      <c r="K16" s="89">
        <f>+'Detail Expense'!M132</f>
        <v>0</v>
      </c>
      <c r="L16" s="89">
        <f>+'Detail Expense'!N132</f>
        <v>0</v>
      </c>
      <c r="M16" s="89">
        <f>+'Detail Expense'!O132</f>
        <v>0</v>
      </c>
      <c r="N16" s="89">
        <f>+'Detail Expense'!P132</f>
        <v>0</v>
      </c>
    </row>
    <row r="17" spans="1:14" x14ac:dyDescent="0.2">
      <c r="A17" s="16" t="str">
        <f t="shared" si="0"/>
        <v>100145</v>
      </c>
      <c r="B17" s="89">
        <f>+'Detail Expense'!A133</f>
        <v>52504500</v>
      </c>
      <c r="C17" s="89">
        <f>+'Detail Expense'!E136</f>
        <v>600</v>
      </c>
      <c r="D17" s="89">
        <f>+'Detail Expense'!F136</f>
        <v>600</v>
      </c>
      <c r="E17" s="89">
        <f>+'Detail Expense'!G136</f>
        <v>600</v>
      </c>
      <c r="F17" s="89">
        <f>+'Detail Expense'!H136</f>
        <v>600</v>
      </c>
      <c r="G17" s="89">
        <f>+'Detail Expense'!I136</f>
        <v>600</v>
      </c>
      <c r="H17" s="89">
        <f>+'Detail Expense'!J136</f>
        <v>600</v>
      </c>
      <c r="I17" s="89">
        <f>+'Detail Expense'!K136</f>
        <v>600</v>
      </c>
      <c r="J17" s="89">
        <f>+'Detail Expense'!L136</f>
        <v>600</v>
      </c>
      <c r="K17" s="89">
        <f>+'Detail Expense'!M136</f>
        <v>600</v>
      </c>
      <c r="L17" s="89">
        <f>+'Detail Expense'!N136</f>
        <v>600</v>
      </c>
      <c r="M17" s="89">
        <f>+'Detail Expense'!O136</f>
        <v>600</v>
      </c>
      <c r="N17" s="89">
        <f>+'Detail Expense'!P136</f>
        <v>600</v>
      </c>
    </row>
    <row r="18" spans="1:14" x14ac:dyDescent="0.2">
      <c r="A18" s="16" t="str">
        <f t="shared" si="0"/>
        <v>100145</v>
      </c>
      <c r="B18" s="89">
        <f>+'Detail Expense'!A137</f>
        <v>52505000</v>
      </c>
      <c r="C18" s="89">
        <f>+'Detail Expense'!E140</f>
        <v>0</v>
      </c>
      <c r="D18" s="89">
        <f>+'Detail Expense'!F140</f>
        <v>0</v>
      </c>
      <c r="E18" s="89">
        <f>+'Detail Expense'!G140</f>
        <v>0</v>
      </c>
      <c r="F18" s="89">
        <f>+'Detail Expense'!H140</f>
        <v>0</v>
      </c>
      <c r="G18" s="89">
        <f>+'Detail Expense'!I140</f>
        <v>0</v>
      </c>
      <c r="H18" s="89">
        <f>+'Detail Expense'!J140</f>
        <v>0</v>
      </c>
      <c r="I18" s="89">
        <f>+'Detail Expense'!K140</f>
        <v>0</v>
      </c>
      <c r="J18" s="89">
        <f>+'Detail Expense'!L140</f>
        <v>0</v>
      </c>
      <c r="K18" s="89">
        <f>+'Detail Expense'!M140</f>
        <v>0</v>
      </c>
      <c r="L18" s="89">
        <f>+'Detail Expense'!N140</f>
        <v>0</v>
      </c>
      <c r="M18" s="89">
        <f>+'Detail Expense'!O140</f>
        <v>0</v>
      </c>
      <c r="N18" s="89">
        <f>+'Detail Expense'!P140</f>
        <v>0</v>
      </c>
    </row>
    <row r="19" spans="1:14" x14ac:dyDescent="0.2">
      <c r="A19" s="16" t="str">
        <f t="shared" si="0"/>
        <v>100145</v>
      </c>
      <c r="B19" s="89">
        <f>+'Detail Expense'!A141</f>
        <v>52505500</v>
      </c>
      <c r="C19" s="89">
        <f>+'Detail Expense'!E144</f>
        <v>0</v>
      </c>
      <c r="D19" s="89">
        <f>+'Detail Expense'!F144</f>
        <v>0</v>
      </c>
      <c r="E19" s="89">
        <f>+'Detail Expense'!G144</f>
        <v>0</v>
      </c>
      <c r="F19" s="89">
        <f>+'Detail Expense'!H144</f>
        <v>0</v>
      </c>
      <c r="G19" s="89">
        <f>+'Detail Expense'!I144</f>
        <v>0</v>
      </c>
      <c r="H19" s="89">
        <f>+'Detail Expense'!J144</f>
        <v>0</v>
      </c>
      <c r="I19" s="89">
        <f>+'Detail Expense'!K144</f>
        <v>0</v>
      </c>
      <c r="J19" s="89">
        <f>+'Detail Expense'!L144</f>
        <v>0</v>
      </c>
      <c r="K19" s="89">
        <f>+'Detail Expense'!M144</f>
        <v>0</v>
      </c>
      <c r="L19" s="89">
        <f>+'Detail Expense'!N144</f>
        <v>0</v>
      </c>
      <c r="M19" s="89">
        <f>+'Detail Expense'!O144</f>
        <v>0</v>
      </c>
      <c r="N19" s="89">
        <f>+'Detail Expense'!P144</f>
        <v>0</v>
      </c>
    </row>
    <row r="20" spans="1:14" x14ac:dyDescent="0.2">
      <c r="A20" s="16" t="str">
        <f t="shared" si="0"/>
        <v>100145</v>
      </c>
      <c r="B20" s="89">
        <f>+'Detail Expense'!A145</f>
        <v>52506000</v>
      </c>
      <c r="C20" s="89">
        <f>+'Detail Expense'!E148</f>
        <v>0</v>
      </c>
      <c r="D20" s="89">
        <f>+'Detail Expense'!F148</f>
        <v>0</v>
      </c>
      <c r="E20" s="89">
        <f>+'Detail Expense'!G148</f>
        <v>0</v>
      </c>
      <c r="F20" s="89">
        <f>+'Detail Expense'!H148</f>
        <v>0</v>
      </c>
      <c r="G20" s="89">
        <f>+'Detail Expense'!I148</f>
        <v>0</v>
      </c>
      <c r="H20" s="89">
        <f>+'Detail Expense'!J148</f>
        <v>0</v>
      </c>
      <c r="I20" s="89">
        <f>+'Detail Expense'!K148</f>
        <v>0</v>
      </c>
      <c r="J20" s="89">
        <f>+'Detail Expense'!L148</f>
        <v>0</v>
      </c>
      <c r="K20" s="89">
        <f>+'Detail Expense'!M148</f>
        <v>0</v>
      </c>
      <c r="L20" s="89">
        <f>+'Detail Expense'!N148</f>
        <v>0</v>
      </c>
      <c r="M20" s="89">
        <f>+'Detail Expense'!O148</f>
        <v>0</v>
      </c>
      <c r="N20" s="89">
        <f>+'Detail Expense'!P148</f>
        <v>0</v>
      </c>
    </row>
    <row r="21" spans="1:14" x14ac:dyDescent="0.2">
      <c r="A21" s="16" t="str">
        <f t="shared" si="0"/>
        <v>100145</v>
      </c>
      <c r="B21" s="89">
        <f>+'Detail Expense'!A149</f>
        <v>52506500</v>
      </c>
      <c r="C21" s="89">
        <f>+'Detail Expense'!E152</f>
        <v>0</v>
      </c>
      <c r="D21" s="89">
        <f>+'Detail Expense'!F152</f>
        <v>0</v>
      </c>
      <c r="E21" s="89">
        <f>+'Detail Expense'!G152</f>
        <v>0</v>
      </c>
      <c r="F21" s="89">
        <f>+'Detail Expense'!H152</f>
        <v>0</v>
      </c>
      <c r="G21" s="89">
        <f>+'Detail Expense'!I152</f>
        <v>0</v>
      </c>
      <c r="H21" s="89">
        <f>+'Detail Expense'!J152</f>
        <v>0</v>
      </c>
      <c r="I21" s="89">
        <f>+'Detail Expense'!K152</f>
        <v>0</v>
      </c>
      <c r="J21" s="89">
        <f>+'Detail Expense'!L152</f>
        <v>0</v>
      </c>
      <c r="K21" s="89">
        <f>+'Detail Expense'!M152</f>
        <v>0</v>
      </c>
      <c r="L21" s="89">
        <f>+'Detail Expense'!N152</f>
        <v>0</v>
      </c>
      <c r="M21" s="89">
        <f>+'Detail Expense'!O152</f>
        <v>0</v>
      </c>
      <c r="N21" s="89">
        <f>+'Detail Expense'!P152</f>
        <v>0</v>
      </c>
    </row>
    <row r="22" spans="1:14" x14ac:dyDescent="0.2">
      <c r="A22" s="16" t="str">
        <f t="shared" si="0"/>
        <v>100145</v>
      </c>
      <c r="B22" s="89">
        <f>+'Detail Expense'!A68</f>
        <v>52507000</v>
      </c>
      <c r="C22" s="89">
        <f>+'Detail Expense'!E71</f>
        <v>0</v>
      </c>
      <c r="D22" s="89">
        <f>+'Detail Expense'!F71</f>
        <v>0</v>
      </c>
      <c r="E22" s="89">
        <f>+'Detail Expense'!G71</f>
        <v>0</v>
      </c>
      <c r="F22" s="89">
        <f>+'Detail Expense'!H71</f>
        <v>0</v>
      </c>
      <c r="G22" s="89">
        <f>+'Detail Expense'!I71</f>
        <v>0</v>
      </c>
      <c r="H22" s="89">
        <f>+'Detail Expense'!J71</f>
        <v>0</v>
      </c>
      <c r="I22" s="89">
        <f>+'Detail Expense'!K71</f>
        <v>0</v>
      </c>
      <c r="J22" s="89">
        <f>+'Detail Expense'!L71</f>
        <v>0</v>
      </c>
      <c r="K22" s="89">
        <f>+'Detail Expense'!M71</f>
        <v>0</v>
      </c>
      <c r="L22" s="89">
        <f>+'Detail Expense'!N71</f>
        <v>0</v>
      </c>
      <c r="M22" s="89">
        <f>+'Detail Expense'!O71</f>
        <v>0</v>
      </c>
      <c r="N22" s="89">
        <f>+'Detail Expense'!P71</f>
        <v>0</v>
      </c>
    </row>
    <row r="23" spans="1:14" x14ac:dyDescent="0.2">
      <c r="A23" s="16" t="str">
        <f t="shared" si="0"/>
        <v>100145</v>
      </c>
      <c r="B23" s="89">
        <f>+'Detail Expense'!A72</f>
        <v>52507100</v>
      </c>
      <c r="C23" s="89">
        <f>+'Detail Expense'!E75</f>
        <v>0</v>
      </c>
      <c r="D23" s="89">
        <f>+'Detail Expense'!F75</f>
        <v>0</v>
      </c>
      <c r="E23" s="89">
        <f>+'Detail Expense'!G75</f>
        <v>0</v>
      </c>
      <c r="F23" s="89">
        <f>+'Detail Expense'!H75</f>
        <v>0</v>
      </c>
      <c r="G23" s="89">
        <f>+'Detail Expense'!I75</f>
        <v>0</v>
      </c>
      <c r="H23" s="89">
        <f>+'Detail Expense'!J75</f>
        <v>0</v>
      </c>
      <c r="I23" s="89">
        <f>+'Detail Expense'!K75</f>
        <v>0</v>
      </c>
      <c r="J23" s="89">
        <f>+'Detail Expense'!L75</f>
        <v>0</v>
      </c>
      <c r="K23" s="89">
        <f>+'Detail Expense'!M75</f>
        <v>0</v>
      </c>
      <c r="L23" s="89">
        <f>+'Detail Expense'!N75</f>
        <v>0</v>
      </c>
      <c r="M23" s="89">
        <f>+'Detail Expense'!O75</f>
        <v>0</v>
      </c>
      <c r="N23" s="89">
        <f>+'Detail Expense'!P75</f>
        <v>0</v>
      </c>
    </row>
    <row r="24" spans="1:14" x14ac:dyDescent="0.2">
      <c r="A24" s="16" t="str">
        <f t="shared" si="0"/>
        <v>100145</v>
      </c>
      <c r="B24" s="89">
        <f>+'Detail Expense'!A76</f>
        <v>52507200</v>
      </c>
      <c r="C24" s="89">
        <f>+'Detail Expense'!E79</f>
        <v>3500</v>
      </c>
      <c r="D24" s="89">
        <f>+'Detail Expense'!F79</f>
        <v>3500</v>
      </c>
      <c r="E24" s="89">
        <f>+'Detail Expense'!G79</f>
        <v>3500</v>
      </c>
      <c r="F24" s="89">
        <f>+'Detail Expense'!H79</f>
        <v>3500</v>
      </c>
      <c r="G24" s="89">
        <f>+'Detail Expense'!I79</f>
        <v>3500</v>
      </c>
      <c r="H24" s="89">
        <f>+'Detail Expense'!J79</f>
        <v>3500</v>
      </c>
      <c r="I24" s="89">
        <f>+'Detail Expense'!K79</f>
        <v>3500</v>
      </c>
      <c r="J24" s="89">
        <f>+'Detail Expense'!L79</f>
        <v>3500</v>
      </c>
      <c r="K24" s="89">
        <f>+'Detail Expense'!M79</f>
        <v>3500</v>
      </c>
      <c r="L24" s="89">
        <f>+'Detail Expense'!N79</f>
        <v>3500</v>
      </c>
      <c r="M24" s="89">
        <f>+'Detail Expense'!O79</f>
        <v>3500</v>
      </c>
      <c r="N24" s="89">
        <f>+'Detail Expense'!P79</f>
        <v>3500</v>
      </c>
    </row>
    <row r="25" spans="1:14" x14ac:dyDescent="0.2">
      <c r="A25" s="16" t="str">
        <f t="shared" si="0"/>
        <v>100145</v>
      </c>
      <c r="B25" s="89">
        <f>+'Detail Expense'!A80</f>
        <v>52507300</v>
      </c>
      <c r="C25" s="89">
        <f>+'Detail Expense'!E83</f>
        <v>0</v>
      </c>
      <c r="D25" s="89">
        <f>+'Detail Expense'!F83</f>
        <v>0</v>
      </c>
      <c r="E25" s="89">
        <f>+'Detail Expense'!G83</f>
        <v>0</v>
      </c>
      <c r="F25" s="89">
        <f>+'Detail Expense'!H83</f>
        <v>0</v>
      </c>
      <c r="G25" s="89">
        <f>+'Detail Expense'!I83</f>
        <v>0</v>
      </c>
      <c r="H25" s="89">
        <f>+'Detail Expense'!J83</f>
        <v>0</v>
      </c>
      <c r="I25" s="89">
        <f>+'Detail Expense'!K83</f>
        <v>0</v>
      </c>
      <c r="J25" s="89">
        <f>+'Detail Expense'!L83</f>
        <v>0</v>
      </c>
      <c r="K25" s="89">
        <f>+'Detail Expense'!M83</f>
        <v>0</v>
      </c>
      <c r="L25" s="89">
        <f>+'Detail Expense'!N83</f>
        <v>0</v>
      </c>
      <c r="M25" s="89">
        <f>+'Detail Expense'!O83</f>
        <v>0</v>
      </c>
      <c r="N25" s="89">
        <f>+'Detail Expense'!P83</f>
        <v>0</v>
      </c>
    </row>
    <row r="26" spans="1:14" x14ac:dyDescent="0.2">
      <c r="A26" s="16" t="str">
        <f t="shared" si="0"/>
        <v>100145</v>
      </c>
      <c r="B26" s="89">
        <f>+'Detail Expense'!A84</f>
        <v>52507400</v>
      </c>
      <c r="C26" s="89">
        <f>+'Detail Expense'!E87</f>
        <v>0</v>
      </c>
      <c r="D26" s="89">
        <f>+'Detail Expense'!F87</f>
        <v>0</v>
      </c>
      <c r="E26" s="89">
        <f>+'Detail Expense'!G87</f>
        <v>0</v>
      </c>
      <c r="F26" s="89">
        <f>+'Detail Expense'!H87</f>
        <v>0</v>
      </c>
      <c r="G26" s="89">
        <f>+'Detail Expense'!I87</f>
        <v>0</v>
      </c>
      <c r="H26" s="89">
        <f>+'Detail Expense'!J87</f>
        <v>0</v>
      </c>
      <c r="I26" s="89">
        <f>+'Detail Expense'!K87</f>
        <v>0</v>
      </c>
      <c r="J26" s="89">
        <f>+'Detail Expense'!L87</f>
        <v>0</v>
      </c>
      <c r="K26" s="89">
        <f>+'Detail Expense'!M87</f>
        <v>0</v>
      </c>
      <c r="L26" s="89">
        <f>+'Detail Expense'!N87</f>
        <v>0</v>
      </c>
      <c r="M26" s="89">
        <f>+'Detail Expense'!O87</f>
        <v>0</v>
      </c>
      <c r="N26" s="89">
        <f>+'Detail Expense'!P87</f>
        <v>0</v>
      </c>
    </row>
    <row r="27" spans="1:14" x14ac:dyDescent="0.2">
      <c r="A27" s="16" t="str">
        <f t="shared" si="0"/>
        <v>100145</v>
      </c>
      <c r="B27" s="89">
        <f>+'Detail Expense'!A88</f>
        <v>52507500</v>
      </c>
      <c r="C27" s="89">
        <f>+'Detail Expense'!E91</f>
        <v>0</v>
      </c>
      <c r="D27" s="89">
        <f>+'Detail Expense'!F91</f>
        <v>0</v>
      </c>
      <c r="E27" s="89">
        <f>+'Detail Expense'!G91</f>
        <v>0</v>
      </c>
      <c r="F27" s="89">
        <f>+'Detail Expense'!H91</f>
        <v>0</v>
      </c>
      <c r="G27" s="89">
        <f>+'Detail Expense'!I91</f>
        <v>0</v>
      </c>
      <c r="H27" s="89">
        <f>+'Detail Expense'!J91</f>
        <v>0</v>
      </c>
      <c r="I27" s="89">
        <f>+'Detail Expense'!K91</f>
        <v>0</v>
      </c>
      <c r="J27" s="89">
        <f>+'Detail Expense'!L91</f>
        <v>0</v>
      </c>
      <c r="K27" s="89">
        <f>+'Detail Expense'!M91</f>
        <v>0</v>
      </c>
      <c r="L27" s="89">
        <f>+'Detail Expense'!N91</f>
        <v>0</v>
      </c>
      <c r="M27" s="89">
        <f>+'Detail Expense'!O91</f>
        <v>0</v>
      </c>
      <c r="N27" s="89">
        <f>+'Detail Expense'!P91</f>
        <v>0</v>
      </c>
    </row>
    <row r="28" spans="1:14" x14ac:dyDescent="0.2">
      <c r="A28" s="16" t="str">
        <f t="shared" si="0"/>
        <v>100145</v>
      </c>
      <c r="B28" s="89">
        <f>+'Detail Expense'!A92</f>
        <v>52507600</v>
      </c>
      <c r="C28" s="89">
        <f>+'Detail Expense'!E95</f>
        <v>0</v>
      </c>
      <c r="D28" s="89">
        <f>+'Detail Expense'!F95</f>
        <v>0</v>
      </c>
      <c r="E28" s="89">
        <f>+'Detail Expense'!G95</f>
        <v>0</v>
      </c>
      <c r="F28" s="89">
        <f>+'Detail Expense'!H95</f>
        <v>0</v>
      </c>
      <c r="G28" s="89">
        <f>+'Detail Expense'!I95</f>
        <v>0</v>
      </c>
      <c r="H28" s="89">
        <f>+'Detail Expense'!J95</f>
        <v>0</v>
      </c>
      <c r="I28" s="89">
        <f>+'Detail Expense'!K95</f>
        <v>0</v>
      </c>
      <c r="J28" s="89">
        <f>+'Detail Expense'!L95</f>
        <v>0</v>
      </c>
      <c r="K28" s="89">
        <f>+'Detail Expense'!M95</f>
        <v>0</v>
      </c>
      <c r="L28" s="89">
        <f>+'Detail Expense'!N95</f>
        <v>0</v>
      </c>
      <c r="M28" s="89">
        <f>+'Detail Expense'!O95</f>
        <v>0</v>
      </c>
      <c r="N28" s="89">
        <f>+'Detail Expense'!P95</f>
        <v>0</v>
      </c>
    </row>
    <row r="29" spans="1:14" x14ac:dyDescent="0.2">
      <c r="A29" s="16" t="str">
        <f t="shared" si="0"/>
        <v>100145</v>
      </c>
      <c r="B29" s="85">
        <f>+'Detail Expense'!A96</f>
        <v>52507700</v>
      </c>
      <c r="C29" s="85">
        <f>+'Detail Expense'!E99</f>
        <v>0</v>
      </c>
      <c r="D29" s="85">
        <f>+'Detail Expense'!F99</f>
        <v>0</v>
      </c>
      <c r="E29" s="85">
        <f>+'Detail Expense'!G99</f>
        <v>0</v>
      </c>
      <c r="F29" s="85">
        <f>+'Detail Expense'!H99</f>
        <v>0</v>
      </c>
      <c r="G29" s="85">
        <f>+'Detail Expense'!I99</f>
        <v>0</v>
      </c>
      <c r="H29" s="85">
        <f>+'Detail Expense'!J99</f>
        <v>0</v>
      </c>
      <c r="I29" s="85">
        <f>+'Detail Expense'!K99</f>
        <v>0</v>
      </c>
      <c r="J29" s="85">
        <f>+'Detail Expense'!L99</f>
        <v>0</v>
      </c>
      <c r="K29" s="85">
        <f>+'Detail Expense'!M99</f>
        <v>0</v>
      </c>
      <c r="L29" s="85">
        <f>+'Detail Expense'!N99</f>
        <v>0</v>
      </c>
      <c r="M29" s="85">
        <f>+'Detail Expense'!O99</f>
        <v>0</v>
      </c>
      <c r="N29" s="85">
        <f>+'Detail Expense'!P99</f>
        <v>0</v>
      </c>
    </row>
    <row r="30" spans="1:14" x14ac:dyDescent="0.2">
      <c r="A30" s="16" t="str">
        <f t="shared" si="0"/>
        <v>100145</v>
      </c>
      <c r="B30" s="85">
        <f>+'Detail Expense'!A100</f>
        <v>52508000</v>
      </c>
      <c r="C30" s="85">
        <f>+'Detail Expense'!E103</f>
        <v>25000</v>
      </c>
      <c r="D30" s="85">
        <f>+'Detail Expense'!F103</f>
        <v>25000</v>
      </c>
      <c r="E30" s="85">
        <f>+'Detail Expense'!G103</f>
        <v>25000</v>
      </c>
      <c r="F30" s="85">
        <f>+'Detail Expense'!H103</f>
        <v>25000</v>
      </c>
      <c r="G30" s="85">
        <f>+'Detail Expense'!I103</f>
        <v>25000</v>
      </c>
      <c r="H30" s="85">
        <f>+'Detail Expense'!J103</f>
        <v>25000</v>
      </c>
      <c r="I30" s="85">
        <f>+'Detail Expense'!K103</f>
        <v>25000</v>
      </c>
      <c r="J30" s="85">
        <f>+'Detail Expense'!L103</f>
        <v>25000</v>
      </c>
      <c r="K30" s="85">
        <f>+'Detail Expense'!M103</f>
        <v>25000</v>
      </c>
      <c r="L30" s="85">
        <f>+'Detail Expense'!N103</f>
        <v>25000</v>
      </c>
      <c r="M30" s="85">
        <f>+'Detail Expense'!O103</f>
        <v>25000</v>
      </c>
      <c r="N30" s="85">
        <f>+'Detail Expense'!P103</f>
        <v>25000</v>
      </c>
    </row>
    <row r="31" spans="1:14" x14ac:dyDescent="0.2">
      <c r="A31" s="16" t="str">
        <f t="shared" si="0"/>
        <v>100145</v>
      </c>
      <c r="B31" s="85">
        <f>+'Detail Expense'!A153</f>
        <v>52508100</v>
      </c>
      <c r="C31" s="85">
        <f>+'Detail Expense'!E156</f>
        <v>125</v>
      </c>
      <c r="D31" s="85">
        <f>+'Detail Expense'!F156</f>
        <v>125</v>
      </c>
      <c r="E31" s="85">
        <f>+'Detail Expense'!G156</f>
        <v>125</v>
      </c>
      <c r="F31" s="85">
        <f>+'Detail Expense'!H156</f>
        <v>125</v>
      </c>
      <c r="G31" s="85">
        <f>+'Detail Expense'!I156</f>
        <v>125</v>
      </c>
      <c r="H31" s="85">
        <f>+'Detail Expense'!J156</f>
        <v>125</v>
      </c>
      <c r="I31" s="85">
        <f>+'Detail Expense'!K156</f>
        <v>125</v>
      </c>
      <c r="J31" s="85">
        <f>+'Detail Expense'!L156</f>
        <v>125</v>
      </c>
      <c r="K31" s="85">
        <f>+'Detail Expense'!M156</f>
        <v>125</v>
      </c>
      <c r="L31" s="85">
        <f>+'Detail Expense'!N156</f>
        <v>125</v>
      </c>
      <c r="M31" s="85">
        <f>+'Detail Expense'!O156</f>
        <v>125</v>
      </c>
      <c r="N31" s="85">
        <f>+'Detail Expense'!P156</f>
        <v>125</v>
      </c>
    </row>
    <row r="32" spans="1:14" x14ac:dyDescent="0.2">
      <c r="A32" s="16" t="str">
        <f t="shared" si="0"/>
        <v>100145</v>
      </c>
      <c r="B32" s="85">
        <f>+'Detail Expense'!A157</f>
        <v>52508500</v>
      </c>
      <c r="C32" s="85">
        <f>+'Detail Expense'!E160</f>
        <v>700</v>
      </c>
      <c r="D32" s="85">
        <f>+'Detail Expense'!F160</f>
        <v>700</v>
      </c>
      <c r="E32" s="85">
        <f>+'Detail Expense'!G160</f>
        <v>700</v>
      </c>
      <c r="F32" s="85">
        <f>+'Detail Expense'!H160</f>
        <v>700</v>
      </c>
      <c r="G32" s="85">
        <f>+'Detail Expense'!I160</f>
        <v>700</v>
      </c>
      <c r="H32" s="85">
        <f>+'Detail Expense'!J160</f>
        <v>700</v>
      </c>
      <c r="I32" s="85">
        <f>+'Detail Expense'!K160</f>
        <v>700</v>
      </c>
      <c r="J32" s="85">
        <f>+'Detail Expense'!L160</f>
        <v>700</v>
      </c>
      <c r="K32" s="85">
        <f>+'Detail Expense'!M160</f>
        <v>700</v>
      </c>
      <c r="L32" s="85">
        <f>+'Detail Expense'!N160</f>
        <v>700</v>
      </c>
      <c r="M32" s="85">
        <f>+'Detail Expense'!O160</f>
        <v>700</v>
      </c>
      <c r="N32" s="85">
        <f>+'Detail Expense'!P160</f>
        <v>700</v>
      </c>
    </row>
    <row r="33" spans="1:14" x14ac:dyDescent="0.2">
      <c r="A33" s="16" t="str">
        <f t="shared" si="0"/>
        <v>100145</v>
      </c>
      <c r="B33" s="85">
        <f>+'Detail Expense'!A161</f>
        <v>53600000</v>
      </c>
      <c r="C33" s="85">
        <f>+'Detail Expense'!E164</f>
        <v>2200</v>
      </c>
      <c r="D33" s="85">
        <f>+'Detail Expense'!F164</f>
        <v>2200</v>
      </c>
      <c r="E33" s="85">
        <f>+'Detail Expense'!G164</f>
        <v>2200</v>
      </c>
      <c r="F33" s="85">
        <f>+'Detail Expense'!H164</f>
        <v>2200</v>
      </c>
      <c r="G33" s="85">
        <f>+'Detail Expense'!I164</f>
        <v>2200</v>
      </c>
      <c r="H33" s="85">
        <f>+'Detail Expense'!J164</f>
        <v>2200</v>
      </c>
      <c r="I33" s="85">
        <f>+'Detail Expense'!K164</f>
        <v>2200</v>
      </c>
      <c r="J33" s="85">
        <f>+'Detail Expense'!L164</f>
        <v>2200</v>
      </c>
      <c r="K33" s="85">
        <f>+'Detail Expense'!M164</f>
        <v>2200</v>
      </c>
      <c r="L33" s="85">
        <f>+'Detail Expense'!N164</f>
        <v>2200</v>
      </c>
      <c r="M33" s="85">
        <f>+'Detail Expense'!O164</f>
        <v>2200</v>
      </c>
      <c r="N33" s="85">
        <f>+'Detail Expense'!P164</f>
        <v>2200</v>
      </c>
    </row>
    <row r="34" spans="1:14" x14ac:dyDescent="0.2">
      <c r="A34" s="16" t="str">
        <f t="shared" si="0"/>
        <v>100145</v>
      </c>
      <c r="B34" s="85">
        <f>+'Detail Expense'!A165</f>
        <v>53800000</v>
      </c>
      <c r="C34" s="85">
        <f>+'Detail Expense'!E168</f>
        <v>200</v>
      </c>
      <c r="D34" s="85">
        <f>+'Detail Expense'!F168</f>
        <v>200</v>
      </c>
      <c r="E34" s="85">
        <f>+'Detail Expense'!G168</f>
        <v>200</v>
      </c>
      <c r="F34" s="85">
        <f>+'Detail Expense'!H168</f>
        <v>200</v>
      </c>
      <c r="G34" s="85">
        <f>+'Detail Expense'!I168</f>
        <v>200</v>
      </c>
      <c r="H34" s="85">
        <f>+'Detail Expense'!J168</f>
        <v>200</v>
      </c>
      <c r="I34" s="85">
        <f>+'Detail Expense'!K168</f>
        <v>200</v>
      </c>
      <c r="J34" s="85">
        <f>+'Detail Expense'!L168</f>
        <v>200</v>
      </c>
      <c r="K34" s="85">
        <f>+'Detail Expense'!M168</f>
        <v>200</v>
      </c>
      <c r="L34" s="85">
        <f>+'Detail Expense'!N168</f>
        <v>200</v>
      </c>
      <c r="M34" s="85">
        <f>+'Detail Expense'!O168</f>
        <v>200</v>
      </c>
      <c r="N34" s="85">
        <f>+'Detail Expense'!P168</f>
        <v>200</v>
      </c>
    </row>
    <row r="35" spans="1:14" x14ac:dyDescent="0.2">
      <c r="A35" s="16" t="str">
        <f t="shared" si="0"/>
        <v>100145</v>
      </c>
      <c r="B35" s="85">
        <f>+'Detail Expense'!A169</f>
        <v>53801000</v>
      </c>
      <c r="C35" s="85">
        <f>+'Detail Expense'!E172</f>
        <v>1700</v>
      </c>
      <c r="D35" s="85">
        <f>+'Detail Expense'!F172</f>
        <v>1700</v>
      </c>
      <c r="E35" s="85">
        <f>+'Detail Expense'!G172</f>
        <v>1700</v>
      </c>
      <c r="F35" s="85">
        <f>+'Detail Expense'!H172</f>
        <v>1700</v>
      </c>
      <c r="G35" s="85">
        <f>+'Detail Expense'!I172</f>
        <v>1700</v>
      </c>
      <c r="H35" s="85">
        <f>+'Detail Expense'!J172</f>
        <v>1700</v>
      </c>
      <c r="I35" s="85">
        <f>+'Detail Expense'!K172</f>
        <v>1700</v>
      </c>
      <c r="J35" s="85">
        <f>+'Detail Expense'!L172</f>
        <v>1700</v>
      </c>
      <c r="K35" s="85">
        <f>+'Detail Expense'!M172</f>
        <v>1700</v>
      </c>
      <c r="L35" s="85">
        <f>+'Detail Expense'!N172</f>
        <v>1700</v>
      </c>
      <c r="M35" s="85">
        <f>+'Detail Expense'!O172</f>
        <v>1700</v>
      </c>
      <c r="N35" s="85">
        <f>+'Detail Expense'!P172</f>
        <v>1700</v>
      </c>
    </row>
    <row r="36" spans="1:14" x14ac:dyDescent="0.2">
      <c r="A36" s="16" t="str">
        <f t="shared" si="0"/>
        <v>100145</v>
      </c>
      <c r="B36" s="85">
        <f>+'Detail Expense'!A173</f>
        <v>53900000</v>
      </c>
      <c r="C36" s="85">
        <f>+'Detail Expense'!E176</f>
        <v>0</v>
      </c>
      <c r="D36" s="85">
        <f>+'Detail Expense'!F176</f>
        <v>0</v>
      </c>
      <c r="E36" s="85">
        <f>+'Detail Expense'!G176</f>
        <v>0</v>
      </c>
      <c r="F36" s="85">
        <f>+'Detail Expense'!H176</f>
        <v>0</v>
      </c>
      <c r="G36" s="85">
        <f>+'Detail Expense'!I176</f>
        <v>0</v>
      </c>
      <c r="H36" s="85">
        <f>+'Detail Expense'!J176</f>
        <v>0</v>
      </c>
      <c r="I36" s="85">
        <f>+'Detail Expense'!K176</f>
        <v>0</v>
      </c>
      <c r="J36" s="85">
        <f>+'Detail Expense'!L176</f>
        <v>0</v>
      </c>
      <c r="K36" s="85">
        <f>+'Detail Expense'!M176</f>
        <v>0</v>
      </c>
      <c r="L36" s="85">
        <f>+'Detail Expense'!N176</f>
        <v>0</v>
      </c>
      <c r="M36" s="85">
        <f>+'Detail Expense'!O176</f>
        <v>0</v>
      </c>
      <c r="N36" s="85">
        <f>+'Detail Expense'!P176</f>
        <v>0</v>
      </c>
    </row>
    <row r="37" spans="1:14" x14ac:dyDescent="0.2">
      <c r="A37" s="16" t="str">
        <f t="shared" si="0"/>
        <v>100145</v>
      </c>
      <c r="B37" s="85">
        <f>+'Detail Expense'!A183</f>
        <v>52502000</v>
      </c>
      <c r="C37" s="85">
        <f>+'Detail Expense'!E186</f>
        <v>4500</v>
      </c>
      <c r="D37" s="85">
        <f>+'Detail Expense'!F186</f>
        <v>4500</v>
      </c>
      <c r="E37" s="85">
        <f>+'Detail Expense'!G186</f>
        <v>4500</v>
      </c>
      <c r="F37" s="85">
        <f>+'Detail Expense'!H186</f>
        <v>4500</v>
      </c>
      <c r="G37" s="85">
        <f>+'Detail Expense'!I186</f>
        <v>4500</v>
      </c>
      <c r="H37" s="85">
        <f>+'Detail Expense'!J186</f>
        <v>4500</v>
      </c>
      <c r="I37" s="85">
        <f>+'Detail Expense'!K186</f>
        <v>4500</v>
      </c>
      <c r="J37" s="85">
        <f>+'Detail Expense'!L186</f>
        <v>4500</v>
      </c>
      <c r="K37" s="85">
        <f>+'Detail Expense'!M186</f>
        <v>4500</v>
      </c>
      <c r="L37" s="85">
        <f>+'Detail Expense'!N186</f>
        <v>4500</v>
      </c>
      <c r="M37" s="85">
        <f>+'Detail Expense'!O186</f>
        <v>4500</v>
      </c>
      <c r="N37" s="85">
        <f>+'Detail Expense'!P186</f>
        <v>4500</v>
      </c>
    </row>
    <row r="38" spans="1:14" x14ac:dyDescent="0.2">
      <c r="A38" s="16" t="str">
        <f t="shared" si="0"/>
        <v>100145</v>
      </c>
      <c r="B38" s="85">
        <f>+'Detail Expense'!A182</f>
        <v>52502500</v>
      </c>
      <c r="C38" s="85">
        <f>+'Detail Expense'!E182</f>
        <v>0</v>
      </c>
      <c r="D38" s="85">
        <f>+'Detail Expense'!F182</f>
        <v>0</v>
      </c>
      <c r="E38" s="85">
        <f>+'Detail Expense'!G182</f>
        <v>0</v>
      </c>
      <c r="F38" s="85">
        <f>+'Detail Expense'!H182</f>
        <v>0</v>
      </c>
      <c r="G38" s="85">
        <f>+'Detail Expense'!I182</f>
        <v>0</v>
      </c>
      <c r="H38" s="85">
        <f>+'Detail Expense'!J182</f>
        <v>0</v>
      </c>
      <c r="I38" s="85">
        <f>+'Detail Expense'!K182</f>
        <v>0</v>
      </c>
      <c r="J38" s="85">
        <f>+'Detail Expense'!L182</f>
        <v>0</v>
      </c>
      <c r="K38" s="85">
        <f>+'Detail Expense'!M182</f>
        <v>0</v>
      </c>
      <c r="L38" s="85">
        <f>+'Detail Expense'!N182</f>
        <v>0</v>
      </c>
      <c r="M38" s="85">
        <f>+'Detail Expense'!O182</f>
        <v>0</v>
      </c>
      <c r="N38" s="85">
        <f>+'Detail Expense'!P182</f>
        <v>0</v>
      </c>
    </row>
    <row r="39" spans="1:14" x14ac:dyDescent="0.2">
      <c r="A39" s="16" t="str">
        <f t="shared" si="0"/>
        <v>100145</v>
      </c>
      <c r="B39" s="85">
        <f>'Detail Expense'!A187</f>
        <v>52502600</v>
      </c>
      <c r="C39" s="85">
        <f>+'Detail Expense'!E190</f>
        <v>0</v>
      </c>
      <c r="D39" s="85">
        <f>+'Detail Expense'!F190</f>
        <v>0</v>
      </c>
      <c r="E39" s="85">
        <f>+'Detail Expense'!G190</f>
        <v>0</v>
      </c>
      <c r="F39" s="85">
        <f>+'Detail Expense'!H190</f>
        <v>0</v>
      </c>
      <c r="G39" s="85">
        <f>+'Detail Expense'!I190</f>
        <v>0</v>
      </c>
      <c r="H39" s="85">
        <f>+'Detail Expense'!J190</f>
        <v>0</v>
      </c>
      <c r="I39" s="85">
        <f>+'Detail Expense'!K190</f>
        <v>0</v>
      </c>
      <c r="J39" s="85">
        <f>+'Detail Expense'!L190</f>
        <v>0</v>
      </c>
      <c r="K39" s="85">
        <f>+'Detail Expense'!M190</f>
        <v>0</v>
      </c>
      <c r="L39" s="85">
        <f>+'Detail Expense'!N190</f>
        <v>0</v>
      </c>
      <c r="M39" s="85">
        <f>+'Detail Expense'!O190</f>
        <v>0</v>
      </c>
      <c r="N39" s="85">
        <f>+'Detail Expense'!P190</f>
        <v>0</v>
      </c>
    </row>
    <row r="40" spans="1:14" x14ac:dyDescent="0.2">
      <c r="A40" s="16" t="str">
        <f t="shared" si="0"/>
        <v>100145</v>
      </c>
      <c r="B40" s="85">
        <f>+'Detail Expense'!A200</f>
        <v>69000000</v>
      </c>
      <c r="C40" s="85">
        <f>+'Detail Expense'!E200</f>
        <v>0</v>
      </c>
      <c r="D40" s="85">
        <f>+'Detail Expense'!F200</f>
        <v>0</v>
      </c>
      <c r="E40" s="85">
        <f>+'Detail Expense'!G200</f>
        <v>0</v>
      </c>
      <c r="F40" s="85">
        <f>+'Detail Expense'!H200</f>
        <v>0</v>
      </c>
      <c r="G40" s="85">
        <f>+'Detail Expense'!I200</f>
        <v>0</v>
      </c>
      <c r="H40" s="85">
        <f>+'Detail Expense'!J200</f>
        <v>0</v>
      </c>
      <c r="I40" s="85">
        <f>+'Detail Expense'!K200</f>
        <v>0</v>
      </c>
      <c r="J40" s="85">
        <f>+'Detail Expense'!L200</f>
        <v>0</v>
      </c>
      <c r="K40" s="85">
        <f>+'Detail Expense'!M200</f>
        <v>0</v>
      </c>
      <c r="L40" s="85">
        <f>+'Detail Expense'!N200</f>
        <v>0</v>
      </c>
      <c r="M40" s="85">
        <f>+'Detail Expense'!O200</f>
        <v>0</v>
      </c>
      <c r="N40" s="85">
        <f>+'Detail Expense'!P200</f>
        <v>0</v>
      </c>
    </row>
    <row r="42" spans="1:14" ht="15.75" thickBot="1" x14ac:dyDescent="0.25">
      <c r="C42" s="86">
        <f>SUM(C1:C41)</f>
        <v>163159.41666666666</v>
      </c>
      <c r="D42" s="86">
        <f t="shared" ref="D42:N42" si="1">SUM(D1:D41)</f>
        <v>163159.41666666666</v>
      </c>
      <c r="E42" s="86">
        <f t="shared" si="1"/>
        <v>171168</v>
      </c>
      <c r="F42" s="86">
        <f t="shared" si="1"/>
        <v>171168</v>
      </c>
      <c r="G42" s="86">
        <f t="shared" si="1"/>
        <v>170487</v>
      </c>
      <c r="H42" s="86">
        <f t="shared" si="1"/>
        <v>180487</v>
      </c>
      <c r="I42" s="86">
        <f t="shared" si="1"/>
        <v>170487</v>
      </c>
      <c r="J42" s="86">
        <f t="shared" si="1"/>
        <v>160064</v>
      </c>
      <c r="K42" s="86">
        <f t="shared" si="1"/>
        <v>169677</v>
      </c>
      <c r="L42" s="86">
        <f t="shared" si="1"/>
        <v>169677</v>
      </c>
      <c r="M42" s="86">
        <f t="shared" si="1"/>
        <v>169343</v>
      </c>
      <c r="N42" s="86">
        <f t="shared" si="1"/>
        <v>159035</v>
      </c>
    </row>
    <row r="43" spans="1:14" ht="15.75" thickTop="1" x14ac:dyDescent="0.2"/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Instructions</vt:lpstr>
      <vt:lpstr>Salary</vt:lpstr>
      <vt:lpstr>Detail Expense</vt:lpstr>
      <vt:lpstr>Detail Capital</vt:lpstr>
      <vt:lpstr>Allocations</vt:lpstr>
      <vt:lpstr>Exec Summ</vt:lpstr>
      <vt:lpstr>SAP Interface</vt:lpstr>
      <vt:lpstr>alloc</vt:lpstr>
      <vt:lpstr>detail</vt:lpstr>
      <vt:lpstr>exec_summ</vt:lpstr>
      <vt:lpstr>Allocations!Print_Area</vt:lpstr>
      <vt:lpstr>'Detail Capital'!Print_Area</vt:lpstr>
      <vt:lpstr>'Detail Expense'!Print_Area</vt:lpstr>
      <vt:lpstr>'Exec Summ'!Print_Area</vt:lpstr>
      <vt:lpstr>Instructions!Print_Area</vt:lpstr>
      <vt:lpstr>Salary!Print_Area</vt:lpstr>
      <vt:lpstr>'Detail Expense'!Print_Titles</vt:lpstr>
    </vt:vector>
  </TitlesOfParts>
  <Company>Financial Planning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Felienne</cp:lastModifiedBy>
  <cp:lastPrinted>2001-07-19T18:46:12Z</cp:lastPrinted>
  <dcterms:created xsi:type="dcterms:W3CDTF">1997-06-03T16:34:52Z</dcterms:created>
  <dcterms:modified xsi:type="dcterms:W3CDTF">2014-09-05T11:13:41Z</dcterms:modified>
</cp:coreProperties>
</file>