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60" windowWidth="9720" windowHeight="6030" tabRatio="727" activeTab="6"/>
  </bookViews>
  <sheets>
    <sheet name="Instructions" sheetId="7" r:id="rId1"/>
    <sheet name="Data Entry" sheetId="5" r:id="rId2"/>
    <sheet name="Allocation Methodology" sheetId="6" r:id="rId3"/>
    <sheet name="Proll Data" sheetId="1" r:id="rId4"/>
    <sheet name="EIS" sheetId="2" state="hidden" r:id="rId5"/>
    <sheet name="EPSC" sheetId="3" r:id="rId6"/>
    <sheet name="Template" sheetId="4" r:id="rId7"/>
  </sheets>
  <definedNames>
    <definedName name="bonus">'Proll Data'!$T$19:$T$28</definedName>
    <definedName name="company_366">'Proll Data'!$R$19:$T$28</definedName>
    <definedName name="job_grade">'Proll Data'!$S$19:$S$80</definedName>
    <definedName name="_xlnm.Print_Area" localSheetId="4">EIS!$A$2:$S$78</definedName>
    <definedName name="_xlnm.Print_Area" localSheetId="5">EPSC!$A$1:$W$33</definedName>
    <definedName name="_xlnm.Print_Area" localSheetId="0">Instructions!$1:$1048576</definedName>
    <definedName name="_xlnm.Print_Area" localSheetId="3">'Proll Data'!$A$1:$L$75</definedName>
    <definedName name="_xlnm.Print_Area" localSheetId="6">Template!$1:$1048576</definedName>
    <definedName name="_xlnm.Print_Titles" localSheetId="6">Template!$13:$14</definedName>
  </definedNames>
  <calcPr calcId="152511" fullCalcOnLoad="1"/>
</workbook>
</file>

<file path=xl/calcChain.xml><?xml version="1.0" encoding="utf-8"?>
<calcChain xmlns="http://schemas.openxmlformats.org/spreadsheetml/2006/main">
  <c r="B17" i="5" l="1"/>
  <c r="B18" i="5"/>
  <c r="B19" i="5" s="1"/>
  <c r="A18" i="1" s="1"/>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F74" i="5"/>
  <c r="A17" i="2"/>
  <c r="B17" i="2"/>
  <c r="C17" i="2"/>
  <c r="D17" i="2"/>
  <c r="E17" i="2"/>
  <c r="F17" i="2"/>
  <c r="G17" i="2"/>
  <c r="H17" i="2"/>
  <c r="I17" i="2"/>
  <c r="A18" i="2"/>
  <c r="B18" i="2"/>
  <c r="C18" i="2"/>
  <c r="D18" i="2"/>
  <c r="E18" i="2"/>
  <c r="S18" i="2" s="1"/>
  <c r="F18" i="2"/>
  <c r="G18" i="2"/>
  <c r="H18" i="2"/>
  <c r="I18" i="2"/>
  <c r="A19" i="2"/>
  <c r="B19" i="2"/>
  <c r="C19" i="2"/>
  <c r="D19" i="2"/>
  <c r="E19" i="2"/>
  <c r="F19" i="2"/>
  <c r="G19" i="2"/>
  <c r="H19" i="2"/>
  <c r="I19" i="2"/>
  <c r="A20" i="2"/>
  <c r="B20" i="2"/>
  <c r="C20" i="2"/>
  <c r="D20" i="2"/>
  <c r="E20" i="2"/>
  <c r="F20" i="2"/>
  <c r="G20" i="2"/>
  <c r="H20" i="2"/>
  <c r="I20" i="2"/>
  <c r="A21" i="2"/>
  <c r="B21" i="2"/>
  <c r="C21" i="2"/>
  <c r="D21" i="2"/>
  <c r="E21" i="2"/>
  <c r="F21" i="2"/>
  <c r="G21" i="2"/>
  <c r="H21" i="2"/>
  <c r="I21" i="2"/>
  <c r="A22" i="2"/>
  <c r="B22" i="2"/>
  <c r="C22" i="2"/>
  <c r="D22" i="2"/>
  <c r="E22" i="2"/>
  <c r="F22" i="2"/>
  <c r="G22" i="2"/>
  <c r="H22" i="2"/>
  <c r="I22" i="2"/>
  <c r="S22" i="2"/>
  <c r="A23" i="2"/>
  <c r="B23" i="2"/>
  <c r="C23" i="2"/>
  <c r="D23" i="2"/>
  <c r="E23" i="2"/>
  <c r="F23" i="2"/>
  <c r="G23" i="2"/>
  <c r="H23" i="2"/>
  <c r="I23" i="2"/>
  <c r="A24" i="2"/>
  <c r="B24" i="2"/>
  <c r="C24" i="2"/>
  <c r="D24" i="2"/>
  <c r="E24" i="2"/>
  <c r="F24" i="2"/>
  <c r="G24" i="2"/>
  <c r="H24" i="2"/>
  <c r="I24" i="2"/>
  <c r="A25" i="2"/>
  <c r="B25" i="2"/>
  <c r="C25" i="2"/>
  <c r="D25" i="2"/>
  <c r="S25" i="2" s="1"/>
  <c r="E25" i="2"/>
  <c r="F25" i="2"/>
  <c r="G25" i="2"/>
  <c r="H25" i="2"/>
  <c r="I25" i="2"/>
  <c r="A26" i="2"/>
  <c r="B26" i="2"/>
  <c r="C26" i="2"/>
  <c r="D26" i="2"/>
  <c r="E26" i="2"/>
  <c r="F26" i="2"/>
  <c r="G26" i="2"/>
  <c r="H26" i="2"/>
  <c r="I26" i="2"/>
  <c r="S26" i="2"/>
  <c r="A27" i="2"/>
  <c r="B27" i="2"/>
  <c r="C27" i="2"/>
  <c r="D27" i="2"/>
  <c r="E27" i="2"/>
  <c r="F27" i="2"/>
  <c r="G27" i="2"/>
  <c r="H27" i="2"/>
  <c r="I27" i="2"/>
  <c r="A28" i="2"/>
  <c r="B28" i="2"/>
  <c r="C28" i="2"/>
  <c r="D28" i="2"/>
  <c r="E28" i="2"/>
  <c r="F28" i="2"/>
  <c r="G28" i="2"/>
  <c r="H28" i="2"/>
  <c r="I28" i="2"/>
  <c r="A29" i="2"/>
  <c r="B29" i="2"/>
  <c r="C29" i="2"/>
  <c r="D29" i="2"/>
  <c r="E29" i="2"/>
  <c r="F29" i="2"/>
  <c r="G29" i="2"/>
  <c r="H29" i="2"/>
  <c r="I29" i="2"/>
  <c r="A30" i="2"/>
  <c r="B30" i="2"/>
  <c r="C30" i="2"/>
  <c r="D30" i="2"/>
  <c r="E30" i="2"/>
  <c r="S30" i="2" s="1"/>
  <c r="F30" i="2"/>
  <c r="G30" i="2"/>
  <c r="H30" i="2"/>
  <c r="I30" i="2"/>
  <c r="A31" i="2"/>
  <c r="B31" i="2"/>
  <c r="C31" i="2"/>
  <c r="D31" i="2"/>
  <c r="S31" i="2" s="1"/>
  <c r="E31" i="2"/>
  <c r="F31" i="2"/>
  <c r="G31" i="2"/>
  <c r="H31" i="2"/>
  <c r="I31" i="2"/>
  <c r="A32" i="2"/>
  <c r="B32" i="2"/>
  <c r="C32" i="2"/>
  <c r="D32" i="2"/>
  <c r="E32" i="2"/>
  <c r="F32" i="2"/>
  <c r="G32" i="2"/>
  <c r="H32" i="2"/>
  <c r="I32" i="2"/>
  <c r="A33" i="2"/>
  <c r="B33" i="2"/>
  <c r="C33" i="2"/>
  <c r="D33" i="2"/>
  <c r="S33" i="2" s="1"/>
  <c r="E33" i="2"/>
  <c r="F33" i="2"/>
  <c r="G33" i="2"/>
  <c r="H33" i="2"/>
  <c r="I33" i="2"/>
  <c r="A34" i="2"/>
  <c r="B34" i="2"/>
  <c r="C34" i="2"/>
  <c r="D34" i="2"/>
  <c r="E34" i="2"/>
  <c r="S34" i="2" s="1"/>
  <c r="F34" i="2"/>
  <c r="G34" i="2"/>
  <c r="H34" i="2"/>
  <c r="I34" i="2"/>
  <c r="A35" i="2"/>
  <c r="B35" i="2"/>
  <c r="C35" i="2"/>
  <c r="D35" i="2"/>
  <c r="E35" i="2"/>
  <c r="F35" i="2"/>
  <c r="G35" i="2"/>
  <c r="H35" i="2"/>
  <c r="I35" i="2"/>
  <c r="A36" i="2"/>
  <c r="B36" i="2"/>
  <c r="C36" i="2"/>
  <c r="D36" i="2"/>
  <c r="E36" i="2"/>
  <c r="F36" i="2"/>
  <c r="G36" i="2"/>
  <c r="H36" i="2"/>
  <c r="I36" i="2"/>
  <c r="A37" i="2"/>
  <c r="B37" i="2"/>
  <c r="C37" i="2"/>
  <c r="D37" i="2"/>
  <c r="E37" i="2"/>
  <c r="F37" i="2"/>
  <c r="G37" i="2"/>
  <c r="H37" i="2"/>
  <c r="I37" i="2"/>
  <c r="A38" i="2"/>
  <c r="B38" i="2"/>
  <c r="C38" i="2"/>
  <c r="D38" i="2"/>
  <c r="E38" i="2"/>
  <c r="F38" i="2"/>
  <c r="G38" i="2"/>
  <c r="H38" i="2"/>
  <c r="I38" i="2"/>
  <c r="S38" i="2"/>
  <c r="A39" i="2"/>
  <c r="B39" i="2"/>
  <c r="C39" i="2"/>
  <c r="D39" i="2"/>
  <c r="S39" i="2" s="1"/>
  <c r="E39" i="2"/>
  <c r="F39" i="2"/>
  <c r="G39" i="2"/>
  <c r="H39" i="2"/>
  <c r="I39" i="2"/>
  <c r="A40" i="2"/>
  <c r="B40" i="2"/>
  <c r="C40" i="2"/>
  <c r="D40" i="2"/>
  <c r="E40" i="2"/>
  <c r="F40" i="2"/>
  <c r="G40" i="2"/>
  <c r="H40" i="2"/>
  <c r="I40" i="2"/>
  <c r="A41" i="2"/>
  <c r="B41" i="2"/>
  <c r="C41" i="2"/>
  <c r="D41" i="2"/>
  <c r="E41" i="2"/>
  <c r="F41" i="2"/>
  <c r="G41" i="2"/>
  <c r="H41" i="2"/>
  <c r="I41" i="2"/>
  <c r="A42" i="2"/>
  <c r="B42" i="2"/>
  <c r="C42" i="2"/>
  <c r="D42" i="2"/>
  <c r="E42" i="2"/>
  <c r="S42" i="2" s="1"/>
  <c r="F42" i="2"/>
  <c r="G42" i="2"/>
  <c r="H42" i="2"/>
  <c r="I42" i="2"/>
  <c r="A43" i="2"/>
  <c r="B43" i="2"/>
  <c r="C43" i="2"/>
  <c r="D43" i="2"/>
  <c r="S43" i="2" s="1"/>
  <c r="E43" i="2"/>
  <c r="F43" i="2"/>
  <c r="G43" i="2"/>
  <c r="H43" i="2"/>
  <c r="I43" i="2"/>
  <c r="A44" i="2"/>
  <c r="B44" i="2"/>
  <c r="C44" i="2"/>
  <c r="D44" i="2"/>
  <c r="E44" i="2"/>
  <c r="F44" i="2"/>
  <c r="S44" i="2" s="1"/>
  <c r="G44" i="2"/>
  <c r="H44" i="2"/>
  <c r="I44" i="2"/>
  <c r="A45" i="2"/>
  <c r="B45" i="2"/>
  <c r="C45" i="2"/>
  <c r="D45" i="2"/>
  <c r="E45" i="2"/>
  <c r="F45" i="2"/>
  <c r="G45" i="2"/>
  <c r="H45" i="2"/>
  <c r="I45" i="2"/>
  <c r="A46" i="2"/>
  <c r="B46" i="2"/>
  <c r="C46" i="2"/>
  <c r="D46" i="2"/>
  <c r="E46" i="2"/>
  <c r="F46" i="2"/>
  <c r="G46" i="2"/>
  <c r="H46" i="2"/>
  <c r="I46" i="2"/>
  <c r="S46" i="2"/>
  <c r="A47" i="2"/>
  <c r="B47" i="2"/>
  <c r="C47" i="2"/>
  <c r="D47" i="2"/>
  <c r="E47" i="2"/>
  <c r="F47" i="2"/>
  <c r="G47" i="2"/>
  <c r="H47" i="2"/>
  <c r="I47" i="2"/>
  <c r="A48" i="2"/>
  <c r="B48" i="2"/>
  <c r="C48" i="2"/>
  <c r="D48" i="2"/>
  <c r="E48" i="2"/>
  <c r="F48" i="2"/>
  <c r="G48" i="2"/>
  <c r="H48" i="2"/>
  <c r="I48" i="2"/>
  <c r="A49" i="2"/>
  <c r="B49" i="2"/>
  <c r="C49" i="2"/>
  <c r="D49" i="2"/>
  <c r="E49" i="2"/>
  <c r="F49" i="2"/>
  <c r="G49" i="2"/>
  <c r="H49" i="2"/>
  <c r="I49" i="2"/>
  <c r="A50" i="2"/>
  <c r="B50" i="2"/>
  <c r="C50" i="2"/>
  <c r="D50" i="2"/>
  <c r="E50" i="2"/>
  <c r="S50" i="2" s="1"/>
  <c r="F50" i="2"/>
  <c r="G50" i="2"/>
  <c r="H50" i="2"/>
  <c r="I50" i="2"/>
  <c r="A51" i="2"/>
  <c r="B51" i="2"/>
  <c r="C51" i="2"/>
  <c r="D51" i="2"/>
  <c r="E51" i="2"/>
  <c r="F51" i="2"/>
  <c r="G51" i="2"/>
  <c r="H51" i="2"/>
  <c r="I51" i="2"/>
  <c r="A52" i="2"/>
  <c r="B52" i="2"/>
  <c r="C52" i="2"/>
  <c r="D52" i="2"/>
  <c r="E52" i="2"/>
  <c r="F52" i="2"/>
  <c r="G52" i="2"/>
  <c r="H52" i="2"/>
  <c r="I52" i="2"/>
  <c r="A53" i="2"/>
  <c r="B53" i="2"/>
  <c r="C53" i="2"/>
  <c r="D53" i="2"/>
  <c r="E53" i="2"/>
  <c r="F53" i="2"/>
  <c r="G53" i="2"/>
  <c r="H53" i="2"/>
  <c r="I53" i="2"/>
  <c r="A54" i="2"/>
  <c r="B54" i="2"/>
  <c r="C54" i="2"/>
  <c r="D54" i="2"/>
  <c r="E54" i="2"/>
  <c r="F54" i="2"/>
  <c r="G54" i="2"/>
  <c r="H54" i="2"/>
  <c r="I54" i="2"/>
  <c r="S54" i="2"/>
  <c r="A55" i="2"/>
  <c r="B55" i="2"/>
  <c r="C55" i="2"/>
  <c r="D55" i="2"/>
  <c r="E55" i="2"/>
  <c r="F55" i="2"/>
  <c r="G55" i="2"/>
  <c r="H55" i="2"/>
  <c r="I55" i="2"/>
  <c r="A56" i="2"/>
  <c r="B56" i="2"/>
  <c r="C56" i="2"/>
  <c r="D56" i="2"/>
  <c r="E56" i="2"/>
  <c r="F56" i="2"/>
  <c r="G56" i="2"/>
  <c r="H56" i="2"/>
  <c r="I56" i="2"/>
  <c r="B57" i="2"/>
  <c r="C57" i="2"/>
  <c r="D57" i="2"/>
  <c r="E57" i="2"/>
  <c r="S57" i="2" s="1"/>
  <c r="F57" i="2"/>
  <c r="G57" i="2"/>
  <c r="H57" i="2"/>
  <c r="I57" i="2"/>
  <c r="B58" i="2"/>
  <c r="C58" i="2"/>
  <c r="D58" i="2"/>
  <c r="S58" i="2" s="1"/>
  <c r="E58" i="2"/>
  <c r="F58" i="2"/>
  <c r="G58" i="2"/>
  <c r="H58" i="2"/>
  <c r="I58" i="2"/>
  <c r="B59" i="2"/>
  <c r="C59" i="2"/>
  <c r="D59" i="2"/>
  <c r="S59" i="2" s="1"/>
  <c r="E59" i="2"/>
  <c r="F59" i="2"/>
  <c r="G59" i="2"/>
  <c r="H59" i="2"/>
  <c r="I59" i="2"/>
  <c r="B60" i="2"/>
  <c r="C60" i="2"/>
  <c r="D60" i="2"/>
  <c r="E60" i="2"/>
  <c r="S60" i="2" s="1"/>
  <c r="F60" i="2"/>
  <c r="G60" i="2"/>
  <c r="H60" i="2"/>
  <c r="I60" i="2"/>
  <c r="B61" i="2"/>
  <c r="C61" i="2"/>
  <c r="D61" i="2"/>
  <c r="S61" i="2" s="1"/>
  <c r="E61" i="2"/>
  <c r="F61" i="2"/>
  <c r="G61" i="2"/>
  <c r="H61" i="2"/>
  <c r="I61" i="2"/>
  <c r="B62" i="2"/>
  <c r="C62" i="2"/>
  <c r="D62" i="2"/>
  <c r="E62" i="2"/>
  <c r="F62" i="2"/>
  <c r="G62" i="2"/>
  <c r="H62" i="2"/>
  <c r="I62" i="2"/>
  <c r="B63" i="2"/>
  <c r="C63" i="2"/>
  <c r="D63" i="2"/>
  <c r="E63" i="2"/>
  <c r="F63" i="2"/>
  <c r="G63" i="2"/>
  <c r="H63" i="2"/>
  <c r="I63" i="2"/>
  <c r="S63" i="2"/>
  <c r="B64" i="2"/>
  <c r="C64" i="2"/>
  <c r="D64" i="2"/>
  <c r="E64" i="2"/>
  <c r="F64" i="2"/>
  <c r="G64" i="2"/>
  <c r="H64" i="2"/>
  <c r="I64" i="2"/>
  <c r="B65" i="2"/>
  <c r="C65" i="2"/>
  <c r="D65" i="2"/>
  <c r="E65" i="2"/>
  <c r="F65" i="2"/>
  <c r="G65" i="2"/>
  <c r="H65" i="2"/>
  <c r="I65" i="2"/>
  <c r="B66" i="2"/>
  <c r="C66" i="2"/>
  <c r="D66" i="2"/>
  <c r="S66" i="2" s="1"/>
  <c r="E66" i="2"/>
  <c r="F66" i="2"/>
  <c r="G66" i="2"/>
  <c r="H66" i="2"/>
  <c r="I66" i="2"/>
  <c r="B67" i="2"/>
  <c r="C67" i="2"/>
  <c r="D67" i="2"/>
  <c r="S67" i="2" s="1"/>
  <c r="E67" i="2"/>
  <c r="F67" i="2"/>
  <c r="G67" i="2"/>
  <c r="H67" i="2"/>
  <c r="I67" i="2"/>
  <c r="B68" i="2"/>
  <c r="C68" i="2"/>
  <c r="D68" i="2"/>
  <c r="E68" i="2"/>
  <c r="F68" i="2"/>
  <c r="G68" i="2"/>
  <c r="H68" i="2"/>
  <c r="I68" i="2"/>
  <c r="S68" i="2"/>
  <c r="B69" i="2"/>
  <c r="C69" i="2"/>
  <c r="D69" i="2"/>
  <c r="S69" i="2" s="1"/>
  <c r="E69" i="2"/>
  <c r="F69" i="2"/>
  <c r="G69" i="2"/>
  <c r="H69" i="2"/>
  <c r="I69" i="2"/>
  <c r="B70" i="2"/>
  <c r="C70" i="2"/>
  <c r="D70" i="2"/>
  <c r="E70" i="2"/>
  <c r="F70" i="2"/>
  <c r="G70" i="2"/>
  <c r="H70" i="2"/>
  <c r="I70" i="2"/>
  <c r="B71" i="2"/>
  <c r="C71" i="2"/>
  <c r="D71" i="2"/>
  <c r="E71" i="2"/>
  <c r="F71" i="2"/>
  <c r="G71" i="2"/>
  <c r="S71" i="2" s="1"/>
  <c r="H71" i="2"/>
  <c r="I71" i="2"/>
  <c r="B72" i="2"/>
  <c r="C72" i="2"/>
  <c r="D72" i="2"/>
  <c r="E72" i="2"/>
  <c r="F72" i="2"/>
  <c r="G72" i="2"/>
  <c r="H72" i="2"/>
  <c r="I72" i="2"/>
  <c r="B73" i="2"/>
  <c r="C73" i="2"/>
  <c r="D73" i="2"/>
  <c r="E73" i="2"/>
  <c r="F73" i="2"/>
  <c r="G73" i="2"/>
  <c r="H73" i="2"/>
  <c r="I73" i="2"/>
  <c r="J75" i="2"/>
  <c r="K75" i="2"/>
  <c r="L75" i="2"/>
  <c r="M75" i="2"/>
  <c r="N75" i="2"/>
  <c r="O75" i="2"/>
  <c r="P75" i="2"/>
  <c r="Q75"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6" i="3"/>
  <c r="K10" i="3"/>
  <c r="L10" i="3"/>
  <c r="L33" i="3" s="1"/>
  <c r="P50" i="4" s="1"/>
  <c r="P51" i="4" s="1"/>
  <c r="M10" i="3"/>
  <c r="N10" i="3"/>
  <c r="O10" i="3"/>
  <c r="P10" i="3"/>
  <c r="Q10" i="3"/>
  <c r="R10" i="3"/>
  <c r="S10" i="3"/>
  <c r="T10" i="3"/>
  <c r="U10" i="3"/>
  <c r="V10" i="3"/>
  <c r="K11" i="3"/>
  <c r="L11" i="3"/>
  <c r="M11" i="3"/>
  <c r="N11" i="3"/>
  <c r="O11" i="3"/>
  <c r="P11" i="3"/>
  <c r="Q11" i="3"/>
  <c r="R11" i="3"/>
  <c r="S11" i="3"/>
  <c r="T11" i="3"/>
  <c r="U11" i="3"/>
  <c r="V11" i="3"/>
  <c r="K12" i="3"/>
  <c r="L12" i="3"/>
  <c r="M12" i="3"/>
  <c r="N12" i="3"/>
  <c r="O12" i="3"/>
  <c r="P12" i="3"/>
  <c r="Q12" i="3"/>
  <c r="R12" i="3"/>
  <c r="W12" i="3" s="1"/>
  <c r="S12" i="3"/>
  <c r="T12" i="3"/>
  <c r="U12" i="3"/>
  <c r="V12" i="3"/>
  <c r="K13" i="3"/>
  <c r="L13" i="3"/>
  <c r="M13" i="3"/>
  <c r="N13" i="3"/>
  <c r="O13" i="3"/>
  <c r="P13" i="3"/>
  <c r="Q13" i="3"/>
  <c r="R13" i="3"/>
  <c r="S13" i="3"/>
  <c r="T13" i="3"/>
  <c r="U13" i="3"/>
  <c r="V13" i="3"/>
  <c r="K14" i="3"/>
  <c r="L14" i="3"/>
  <c r="M14" i="3"/>
  <c r="N14" i="3"/>
  <c r="O14" i="3"/>
  <c r="P14" i="3"/>
  <c r="Q14" i="3"/>
  <c r="R14" i="3"/>
  <c r="S14" i="3"/>
  <c r="T14" i="3"/>
  <c r="U14" i="3"/>
  <c r="V14" i="3"/>
  <c r="K15" i="3"/>
  <c r="L15" i="3"/>
  <c r="M15" i="3"/>
  <c r="N15" i="3"/>
  <c r="O15" i="3"/>
  <c r="P15" i="3"/>
  <c r="Q15" i="3"/>
  <c r="R15" i="3"/>
  <c r="S15" i="3"/>
  <c r="T15" i="3"/>
  <c r="U15" i="3"/>
  <c r="V15" i="3"/>
  <c r="K16" i="3"/>
  <c r="L16" i="3"/>
  <c r="N16" i="3"/>
  <c r="S16" i="3"/>
  <c r="T16" i="3"/>
  <c r="V16" i="3"/>
  <c r="I17" i="3"/>
  <c r="L17" i="3"/>
  <c r="M17" i="3"/>
  <c r="N17" i="3"/>
  <c r="O17" i="3"/>
  <c r="P17" i="3" s="1"/>
  <c r="Q17" i="3"/>
  <c r="R17" i="3" s="1"/>
  <c r="S17" i="3" s="1"/>
  <c r="T17" i="3" s="1"/>
  <c r="U17" i="3" s="1"/>
  <c r="V17" i="3" s="1"/>
  <c r="L18" i="3"/>
  <c r="M18" i="3"/>
  <c r="I19" i="3"/>
  <c r="L19" i="3"/>
  <c r="M19" i="3"/>
  <c r="N19" i="3"/>
  <c r="O19" i="3" s="1"/>
  <c r="P19" i="3" s="1"/>
  <c r="Q19" i="3" s="1"/>
  <c r="R19" i="3" s="1"/>
  <c r="S19" i="3" s="1"/>
  <c r="T19" i="3" s="1"/>
  <c r="U19" i="3" s="1"/>
  <c r="V19" i="3" s="1"/>
  <c r="K20" i="3"/>
  <c r="L20" i="3"/>
  <c r="M20" i="3"/>
  <c r="N20" i="3"/>
  <c r="O20" i="3"/>
  <c r="P20" i="3"/>
  <c r="Q20" i="3"/>
  <c r="R20" i="3"/>
  <c r="S20" i="3"/>
  <c r="T20" i="3"/>
  <c r="U20" i="3"/>
  <c r="V20" i="3"/>
  <c r="K21" i="3"/>
  <c r="L21" i="3"/>
  <c r="M21" i="3"/>
  <c r="N21" i="3"/>
  <c r="O21" i="3"/>
  <c r="P21" i="3"/>
  <c r="Q21" i="3"/>
  <c r="R21" i="3"/>
  <c r="S21" i="3"/>
  <c r="T21" i="3"/>
  <c r="U21" i="3"/>
  <c r="V21" i="3"/>
  <c r="K22" i="3"/>
  <c r="L22" i="3"/>
  <c r="M22" i="3"/>
  <c r="N22" i="3"/>
  <c r="O22" i="3"/>
  <c r="W22" i="3" s="1"/>
  <c r="P22" i="3"/>
  <c r="Q22" i="3"/>
  <c r="R22" i="3"/>
  <c r="S22" i="3"/>
  <c r="T22" i="3"/>
  <c r="U22" i="3"/>
  <c r="V22" i="3"/>
  <c r="I23" i="3"/>
  <c r="L23" i="3"/>
  <c r="K24" i="3"/>
  <c r="L24" i="3"/>
  <c r="M24" i="3"/>
  <c r="N24" i="3"/>
  <c r="O24" i="3"/>
  <c r="P24" i="3"/>
  <c r="Q24" i="3"/>
  <c r="R24" i="3"/>
  <c r="S24" i="3"/>
  <c r="T24" i="3"/>
  <c r="U24" i="3"/>
  <c r="V24" i="3"/>
  <c r="I25" i="3"/>
  <c r="L25" i="3"/>
  <c r="M25" i="3" s="1"/>
  <c r="N25" i="3" s="1"/>
  <c r="O25" i="3"/>
  <c r="P25" i="3" s="1"/>
  <c r="Q25" i="3" s="1"/>
  <c r="R25" i="3" s="1"/>
  <c r="S25" i="3" s="1"/>
  <c r="T25" i="3" s="1"/>
  <c r="U25" i="3" s="1"/>
  <c r="V25" i="3" s="1"/>
  <c r="K26" i="3"/>
  <c r="L26" i="3"/>
  <c r="M26" i="3"/>
  <c r="N26" i="3"/>
  <c r="O26" i="3"/>
  <c r="P26" i="3"/>
  <c r="Q26" i="3"/>
  <c r="R26" i="3"/>
  <c r="S26" i="3"/>
  <c r="T26" i="3"/>
  <c r="U26" i="3"/>
  <c r="V26" i="3"/>
  <c r="K27" i="3"/>
  <c r="L27" i="3"/>
  <c r="M27" i="3"/>
  <c r="N27" i="3"/>
  <c r="O27" i="3"/>
  <c r="P27" i="3"/>
  <c r="Q27" i="3"/>
  <c r="R27" i="3"/>
  <c r="S27" i="3"/>
  <c r="T27" i="3"/>
  <c r="U27" i="3"/>
  <c r="V27" i="3"/>
  <c r="K28" i="3"/>
  <c r="L28" i="3"/>
  <c r="M28" i="3"/>
  <c r="N28" i="3"/>
  <c r="O28" i="3"/>
  <c r="P28" i="3"/>
  <c r="Q28" i="3"/>
  <c r="R28" i="3"/>
  <c r="S28" i="3"/>
  <c r="T28" i="3"/>
  <c r="U28" i="3"/>
  <c r="V28" i="3"/>
  <c r="K29" i="3"/>
  <c r="L29" i="3"/>
  <c r="M29" i="3" s="1"/>
  <c r="N29" i="3" s="1"/>
  <c r="O29" i="3" s="1"/>
  <c r="P29" i="3" s="1"/>
  <c r="Q29" i="3" s="1"/>
  <c r="R29" i="3" s="1"/>
  <c r="S29" i="3" s="1"/>
  <c r="T29" i="3" s="1"/>
  <c r="U29" i="3" s="1"/>
  <c r="V29" i="3" s="1"/>
  <c r="I30" i="3"/>
  <c r="L30" i="3"/>
  <c r="M30" i="3"/>
  <c r="N30" i="3"/>
  <c r="K31" i="3"/>
  <c r="L31" i="3"/>
  <c r="M31" i="3"/>
  <c r="N31" i="3"/>
  <c r="O31" i="3"/>
  <c r="P31" i="3"/>
  <c r="Q31" i="3"/>
  <c r="R31" i="3"/>
  <c r="S31" i="3"/>
  <c r="T31" i="3"/>
  <c r="U31" i="3"/>
  <c r="V31" i="3"/>
  <c r="E3" i="1"/>
  <c r="B5" i="1"/>
  <c r="E5" i="1"/>
  <c r="F5" i="1"/>
  <c r="B6" i="1"/>
  <c r="D8" i="1"/>
  <c r="A16" i="1"/>
  <c r="B16" i="1"/>
  <c r="C16" i="1"/>
  <c r="D16" i="1"/>
  <c r="E16" i="1" s="1"/>
  <c r="F16" i="1" s="1"/>
  <c r="H16" i="1"/>
  <c r="I16" i="1"/>
  <c r="J16" i="1"/>
  <c r="A17" i="1"/>
  <c r="B17" i="1"/>
  <c r="C17" i="1"/>
  <c r="D17" i="1"/>
  <c r="I17" i="1"/>
  <c r="B18" i="1"/>
  <c r="C18" i="1"/>
  <c r="D18" i="1"/>
  <c r="E18" i="1"/>
  <c r="F18" i="1" s="1"/>
  <c r="H18" i="1"/>
  <c r="I18" i="1"/>
  <c r="J18" i="1"/>
  <c r="A19" i="1"/>
  <c r="B19" i="1"/>
  <c r="C19" i="1"/>
  <c r="D19" i="1"/>
  <c r="I19" i="1"/>
  <c r="A20" i="1"/>
  <c r="B20" i="1"/>
  <c r="C20" i="1"/>
  <c r="D20" i="1"/>
  <c r="E20" i="1"/>
  <c r="F20" i="1" s="1"/>
  <c r="G20" i="1"/>
  <c r="H20" i="1"/>
  <c r="I20" i="1"/>
  <c r="J20" i="1"/>
  <c r="A21" i="1"/>
  <c r="B21" i="1"/>
  <c r="C21" i="1"/>
  <c r="D21" i="1"/>
  <c r="I21" i="1"/>
  <c r="A22" i="1"/>
  <c r="B22" i="1"/>
  <c r="C22" i="1"/>
  <c r="D22" i="1"/>
  <c r="E22" i="1"/>
  <c r="F22" i="1" s="1"/>
  <c r="I22" i="1"/>
  <c r="J22" i="1"/>
  <c r="A23" i="1"/>
  <c r="B23" i="1"/>
  <c r="C23" i="1"/>
  <c r="D23" i="1"/>
  <c r="I23" i="1"/>
  <c r="A24" i="1"/>
  <c r="B24" i="1"/>
  <c r="C24" i="1"/>
  <c r="D24" i="1"/>
  <c r="E24" i="1"/>
  <c r="F24" i="1" s="1"/>
  <c r="G24" i="1"/>
  <c r="H24" i="1"/>
  <c r="I24" i="1"/>
  <c r="J24" i="1"/>
  <c r="A25" i="1"/>
  <c r="B25" i="1"/>
  <c r="C25" i="1"/>
  <c r="D25" i="1"/>
  <c r="I25" i="1"/>
  <c r="A26" i="1"/>
  <c r="B26" i="1"/>
  <c r="C26" i="1"/>
  <c r="D26" i="1"/>
  <c r="E26" i="1"/>
  <c r="F26" i="1" s="1"/>
  <c r="G26" i="1" s="1"/>
  <c r="I26" i="1"/>
  <c r="J26" i="1"/>
  <c r="A27" i="1"/>
  <c r="B27" i="1"/>
  <c r="C27" i="1"/>
  <c r="D27" i="1"/>
  <c r="I27" i="1"/>
  <c r="A28" i="1"/>
  <c r="B28" i="1"/>
  <c r="C28" i="1"/>
  <c r="D28" i="1"/>
  <c r="E28" i="1"/>
  <c r="F28" i="1" s="1"/>
  <c r="G28" i="1"/>
  <c r="H28" i="1"/>
  <c r="I28" i="1"/>
  <c r="J28" i="1"/>
  <c r="A29" i="1"/>
  <c r="B29" i="1"/>
  <c r="C29" i="1"/>
  <c r="D29" i="1"/>
  <c r="I29" i="1"/>
  <c r="A30" i="1"/>
  <c r="B30" i="1"/>
  <c r="C30" i="1"/>
  <c r="D30" i="1"/>
  <c r="E30" i="1"/>
  <c r="F30" i="1" s="1"/>
  <c r="G30" i="1"/>
  <c r="H30" i="1"/>
  <c r="I30" i="1"/>
  <c r="J30" i="1"/>
  <c r="A31" i="1"/>
  <c r="B31" i="1"/>
  <c r="C31" i="1"/>
  <c r="D31" i="1"/>
  <c r="I31" i="1"/>
  <c r="A32" i="1"/>
  <c r="B32" i="1"/>
  <c r="C32" i="1"/>
  <c r="D32" i="1"/>
  <c r="E32" i="1"/>
  <c r="F32" i="1" s="1"/>
  <c r="G32" i="1"/>
  <c r="I32" i="1"/>
  <c r="J32" i="1"/>
  <c r="A33" i="1"/>
  <c r="B33" i="1"/>
  <c r="C33" i="1"/>
  <c r="D33" i="1"/>
  <c r="I33" i="1"/>
  <c r="A34" i="1"/>
  <c r="B34" i="1"/>
  <c r="C34" i="1"/>
  <c r="D34" i="1"/>
  <c r="E34" i="1"/>
  <c r="F34" i="1" s="1"/>
  <c r="H34" i="1"/>
  <c r="I34" i="1"/>
  <c r="J34" i="1"/>
  <c r="A35" i="1"/>
  <c r="B35" i="1"/>
  <c r="C35" i="1"/>
  <c r="D35" i="1"/>
  <c r="I35" i="1"/>
  <c r="A36" i="1"/>
  <c r="B36" i="1"/>
  <c r="C36" i="1"/>
  <c r="D36" i="1"/>
  <c r="E36" i="1"/>
  <c r="F36" i="1" s="1"/>
  <c r="G36" i="1"/>
  <c r="H36" i="1"/>
  <c r="I36" i="1"/>
  <c r="J36" i="1"/>
  <c r="A37" i="1"/>
  <c r="B37" i="1"/>
  <c r="C37" i="1"/>
  <c r="D37" i="1"/>
  <c r="I37" i="1"/>
  <c r="A38" i="1"/>
  <c r="B38" i="1"/>
  <c r="C38" i="1"/>
  <c r="D38" i="1"/>
  <c r="E38" i="1"/>
  <c r="F38" i="1" s="1"/>
  <c r="I38" i="1"/>
  <c r="J38" i="1"/>
  <c r="A39" i="1"/>
  <c r="B39" i="1"/>
  <c r="C39" i="1"/>
  <c r="D39" i="1"/>
  <c r="I39" i="1"/>
  <c r="A40" i="1"/>
  <c r="B40" i="1"/>
  <c r="C40" i="1"/>
  <c r="D40" i="1"/>
  <c r="E40" i="1"/>
  <c r="F40" i="1" s="1"/>
  <c r="G40" i="1"/>
  <c r="H40" i="1"/>
  <c r="I40" i="1"/>
  <c r="J40" i="1"/>
  <c r="A41" i="1"/>
  <c r="B41" i="1"/>
  <c r="C41" i="1"/>
  <c r="D41" i="1"/>
  <c r="I41" i="1"/>
  <c r="A42" i="1"/>
  <c r="B42" i="1"/>
  <c r="C42" i="1"/>
  <c r="D42" i="1"/>
  <c r="E42" i="1"/>
  <c r="F42" i="1" s="1"/>
  <c r="G42" i="1" s="1"/>
  <c r="I42" i="1"/>
  <c r="J42" i="1"/>
  <c r="A43" i="1"/>
  <c r="B43" i="1"/>
  <c r="C43" i="1"/>
  <c r="D43" i="1"/>
  <c r="I43" i="1"/>
  <c r="A44" i="1"/>
  <c r="B44" i="1"/>
  <c r="C44" i="1"/>
  <c r="D44" i="1"/>
  <c r="E44" i="1"/>
  <c r="F44" i="1" s="1"/>
  <c r="G44" i="1"/>
  <c r="H44" i="1"/>
  <c r="I44" i="1"/>
  <c r="J44" i="1"/>
  <c r="A45" i="1"/>
  <c r="B45" i="1"/>
  <c r="C45" i="1"/>
  <c r="D45" i="1"/>
  <c r="I45" i="1"/>
  <c r="I73" i="1" s="1"/>
  <c r="A46" i="1"/>
  <c r="B46" i="1"/>
  <c r="C46" i="1"/>
  <c r="D46" i="1"/>
  <c r="E46" i="1"/>
  <c r="F46" i="1" s="1"/>
  <c r="G46" i="1"/>
  <c r="H46" i="1"/>
  <c r="I46" i="1"/>
  <c r="J46" i="1"/>
  <c r="A47" i="1"/>
  <c r="B47" i="1"/>
  <c r="C47" i="1"/>
  <c r="D47" i="1"/>
  <c r="I47" i="1"/>
  <c r="A48" i="1"/>
  <c r="B48" i="1"/>
  <c r="C48" i="1"/>
  <c r="D48" i="1"/>
  <c r="E48" i="1"/>
  <c r="F48" i="1" s="1"/>
  <c r="I48" i="1"/>
  <c r="J48" i="1"/>
  <c r="A49" i="1"/>
  <c r="B49" i="1"/>
  <c r="C49" i="1"/>
  <c r="D49" i="1"/>
  <c r="I49" i="1"/>
  <c r="A50" i="1"/>
  <c r="B50" i="1"/>
  <c r="C50" i="1"/>
  <c r="D50" i="1"/>
  <c r="E50" i="1"/>
  <c r="F50" i="1" s="1"/>
  <c r="H50" i="1"/>
  <c r="I50" i="1"/>
  <c r="J50" i="1"/>
  <c r="A51" i="1"/>
  <c r="B51" i="1"/>
  <c r="C51" i="1"/>
  <c r="D51" i="1"/>
  <c r="I51" i="1"/>
  <c r="A52" i="1"/>
  <c r="B52" i="1"/>
  <c r="C52" i="1"/>
  <c r="D52" i="1"/>
  <c r="E52" i="1"/>
  <c r="F52" i="1" s="1"/>
  <c r="H52" i="1" s="1"/>
  <c r="I52" i="1"/>
  <c r="J52" i="1"/>
  <c r="A53" i="1"/>
  <c r="B53" i="1"/>
  <c r="C53" i="1"/>
  <c r="D53" i="1"/>
  <c r="E53" i="1" s="1"/>
  <c r="F53" i="1"/>
  <c r="L53" i="1" s="1"/>
  <c r="I53" i="1"/>
  <c r="A54" i="1"/>
  <c r="B54" i="1"/>
  <c r="C54" i="1"/>
  <c r="D54" i="1"/>
  <c r="E54" i="1"/>
  <c r="F54" i="1"/>
  <c r="H54" i="1"/>
  <c r="I54" i="1"/>
  <c r="J54" i="1"/>
  <c r="A55" i="1"/>
  <c r="B55" i="1"/>
  <c r="C55" i="1"/>
  <c r="D55" i="1"/>
  <c r="E55" i="1" s="1"/>
  <c r="F55" i="1" s="1"/>
  <c r="I55" i="1"/>
  <c r="A56" i="1"/>
  <c r="B56" i="1"/>
  <c r="C56" i="1"/>
  <c r="D56" i="1"/>
  <c r="E56" i="1"/>
  <c r="F56" i="1"/>
  <c r="H56" i="1" s="1"/>
  <c r="I56" i="1"/>
  <c r="J56" i="1"/>
  <c r="A57" i="1"/>
  <c r="B57" i="1"/>
  <c r="C57" i="1"/>
  <c r="D57" i="1"/>
  <c r="E57" i="1" s="1"/>
  <c r="F57" i="1" s="1"/>
  <c r="I57" i="1"/>
  <c r="J57" i="1"/>
  <c r="A58" i="1"/>
  <c r="B58" i="1"/>
  <c r="C58" i="1"/>
  <c r="D58" i="1"/>
  <c r="E58" i="1"/>
  <c r="F58" i="1"/>
  <c r="G58" i="1"/>
  <c r="I58" i="1"/>
  <c r="J58" i="1"/>
  <c r="A59" i="1"/>
  <c r="B59" i="1"/>
  <c r="C59" i="1"/>
  <c r="D59" i="1"/>
  <c r="J59" i="1" s="1"/>
  <c r="E59" i="1"/>
  <c r="F59" i="1" s="1"/>
  <c r="I59" i="1"/>
  <c r="A60" i="1"/>
  <c r="B60" i="1"/>
  <c r="C60" i="1"/>
  <c r="D60" i="1"/>
  <c r="E60" i="1"/>
  <c r="F60" i="1"/>
  <c r="I60" i="1"/>
  <c r="J60" i="1"/>
  <c r="A61" i="1"/>
  <c r="B61" i="1"/>
  <c r="C61" i="1"/>
  <c r="D61" i="1"/>
  <c r="E61" i="1" s="1"/>
  <c r="F61" i="1"/>
  <c r="I61" i="1"/>
  <c r="J61" i="1"/>
  <c r="A62" i="1"/>
  <c r="B62" i="1"/>
  <c r="C62" i="1"/>
  <c r="D62" i="1"/>
  <c r="E62" i="1"/>
  <c r="F62" i="1"/>
  <c r="G62" i="1" s="1"/>
  <c r="I62" i="1"/>
  <c r="J62" i="1"/>
  <c r="A63" i="1"/>
  <c r="B63" i="1"/>
  <c r="C63" i="1"/>
  <c r="D63" i="1"/>
  <c r="E63" i="1" s="1"/>
  <c r="F63" i="1" s="1"/>
  <c r="I63" i="1"/>
  <c r="J63" i="1"/>
  <c r="A64" i="1"/>
  <c r="B64" i="1"/>
  <c r="C64" i="1"/>
  <c r="D64" i="1"/>
  <c r="E64" i="1"/>
  <c r="F64" i="1"/>
  <c r="H64" i="1"/>
  <c r="I64" i="1"/>
  <c r="J64" i="1"/>
  <c r="B65" i="1"/>
  <c r="C65" i="1"/>
  <c r="D65" i="1"/>
  <c r="E65" i="1"/>
  <c r="F65" i="1" s="1"/>
  <c r="H65" i="1" s="1"/>
  <c r="G65" i="1"/>
  <c r="I65" i="1"/>
  <c r="J65" i="1"/>
  <c r="K65" i="1"/>
  <c r="B66" i="1"/>
  <c r="C66" i="1"/>
  <c r="D66" i="1"/>
  <c r="E66" i="1" s="1"/>
  <c r="F66" i="1" s="1"/>
  <c r="L66" i="1" s="1"/>
  <c r="G66" i="1"/>
  <c r="H66" i="1"/>
  <c r="I66" i="1"/>
  <c r="J66" i="1"/>
  <c r="K66" i="1"/>
  <c r="B67" i="1"/>
  <c r="C67" i="1"/>
  <c r="D67" i="1"/>
  <c r="J67" i="1" s="1"/>
  <c r="E67" i="1"/>
  <c r="F67" i="1"/>
  <c r="L67" i="1" s="1"/>
  <c r="I67" i="1"/>
  <c r="B68" i="1"/>
  <c r="C68" i="1"/>
  <c r="D68" i="1"/>
  <c r="J68" i="1" s="1"/>
  <c r="E68" i="1"/>
  <c r="F68" i="1" s="1"/>
  <c r="I68" i="1"/>
  <c r="B69" i="1"/>
  <c r="C69" i="1"/>
  <c r="D69" i="1"/>
  <c r="E69" i="1"/>
  <c r="F69" i="1"/>
  <c r="H69" i="1"/>
  <c r="I69" i="1"/>
  <c r="J69" i="1"/>
  <c r="K69" i="1"/>
  <c r="B70" i="1"/>
  <c r="C70" i="1"/>
  <c r="D70" i="1"/>
  <c r="E70" i="1" s="1"/>
  <c r="F70" i="1" s="1"/>
  <c r="I70" i="1"/>
  <c r="A71" i="1"/>
  <c r="B71" i="1"/>
  <c r="C71" i="1"/>
  <c r="D71" i="1"/>
  <c r="I71" i="1"/>
  <c r="A4" i="4"/>
  <c r="A6" i="4"/>
  <c r="C11" i="4"/>
  <c r="E16" i="4"/>
  <c r="I16" i="4" s="1"/>
  <c r="AE16" i="4" s="1"/>
  <c r="AA16" i="4"/>
  <c r="I17" i="4"/>
  <c r="M17" i="4"/>
  <c r="AA17" i="4"/>
  <c r="AE17" i="4"/>
  <c r="I18" i="4"/>
  <c r="M18" i="4"/>
  <c r="AA18" i="4"/>
  <c r="AC18" i="4"/>
  <c r="AE18" i="4"/>
  <c r="I19" i="4"/>
  <c r="M19" i="4" s="1"/>
  <c r="AA19" i="4"/>
  <c r="AE19" i="4" s="1"/>
  <c r="AC19" i="4"/>
  <c r="I20" i="4"/>
  <c r="M20" i="4" s="1"/>
  <c r="AA20" i="4"/>
  <c r="AC20" i="4" s="1"/>
  <c r="I21" i="4"/>
  <c r="AE21" i="4" s="1"/>
  <c r="M21" i="4"/>
  <c r="AA21" i="4"/>
  <c r="I22" i="4"/>
  <c r="M22" i="4"/>
  <c r="AA22" i="4"/>
  <c r="AC22" i="4"/>
  <c r="AE22" i="4"/>
  <c r="I23" i="4"/>
  <c r="M23" i="4" s="1"/>
  <c r="AG23" i="4" s="1"/>
  <c r="AA23" i="4"/>
  <c r="AC23" i="4"/>
  <c r="I24" i="4"/>
  <c r="M24" i="4" s="1"/>
  <c r="AA24" i="4"/>
  <c r="AC24" i="4" s="1"/>
  <c r="AE24" i="4"/>
  <c r="AG24" i="4"/>
  <c r="I25" i="4"/>
  <c r="M25" i="4"/>
  <c r="AA25" i="4"/>
  <c r="AE25" i="4"/>
  <c r="I26" i="4"/>
  <c r="M26" i="4"/>
  <c r="AA26" i="4"/>
  <c r="AG26" i="4" s="1"/>
  <c r="AC26" i="4"/>
  <c r="I27" i="4"/>
  <c r="M27" i="4" s="1"/>
  <c r="AG27" i="4" s="1"/>
  <c r="AA27" i="4"/>
  <c r="AC27" i="4"/>
  <c r="I28" i="4"/>
  <c r="M28" i="4" s="1"/>
  <c r="AA28" i="4"/>
  <c r="AC28" i="4" s="1"/>
  <c r="I29" i="4"/>
  <c r="M29" i="4"/>
  <c r="AA29" i="4"/>
  <c r="AE29" i="4"/>
  <c r="I30" i="4"/>
  <c r="AE30" i="4" s="1"/>
  <c r="M30" i="4"/>
  <c r="AA30" i="4"/>
  <c r="AC30" i="4"/>
  <c r="I31" i="4"/>
  <c r="M31" i="4" s="1"/>
  <c r="AA31" i="4"/>
  <c r="AC31" i="4"/>
  <c r="AE31" i="4"/>
  <c r="AG31" i="4"/>
  <c r="I32" i="4"/>
  <c r="M32" i="4" s="1"/>
  <c r="AA32" i="4"/>
  <c r="AC32" i="4" s="1"/>
  <c r="AG32" i="4"/>
  <c r="I33" i="4"/>
  <c r="M33" i="4"/>
  <c r="AA33" i="4"/>
  <c r="AE33" i="4"/>
  <c r="I34" i="4"/>
  <c r="M34" i="4"/>
  <c r="AA34" i="4"/>
  <c r="AC34" i="4"/>
  <c r="AE34" i="4"/>
  <c r="I35" i="4"/>
  <c r="M35" i="4" s="1"/>
  <c r="AA35" i="4"/>
  <c r="AE35" i="4" s="1"/>
  <c r="AC35" i="4"/>
  <c r="I36" i="4"/>
  <c r="M36" i="4" s="1"/>
  <c r="AA36" i="4"/>
  <c r="AC36" i="4" s="1"/>
  <c r="I37" i="4"/>
  <c r="AE37" i="4" s="1"/>
  <c r="M37" i="4"/>
  <c r="AA37" i="4"/>
  <c r="I38" i="4"/>
  <c r="M38" i="4"/>
  <c r="AA38" i="4"/>
  <c r="AC38" i="4"/>
  <c r="AE38" i="4"/>
  <c r="I39" i="4"/>
  <c r="M39" i="4" s="1"/>
  <c r="AG39" i="4" s="1"/>
  <c r="AA39" i="4"/>
  <c r="AC39" i="4"/>
  <c r="I40" i="4"/>
  <c r="M40" i="4" s="1"/>
  <c r="AA40" i="4"/>
  <c r="AG40" i="4" s="1"/>
  <c r="AC40" i="4"/>
  <c r="AE40" i="4"/>
  <c r="I41" i="4"/>
  <c r="M41" i="4" s="1"/>
  <c r="AA41" i="4"/>
  <c r="AC41" i="4" s="1"/>
  <c r="I42" i="4"/>
  <c r="AE42" i="4" s="1"/>
  <c r="M42" i="4"/>
  <c r="AA42" i="4"/>
  <c r="AC42" i="4"/>
  <c r="I43" i="4"/>
  <c r="M43" i="4" s="1"/>
  <c r="AA43" i="4"/>
  <c r="AG43" i="4" s="1"/>
  <c r="AC43" i="4"/>
  <c r="AE43" i="4"/>
  <c r="I44" i="4"/>
  <c r="M44" i="4" s="1"/>
  <c r="AG44" i="4" s="1"/>
  <c r="AA44" i="4"/>
  <c r="AC44" i="4"/>
  <c r="G45" i="4"/>
  <c r="K45" i="4"/>
  <c r="O45" i="4"/>
  <c r="P45" i="4"/>
  <c r="Q45" i="4"/>
  <c r="R45" i="4"/>
  <c r="S45" i="4"/>
  <c r="T45" i="4"/>
  <c r="U45" i="4"/>
  <c r="V45" i="4"/>
  <c r="W45" i="4"/>
  <c r="X45" i="4"/>
  <c r="Y45" i="4"/>
  <c r="Z45" i="4"/>
  <c r="AA45" i="4"/>
  <c r="E46" i="4"/>
  <c r="I46" i="4"/>
  <c r="M46" i="4" s="1"/>
  <c r="E47" i="4"/>
  <c r="E48" i="4" s="1"/>
  <c r="G48" i="4"/>
  <c r="K48" i="4"/>
  <c r="K52" i="4" s="1"/>
  <c r="K59" i="4" s="1"/>
  <c r="I49" i="4"/>
  <c r="I51" i="4" s="1"/>
  <c r="M49" i="4"/>
  <c r="AG49" i="4" s="1"/>
  <c r="AA49" i="4"/>
  <c r="AC49" i="4" s="1"/>
  <c r="I50" i="4"/>
  <c r="M50" i="4" s="1"/>
  <c r="M51" i="4" s="1"/>
  <c r="E51" i="4"/>
  <c r="G51" i="4"/>
  <c r="K51" i="4"/>
  <c r="G52" i="4"/>
  <c r="G59" i="4" s="1"/>
  <c r="G88" i="4" s="1"/>
  <c r="M54" i="4"/>
  <c r="AG54" i="4" s="1"/>
  <c r="AA54" i="4"/>
  <c r="AC54" i="4"/>
  <c r="AE54" i="4"/>
  <c r="M55" i="4"/>
  <c r="AA55" i="4"/>
  <c r="AG55" i="4" s="1"/>
  <c r="M56" i="4"/>
  <c r="AA56" i="4"/>
  <c r="AC56" i="4" s="1"/>
  <c r="AG56" i="4"/>
  <c r="M57" i="4"/>
  <c r="AG57" i="4" s="1"/>
  <c r="AA57" i="4"/>
  <c r="AC57" i="4" s="1"/>
  <c r="AE57" i="4"/>
  <c r="E58" i="4"/>
  <c r="G58" i="4"/>
  <c r="I58" i="4"/>
  <c r="K58" i="4"/>
  <c r="M58" i="4"/>
  <c r="O58" i="4"/>
  <c r="P58" i="4"/>
  <c r="AA58" i="4" s="1"/>
  <c r="AG58" i="4" s="1"/>
  <c r="Q58" i="4"/>
  <c r="R58" i="4"/>
  <c r="S58" i="4"/>
  <c r="T58" i="4"/>
  <c r="U58" i="4"/>
  <c r="V58" i="4"/>
  <c r="W58" i="4"/>
  <c r="X58" i="4"/>
  <c r="Y58" i="4"/>
  <c r="Z58" i="4"/>
  <c r="I68" i="4"/>
  <c r="M68" i="4"/>
  <c r="O68" i="4"/>
  <c r="P68" i="4"/>
  <c r="Q68" i="4"/>
  <c r="R68" i="4"/>
  <c r="S68" i="4"/>
  <c r="T68" i="4"/>
  <c r="U68" i="4"/>
  <c r="V68" i="4"/>
  <c r="W68" i="4"/>
  <c r="X68" i="4"/>
  <c r="Y68" i="4"/>
  <c r="Z68" i="4"/>
  <c r="I69" i="4"/>
  <c r="M69" i="4"/>
  <c r="O69" i="4"/>
  <c r="P69" i="4"/>
  <c r="Q69" i="4"/>
  <c r="R69" i="4"/>
  <c r="S69" i="4"/>
  <c r="T69" i="4"/>
  <c r="U69" i="4"/>
  <c r="V69" i="4"/>
  <c r="W69" i="4"/>
  <c r="X69" i="4"/>
  <c r="Y69" i="4"/>
  <c r="Z69" i="4"/>
  <c r="I70" i="4"/>
  <c r="M70" i="4" s="1"/>
  <c r="O70" i="4"/>
  <c r="AA70" i="4" s="1"/>
  <c r="P70" i="4"/>
  <c r="Q70" i="4"/>
  <c r="R70" i="4"/>
  <c r="S70" i="4"/>
  <c r="T70" i="4"/>
  <c r="U70" i="4"/>
  <c r="V70" i="4"/>
  <c r="W70" i="4"/>
  <c r="X70" i="4"/>
  <c r="Y70" i="4"/>
  <c r="Z70" i="4"/>
  <c r="I71" i="4"/>
  <c r="M71" i="4" s="1"/>
  <c r="O71" i="4"/>
  <c r="P71" i="4"/>
  <c r="Q71" i="4"/>
  <c r="R71" i="4"/>
  <c r="S71" i="4"/>
  <c r="T71" i="4"/>
  <c r="U71" i="4"/>
  <c r="V71" i="4"/>
  <c r="W71" i="4"/>
  <c r="X71" i="4"/>
  <c r="Y71" i="4"/>
  <c r="Z71" i="4"/>
  <c r="AA71" i="4"/>
  <c r="I73" i="4"/>
  <c r="M73" i="4"/>
  <c r="O73" i="4"/>
  <c r="P73" i="4"/>
  <c r="AA73" i="4" s="1"/>
  <c r="Q73" i="4"/>
  <c r="R73" i="4"/>
  <c r="S73" i="4"/>
  <c r="T73" i="4"/>
  <c r="U73" i="4"/>
  <c r="V73" i="4"/>
  <c r="W73" i="4"/>
  <c r="X73" i="4"/>
  <c r="Y73" i="4"/>
  <c r="Z73" i="4"/>
  <c r="I74" i="4"/>
  <c r="M74" i="4"/>
  <c r="O74" i="4"/>
  <c r="P74" i="4"/>
  <c r="Q74" i="4"/>
  <c r="R74" i="4"/>
  <c r="S74" i="4"/>
  <c r="AA74" i="4" s="1"/>
  <c r="T74" i="4"/>
  <c r="U74" i="4"/>
  <c r="V74" i="4"/>
  <c r="W74" i="4"/>
  <c r="X74" i="4"/>
  <c r="Y74" i="4"/>
  <c r="Z74" i="4"/>
  <c r="AC74" i="4"/>
  <c r="I75" i="4"/>
  <c r="M75" i="4"/>
  <c r="O75" i="4"/>
  <c r="P75" i="4"/>
  <c r="Q75" i="4"/>
  <c r="R75" i="4"/>
  <c r="S75" i="4"/>
  <c r="T75" i="4"/>
  <c r="U75" i="4"/>
  <c r="V75" i="4"/>
  <c r="W75" i="4"/>
  <c r="X75" i="4"/>
  <c r="Y75" i="4"/>
  <c r="Z75" i="4"/>
  <c r="I76" i="4"/>
  <c r="M76" i="4"/>
  <c r="O76" i="4"/>
  <c r="P76" i="4"/>
  <c r="Q76" i="4"/>
  <c r="R76" i="4"/>
  <c r="S76" i="4"/>
  <c r="T76" i="4"/>
  <c r="U76" i="4"/>
  <c r="V76" i="4"/>
  <c r="W76" i="4"/>
  <c r="X76" i="4"/>
  <c r="Y76" i="4"/>
  <c r="Z76" i="4"/>
  <c r="I77" i="4"/>
  <c r="M77" i="4"/>
  <c r="I78" i="4"/>
  <c r="M78" i="4"/>
  <c r="O78" i="4"/>
  <c r="P78" i="4"/>
  <c r="Q78" i="4"/>
  <c r="R78" i="4"/>
  <c r="S78" i="4"/>
  <c r="T78" i="4"/>
  <c r="U78" i="4"/>
  <c r="V78" i="4"/>
  <c r="W78" i="4"/>
  <c r="X78" i="4"/>
  <c r="Y78" i="4"/>
  <c r="Z78" i="4"/>
  <c r="O79" i="4"/>
  <c r="P79" i="4"/>
  <c r="Q79" i="4"/>
  <c r="R79" i="4"/>
  <c r="S79" i="4"/>
  <c r="T79" i="4"/>
  <c r="U79" i="4"/>
  <c r="V79" i="4"/>
  <c r="W79" i="4"/>
  <c r="X79" i="4"/>
  <c r="Y79" i="4"/>
  <c r="Z79" i="4"/>
  <c r="I80" i="4"/>
  <c r="M80" i="4"/>
  <c r="O80" i="4"/>
  <c r="AA80" i="4" s="1"/>
  <c r="P80" i="4"/>
  <c r="Q80" i="4"/>
  <c r="R80" i="4"/>
  <c r="S80" i="4"/>
  <c r="T80" i="4"/>
  <c r="U80" i="4"/>
  <c r="V80" i="4"/>
  <c r="W80" i="4"/>
  <c r="X80" i="4"/>
  <c r="Y80" i="4"/>
  <c r="Z80" i="4"/>
  <c r="I81" i="4"/>
  <c r="M81" i="4" s="1"/>
  <c r="O81" i="4"/>
  <c r="P81" i="4"/>
  <c r="Q81" i="4"/>
  <c r="R81" i="4"/>
  <c r="S81" i="4"/>
  <c r="T81" i="4"/>
  <c r="U81" i="4"/>
  <c r="V81" i="4"/>
  <c r="W81" i="4"/>
  <c r="X81" i="4"/>
  <c r="Y81" i="4"/>
  <c r="Z81" i="4"/>
  <c r="I82" i="4"/>
  <c r="M82" i="4" s="1"/>
  <c r="O82" i="4"/>
  <c r="P82" i="4"/>
  <c r="Q82" i="4"/>
  <c r="R82" i="4"/>
  <c r="S82" i="4"/>
  <c r="T82" i="4"/>
  <c r="U82" i="4"/>
  <c r="V82" i="4"/>
  <c r="W82" i="4"/>
  <c r="X82" i="4"/>
  <c r="Y82" i="4"/>
  <c r="Z82" i="4"/>
  <c r="AA82" i="4"/>
  <c r="I83" i="4"/>
  <c r="M83" i="4" s="1"/>
  <c r="O83" i="4"/>
  <c r="P83" i="4"/>
  <c r="AA83" i="4" s="1"/>
  <c r="Q83" i="4"/>
  <c r="R83" i="4"/>
  <c r="S83" i="4"/>
  <c r="T83" i="4"/>
  <c r="U83" i="4"/>
  <c r="V83" i="4"/>
  <c r="W83" i="4"/>
  <c r="X83" i="4"/>
  <c r="Y83" i="4"/>
  <c r="Z83" i="4"/>
  <c r="AA84" i="4"/>
  <c r="AA85" i="4"/>
  <c r="AA86" i="4"/>
  <c r="AC86" i="4" s="1"/>
  <c r="AG86" i="4"/>
  <c r="G87" i="4"/>
  <c r="K87" i="4"/>
  <c r="K88" i="4" s="1"/>
  <c r="N87" i="4"/>
  <c r="AE74" i="4" l="1"/>
  <c r="AG74" i="4"/>
  <c r="G57" i="1"/>
  <c r="H57" i="1"/>
  <c r="K57" i="1"/>
  <c r="L57" i="1"/>
  <c r="AC73" i="4"/>
  <c r="AE73" i="4"/>
  <c r="K70" i="1"/>
  <c r="H70" i="1"/>
  <c r="L70" i="1"/>
  <c r="G70" i="1"/>
  <c r="AG82" i="4"/>
  <c r="AC82" i="4"/>
  <c r="AE82" i="4"/>
  <c r="AA81" i="4"/>
  <c r="AA68" i="4"/>
  <c r="G63" i="1"/>
  <c r="H63" i="1"/>
  <c r="K63" i="1"/>
  <c r="L63" i="1"/>
  <c r="AG71" i="4"/>
  <c r="AC71" i="4"/>
  <c r="AE71" i="4"/>
  <c r="AG80" i="4"/>
  <c r="AC80" i="4"/>
  <c r="AE80" i="4"/>
  <c r="AC70" i="4"/>
  <c r="AG70" i="4"/>
  <c r="AA75" i="4"/>
  <c r="G55" i="1"/>
  <c r="H55" i="1"/>
  <c r="K55" i="1"/>
  <c r="L55" i="1"/>
  <c r="AA78" i="4"/>
  <c r="M33" i="3"/>
  <c r="Q50" i="4" s="1"/>
  <c r="Q51" i="4" s="1"/>
  <c r="AC83" i="4"/>
  <c r="AG83" i="4"/>
  <c r="AE83" i="4"/>
  <c r="G59" i="1"/>
  <c r="H59" i="1"/>
  <c r="K59" i="1"/>
  <c r="L59" i="1"/>
  <c r="AE70" i="4"/>
  <c r="AA69" i="4"/>
  <c r="AA79" i="4"/>
  <c r="AA76" i="4"/>
  <c r="AG73" i="4"/>
  <c r="G68" i="1"/>
  <c r="H68" i="1"/>
  <c r="K68" i="1"/>
  <c r="L68" i="1"/>
  <c r="J51" i="1"/>
  <c r="E51" i="1"/>
  <c r="F51" i="1" s="1"/>
  <c r="W21" i="3"/>
  <c r="AG17" i="4"/>
  <c r="AC17" i="4"/>
  <c r="K58" i="1"/>
  <c r="L58" i="1"/>
  <c r="K22" i="1"/>
  <c r="L22" i="1"/>
  <c r="G22" i="1"/>
  <c r="H22" i="1"/>
  <c r="AE55" i="4"/>
  <c r="AE58" i="4" s="1"/>
  <c r="AE49" i="4"/>
  <c r="AG35" i="4"/>
  <c r="AG28" i="4"/>
  <c r="AG19" i="4"/>
  <c r="E71" i="1"/>
  <c r="F71" i="1" s="1"/>
  <c r="J71" i="1"/>
  <c r="H67" i="1"/>
  <c r="G61" i="1"/>
  <c r="H61" i="1"/>
  <c r="K60" i="1"/>
  <c r="L60" i="1"/>
  <c r="G60" i="1"/>
  <c r="K54" i="1"/>
  <c r="L54" i="1"/>
  <c r="J53" i="1"/>
  <c r="K48" i="1"/>
  <c r="L48" i="1"/>
  <c r="H48" i="1"/>
  <c r="K38" i="1"/>
  <c r="L38" i="1"/>
  <c r="G38" i="1"/>
  <c r="H38" i="1"/>
  <c r="J19" i="1"/>
  <c r="E19" i="1"/>
  <c r="F19" i="1" s="1"/>
  <c r="W17" i="3"/>
  <c r="AC55" i="4"/>
  <c r="AC58" i="4" s="1"/>
  <c r="I45" i="4"/>
  <c r="AG42" i="4"/>
  <c r="AG37" i="4"/>
  <c r="AC37" i="4"/>
  <c r="AG30" i="4"/>
  <c r="AE28" i="4"/>
  <c r="AE26" i="4"/>
  <c r="AG21" i="4"/>
  <c r="AC21" i="4"/>
  <c r="M16" i="4"/>
  <c r="L69" i="1"/>
  <c r="G69" i="1"/>
  <c r="G67" i="1"/>
  <c r="H58" i="1"/>
  <c r="K50" i="1"/>
  <c r="L50" i="1"/>
  <c r="G50" i="1"/>
  <c r="J49" i="1"/>
  <c r="E49" i="1"/>
  <c r="F49" i="1" s="1"/>
  <c r="W29" i="3"/>
  <c r="W27" i="3"/>
  <c r="W19" i="3"/>
  <c r="G75" i="2"/>
  <c r="O30" i="3"/>
  <c r="P30" i="3" s="1"/>
  <c r="Q30" i="3" s="1"/>
  <c r="R30" i="3" s="1"/>
  <c r="S30" i="3" s="1"/>
  <c r="T30" i="3" s="1"/>
  <c r="U30" i="3" s="1"/>
  <c r="V30" i="3" s="1"/>
  <c r="S72" i="2"/>
  <c r="E75" i="2"/>
  <c r="AE56" i="4"/>
  <c r="AG41" i="4"/>
  <c r="AG36" i="4"/>
  <c r="AG20" i="4"/>
  <c r="H62" i="1"/>
  <c r="L61" i="1"/>
  <c r="J55" i="1"/>
  <c r="K34" i="1"/>
  <c r="L34" i="1"/>
  <c r="G34" i="1"/>
  <c r="J33" i="1"/>
  <c r="E33" i="1"/>
  <c r="F33" i="1" s="1"/>
  <c r="D73" i="1"/>
  <c r="J17" i="1"/>
  <c r="E17" i="1"/>
  <c r="W24" i="3"/>
  <c r="I75" i="2"/>
  <c r="K16" i="1"/>
  <c r="L16" i="1"/>
  <c r="G16" i="1"/>
  <c r="W11" i="3"/>
  <c r="AE86" i="4"/>
  <c r="I47" i="4"/>
  <c r="AE44" i="4"/>
  <c r="AE41" i="4"/>
  <c r="AG38" i="4"/>
  <c r="AE36" i="4"/>
  <c r="AG29" i="4"/>
  <c r="AC29" i="4"/>
  <c r="AE27" i="4"/>
  <c r="AG22" i="4"/>
  <c r="AE20" i="4"/>
  <c r="AE45" i="4" s="1"/>
  <c r="J70" i="1"/>
  <c r="K61" i="1"/>
  <c r="K56" i="1"/>
  <c r="L56" i="1"/>
  <c r="G56" i="1"/>
  <c r="J35" i="1"/>
  <c r="E35" i="1"/>
  <c r="F35" i="1" s="1"/>
  <c r="J23" i="1"/>
  <c r="E23" i="1"/>
  <c r="F23" i="1" s="1"/>
  <c r="W15" i="3"/>
  <c r="W13" i="3"/>
  <c r="K33" i="3"/>
  <c r="O50" i="4" s="1"/>
  <c r="S36" i="2"/>
  <c r="F75" i="2"/>
  <c r="K52" i="1"/>
  <c r="L52" i="1"/>
  <c r="G52" i="1"/>
  <c r="J39" i="1"/>
  <c r="E39" i="1"/>
  <c r="F39" i="1" s="1"/>
  <c r="AG33" i="4"/>
  <c r="AC33" i="4"/>
  <c r="K64" i="1"/>
  <c r="L64" i="1"/>
  <c r="G64" i="1"/>
  <c r="K32" i="1"/>
  <c r="L32" i="1"/>
  <c r="H32" i="1"/>
  <c r="K67" i="1"/>
  <c r="K62" i="1"/>
  <c r="L62" i="1"/>
  <c r="W25" i="3"/>
  <c r="S37" i="2"/>
  <c r="G53" i="1"/>
  <c r="H53" i="1"/>
  <c r="E45" i="4"/>
  <c r="E52" i="4" s="1"/>
  <c r="E59" i="4" s="1"/>
  <c r="AE39" i="4"/>
  <c r="AG34" i="4"/>
  <c r="AE32" i="4"/>
  <c r="AG25" i="4"/>
  <c r="AC25" i="4"/>
  <c r="AE23" i="4"/>
  <c r="AG18" i="4"/>
  <c r="L65" i="1"/>
  <c r="H60" i="1"/>
  <c r="G54" i="1"/>
  <c r="K53" i="1"/>
  <c r="G48" i="1"/>
  <c r="K18" i="1"/>
  <c r="L18" i="1"/>
  <c r="G18" i="1"/>
  <c r="S48" i="2"/>
  <c r="J37" i="1"/>
  <c r="E37" i="1"/>
  <c r="F37" i="1" s="1"/>
  <c r="K36" i="1"/>
  <c r="L36" i="1"/>
  <c r="J21" i="1"/>
  <c r="E21" i="1"/>
  <c r="F21" i="1" s="1"/>
  <c r="K20" i="1"/>
  <c r="L20" i="1"/>
  <c r="O16" i="3"/>
  <c r="W16" i="3" s="1"/>
  <c r="P16" i="3"/>
  <c r="P33" i="3" s="1"/>
  <c r="T50" i="4" s="1"/>
  <c r="T51" i="4" s="1"/>
  <c r="Q16" i="3"/>
  <c r="Q33" i="3" s="1"/>
  <c r="U50" i="4" s="1"/>
  <c r="U51" i="4" s="1"/>
  <c r="R16" i="3"/>
  <c r="R33" i="3" s="1"/>
  <c r="V50" i="4" s="1"/>
  <c r="V51" i="4" s="1"/>
  <c r="M16" i="3"/>
  <c r="U16" i="3"/>
  <c r="U33" i="3" s="1"/>
  <c r="Y50" i="4" s="1"/>
  <c r="Y51" i="4" s="1"/>
  <c r="S62" i="2"/>
  <c r="S56" i="2"/>
  <c r="S51" i="2"/>
  <c r="S45" i="2"/>
  <c r="S24" i="2"/>
  <c r="S19" i="2"/>
  <c r="J47" i="1"/>
  <c r="E47" i="1"/>
  <c r="F47" i="1" s="1"/>
  <c r="K46" i="1"/>
  <c r="L46" i="1"/>
  <c r="H42" i="1"/>
  <c r="J31" i="1"/>
  <c r="E31" i="1"/>
  <c r="F31" i="1" s="1"/>
  <c r="K30" i="1"/>
  <c r="L30" i="1"/>
  <c r="H26" i="1"/>
  <c r="W31" i="3"/>
  <c r="W20" i="3"/>
  <c r="S73" i="2"/>
  <c r="S55" i="2"/>
  <c r="S49" i="2"/>
  <c r="S28" i="2"/>
  <c r="S23" i="2"/>
  <c r="S17" i="2"/>
  <c r="D75" i="2"/>
  <c r="J45" i="1"/>
  <c r="E45" i="1"/>
  <c r="F45" i="1" s="1"/>
  <c r="K44" i="1"/>
  <c r="L44" i="1"/>
  <c r="J29" i="1"/>
  <c r="E29" i="1"/>
  <c r="F29" i="1" s="1"/>
  <c r="K28" i="1"/>
  <c r="L28" i="1"/>
  <c r="S40" i="2"/>
  <c r="S35" i="2"/>
  <c r="S29" i="2"/>
  <c r="H75" i="2"/>
  <c r="J43" i="1"/>
  <c r="E43" i="1"/>
  <c r="F43" i="1" s="1"/>
  <c r="K42" i="1"/>
  <c r="L42" i="1"/>
  <c r="J27" i="1"/>
  <c r="E27" i="1"/>
  <c r="F27" i="1" s="1"/>
  <c r="K26" i="1"/>
  <c r="L26" i="1"/>
  <c r="M23" i="3"/>
  <c r="N23" i="3" s="1"/>
  <c r="O23" i="3" s="1"/>
  <c r="P23" i="3" s="1"/>
  <c r="Q23" i="3" s="1"/>
  <c r="R23" i="3" s="1"/>
  <c r="S23" i="3" s="1"/>
  <c r="T23" i="3" s="1"/>
  <c r="U23" i="3" s="1"/>
  <c r="V23" i="3" s="1"/>
  <c r="W23" i="3"/>
  <c r="W14" i="3"/>
  <c r="S70" i="2"/>
  <c r="S64" i="2"/>
  <c r="S52" i="2"/>
  <c r="S47" i="2"/>
  <c r="S41" i="2"/>
  <c r="S20" i="2"/>
  <c r="AC16" i="4"/>
  <c r="J41" i="1"/>
  <c r="E41" i="1"/>
  <c r="F41" i="1" s="1"/>
  <c r="K40" i="1"/>
  <c r="L40" i="1"/>
  <c r="J25" i="1"/>
  <c r="E25" i="1"/>
  <c r="F25" i="1" s="1"/>
  <c r="K24" i="1"/>
  <c r="L24" i="1"/>
  <c r="W28" i="3"/>
  <c r="W26" i="3"/>
  <c r="N18" i="3"/>
  <c r="O18" i="3" s="1"/>
  <c r="P18" i="3" s="1"/>
  <c r="Q18" i="3" s="1"/>
  <c r="R18" i="3" s="1"/>
  <c r="S18" i="3" s="1"/>
  <c r="T18" i="3" s="1"/>
  <c r="U18" i="3" s="1"/>
  <c r="V18" i="3" s="1"/>
  <c r="V33" i="3" s="1"/>
  <c r="Z50" i="4" s="1"/>
  <c r="Z51" i="4" s="1"/>
  <c r="W18" i="3"/>
  <c r="W10" i="3"/>
  <c r="S65" i="2"/>
  <c r="S53" i="2"/>
  <c r="S32" i="2"/>
  <c r="S27" i="2"/>
  <c r="S21" i="2"/>
  <c r="G43" i="1" l="1"/>
  <c r="H43" i="1"/>
  <c r="K43" i="1"/>
  <c r="L43" i="1"/>
  <c r="G25" i="1"/>
  <c r="H25" i="1"/>
  <c r="K25" i="1"/>
  <c r="L25" i="1"/>
  <c r="S75" i="2"/>
  <c r="S77" i="2" s="1"/>
  <c r="G47" i="1"/>
  <c r="H47" i="1"/>
  <c r="K47" i="1"/>
  <c r="L47" i="1"/>
  <c r="G39" i="1"/>
  <c r="H39" i="1"/>
  <c r="K39" i="1"/>
  <c r="L39" i="1"/>
  <c r="G35" i="1"/>
  <c r="H35" i="1"/>
  <c r="K35" i="1"/>
  <c r="L35" i="1"/>
  <c r="M47" i="4"/>
  <c r="M48" i="4" s="1"/>
  <c r="M52" i="4" s="1"/>
  <c r="M59" i="4" s="1"/>
  <c r="I48" i="4"/>
  <c r="I52" i="4" s="1"/>
  <c r="I59" i="4" s="1"/>
  <c r="F17" i="1"/>
  <c r="E73" i="1"/>
  <c r="G49" i="1"/>
  <c r="H49" i="1"/>
  <c r="L49" i="1"/>
  <c r="K49" i="1"/>
  <c r="H71" i="1"/>
  <c r="G71" i="1"/>
  <c r="K71" i="1"/>
  <c r="L71" i="1"/>
  <c r="G51" i="1"/>
  <c r="H51" i="1"/>
  <c r="L51" i="1"/>
  <c r="K51" i="1"/>
  <c r="AC79" i="4"/>
  <c r="AG79" i="4"/>
  <c r="AE79" i="4"/>
  <c r="G29" i="1"/>
  <c r="H29" i="1"/>
  <c r="L29" i="1"/>
  <c r="K29" i="1"/>
  <c r="G21" i="1"/>
  <c r="H21" i="1"/>
  <c r="K21" i="1"/>
  <c r="L21" i="1"/>
  <c r="J73" i="1"/>
  <c r="O33" i="3"/>
  <c r="S50" i="4" s="1"/>
  <c r="S51" i="4" s="1"/>
  <c r="M45" i="4"/>
  <c r="AG16" i="4"/>
  <c r="AG45" i="4" s="1"/>
  <c r="AC68" i="4"/>
  <c r="AE68" i="4"/>
  <c r="AG68" i="4"/>
  <c r="G27" i="1"/>
  <c r="H27" i="1"/>
  <c r="L27" i="1"/>
  <c r="K27" i="1"/>
  <c r="G33" i="1"/>
  <c r="H33" i="1"/>
  <c r="L33" i="1"/>
  <c r="K33" i="1"/>
  <c r="G41" i="1"/>
  <c r="H41" i="1"/>
  <c r="K41" i="1"/>
  <c r="L41" i="1"/>
  <c r="S33" i="3"/>
  <c r="W50" i="4" s="1"/>
  <c r="W51" i="4" s="1"/>
  <c r="AC81" i="4"/>
  <c r="AG81" i="4"/>
  <c r="AE81" i="4"/>
  <c r="AE69" i="4"/>
  <c r="AC69" i="4"/>
  <c r="AG69" i="4"/>
  <c r="W30" i="3"/>
  <c r="W33" i="3" s="1"/>
  <c r="AE75" i="4"/>
  <c r="AG75" i="4"/>
  <c r="AC75" i="4"/>
  <c r="G37" i="1"/>
  <c r="H37" i="1"/>
  <c r="K37" i="1"/>
  <c r="L37" i="1"/>
  <c r="G19" i="1"/>
  <c r="H19" i="1"/>
  <c r="K19" i="1"/>
  <c r="L19" i="1"/>
  <c r="AE78" i="4"/>
  <c r="AG78" i="4"/>
  <c r="AC78" i="4"/>
  <c r="G45" i="1"/>
  <c r="H45" i="1"/>
  <c r="L45" i="1"/>
  <c r="K45" i="1"/>
  <c r="AC45" i="4"/>
  <c r="G23" i="1"/>
  <c r="H23" i="1"/>
  <c r="K23" i="1"/>
  <c r="L23" i="1"/>
  <c r="AA50" i="4"/>
  <c r="O51" i="4"/>
  <c r="G31" i="1"/>
  <c r="H31" i="1"/>
  <c r="K31" i="1"/>
  <c r="L31" i="1"/>
  <c r="T33" i="3"/>
  <c r="X50" i="4" s="1"/>
  <c r="X51" i="4" s="1"/>
  <c r="N33" i="3"/>
  <c r="R50" i="4" s="1"/>
  <c r="R51" i="4" s="1"/>
  <c r="E66" i="4"/>
  <c r="I66" i="4" s="1"/>
  <c r="M66" i="4" s="1"/>
  <c r="E65" i="4"/>
  <c r="E79" i="4"/>
  <c r="I79" i="4" s="1"/>
  <c r="M79" i="4" s="1"/>
  <c r="E67" i="4"/>
  <c r="I67" i="4" s="1"/>
  <c r="M67" i="4" s="1"/>
  <c r="E85" i="4"/>
  <c r="E84" i="4"/>
  <c r="E72" i="4"/>
  <c r="I72" i="4" s="1"/>
  <c r="M72" i="4" s="1"/>
  <c r="AC76" i="4"/>
  <c r="AE76" i="4"/>
  <c r="AG76" i="4"/>
  <c r="AG50" i="4" l="1"/>
  <c r="AG51" i="4" s="1"/>
  <c r="AC50" i="4"/>
  <c r="AC51" i="4" s="1"/>
  <c r="AE50" i="4"/>
  <c r="AE51" i="4" s="1"/>
  <c r="I65" i="4"/>
  <c r="E87" i="4"/>
  <c r="E88" i="4" s="1"/>
  <c r="AA51" i="4"/>
  <c r="G17" i="1"/>
  <c r="G73" i="1" s="1"/>
  <c r="H17" i="1"/>
  <c r="H73" i="1" s="1"/>
  <c r="K17" i="1"/>
  <c r="K73" i="1" s="1"/>
  <c r="L17" i="1"/>
  <c r="L73" i="1" s="1"/>
  <c r="F73" i="1"/>
  <c r="I85" i="4"/>
  <c r="AC85" i="4"/>
  <c r="AC84" i="4"/>
  <c r="I84" i="4"/>
  <c r="M65" i="4" l="1"/>
  <c r="I87" i="4"/>
  <c r="I88" i="4" s="1"/>
  <c r="AE84" i="4"/>
  <c r="M84" i="4"/>
  <c r="AG84" i="4" s="1"/>
  <c r="R46" i="4"/>
  <c r="Z46" i="4"/>
  <c r="U46" i="4"/>
  <c r="Y46" i="4"/>
  <c r="V46" i="4"/>
  <c r="P46" i="4"/>
  <c r="W46" i="4"/>
  <c r="O46" i="4"/>
  <c r="X46" i="4"/>
  <c r="Q46" i="4"/>
  <c r="S46" i="4"/>
  <c r="T46" i="4"/>
  <c r="M85" i="4"/>
  <c r="AG85" i="4" s="1"/>
  <c r="AE85" i="4"/>
  <c r="O47" i="4"/>
  <c r="W47" i="4"/>
  <c r="W48" i="4" s="1"/>
  <c r="W52" i="4" s="1"/>
  <c r="W59" i="4" s="1"/>
  <c r="T47" i="4"/>
  <c r="T48" i="4" s="1"/>
  <c r="T52" i="4" s="1"/>
  <c r="T59" i="4" s="1"/>
  <c r="Y47" i="4"/>
  <c r="Y48" i="4" s="1"/>
  <c r="Y52" i="4" s="1"/>
  <c r="Y59" i="4" s="1"/>
  <c r="Z47" i="4"/>
  <c r="V47" i="4"/>
  <c r="P47" i="4"/>
  <c r="P48" i="4" s="1"/>
  <c r="P52" i="4" s="1"/>
  <c r="P59" i="4" s="1"/>
  <c r="X47" i="4"/>
  <c r="R47" i="4"/>
  <c r="S47" i="4"/>
  <c r="S48" i="4" s="1"/>
  <c r="S52" i="4" s="1"/>
  <c r="S59" i="4" s="1"/>
  <c r="U47" i="4"/>
  <c r="U48" i="4" s="1"/>
  <c r="U52" i="4" s="1"/>
  <c r="U59" i="4" s="1"/>
  <c r="Q47" i="4"/>
  <c r="Q48" i="4" s="1"/>
  <c r="Q52" i="4" s="1"/>
  <c r="Q59" i="4" s="1"/>
  <c r="Q67" i="4" l="1"/>
  <c r="Q77" i="4"/>
  <c r="Q66" i="4"/>
  <c r="Q72" i="4"/>
  <c r="Q65" i="4"/>
  <c r="Q87" i="4" s="1"/>
  <c r="Q88" i="4" s="1"/>
  <c r="T66" i="4"/>
  <c r="T67" i="4"/>
  <c r="T72" i="4"/>
  <c r="T77" i="4"/>
  <c r="T65" i="4"/>
  <c r="P66" i="4"/>
  <c r="P65" i="4"/>
  <c r="P77" i="4"/>
  <c r="P67" i="4"/>
  <c r="P72" i="4"/>
  <c r="M87" i="4"/>
  <c r="M88" i="4" s="1"/>
  <c r="V48" i="4"/>
  <c r="V52" i="4" s="1"/>
  <c r="V59" i="4" s="1"/>
  <c r="Z48" i="4"/>
  <c r="Z52" i="4" s="1"/>
  <c r="Z59" i="4" s="1"/>
  <c r="W65" i="4"/>
  <c r="W66" i="4"/>
  <c r="W72" i="4"/>
  <c r="W67" i="4"/>
  <c r="W77" i="4"/>
  <c r="Y67" i="4"/>
  <c r="Y77" i="4"/>
  <c r="Y66" i="4"/>
  <c r="Y65" i="4"/>
  <c r="Y72" i="4"/>
  <c r="S72" i="4"/>
  <c r="S77" i="4"/>
  <c r="S65" i="4"/>
  <c r="S66" i="4"/>
  <c r="S67" i="4"/>
  <c r="AA46" i="4"/>
  <c r="R48" i="4"/>
  <c r="R52" i="4" s="1"/>
  <c r="R59" i="4" s="1"/>
  <c r="AA47" i="4"/>
  <c r="O48" i="4"/>
  <c r="U65" i="4"/>
  <c r="U87" i="4" s="1"/>
  <c r="U88" i="4" s="1"/>
  <c r="U66" i="4"/>
  <c r="U67" i="4"/>
  <c r="U72" i="4"/>
  <c r="U77" i="4"/>
  <c r="X48" i="4"/>
  <c r="X52" i="4" s="1"/>
  <c r="X59" i="4" s="1"/>
  <c r="AE47" i="4" l="1"/>
  <c r="AG47" i="4"/>
  <c r="AC47" i="4"/>
  <c r="X65" i="4"/>
  <c r="X66" i="4"/>
  <c r="X77" i="4"/>
  <c r="X67" i="4"/>
  <c r="X72" i="4"/>
  <c r="Z77" i="4"/>
  <c r="Z65" i="4"/>
  <c r="Z87" i="4" s="1"/>
  <c r="Z88" i="4" s="1"/>
  <c r="Z72" i="4"/>
  <c r="Z67" i="4"/>
  <c r="Z66" i="4"/>
  <c r="T87" i="4"/>
  <c r="T88" i="4" s="1"/>
  <c r="V66" i="4"/>
  <c r="V67" i="4"/>
  <c r="V72" i="4"/>
  <c r="V65" i="4"/>
  <c r="V87" i="4" s="1"/>
  <c r="V88" i="4" s="1"/>
  <c r="V77" i="4"/>
  <c r="S87" i="4"/>
  <c r="S88" i="4" s="1"/>
  <c r="AA48" i="4"/>
  <c r="O52" i="4"/>
  <c r="P87" i="4"/>
  <c r="P88" i="4" s="1"/>
  <c r="R65" i="4"/>
  <c r="R66" i="4"/>
  <c r="R67" i="4"/>
  <c r="R72" i="4"/>
  <c r="R77" i="4"/>
  <c r="Y87" i="4"/>
  <c r="Y88" i="4" s="1"/>
  <c r="W87" i="4"/>
  <c r="W88" i="4" s="1"/>
  <c r="AG46" i="4"/>
  <c r="AG48" i="4" s="1"/>
  <c r="AC46" i="4"/>
  <c r="AC48" i="4" s="1"/>
  <c r="AE46" i="4"/>
  <c r="AE48" i="4" s="1"/>
  <c r="O59" i="4" l="1"/>
  <c r="AA52" i="4"/>
  <c r="R87" i="4"/>
  <c r="R88" i="4" s="1"/>
  <c r="X87" i="4"/>
  <c r="X88" i="4" s="1"/>
  <c r="AC52" i="4" l="1"/>
  <c r="AC59" i="4" s="1"/>
  <c r="AA59" i="4"/>
  <c r="AE52" i="4"/>
  <c r="AE59" i="4" s="1"/>
  <c r="AG52" i="4"/>
  <c r="AG59" i="4" s="1"/>
  <c r="O65" i="4"/>
  <c r="O67" i="4"/>
  <c r="AA67" i="4" s="1"/>
  <c r="O66" i="4"/>
  <c r="AA66" i="4" s="1"/>
  <c r="O77" i="4"/>
  <c r="AA77" i="4" s="1"/>
  <c r="O72" i="4"/>
  <c r="AA72" i="4" s="1"/>
  <c r="AE67" i="4" l="1"/>
  <c r="AC67" i="4"/>
  <c r="AG67" i="4"/>
  <c r="AA65" i="4"/>
  <c r="O87" i="4"/>
  <c r="O88" i="4" s="1"/>
  <c r="AE72" i="4"/>
  <c r="AG72" i="4"/>
  <c r="AC72" i="4"/>
  <c r="AC77" i="4"/>
  <c r="AE77" i="4"/>
  <c r="AG77" i="4"/>
  <c r="AC66" i="4"/>
  <c r="AG66" i="4"/>
  <c r="AE66" i="4"/>
  <c r="AG65" i="4" l="1"/>
  <c r="AG87" i="4" s="1"/>
  <c r="AG88" i="4" s="1"/>
  <c r="AC65" i="4"/>
  <c r="AC87" i="4" s="1"/>
  <c r="AC88" i="4" s="1"/>
  <c r="AE65" i="4"/>
  <c r="AE87" i="4" s="1"/>
  <c r="AE88" i="4" s="1"/>
  <c r="AA87" i="4"/>
  <c r="AA88" i="4" s="1"/>
</calcChain>
</file>

<file path=xl/comments1.xml><?xml version="1.0" encoding="utf-8"?>
<comments xmlns="http://schemas.openxmlformats.org/spreadsheetml/2006/main">
  <authors>
    <author>dscott1</author>
  </authors>
  <commentList>
    <comment ref="V37" authorId="0" shapeId="0">
      <text>
        <r>
          <rPr>
            <b/>
            <sz val="8"/>
            <color indexed="81"/>
            <rFont val="Tahoma"/>
          </rPr>
          <t>dscott1:</t>
        </r>
        <r>
          <rPr>
            <sz val="8"/>
            <color indexed="81"/>
            <rFont val="Tahoma"/>
          </rPr>
          <t xml:space="preserve">
Energy Daily</t>
        </r>
      </text>
    </comment>
    <comment ref="O54" authorId="0" shapeId="0">
      <text>
        <r>
          <rPr>
            <b/>
            <sz val="8"/>
            <color indexed="81"/>
            <rFont val="Tahoma"/>
          </rPr>
          <t>dscott1:</t>
        </r>
        <r>
          <rPr>
            <sz val="8"/>
            <color indexed="81"/>
            <rFont val="Tahoma"/>
          </rPr>
          <t xml:space="preserve">
Calla Communications
FGT Phase 5&amp;6 PR Consulting</t>
        </r>
      </text>
    </comment>
  </commentList>
</comments>
</file>

<file path=xl/sharedStrings.xml><?xml version="1.0" encoding="utf-8"?>
<sst xmlns="http://schemas.openxmlformats.org/spreadsheetml/2006/main" count="489" uniqueCount="304">
  <si>
    <t>Note: Shaded Areas are Guideline Inputs</t>
  </si>
  <si>
    <t>Merit</t>
  </si>
  <si>
    <t>Other</t>
  </si>
  <si>
    <t>&lt;==Combined Merit &amp; Other</t>
  </si>
  <si>
    <t>Tax break amount</t>
  </si>
  <si>
    <t>Flex Dollars</t>
  </si>
  <si>
    <t>Benefit Rate</t>
  </si>
  <si>
    <t>Var. Pay %:</t>
  </si>
  <si>
    <t>Curr Mnt</t>
  </si>
  <si>
    <t>Merit &amp;</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</si>
  <si>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</si>
  <si>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</si>
  <si>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</si>
  <si>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</si>
  <si>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</si>
  <si>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</si>
  <si>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</si>
  <si>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</si>
  <si>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</si>
  <si>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</si>
  <si>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</si>
  <si>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</si>
  <si>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</si>
  <si>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</si>
  <si>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</si>
  <si>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</si>
  <si>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</si>
  <si>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</si>
  <si>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</si>
  <si>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</si>
  <si>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</si>
  <si>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</si>
  <si>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</si>
  <si>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</si>
  <si>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</si>
  <si>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</si>
  <si>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</si>
  <si>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</si>
  <si>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</si>
  <si>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</si>
  <si>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</si>
  <si>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</si>
  <si>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</si>
  <si>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</si>
  <si>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</si>
  <si>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</si>
  <si>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</si>
  <si>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</si>
  <si>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</si>
  <si>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</si>
  <si>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</si>
  <si>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</si>
  <si>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</si>
  <si>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</si>
  <si>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</si>
  <si>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</si>
  <si>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</si>
  <si>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</si>
  <si>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</si>
  <si>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</si>
  <si>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</si>
  <si>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</si>
  <si>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</si>
  <si>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</si>
  <si>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</si>
  <si>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</si>
  <si>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</si>
  <si>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</si>
  <si>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</si>
  <si>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</si>
  <si>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</si>
  <si>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</si>
  <si>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</si>
  <si>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</si>
  <si>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</si>
  <si>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</si>
  <si>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</si>
  <si>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</si>
  <si>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</si>
  <si>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</si>
  <si>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</si>
  <si>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</si>
  <si>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</si>
  <si>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</si>
  <si>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Net Operating Expenses</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</si>
  <si>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</si>
  <si>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</si>
  <si>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</si>
  <si>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</si>
  <si>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</si>
  <si>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</si>
  <si>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</si>
  <si>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</si>
  <si>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</si>
  <si>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</si>
  <si>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</si>
  <si>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</si>
  <si>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</si>
  <si>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</si>
  <si>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</si>
  <si>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</si>
  <si>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</si>
  <si>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</si>
  <si>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</si>
  <si>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</si>
  <si>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</si>
  <si>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</si>
  <si>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</si>
  <si>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</si>
  <si>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</si>
  <si>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</si>
  <si>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</si>
  <si>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</si>
  <si>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</si>
  <si>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</si>
  <si>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</si>
  <si>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</si>
  <si>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</si>
  <si>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</si>
  <si>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</si>
  <si>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</si>
  <si>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</si>
  <si>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</si>
  <si>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</si>
  <si>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</si>
  <si>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</si>
  <si>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</si>
  <si>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</si>
  <si>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</si>
  <si>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</si>
  <si>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</si>
  <si>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</si>
  <si>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</si>
  <si>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</si>
  <si>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(See list)</t>
  </si>
  <si>
    <t>CP06</t>
  </si>
  <si>
    <t>CP08</t>
  </si>
  <si>
    <t>CP10</t>
  </si>
  <si>
    <t>CP11</t>
  </si>
  <si>
    <t>CP12</t>
  </si>
  <si>
    <t>CP13</t>
  </si>
  <si>
    <t>CP14</t>
  </si>
  <si>
    <t>CP15</t>
  </si>
  <si>
    <t>CP16</t>
  </si>
  <si>
    <t>CP17</t>
  </si>
  <si>
    <t>ML01</t>
  </si>
  <si>
    <t>ML02</t>
  </si>
  <si>
    <t>ML03</t>
  </si>
  <si>
    <t>ML04</t>
  </si>
  <si>
    <t>SAS2</t>
  </si>
  <si>
    <t>CP19</t>
  </si>
  <si>
    <t>SAS3</t>
  </si>
  <si>
    <t>AT18</t>
  </si>
  <si>
    <t>AT20</t>
  </si>
  <si>
    <t>AT21</t>
  </si>
  <si>
    <t>AT22</t>
  </si>
  <si>
    <t>SAS1</t>
  </si>
  <si>
    <t>SAS4</t>
  </si>
  <si>
    <t>Bonus</t>
  </si>
  <si>
    <t>Est.</t>
  </si>
  <si>
    <t>Avg</t>
  </si>
  <si>
    <t>Co.</t>
  </si>
  <si>
    <t>Pay / Job</t>
  </si>
  <si>
    <t>Fax Line</t>
  </si>
  <si>
    <t>EIS / EPCO</t>
  </si>
  <si>
    <t>TOTAL "YES"</t>
  </si>
  <si>
    <t>Corp</t>
  </si>
  <si>
    <t>LAN</t>
  </si>
  <si>
    <t>All other categories must be manually entered</t>
  </si>
  <si>
    <t>2000 Square Footage:</t>
  </si>
  <si>
    <t>2000 Work Place Count:</t>
  </si>
  <si>
    <t>CP18</t>
  </si>
  <si>
    <t>Plan</t>
  </si>
  <si>
    <t>Adj's</t>
  </si>
  <si>
    <t>CE</t>
  </si>
  <si>
    <t>Cost Element Description</t>
  </si>
  <si>
    <t>Cost</t>
  </si>
  <si>
    <t>Element</t>
  </si>
  <si>
    <t>C.C Square Footage:</t>
  </si>
  <si>
    <t>Salaries &amp; Wages</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</si>
  <si>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</si>
  <si>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</si>
  <si>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</si>
  <si>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</si>
  <si>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</si>
  <si>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</si>
  <si>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</si>
  <si>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</si>
  <si>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</si>
  <si>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</si>
  <si>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</si>
  <si>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</si>
  <si>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</si>
  <si>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</si>
  <si>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</si>
  <si>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</si>
  <si>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</si>
  <si>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</si>
  <si>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</si>
  <si>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</si>
  <si>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</si>
  <si>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</si>
  <si>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</si>
  <si>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Employee - Course Reg. &amp; Tuition Reimb.</t>
  </si>
  <si>
    <t>Cost Center #</t>
  </si>
  <si>
    <t>Company #</t>
  </si>
  <si>
    <t>billed to C.C.</t>
  </si>
  <si>
    <t>CC</t>
  </si>
  <si>
    <t>Total Annual</t>
  </si>
  <si>
    <t>EPSC</t>
  </si>
  <si>
    <t xml:space="preserve">Cost Center #  </t>
  </si>
  <si>
    <t>C.C.</t>
  </si>
  <si>
    <t>Vehicle / Equipment Fuel</t>
  </si>
  <si>
    <t>Service Company Number</t>
  </si>
  <si>
    <t>Corp Allocations</t>
  </si>
  <si>
    <t>Charges to Work Orders:</t>
  </si>
  <si>
    <t>Expenses:</t>
  </si>
  <si>
    <t>N/A</t>
  </si>
  <si>
    <t>AT17</t>
  </si>
  <si>
    <t>CP20</t>
  </si>
  <si>
    <t>CP21</t>
  </si>
  <si>
    <t>CP22</t>
  </si>
  <si>
    <t>CS03</t>
  </si>
  <si>
    <t>EP4B</t>
  </si>
  <si>
    <t>EP4D</t>
  </si>
  <si>
    <t>EP4E</t>
  </si>
  <si>
    <t>EP5B</t>
  </si>
  <si>
    <t>EP5D</t>
  </si>
  <si>
    <t>EP5E</t>
  </si>
  <si>
    <t>EP6D</t>
  </si>
  <si>
    <t>EP6E</t>
  </si>
  <si>
    <t>ITD3</t>
  </si>
  <si>
    <t>ITD4</t>
  </si>
  <si>
    <t>ITD5</t>
  </si>
  <si>
    <t>ITD6</t>
  </si>
  <si>
    <t>ITD7</t>
  </si>
  <si>
    <t>ITND3</t>
  </si>
  <si>
    <t>ITND4</t>
  </si>
  <si>
    <t>ITND5</t>
  </si>
  <si>
    <t>ITND6</t>
  </si>
  <si>
    <t>ITND7</t>
  </si>
  <si>
    <t>PM19</t>
  </si>
  <si>
    <t>PM20</t>
  </si>
  <si>
    <t>CP00</t>
  </si>
  <si>
    <t>CP01</t>
  </si>
  <si>
    <t>CP02</t>
  </si>
  <si>
    <t>EP2</t>
  </si>
  <si>
    <t>EP6B</t>
  </si>
  <si>
    <t>GS01</t>
  </si>
  <si>
    <t>2002 Mo.</t>
  </si>
  <si>
    <t>ITD8</t>
  </si>
  <si>
    <t>0062</t>
  </si>
  <si>
    <t>0172</t>
  </si>
  <si>
    <t>0179</t>
  </si>
  <si>
    <t>0366</t>
  </si>
  <si>
    <t>1195</t>
  </si>
  <si>
    <t>0085</t>
  </si>
  <si>
    <t>ETS</t>
  </si>
  <si>
    <t>Grades</t>
  </si>
  <si>
    <t>2002 Plan</t>
  </si>
  <si>
    <t>2002 C.E.</t>
  </si>
  <si>
    <t>Headcount:    2002 PLAN</t>
  </si>
  <si>
    <t>Co</t>
  </si>
  <si>
    <t>Pct</t>
  </si>
  <si>
    <t>R. Plan</t>
  </si>
  <si>
    <t>Cost Center Number</t>
  </si>
  <si>
    <t>Salaries to W/O</t>
  </si>
  <si>
    <t>Payroll Benefits to W/O</t>
  </si>
  <si>
    <t>Payroll Taxes to W/O</t>
  </si>
  <si>
    <t>Nonpayroll to W/O</t>
  </si>
  <si>
    <t>2002 R. Plan</t>
  </si>
  <si>
    <t xml:space="preserve">EIS </t>
  </si>
  <si>
    <t>Political Contribtions</t>
  </si>
  <si>
    <t>Subscriptions &amp; Publications</t>
  </si>
  <si>
    <t>Material &amp; Supplies - Fleet &amp; Equip</t>
  </si>
  <si>
    <t>Employee - Club Dues</t>
  </si>
  <si>
    <t>0179 - NNG</t>
  </si>
  <si>
    <t>0060 - TW</t>
  </si>
  <si>
    <t>0062 - FGT</t>
  </si>
  <si>
    <t>0085 - Citrus Corp</t>
  </si>
  <si>
    <t>0369 - CESI</t>
  </si>
  <si>
    <t>0370 - Citrus Trading</t>
  </si>
  <si>
    <t>0536 - FGT Inc Fac</t>
  </si>
  <si>
    <t>0172 - NPNG</t>
  </si>
  <si>
    <t>0141 - NBPL</t>
  </si>
  <si>
    <t>0533 - NB ILP</t>
  </si>
  <si>
    <t>043B - Crestone Ene Ven</t>
  </si>
  <si>
    <t>1564 - Bear Paw Ene, LLC</t>
  </si>
  <si>
    <t>1195 - Enron Pipeline Service Co</t>
  </si>
  <si>
    <t>0011 - Corporate</t>
  </si>
  <si>
    <t>0404 - Methanol</t>
  </si>
  <si>
    <t>017H - Enron Broadband</t>
  </si>
  <si>
    <t>0082 - EE&amp;CC</t>
  </si>
  <si>
    <t>0413 - ENA</t>
  </si>
  <si>
    <t>0985 - EES</t>
  </si>
  <si>
    <t>0436 - EGP Fuels</t>
  </si>
  <si>
    <t>1A1 - Mount Belview</t>
  </si>
  <si>
    <t>0584 - HPLP</t>
  </si>
  <si>
    <t>02 Budget</t>
  </si>
  <si>
    <t>Kimberly Nelson</t>
  </si>
  <si>
    <t>Gina Taylor</t>
  </si>
  <si>
    <t>Y</t>
  </si>
  <si>
    <t>Debbie Moore</t>
  </si>
  <si>
    <t>Sarah Haden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</si>
</sst>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 numFmtId="185" formatCode="0_);[Red]\(0\)"/>
  </numFmts>
  <fonts count="18"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2"/>
      <name val="Arial"/>
      <family val="2"/>
    </font>
    <font>
      <b/>
      <u val="double"/>
      <sz val="10"/>
      <name val="Arial"/>
      <family val="2"/>
    </font>
    <font>
      <sz val="8"/>
      <color indexed="18"/>
      <name val="Arial"/>
      <family val="2"/>
    </font>
    <font>
      <sz val="10"/>
      <color indexed="8"/>
      <name val="Arial"/>
    </font>
    <font>
      <sz val="12"/>
      <name val="Tahoma"/>
      <family val="2"/>
    </font>
    <font>
      <b/>
      <sz val="14"/>
      <color indexed="12"/>
      <name val="Tahoma"/>
      <family val="2"/>
    </font>
    <font>
      <b/>
      <u/>
      <sz val="12"/>
      <name val="Tahoma"/>
      <family val="2"/>
    </font>
    <font>
      <sz val="12"/>
      <name val="Wingdings"/>
      <charset val="2"/>
    </font>
    <font>
      <i/>
      <sz val="10"/>
      <name val="Tahoma"/>
      <family val="2"/>
    </font>
    <font>
      <sz val="12"/>
      <color indexed="10"/>
      <name val="Wingdings"/>
      <charset val="2"/>
    </font>
    <font>
      <sz val="8"/>
      <color indexed="81"/>
      <name val="Tahoma"/>
    </font>
    <font>
      <b/>
      <sz val="8"/>
      <color indexed="81"/>
      <name val="Tahoma"/>
    </font>
  </fonts>
  <fills count="9">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12"/>
      </left>
      <right style="thin">
        <color indexed="12"/>
      </right>
      <top style="thin">
        <color indexed="12"/>
      </top>
      <bottom style="thin">
        <color indexed="12"/>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9" fillId="0" borderId="0"/>
    <xf numFmtId="9" fontId="2" fillId="0" borderId="0" applyFont="0" applyFill="0" applyBorder="0" applyAlignment="0" applyProtection="0"/>
  </cellStyleXfs>
  <cellXfs count="347">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4" applyFont="1"/>
    <xf numFmtId="9" fontId="0" fillId="0" borderId="0" xfId="4"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3" fontId="0" fillId="0" borderId="9" xfId="0" applyNumberFormat="1" applyFill="1" applyBorder="1"/>
    <xf numFmtId="3" fontId="0" fillId="0" borderId="9" xfId="0" quotePrefix="1" applyNumberFormat="1" applyBorder="1"/>
    <xf numFmtId="0" fontId="0" fillId="0" borderId="10" xfId="0" applyFill="1" applyBorder="1"/>
    <xf numFmtId="0" fontId="0" fillId="0" borderId="11" xfId="0" applyFill="1" applyBorder="1"/>
    <xf numFmtId="3" fontId="0" fillId="0" borderId="11" xfId="0" applyNumberFormat="1" applyFill="1" applyBorder="1"/>
    <xf numFmtId="3" fontId="0" fillId="0" borderId="11" xfId="0" quotePrefix="1" applyNumberFormat="1" applyBorder="1"/>
    <xf numFmtId="0" fontId="4" fillId="0" borderId="0" xfId="0" applyFont="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2" xfId="0" applyBorder="1"/>
    <xf numFmtId="0" fontId="0" fillId="0" borderId="12"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9" xfId="0" applyNumberFormat="1" applyFont="1" applyBorder="1"/>
    <xf numFmtId="3" fontId="5" fillId="0" borderId="11"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2" xfId="0" applyFont="1"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4" applyFont="1" applyBorder="1"/>
    <xf numFmtId="9" fontId="0" fillId="3" borderId="1" xfId="4" applyFont="1" applyFill="1" applyBorder="1"/>
    <xf numFmtId="0" fontId="4" fillId="0" borderId="12" xfId="0" applyFont="1" applyBorder="1" applyAlignment="1">
      <alignment horizontal="center"/>
    </xf>
    <xf numFmtId="9" fontId="4" fillId="0" borderId="12" xfId="4" applyFont="1" applyBorder="1" applyAlignment="1">
      <alignment horizontal="center"/>
    </xf>
    <xf numFmtId="170" fontId="4" fillId="0" borderId="1" xfId="2" quotePrefix="1" applyNumberFormat="1" applyFont="1" applyBorder="1" applyAlignment="1">
      <alignment horizontal="left"/>
    </xf>
    <xf numFmtId="42" fontId="4" fillId="0" borderId="12" xfId="4" applyNumberFormat="1" applyFont="1" applyBorder="1"/>
    <xf numFmtId="0" fontId="0" fillId="3" borderId="7" xfId="0" applyFill="1" applyBorder="1" applyAlignment="1">
      <alignment horizontal="left"/>
    </xf>
    <xf numFmtId="0" fontId="0" fillId="0" borderId="13" xfId="0" applyFill="1" applyBorder="1" applyAlignment="1">
      <alignment horizontal="right"/>
    </xf>
    <xf numFmtId="7" fontId="0" fillId="0" borderId="0" xfId="0" applyNumberFormat="1"/>
    <xf numFmtId="0" fontId="0" fillId="0" borderId="14" xfId="0" applyBorder="1"/>
    <xf numFmtId="0" fontId="0" fillId="0" borderId="15"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6" xfId="0" applyBorder="1"/>
    <xf numFmtId="0" fontId="0" fillId="0" borderId="16" xfId="0" applyBorder="1" applyAlignment="1">
      <alignment horizontal="center"/>
    </xf>
    <xf numFmtId="0" fontId="0" fillId="0" borderId="17" xfId="0" applyBorder="1"/>
    <xf numFmtId="0" fontId="0" fillId="0" borderId="17" xfId="0" applyBorder="1" applyAlignment="1">
      <alignment horizontal="center"/>
    </xf>
    <xf numFmtId="43" fontId="0" fillId="0" borderId="17" xfId="1" applyFont="1" applyBorder="1" applyAlignment="1">
      <alignment horizontal="center"/>
    </xf>
    <xf numFmtId="43" fontId="0" fillId="0" borderId="17"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18" xfId="0" quotePrefix="1" applyBorder="1"/>
    <xf numFmtId="0" fontId="0" fillId="0" borderId="19" xfId="0" quotePrefix="1" applyBorder="1"/>
    <xf numFmtId="0" fontId="0" fillId="0" borderId="4"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9"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4" xfId="0" applyBorder="1"/>
    <xf numFmtId="0" fontId="0" fillId="0" borderId="25" xfId="0" applyBorder="1"/>
    <xf numFmtId="0" fontId="0" fillId="0" borderId="26" xfId="0" applyFill="1" applyBorder="1"/>
    <xf numFmtId="3" fontId="0" fillId="0" borderId="26" xfId="0" applyNumberFormat="1" applyFill="1" applyBorder="1"/>
    <xf numFmtId="0" fontId="0" fillId="0" borderId="27" xfId="0" applyBorder="1" applyAlignment="1">
      <alignment horizontal="center"/>
    </xf>
    <xf numFmtId="0" fontId="0" fillId="0" borderId="8" xfId="0" applyBorder="1"/>
    <xf numFmtId="0" fontId="0" fillId="0" borderId="28" xfId="0" applyBorder="1" applyAlignment="1">
      <alignment horizontal="center"/>
    </xf>
    <xf numFmtId="0" fontId="0" fillId="0" borderId="10" xfId="0" applyBorder="1"/>
    <xf numFmtId="0" fontId="0" fillId="0" borderId="29"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Continuous"/>
    </xf>
    <xf numFmtId="0" fontId="0" fillId="0" borderId="30" xfId="0" applyBorder="1"/>
    <xf numFmtId="0" fontId="0" fillId="0" borderId="6" xfId="0" applyBorder="1" applyAlignment="1">
      <alignment horizontal="right"/>
    </xf>
    <xf numFmtId="3" fontId="0" fillId="0" borderId="12" xfId="0" applyNumberFormat="1" applyBorder="1" applyAlignment="1">
      <alignment horizontal="center"/>
    </xf>
    <xf numFmtId="0" fontId="4" fillId="0" borderId="7" xfId="0" applyFont="1" applyBorder="1"/>
    <xf numFmtId="0" fontId="4" fillId="0" borderId="6" xfId="0" applyFont="1" applyBorder="1" applyAlignment="1">
      <alignment horizontal="right"/>
    </xf>
    <xf numFmtId="0" fontId="0" fillId="0" borderId="22" xfId="0" applyFill="1" applyBorder="1"/>
    <xf numFmtId="0" fontId="0" fillId="0" borderId="17" xfId="0" applyFill="1" applyBorder="1" applyAlignment="1">
      <alignment horizontal="right"/>
    </xf>
    <xf numFmtId="0" fontId="0" fillId="0" borderId="23" xfId="0" applyFill="1" applyBorder="1"/>
    <xf numFmtId="43" fontId="0" fillId="0" borderId="17" xfId="1" applyFont="1" applyFill="1" applyBorder="1" applyAlignment="1">
      <alignment horizontal="right"/>
    </xf>
    <xf numFmtId="43" fontId="0" fillId="0" borderId="17"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2"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9" xfId="0" applyNumberFormat="1" applyBorder="1"/>
    <xf numFmtId="41" fontId="0" fillId="0" borderId="11"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6"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2"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0" xfId="0" quotePrefix="1" applyNumberFormat="1" applyFont="1"/>
    <xf numFmtId="43" fontId="0" fillId="0" borderId="0" xfId="0" applyNumberFormat="1"/>
    <xf numFmtId="41" fontId="0" fillId="0" borderId="26" xfId="0" applyNumberFormat="1" applyBorder="1"/>
    <xf numFmtId="168" fontId="0" fillId="0" borderId="0" xfId="1" applyNumberFormat="1" applyFont="1" applyBorder="1"/>
    <xf numFmtId="168" fontId="4" fillId="0" borderId="0" xfId="1" applyNumberFormat="1" applyFont="1" applyBorder="1"/>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7"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19" xfId="0" applyNumberFormat="1" applyBorder="1"/>
    <xf numFmtId="41" fontId="0" fillId="0" borderId="31" xfId="0" applyNumberFormat="1" applyBorder="1"/>
    <xf numFmtId="168" fontId="4" fillId="0" borderId="32" xfId="1" applyNumberFormat="1" applyFont="1" applyBorder="1"/>
    <xf numFmtId="168" fontId="4" fillId="0" borderId="1" xfId="1" applyNumberFormat="1" applyFont="1" applyBorder="1"/>
    <xf numFmtId="168" fontId="0" fillId="0" borderId="19" xfId="1" applyNumberFormat="1" applyFont="1" applyBorder="1"/>
    <xf numFmtId="168" fontId="0" fillId="0" borderId="31" xfId="1" applyNumberFormat="1" applyFont="1" applyBorder="1"/>
    <xf numFmtId="0" fontId="0" fillId="0" borderId="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2" xfId="0" applyFont="1" applyBorder="1" applyAlignment="1">
      <alignment horizontal="right"/>
    </xf>
    <xf numFmtId="0" fontId="4" fillId="0" borderId="23" xfId="0" applyFont="1" applyBorder="1"/>
    <xf numFmtId="0" fontId="4" fillId="0" borderId="12" xfId="0" applyFont="1" applyBorder="1"/>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18" xfId="1" applyNumberFormat="1" applyFont="1" applyBorder="1"/>
    <xf numFmtId="168" fontId="0" fillId="0" borderId="4" xfId="0" applyNumberFormat="1" applyBorder="1"/>
    <xf numFmtId="41" fontId="0" fillId="0" borderId="18" xfId="0" applyNumberFormat="1" applyBorder="1"/>
    <xf numFmtId="0" fontId="0" fillId="0" borderId="7" xfId="0" applyBorder="1"/>
    <xf numFmtId="168" fontId="0" fillId="0" borderId="18" xfId="1" applyNumberFormat="1" applyFon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19" xfId="1" applyNumberFormat="1" applyFont="1" applyFill="1" applyBorder="1"/>
    <xf numFmtId="168" fontId="0" fillId="0" borderId="31" xfId="1" applyNumberFormat="1" applyFont="1" applyFill="1" applyBorder="1"/>
    <xf numFmtId="168" fontId="4" fillId="0" borderId="18" xfId="1" applyNumberFormat="1" applyFont="1" applyFill="1" applyBorder="1"/>
    <xf numFmtId="168" fontId="4" fillId="0" borderId="0" xfId="1" applyNumberFormat="1" applyFont="1" applyFill="1" applyBorder="1"/>
    <xf numFmtId="168" fontId="0" fillId="0" borderId="12" xfId="0" applyNumberFormat="1" applyBorder="1"/>
    <xf numFmtId="0" fontId="4" fillId="0" borderId="22" xfId="0" applyFont="1" applyBorder="1"/>
    <xf numFmtId="10" fontId="0" fillId="0" borderId="18" xfId="0" applyNumberFormat="1" applyBorder="1"/>
    <xf numFmtId="10" fontId="0" fillId="0" borderId="19" xfId="0" applyNumberFormat="1" applyBorder="1"/>
    <xf numFmtId="168" fontId="4" fillId="0" borderId="33" xfId="0" applyNumberFormat="1" applyFont="1" applyBorder="1"/>
    <xf numFmtId="10" fontId="4" fillId="0" borderId="4" xfId="0" applyNumberFormat="1" applyFont="1" applyBorder="1"/>
    <xf numFmtId="10" fontId="0" fillId="0" borderId="34" xfId="0" applyNumberFormat="1" applyBorder="1"/>
    <xf numFmtId="168" fontId="0" fillId="0" borderId="34" xfId="1" applyNumberFormat="1" applyFont="1" applyBorder="1"/>
    <xf numFmtId="0" fontId="4" fillId="0" borderId="0" xfId="0" applyFont="1" applyAlignment="1">
      <alignment horizontal="left"/>
    </xf>
    <xf numFmtId="0" fontId="4" fillId="0" borderId="19" xfId="0" applyFont="1" applyBorder="1"/>
    <xf numFmtId="41" fontId="0" fillId="0" borderId="32" xfId="0" applyNumberFormat="1" applyBorder="1"/>
    <xf numFmtId="168" fontId="0" fillId="0" borderId="32" xfId="1" applyNumberFormat="1" applyFont="1" applyBorder="1"/>
    <xf numFmtId="168" fontId="4" fillId="0" borderId="35" xfId="1" applyNumberFormat="1" applyFont="1" applyBorder="1"/>
    <xf numFmtId="168" fontId="4" fillId="0" borderId="33"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31" xfId="1" applyNumberFormat="1" applyFont="1" applyFill="1" applyBorder="1"/>
    <xf numFmtId="168" fontId="0" fillId="6" borderId="19" xfId="1" applyNumberFormat="1" applyFont="1" applyFill="1" applyBorder="1"/>
    <xf numFmtId="0" fontId="0" fillId="6" borderId="1" xfId="0" applyFill="1" applyBorder="1"/>
    <xf numFmtId="0" fontId="0" fillId="6" borderId="4" xfId="0" applyFill="1" applyBorder="1"/>
    <xf numFmtId="168" fontId="0" fillId="6" borderId="17" xfId="1" applyNumberFormat="1" applyFont="1" applyFill="1" applyBorder="1"/>
    <xf numFmtId="168" fontId="0" fillId="6" borderId="23"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5" xfId="1" applyNumberFormat="1" applyFont="1" applyFill="1" applyBorder="1"/>
    <xf numFmtId="0" fontId="0" fillId="7" borderId="4" xfId="0" applyFill="1" applyBorder="1"/>
    <xf numFmtId="0" fontId="0" fillId="7" borderId="19" xfId="0" applyFill="1" applyBorder="1"/>
    <xf numFmtId="168" fontId="0" fillId="7" borderId="19" xfId="1" applyNumberFormat="1" applyFont="1" applyFill="1" applyBorder="1"/>
    <xf numFmtId="168" fontId="0" fillId="7" borderId="17" xfId="1" applyNumberFormat="1" applyFont="1" applyFill="1" applyBorder="1"/>
    <xf numFmtId="168" fontId="0" fillId="7" borderId="23" xfId="1" applyNumberFormat="1" applyFont="1" applyFill="1" applyBorder="1"/>
    <xf numFmtId="0" fontId="0" fillId="7" borderId="18" xfId="0" applyFill="1" applyBorder="1"/>
    <xf numFmtId="168" fontId="0" fillId="7" borderId="18" xfId="1" applyNumberFormat="1" applyFont="1" applyFill="1" applyBorder="1"/>
    <xf numFmtId="168" fontId="0" fillId="7" borderId="16" xfId="1" applyNumberFormat="1" applyFont="1" applyFill="1" applyBorder="1"/>
    <xf numFmtId="168" fontId="0" fillId="7" borderId="21"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4" xfId="0" applyFill="1" applyBorder="1"/>
    <xf numFmtId="0" fontId="0" fillId="7" borderId="36" xfId="0" applyFill="1" applyBorder="1"/>
    <xf numFmtId="0" fontId="0" fillId="7" borderId="30" xfId="0" applyFill="1" applyBorder="1"/>
    <xf numFmtId="0" fontId="0" fillId="7" borderId="13" xfId="0" applyFill="1" applyBorder="1"/>
    <xf numFmtId="0" fontId="0" fillId="7" borderId="0" xfId="0" applyFill="1" applyBorder="1"/>
    <xf numFmtId="0" fontId="0" fillId="7" borderId="37" xfId="0" applyFill="1" applyBorder="1"/>
    <xf numFmtId="0" fontId="0" fillId="7" borderId="14" xfId="0" applyFill="1" applyBorder="1"/>
    <xf numFmtId="0" fontId="0" fillId="7" borderId="2" xfId="0" applyFill="1" applyBorder="1"/>
    <xf numFmtId="0" fontId="0" fillId="7" borderId="15"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6" xfId="0" applyNumberFormat="1" applyFill="1" applyBorder="1"/>
    <xf numFmtId="42" fontId="0" fillId="7" borderId="38" xfId="0" applyNumberFormat="1" applyFill="1" applyBorder="1"/>
    <xf numFmtId="41" fontId="0" fillId="7" borderId="27" xfId="0" applyNumberFormat="1" applyFill="1" applyBorder="1"/>
    <xf numFmtId="42" fontId="0" fillId="7" borderId="9" xfId="0" applyNumberFormat="1" applyFill="1" applyBorder="1"/>
    <xf numFmtId="42" fontId="0" fillId="7" borderId="39" xfId="0" applyNumberFormat="1" applyFill="1" applyBorder="1"/>
    <xf numFmtId="41" fontId="0" fillId="7" borderId="28" xfId="0" applyNumberFormat="1" applyFill="1" applyBorder="1"/>
    <xf numFmtId="42" fontId="0" fillId="7" borderId="9" xfId="0" applyNumberFormat="1" applyFill="1" applyBorder="1" applyAlignment="1">
      <alignment horizontal="center"/>
    </xf>
    <xf numFmtId="42" fontId="0" fillId="7" borderId="39" xfId="0" applyNumberFormat="1" applyFill="1" applyBorder="1" applyAlignment="1">
      <alignment horizontal="center"/>
    </xf>
    <xf numFmtId="41" fontId="0" fillId="7" borderId="28" xfId="0" applyNumberFormat="1" applyFill="1" applyBorder="1" applyAlignment="1">
      <alignment horizontal="center"/>
    </xf>
    <xf numFmtId="42" fontId="0" fillId="7" borderId="11" xfId="0" applyNumberFormat="1" applyFill="1" applyBorder="1"/>
    <xf numFmtId="42" fontId="0" fillId="7" borderId="40" xfId="0" applyNumberFormat="1" applyFill="1" applyBorder="1"/>
    <xf numFmtId="41" fontId="0" fillId="7" borderId="29" xfId="0" applyNumberFormat="1" applyFill="1" applyBorder="1"/>
    <xf numFmtId="42" fontId="4" fillId="7" borderId="1" xfId="0" applyNumberFormat="1" applyFont="1" applyFill="1" applyBorder="1"/>
    <xf numFmtId="0" fontId="4" fillId="6" borderId="14" xfId="0" applyFont="1" applyFill="1" applyBorder="1"/>
    <xf numFmtId="0" fontId="4" fillId="6" borderId="15" xfId="0" applyFont="1" applyFill="1" applyBorder="1" applyAlignment="1">
      <alignment horizontal="left"/>
    </xf>
    <xf numFmtId="42" fontId="4" fillId="6" borderId="1" xfId="0" applyNumberFormat="1" applyFont="1" applyFill="1" applyBorder="1"/>
    <xf numFmtId="0" fontId="0" fillId="6" borderId="25" xfId="0" applyFill="1" applyBorder="1"/>
    <xf numFmtId="0" fontId="0" fillId="6" borderId="27" xfId="0" applyFill="1" applyBorder="1" applyAlignment="1">
      <alignment horizontal="left"/>
    </xf>
    <xf numFmtId="42" fontId="3" fillId="6" borderId="8" xfId="0" applyNumberFormat="1" applyFont="1" applyFill="1" applyBorder="1"/>
    <xf numFmtId="42" fontId="3" fillId="6" borderId="9" xfId="0" applyNumberFormat="1" applyFont="1" applyFill="1" applyBorder="1"/>
    <xf numFmtId="0" fontId="0" fillId="6" borderId="8" xfId="0" applyFill="1" applyBorder="1"/>
    <xf numFmtId="0" fontId="0" fillId="6" borderId="28"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3" xfId="0" applyFill="1" applyBorder="1"/>
    <xf numFmtId="0" fontId="0" fillId="6" borderId="3" xfId="0" applyFill="1" applyBorder="1"/>
    <xf numFmtId="0" fontId="0" fillId="6" borderId="14"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4" xfId="0" applyFill="1" applyBorder="1"/>
    <xf numFmtId="44" fontId="0" fillId="6" borderId="30" xfId="2" applyFont="1" applyFill="1" applyBorder="1"/>
    <xf numFmtId="44" fontId="0" fillId="6" borderId="37" xfId="2" applyFont="1" applyFill="1" applyBorder="1"/>
    <xf numFmtId="44" fontId="0" fillId="6" borderId="15"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0" fontId="8" fillId="0" borderId="41" xfId="3" applyFont="1" applyFill="1" applyBorder="1" applyAlignment="1">
      <alignment horizontal="center" wrapText="1"/>
    </xf>
    <xf numFmtId="44" fontId="8" fillId="0" borderId="41" xfId="2" applyFont="1" applyFill="1" applyBorder="1" applyAlignment="1">
      <alignment horizontal="right" wrapText="1"/>
    </xf>
    <xf numFmtId="3" fontId="0" fillId="0" borderId="27" xfId="0" quotePrefix="1" applyNumberFormat="1" applyBorder="1"/>
    <xf numFmtId="0" fontId="0" fillId="0" borderId="25" xfId="0" applyFill="1" applyBorder="1"/>
    <xf numFmtId="3" fontId="0" fillId="0" borderId="26" xfId="0" quotePrefix="1" applyNumberFormat="1" applyBorder="1"/>
    <xf numFmtId="3" fontId="5" fillId="0" borderId="26" xfId="0" applyNumberFormat="1" applyFont="1" applyBorder="1"/>
    <xf numFmtId="3" fontId="0" fillId="0" borderId="28" xfId="0" quotePrefix="1" applyNumberFormat="1" applyBorder="1"/>
    <xf numFmtId="3" fontId="0" fillId="0" borderId="29" xfId="0" quotePrefix="1" applyNumberFormat="1" applyBorder="1"/>
    <xf numFmtId="49" fontId="0" fillId="0" borderId="0" xfId="0" applyNumberFormat="1" applyProtection="1">
      <protection hidden="1"/>
    </xf>
    <xf numFmtId="10" fontId="0" fillId="0" borderId="0" xfId="0" applyNumberFormat="1" applyProtection="1">
      <protection hidden="1"/>
    </xf>
    <xf numFmtId="49" fontId="0" fillId="7" borderId="1" xfId="0" applyNumberFormat="1" applyFill="1" applyBorder="1" applyAlignment="1">
      <alignment horizontal="right"/>
    </xf>
    <xf numFmtId="0" fontId="4" fillId="0" borderId="0" xfId="0" applyFont="1" applyBorder="1" applyAlignment="1">
      <alignment horizontal="centerContinuous"/>
    </xf>
    <xf numFmtId="0" fontId="4" fillId="0" borderId="12" xfId="0" applyFont="1" applyBorder="1" applyAlignment="1"/>
    <xf numFmtId="0" fontId="0" fillId="3" borderId="1" xfId="0" applyFill="1" applyBorder="1"/>
    <xf numFmtId="168" fontId="3" fillId="6" borderId="19" xfId="1" applyNumberFormat="1" applyFont="1" applyFill="1" applyBorder="1"/>
    <xf numFmtId="0" fontId="4" fillId="0" borderId="5" xfId="0" applyFont="1" applyBorder="1"/>
    <xf numFmtId="180" fontId="0" fillId="6" borderId="1" xfId="0" applyNumberFormat="1" applyFill="1" applyBorder="1" applyAlignment="1">
      <alignment horizontal="right"/>
    </xf>
    <xf numFmtId="49" fontId="0" fillId="0" borderId="25" xfId="0" applyNumberFormat="1" applyBorder="1" applyProtection="1">
      <protection hidden="1"/>
    </xf>
    <xf numFmtId="10" fontId="0" fillId="0" borderId="27" xfId="0" applyNumberFormat="1" applyBorder="1" applyProtection="1">
      <protection hidden="1"/>
    </xf>
    <xf numFmtId="49" fontId="0" fillId="0" borderId="8" xfId="0" applyNumberFormat="1" applyBorder="1" applyProtection="1">
      <protection hidden="1"/>
    </xf>
    <xf numFmtId="10" fontId="0" fillId="0" borderId="28" xfId="0" applyNumberFormat="1" applyBorder="1" applyProtection="1">
      <protection hidden="1"/>
    </xf>
    <xf numFmtId="49" fontId="0" fillId="0" borderId="10" xfId="0" applyNumberFormat="1" applyBorder="1" applyProtection="1">
      <protection hidden="1"/>
    </xf>
    <xf numFmtId="10" fontId="0" fillId="0" borderId="29" xfId="0" applyNumberFormat="1" applyBorder="1" applyProtection="1">
      <protection hidden="1"/>
    </xf>
    <xf numFmtId="0" fontId="0" fillId="5" borderId="5" xfId="0" applyFill="1" applyBorder="1" applyAlignment="1">
      <alignment horizontal="center"/>
    </xf>
    <xf numFmtId="0" fontId="0" fillId="5" borderId="1" xfId="0" applyFill="1" applyBorder="1" applyAlignment="1">
      <alignment horizontal="center"/>
    </xf>
    <xf numFmtId="168" fontId="4" fillId="0" borderId="0" xfId="0" applyNumberFormat="1" applyFont="1" applyBorder="1"/>
    <xf numFmtId="168" fontId="0" fillId="0" borderId="0" xfId="0" applyNumberFormat="1" applyBorder="1"/>
    <xf numFmtId="0" fontId="3" fillId="0" borderId="22" xfId="0" applyFont="1" applyBorder="1"/>
    <xf numFmtId="168" fontId="4" fillId="0" borderId="42" xfId="1" applyNumberFormat="1" applyFont="1" applyBorder="1"/>
    <xf numFmtId="168" fontId="4" fillId="0" borderId="43" xfId="1" applyNumberFormat="1" applyFont="1" applyBorder="1"/>
    <xf numFmtId="0" fontId="4" fillId="0" borderId="34" xfId="0" applyFont="1" applyBorder="1"/>
    <xf numFmtId="0" fontId="4" fillId="0" borderId="44" xfId="0" applyFont="1" applyBorder="1" applyAlignment="1">
      <alignment horizontal="right"/>
    </xf>
    <xf numFmtId="0" fontId="4" fillId="0" borderId="45" xfId="0" applyFont="1" applyBorder="1"/>
    <xf numFmtId="0" fontId="0" fillId="0" borderId="37" xfId="0" applyBorder="1"/>
    <xf numFmtId="0" fontId="0" fillId="0" borderId="13" xfId="0" applyBorder="1"/>
    <xf numFmtId="0" fontId="4" fillId="0" borderId="46" xfId="0" applyFont="1" applyBorder="1"/>
    <xf numFmtId="0" fontId="4" fillId="0" borderId="47" xfId="0" applyFont="1" applyBorder="1"/>
    <xf numFmtId="1" fontId="0" fillId="0" borderId="3" xfId="1" applyNumberFormat="1" applyFont="1" applyBorder="1" applyAlignment="1">
      <alignment horizontal="center"/>
    </xf>
    <xf numFmtId="0" fontId="10" fillId="0" borderId="0" xfId="0" applyFont="1"/>
    <xf numFmtId="0" fontId="12" fillId="0" borderId="0" xfId="0" applyFont="1"/>
    <xf numFmtId="0" fontId="13" fillId="0" borderId="0" xfId="0" applyFont="1" applyAlignment="1">
      <alignment horizontal="left" indent="2"/>
    </xf>
    <xf numFmtId="0" fontId="14" fillId="0" borderId="0" xfId="0" applyFont="1" applyAlignment="1">
      <alignment horizontal="left" indent="2"/>
    </xf>
    <xf numFmtId="0" fontId="10" fillId="0" borderId="0" xfId="0" applyFont="1" applyAlignment="1">
      <alignment horizontal="left" indent="2"/>
    </xf>
    <xf numFmtId="0" fontId="15" fillId="0" borderId="0" xfId="0" applyFont="1" applyAlignment="1">
      <alignment horizontal="left" indent="2"/>
    </xf>
    <xf numFmtId="0" fontId="11" fillId="0" borderId="0" xfId="0" applyFont="1" applyAlignment="1">
      <alignment horizontal="left"/>
    </xf>
    <xf numFmtId="41" fontId="0" fillId="0" borderId="33" xfId="0" applyNumberFormat="1" applyBorder="1"/>
    <xf numFmtId="168" fontId="0" fillId="8" borderId="19" xfId="1" applyNumberFormat="1" applyFont="1" applyFill="1" applyBorder="1"/>
    <xf numFmtId="168" fontId="0" fillId="8" borderId="34" xfId="1" applyNumberFormat="1" applyFont="1" applyFill="1" applyBorder="1"/>
    <xf numFmtId="185" fontId="0" fillId="0" borderId="19" xfId="0" applyNumberFormat="1" applyBorder="1"/>
    <xf numFmtId="185" fontId="0" fillId="0" borderId="33" xfId="0" applyNumberFormat="1" applyBorder="1"/>
    <xf numFmtId="185" fontId="4" fillId="0" borderId="33" xfId="0" applyNumberFormat="1" applyFont="1" applyBorder="1"/>
    <xf numFmtId="185" fontId="0" fillId="0" borderId="4" xfId="0" applyNumberFormat="1" applyBorder="1"/>
  </cellXfs>
  <cellStyles count="5">
    <cellStyle name="Comma" xfId="1" builtinId="3"/>
    <cellStyle name="Currency" xfId="2" builtinId="4"/>
    <cellStyle name="Normal" xfId="0" builtinId="0"/>
    <cellStyle name="Normal_Sheet1"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142875</xdr:rowOff>
    </xdr:from>
    <xdr:to>
      <xdr:col>0</xdr:col>
      <xdr:colOff>76200</xdr:colOff>
      <xdr:row>4</xdr:row>
      <xdr:rowOff>114300</xdr:rowOff>
    </xdr:to>
    <xdr:sp macro="" textlink="">
      <xdr:nvSpPr>
        <xdr:cNvPr id="5123" name="Text Box 3"/>
        <xdr:cNvSpPr txBox="1">
          <a:spLocks noChangeArrowheads="1"/>
        </xdr:cNvSpPr>
      </xdr:nvSpPr>
      <xdr:spPr bwMode="auto">
        <a:xfrm>
          <a:off x="0" y="6953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xdr:row>
      <xdr:rowOff>0</xdr:rowOff>
    </xdr:from>
    <xdr:to>
      <xdr:col>8</xdr:col>
      <xdr:colOff>152400</xdr:colOff>
      <xdr:row>39</xdr:row>
      <xdr:rowOff>9525</xdr:rowOff>
    </xdr:to>
    <xdr:pic>
      <xdr:nvPicPr>
        <xdr:cNvPr id="5172" name="Picture 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502920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xdr:cNvSpPr txBox="1">
          <a:spLocks noChangeArrowheads="1"/>
        </xdr:cNvSpPr>
      </xdr:nvSpPr>
      <xdr:spPr bwMode="auto">
        <a:xfrm>
          <a:off x="1704975" y="72390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5</xdr:col>
      <xdr:colOff>342900</xdr:colOff>
      <xdr:row>6</xdr:row>
      <xdr:rowOff>38100</xdr:rowOff>
    </xdr:from>
    <xdr:ext cx="1695450" cy="238125"/>
    <xdr:sp macro="" textlink="">
      <xdr:nvSpPr>
        <xdr:cNvPr id="3077" name="Text Box 5"/>
        <xdr:cNvSpPr txBox="1">
          <a:spLocks noChangeArrowheads="1"/>
        </xdr:cNvSpPr>
      </xdr:nvSpPr>
      <xdr:spPr bwMode="auto">
        <a:xfrm>
          <a:off x="4191000" y="76200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390525</xdr:colOff>
      <xdr:row>11</xdr:row>
      <xdr:rowOff>19050</xdr:rowOff>
    </xdr:to>
    <xdr:sp macro="" textlink="">
      <xdr:nvSpPr>
        <xdr:cNvPr id="2049" name="Text Box 1"/>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19050</xdr:rowOff>
    </xdr:from>
    <xdr:ext cx="2378449" cy="451597"/>
    <xdr:sp macro="" textlink="">
      <xdr:nvSpPr>
        <xdr:cNvPr id="2051" name="Text Box 3"/>
        <xdr:cNvSpPr txBox="1">
          <a:spLocks noChangeArrowheads="1"/>
        </xdr:cNvSpPr>
      </xdr:nvSpPr>
      <xdr:spPr bwMode="auto">
        <a:xfrm>
          <a:off x="3476625" y="828675"/>
          <a:ext cx="2381250" cy="466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xdr:cNvSpPr>
          <a:spLocks noChangeShapeType="1"/>
        </xdr:cNvSpPr>
      </xdr:nvSpPr>
      <xdr:spPr bwMode="auto">
        <a:xfrm>
          <a:off x="171450" y="1762125"/>
          <a:ext cx="918210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twoCellAnchor>
    <xdr:from>
      <xdr:col>1</xdr:col>
      <xdr:colOff>1371600</xdr:colOff>
      <xdr:row>23</xdr:row>
      <xdr:rowOff>57150</xdr:rowOff>
    </xdr:from>
    <xdr:to>
      <xdr:col>14</xdr:col>
      <xdr:colOff>419100</xdr:colOff>
      <xdr:row>32</xdr:row>
      <xdr:rowOff>142875</xdr:rowOff>
    </xdr:to>
    <xdr:sp macro="" textlink="">
      <xdr:nvSpPr>
        <xdr:cNvPr id="1039" name="Text Box 15"/>
        <xdr:cNvSpPr txBox="1">
          <a:spLocks noChangeArrowheads="1"/>
        </xdr:cNvSpPr>
      </xdr:nvSpPr>
      <xdr:spPr bwMode="auto">
        <a:xfrm>
          <a:off x="1600200" y="3600450"/>
          <a:ext cx="5981700" cy="154305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77724" rIns="0" bIns="0" anchor="t" upright="1"/>
        <a:lstStyle/>
        <a:p>
          <a:pPr algn="l" rtl="0">
            <a:defRPr sz="1000"/>
          </a:pPr>
          <a:r>
            <a:rPr lang="en-US" sz="4800" b="1" i="0" u="none" strike="noStrike" baseline="0">
              <a:solidFill>
                <a:srgbClr val="000000"/>
              </a:solidFill>
              <a:latin typeface="Arial"/>
              <a:cs typeface="Arial"/>
            </a:rPr>
            <a:t>Do Use This Sheet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1164" cy="439831"/>
    <xdr:sp macro="" textlink="">
      <xdr:nvSpPr>
        <xdr:cNvPr id="6147" name="Text Box 3"/>
        <xdr:cNvSpPr txBox="1">
          <a:spLocks noChangeArrowheads="1"/>
        </xdr:cNvSpPr>
      </xdr:nvSpPr>
      <xdr:spPr bwMode="auto">
        <a:xfrm>
          <a:off x="4210050" y="457200"/>
          <a:ext cx="2352675"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A38"/>
  <sheetViews>
    <sheetView showGridLines="0" workbookViewId="0">
      <selection activeCell="A2" sqref="A2"/>
    </sheetView>
  </sheetViews>
  <sheetFormatPr defaultRowHeight="12.75" x14ac:dyDescent="0.2"/>
  <sheetData>
    <row r="3" spans="1:1" ht="18" x14ac:dyDescent="0.25">
      <c r="A3" s="339"/>
    </row>
    <row r="4" spans="1:1" ht="18" x14ac:dyDescent="0.25">
      <c r="A4" s="339"/>
    </row>
    <row r="5" spans="1:1" ht="15" x14ac:dyDescent="0.2">
      <c r="A5" s="333"/>
    </row>
    <row r="6" spans="1:1" ht="15" x14ac:dyDescent="0.2">
      <c r="A6" s="333"/>
    </row>
    <row r="7" spans="1:1" ht="15" x14ac:dyDescent="0.2">
      <c r="A7" s="334"/>
    </row>
    <row r="8" spans="1:1" ht="15" x14ac:dyDescent="0.2">
      <c r="A8" s="333"/>
    </row>
    <row r="9" spans="1:1" ht="15" x14ac:dyDescent="0.2">
      <c r="A9" s="335"/>
    </row>
    <row r="10" spans="1:1" ht="15" x14ac:dyDescent="0.2">
      <c r="A10" s="335"/>
    </row>
    <row r="11" spans="1:1" ht="15" x14ac:dyDescent="0.2">
      <c r="A11" s="335"/>
    </row>
    <row r="12" spans="1:1" ht="15" x14ac:dyDescent="0.2">
      <c r="A12" s="333"/>
    </row>
    <row r="13" spans="1:1" ht="15" x14ac:dyDescent="0.2">
      <c r="A13" s="335"/>
    </row>
    <row r="14" spans="1:1" ht="15" x14ac:dyDescent="0.2">
      <c r="A14" s="335"/>
    </row>
    <row r="15" spans="1:1" ht="15" x14ac:dyDescent="0.2">
      <c r="A15" s="335"/>
    </row>
    <row r="16" spans="1:1" ht="15" x14ac:dyDescent="0.2">
      <c r="A16" s="335"/>
    </row>
    <row r="17" spans="1:1" ht="15" x14ac:dyDescent="0.2">
      <c r="A17" s="333"/>
    </row>
    <row r="18" spans="1:1" x14ac:dyDescent="0.2">
      <c r="A18" s="336"/>
    </row>
    <row r="19" spans="1:1" ht="15" x14ac:dyDescent="0.2">
      <c r="A19" s="337"/>
    </row>
    <row r="20" spans="1:1" ht="15" x14ac:dyDescent="0.2">
      <c r="A20" s="334"/>
    </row>
    <row r="21" spans="1:1" ht="15" x14ac:dyDescent="0.2">
      <c r="A21" s="333"/>
    </row>
    <row r="22" spans="1:1" ht="15" x14ac:dyDescent="0.2">
      <c r="A22" s="335"/>
    </row>
    <row r="23" spans="1:1" ht="15" x14ac:dyDescent="0.2">
      <c r="A23" s="334"/>
    </row>
    <row r="24" spans="1:1" ht="15" x14ac:dyDescent="0.2">
      <c r="A24" s="334"/>
    </row>
    <row r="25" spans="1:1" ht="15" x14ac:dyDescent="0.2">
      <c r="A25" s="333"/>
    </row>
    <row r="26" spans="1:1" ht="15" x14ac:dyDescent="0.2">
      <c r="A26" s="335"/>
    </row>
    <row r="27" spans="1:1" ht="15" x14ac:dyDescent="0.2">
      <c r="A27" s="333"/>
    </row>
    <row r="28" spans="1:1" ht="15" x14ac:dyDescent="0.2">
      <c r="A28" s="334"/>
    </row>
    <row r="29" spans="1:1" ht="15" x14ac:dyDescent="0.2">
      <c r="A29" s="333"/>
    </row>
    <row r="30" spans="1:1" ht="15" x14ac:dyDescent="0.2">
      <c r="A30" s="335"/>
    </row>
    <row r="31" spans="1:1" ht="15" x14ac:dyDescent="0.2">
      <c r="A31" s="335"/>
    </row>
    <row r="32" spans="1:1" ht="15" x14ac:dyDescent="0.2">
      <c r="A32" s="335"/>
    </row>
    <row r="33" spans="1:1" ht="15" x14ac:dyDescent="0.2">
      <c r="A33" s="333"/>
    </row>
    <row r="34" spans="1:1" ht="15" x14ac:dyDescent="0.2">
      <c r="A34" s="334"/>
    </row>
    <row r="35" spans="1:1" ht="15" x14ac:dyDescent="0.2">
      <c r="A35" s="333"/>
    </row>
    <row r="36" spans="1:1" ht="15" x14ac:dyDescent="0.2">
      <c r="A36" s="335"/>
    </row>
    <row r="37" spans="1:1" ht="15" x14ac:dyDescent="0.2">
      <c r="A37" s="335"/>
    </row>
    <row r="38" spans="1:1" ht="15" x14ac:dyDescent="0.2">
      <c r="A38" s="338"/>
    </row>
  </sheetData>
  <phoneticPr fontId="0" type="noConversion"/>
  <printOptions horizontalCentered="1"/>
  <pageMargins left="1" right="1" top="1"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74"/>
  <sheetViews>
    <sheetView showGridLines="0" workbookViewId="0">
      <pane ySplit="10" topLeftCell="A11" activePane="bottomLeft" state="frozen"/>
      <selection pane="bottomLeft" activeCell="B9" sqref="B9"/>
    </sheetView>
  </sheetViews>
  <sheetFormatPr defaultRowHeight="12.75" x14ac:dyDescent="0.2"/>
  <cols>
    <col min="1" max="1" width="4.85546875" customWidth="1"/>
    <col min="2" max="2" width="8.140625" customWidth="1"/>
    <col min="3" max="3" width="27.5703125" customWidth="1"/>
    <col min="4" max="4" width="8.85546875" bestFit="1" customWidth="1"/>
    <col min="5" max="5" width="8.28515625" customWidth="1"/>
    <col min="6" max="6" width="11.140625" style="2" bestFit="1" customWidth="1"/>
    <col min="7" max="7" width="1" customWidth="1"/>
    <col min="8" max="8" width="11.28515625" customWidth="1"/>
    <col min="9" max="9" width="5.85546875" customWidth="1"/>
    <col min="10" max="12" width="5.85546875" bestFit="1" customWidth="1"/>
  </cols>
  <sheetData>
    <row r="1" spans="1:12" x14ac:dyDescent="0.2">
      <c r="B1" s="4" t="s">
        <v>205</v>
      </c>
    </row>
    <row r="2" spans="1:12" x14ac:dyDescent="0.2">
      <c r="B2" s="305" t="s">
        <v>254</v>
      </c>
    </row>
    <row r="3" spans="1:12" x14ac:dyDescent="0.2">
      <c r="B3" s="75" t="s">
        <v>204</v>
      </c>
    </row>
    <row r="4" spans="1:12" x14ac:dyDescent="0.2">
      <c r="B4" s="290">
        <v>111721</v>
      </c>
    </row>
    <row r="5" spans="1:12" ht="3" customHeight="1" x14ac:dyDescent="0.2">
      <c r="A5" s="294"/>
      <c r="D5" s="130"/>
    </row>
    <row r="6" spans="1:12" ht="3" customHeight="1" x14ac:dyDescent="0.2"/>
    <row r="7" spans="1:12" ht="3.75" customHeight="1" x14ac:dyDescent="0.2"/>
    <row r="8" spans="1:12" x14ac:dyDescent="0.2">
      <c r="A8" t="s">
        <v>178</v>
      </c>
    </row>
    <row r="9" spans="1:12" x14ac:dyDescent="0.2">
      <c r="B9" s="289">
        <v>600</v>
      </c>
    </row>
    <row r="10" spans="1:12" ht="5.25" customHeight="1" x14ac:dyDescent="0.2"/>
    <row r="11" spans="1:12" ht="9" customHeight="1" x14ac:dyDescent="0.2">
      <c r="B11" s="30"/>
      <c r="C11" s="30"/>
      <c r="D11" s="28"/>
      <c r="E11" s="49"/>
      <c r="F11" s="28"/>
      <c r="H11" s="30"/>
      <c r="I11" s="20"/>
      <c r="J11" s="20"/>
      <c r="K11" s="20"/>
      <c r="L11" s="20"/>
    </row>
    <row r="12" spans="1:12" x14ac:dyDescent="0.2">
      <c r="B12" s="47"/>
      <c r="C12" s="47"/>
      <c r="D12" s="48" t="s">
        <v>162</v>
      </c>
      <c r="E12" s="120" t="s">
        <v>8</v>
      </c>
      <c r="F12" s="48" t="s">
        <v>164</v>
      </c>
      <c r="H12" s="307" t="s">
        <v>162</v>
      </c>
      <c r="I12" s="306"/>
      <c r="J12" s="117"/>
      <c r="K12" s="117"/>
      <c r="L12" s="117"/>
    </row>
    <row r="13" spans="1:12" x14ac:dyDescent="0.2">
      <c r="B13" s="47"/>
      <c r="C13" s="47" t="s">
        <v>105</v>
      </c>
      <c r="D13" s="48" t="s">
        <v>104</v>
      </c>
      <c r="E13" s="120" t="s">
        <v>15</v>
      </c>
      <c r="F13" s="48" t="s">
        <v>206</v>
      </c>
      <c r="H13" s="70" t="s">
        <v>258</v>
      </c>
    </row>
    <row r="14" spans="1:12" x14ac:dyDescent="0.2">
      <c r="B14" s="47"/>
      <c r="C14" s="47"/>
      <c r="D14" s="48" t="s">
        <v>134</v>
      </c>
      <c r="E14" s="120"/>
      <c r="F14" s="48" t="s">
        <v>87</v>
      </c>
      <c r="H14" s="48" t="s">
        <v>257</v>
      </c>
    </row>
    <row r="15" spans="1:12" ht="3.75" customHeight="1" x14ac:dyDescent="0.2">
      <c r="B15" s="29"/>
      <c r="C15" s="29"/>
      <c r="D15" s="29"/>
      <c r="E15" s="50"/>
      <c r="F15" s="46"/>
      <c r="H15" s="29"/>
    </row>
    <row r="16" spans="1:12" ht="5.25" customHeight="1" x14ac:dyDescent="0.2">
      <c r="B16" s="31"/>
      <c r="C16" s="32"/>
      <c r="D16" s="32"/>
      <c r="E16" s="33"/>
      <c r="F16" s="104"/>
      <c r="H16" s="308"/>
    </row>
    <row r="17" spans="2:13" x14ac:dyDescent="0.2">
      <c r="B17" s="106">
        <f t="shared" ref="B17:B72" si="0">IF(ISBLANK(C17),"",B16+1)</f>
        <v>1</v>
      </c>
      <c r="C17" s="107" t="s">
        <v>303</v>
      </c>
      <c r="D17" s="107" t="s">
        <v>141</v>
      </c>
      <c r="E17" s="108">
        <v>3900</v>
      </c>
      <c r="F17" s="109" t="s">
        <v>301</v>
      </c>
      <c r="H17" s="295" t="s">
        <v>218</v>
      </c>
      <c r="M17" s="2"/>
    </row>
    <row r="18" spans="2:13" x14ac:dyDescent="0.2">
      <c r="B18" s="110">
        <f t="shared" si="0"/>
        <v>2</v>
      </c>
      <c r="C18" s="36" t="s">
        <v>299</v>
      </c>
      <c r="D18" s="36" t="s">
        <v>141</v>
      </c>
      <c r="E18" s="37">
        <v>4065.75</v>
      </c>
      <c r="F18" s="111" t="s">
        <v>301</v>
      </c>
      <c r="H18" s="295" t="s">
        <v>152</v>
      </c>
      <c r="M18" s="2"/>
    </row>
    <row r="19" spans="2:13" x14ac:dyDescent="0.2">
      <c r="B19" s="110">
        <f t="shared" si="0"/>
        <v>3</v>
      </c>
      <c r="C19" s="36" t="s">
        <v>300</v>
      </c>
      <c r="D19" s="36" t="s">
        <v>220</v>
      </c>
      <c r="E19" s="37">
        <v>8310.08</v>
      </c>
      <c r="F19" s="111" t="s">
        <v>301</v>
      </c>
      <c r="H19" s="295" t="s">
        <v>153</v>
      </c>
      <c r="M19" s="2"/>
    </row>
    <row r="20" spans="2:13" x14ac:dyDescent="0.2">
      <c r="B20" s="110">
        <v>4</v>
      </c>
      <c r="C20" s="36" t="s">
        <v>302</v>
      </c>
      <c r="D20" s="36" t="s">
        <v>143</v>
      </c>
      <c r="E20" s="37">
        <v>5387</v>
      </c>
      <c r="F20" s="111" t="s">
        <v>301</v>
      </c>
      <c r="H20" s="295" t="s">
        <v>154</v>
      </c>
      <c r="M20" s="2"/>
    </row>
    <row r="21" spans="2:13" x14ac:dyDescent="0.2">
      <c r="B21" s="110" t="str">
        <f t="shared" si="0"/>
        <v/>
      </c>
      <c r="C21" s="36"/>
      <c r="D21" s="36"/>
      <c r="E21" s="37"/>
      <c r="F21" s="111"/>
      <c r="H21" s="295" t="s">
        <v>155</v>
      </c>
      <c r="M21" s="2"/>
    </row>
    <row r="22" spans="2:13" x14ac:dyDescent="0.2">
      <c r="B22" s="110" t="str">
        <f t="shared" si="0"/>
        <v/>
      </c>
      <c r="C22" s="36"/>
      <c r="D22" s="36"/>
      <c r="E22" s="37"/>
      <c r="F22" s="111"/>
      <c r="H22" s="295" t="s">
        <v>243</v>
      </c>
      <c r="M22" s="2"/>
    </row>
    <row r="23" spans="2:13" x14ac:dyDescent="0.2">
      <c r="B23" s="110" t="str">
        <f t="shared" si="0"/>
        <v/>
      </c>
      <c r="C23" s="36"/>
      <c r="D23" s="36"/>
      <c r="E23" s="37"/>
      <c r="F23" s="111"/>
      <c r="H23" s="295" t="s">
        <v>244</v>
      </c>
      <c r="M23" s="2"/>
    </row>
    <row r="24" spans="2:13" x14ac:dyDescent="0.2">
      <c r="B24" s="110" t="str">
        <f t="shared" si="0"/>
        <v/>
      </c>
      <c r="C24" s="36"/>
      <c r="D24" s="36"/>
      <c r="E24" s="37"/>
      <c r="F24" s="111"/>
      <c r="H24" s="295" t="s">
        <v>245</v>
      </c>
      <c r="M24" s="2"/>
    </row>
    <row r="25" spans="2:13" x14ac:dyDescent="0.2">
      <c r="B25" s="110" t="str">
        <f t="shared" si="0"/>
        <v/>
      </c>
      <c r="C25" s="36"/>
      <c r="D25" s="36"/>
      <c r="E25" s="37"/>
      <c r="F25" s="111"/>
      <c r="H25" s="295" t="s">
        <v>135</v>
      </c>
      <c r="M25" s="2"/>
    </row>
    <row r="26" spans="2:13" x14ac:dyDescent="0.2">
      <c r="B26" s="110" t="str">
        <f t="shared" si="0"/>
        <v/>
      </c>
      <c r="C26" s="36"/>
      <c r="D26" s="36"/>
      <c r="E26" s="37"/>
      <c r="F26" s="111"/>
      <c r="H26" s="295" t="s">
        <v>136</v>
      </c>
      <c r="M26" s="2"/>
    </row>
    <row r="27" spans="2:13" x14ac:dyDescent="0.2">
      <c r="B27" s="110" t="str">
        <f t="shared" si="0"/>
        <v/>
      </c>
      <c r="C27" s="36"/>
      <c r="D27" s="36"/>
      <c r="E27" s="37"/>
      <c r="F27" s="111"/>
      <c r="H27" s="295" t="s">
        <v>137</v>
      </c>
    </row>
    <row r="28" spans="2:13" x14ac:dyDescent="0.2">
      <c r="B28" s="110" t="str">
        <f t="shared" si="0"/>
        <v/>
      </c>
      <c r="C28" s="36"/>
      <c r="D28" s="36"/>
      <c r="E28" s="37"/>
      <c r="F28" s="111"/>
      <c r="H28" s="295" t="s">
        <v>138</v>
      </c>
    </row>
    <row r="29" spans="2:13" x14ac:dyDescent="0.2">
      <c r="B29" s="110" t="str">
        <f t="shared" si="0"/>
        <v/>
      </c>
      <c r="C29" s="36"/>
      <c r="D29" s="36"/>
      <c r="E29" s="37"/>
      <c r="F29" s="111"/>
      <c r="H29" s="295" t="s">
        <v>139</v>
      </c>
    </row>
    <row r="30" spans="2:13" x14ac:dyDescent="0.2">
      <c r="B30" s="110" t="str">
        <f t="shared" si="0"/>
        <v/>
      </c>
      <c r="C30" s="36"/>
      <c r="D30" s="36"/>
      <c r="E30" s="37"/>
      <c r="F30" s="111"/>
      <c r="H30" s="295" t="s">
        <v>140</v>
      </c>
    </row>
    <row r="31" spans="2:13" x14ac:dyDescent="0.2">
      <c r="B31" s="110" t="str">
        <f t="shared" si="0"/>
        <v/>
      </c>
      <c r="C31" s="36"/>
      <c r="D31" s="36"/>
      <c r="E31" s="37"/>
      <c r="F31" s="111"/>
      <c r="H31" s="295" t="s">
        <v>141</v>
      </c>
    </row>
    <row r="32" spans="2:13" x14ac:dyDescent="0.2">
      <c r="B32" s="110" t="str">
        <f t="shared" si="0"/>
        <v/>
      </c>
      <c r="C32" s="36"/>
      <c r="D32" s="36"/>
      <c r="E32" s="37"/>
      <c r="F32" s="111"/>
      <c r="H32" s="295" t="s">
        <v>142</v>
      </c>
    </row>
    <row r="33" spans="2:8" x14ac:dyDescent="0.2">
      <c r="B33" s="110" t="str">
        <f t="shared" si="0"/>
        <v/>
      </c>
      <c r="C33" s="36"/>
      <c r="D33" s="36"/>
      <c r="E33" s="37"/>
      <c r="F33" s="111"/>
      <c r="H33" s="295" t="s">
        <v>143</v>
      </c>
    </row>
    <row r="34" spans="2:8" x14ac:dyDescent="0.2">
      <c r="B34" s="110" t="str">
        <f t="shared" si="0"/>
        <v/>
      </c>
      <c r="C34" s="36"/>
      <c r="D34" s="36"/>
      <c r="E34" s="37"/>
      <c r="F34" s="111"/>
      <c r="H34" s="295" t="s">
        <v>144</v>
      </c>
    </row>
    <row r="35" spans="2:8" x14ac:dyDescent="0.2">
      <c r="B35" s="110" t="str">
        <f t="shared" si="0"/>
        <v/>
      </c>
      <c r="C35" s="36"/>
      <c r="D35" s="36"/>
      <c r="E35" s="37"/>
      <c r="F35" s="111"/>
      <c r="H35" s="295" t="s">
        <v>171</v>
      </c>
    </row>
    <row r="36" spans="2:8" x14ac:dyDescent="0.2">
      <c r="B36" s="110" t="str">
        <f t="shared" si="0"/>
        <v/>
      </c>
      <c r="C36" s="36"/>
      <c r="D36" s="36"/>
      <c r="E36" s="37"/>
      <c r="F36" s="111"/>
      <c r="H36" s="295" t="s">
        <v>150</v>
      </c>
    </row>
    <row r="37" spans="2:8" x14ac:dyDescent="0.2">
      <c r="B37" s="110" t="str">
        <f t="shared" si="0"/>
        <v/>
      </c>
      <c r="C37" s="36"/>
      <c r="D37" s="36"/>
      <c r="E37" s="37"/>
      <c r="F37" s="111"/>
      <c r="H37" s="295" t="s">
        <v>219</v>
      </c>
    </row>
    <row r="38" spans="2:8" x14ac:dyDescent="0.2">
      <c r="B38" s="110" t="str">
        <f t="shared" si="0"/>
        <v/>
      </c>
      <c r="C38" s="36"/>
      <c r="D38" s="36"/>
      <c r="E38" s="37"/>
      <c r="F38" s="111"/>
      <c r="H38" s="295" t="s">
        <v>220</v>
      </c>
    </row>
    <row r="39" spans="2:8" x14ac:dyDescent="0.2">
      <c r="B39" s="110" t="str">
        <f t="shared" si="0"/>
        <v/>
      </c>
      <c r="C39" s="36"/>
      <c r="D39" s="36"/>
      <c r="E39" s="37"/>
      <c r="F39" s="111"/>
      <c r="H39" s="295" t="s">
        <v>221</v>
      </c>
    </row>
    <row r="40" spans="2:8" x14ac:dyDescent="0.2">
      <c r="B40" s="110" t="str">
        <f t="shared" si="0"/>
        <v/>
      </c>
      <c r="C40" s="36"/>
      <c r="D40" s="36"/>
      <c r="E40" s="37"/>
      <c r="F40" s="111"/>
      <c r="H40" s="295" t="s">
        <v>222</v>
      </c>
    </row>
    <row r="41" spans="2:8" x14ac:dyDescent="0.2">
      <c r="B41" s="110" t="str">
        <f t="shared" si="0"/>
        <v/>
      </c>
      <c r="C41" s="36"/>
      <c r="D41" s="36"/>
      <c r="E41" s="37"/>
      <c r="F41" s="111"/>
      <c r="H41" s="295" t="s">
        <v>246</v>
      </c>
    </row>
    <row r="42" spans="2:8" x14ac:dyDescent="0.2">
      <c r="B42" s="110" t="str">
        <f t="shared" si="0"/>
        <v/>
      </c>
      <c r="C42" s="36"/>
      <c r="D42" s="36"/>
      <c r="E42" s="37"/>
      <c r="F42" s="111"/>
      <c r="H42" s="295" t="s">
        <v>223</v>
      </c>
    </row>
    <row r="43" spans="2:8" x14ac:dyDescent="0.2">
      <c r="B43" s="110" t="str">
        <f t="shared" si="0"/>
        <v/>
      </c>
      <c r="C43" s="36"/>
      <c r="D43" s="36"/>
      <c r="E43" s="37"/>
      <c r="F43" s="111"/>
      <c r="H43" s="295" t="s">
        <v>224</v>
      </c>
    </row>
    <row r="44" spans="2:8" x14ac:dyDescent="0.2">
      <c r="B44" s="110" t="str">
        <f t="shared" si="0"/>
        <v/>
      </c>
      <c r="C44" s="36"/>
      <c r="D44" s="36"/>
      <c r="E44" s="37"/>
      <c r="F44" s="111"/>
      <c r="H44" s="295" t="s">
        <v>225</v>
      </c>
    </row>
    <row r="45" spans="2:8" x14ac:dyDescent="0.2">
      <c r="B45" s="110" t="str">
        <f t="shared" si="0"/>
        <v/>
      </c>
      <c r="C45" s="36"/>
      <c r="D45" s="36"/>
      <c r="E45" s="37"/>
      <c r="F45" s="111"/>
      <c r="H45" s="295" t="s">
        <v>226</v>
      </c>
    </row>
    <row r="46" spans="2:8" x14ac:dyDescent="0.2">
      <c r="B46" s="110" t="str">
        <f t="shared" si="0"/>
        <v/>
      </c>
      <c r="C46" s="36"/>
      <c r="D46" s="36"/>
      <c r="E46" s="37"/>
      <c r="F46" s="111"/>
      <c r="H46" s="295" t="s">
        <v>247</v>
      </c>
    </row>
    <row r="47" spans="2:8" x14ac:dyDescent="0.2">
      <c r="B47" s="110" t="str">
        <f t="shared" si="0"/>
        <v/>
      </c>
      <c r="C47" s="36"/>
      <c r="D47" s="36"/>
      <c r="E47" s="37"/>
      <c r="F47" s="111"/>
      <c r="H47" s="295" t="s">
        <v>227</v>
      </c>
    </row>
    <row r="48" spans="2:8" x14ac:dyDescent="0.2">
      <c r="B48" s="110" t="str">
        <f t="shared" si="0"/>
        <v/>
      </c>
      <c r="C48" s="36"/>
      <c r="D48" s="36"/>
      <c r="E48" s="37"/>
      <c r="F48" s="111"/>
      <c r="H48" s="295" t="s">
        <v>228</v>
      </c>
    </row>
    <row r="49" spans="2:8" x14ac:dyDescent="0.2">
      <c r="B49" s="110" t="str">
        <f t="shared" si="0"/>
        <v/>
      </c>
      <c r="C49" s="36"/>
      <c r="D49" s="36"/>
      <c r="E49" s="37"/>
      <c r="F49" s="111"/>
      <c r="H49" s="295" t="s">
        <v>229</v>
      </c>
    </row>
    <row r="50" spans="2:8" x14ac:dyDescent="0.2">
      <c r="B50" s="110" t="str">
        <f t="shared" si="0"/>
        <v/>
      </c>
      <c r="C50" s="36"/>
      <c r="D50" s="36"/>
      <c r="E50" s="37"/>
      <c r="F50" s="111"/>
      <c r="H50" s="295" t="s">
        <v>230</v>
      </c>
    </row>
    <row r="51" spans="2:8" x14ac:dyDescent="0.2">
      <c r="B51" s="110" t="str">
        <f t="shared" si="0"/>
        <v/>
      </c>
      <c r="C51" s="36"/>
      <c r="D51" s="36"/>
      <c r="E51" s="37"/>
      <c r="F51" s="111"/>
      <c r="H51" s="295" t="s">
        <v>231</v>
      </c>
    </row>
    <row r="52" spans="2:8" x14ac:dyDescent="0.2">
      <c r="B52" s="110" t="str">
        <f t="shared" si="0"/>
        <v/>
      </c>
      <c r="C52" s="36"/>
      <c r="D52" s="36"/>
      <c r="E52" s="37"/>
      <c r="F52" s="111"/>
      <c r="H52" s="295" t="s">
        <v>232</v>
      </c>
    </row>
    <row r="53" spans="2:8" x14ac:dyDescent="0.2">
      <c r="B53" s="110" t="str">
        <f t="shared" si="0"/>
        <v/>
      </c>
      <c r="C53" s="36"/>
      <c r="D53" s="36"/>
      <c r="E53" s="37"/>
      <c r="F53" s="111"/>
      <c r="H53" s="295" t="s">
        <v>233</v>
      </c>
    </row>
    <row r="54" spans="2:8" x14ac:dyDescent="0.2">
      <c r="B54" s="110" t="str">
        <f t="shared" si="0"/>
        <v/>
      </c>
      <c r="C54" s="36"/>
      <c r="D54" s="36"/>
      <c r="E54" s="36"/>
      <c r="F54" s="111"/>
      <c r="H54" s="295" t="s">
        <v>234</v>
      </c>
    </row>
    <row r="55" spans="2:8" x14ac:dyDescent="0.2">
      <c r="B55" s="110" t="str">
        <f t="shared" si="0"/>
        <v/>
      </c>
      <c r="C55" s="36"/>
      <c r="D55" s="36"/>
      <c r="E55" s="37"/>
      <c r="F55" s="111"/>
      <c r="H55" s="295" t="s">
        <v>235</v>
      </c>
    </row>
    <row r="56" spans="2:8" x14ac:dyDescent="0.2">
      <c r="B56" s="110" t="str">
        <f t="shared" si="0"/>
        <v/>
      </c>
      <c r="C56" s="36"/>
      <c r="D56" s="36"/>
      <c r="E56" s="36"/>
      <c r="F56" s="111"/>
      <c r="H56" s="295" t="s">
        <v>250</v>
      </c>
    </row>
    <row r="57" spans="2:8" x14ac:dyDescent="0.2">
      <c r="B57" s="110" t="str">
        <f t="shared" si="0"/>
        <v/>
      </c>
      <c r="C57" s="36"/>
      <c r="D57" s="36"/>
      <c r="E57" s="37"/>
      <c r="F57" s="111"/>
      <c r="H57" s="295" t="s">
        <v>236</v>
      </c>
    </row>
    <row r="58" spans="2:8" x14ac:dyDescent="0.2">
      <c r="B58" s="110" t="str">
        <f t="shared" si="0"/>
        <v/>
      </c>
      <c r="C58" s="36"/>
      <c r="D58" s="36"/>
      <c r="E58" s="37"/>
      <c r="F58" s="111"/>
      <c r="H58" s="295" t="s">
        <v>237</v>
      </c>
    </row>
    <row r="59" spans="2:8" x14ac:dyDescent="0.2">
      <c r="B59" s="110" t="str">
        <f t="shared" si="0"/>
        <v/>
      </c>
      <c r="C59" s="36"/>
      <c r="D59" s="36"/>
      <c r="E59" s="37"/>
      <c r="F59" s="111"/>
      <c r="H59" s="295" t="s">
        <v>238</v>
      </c>
    </row>
    <row r="60" spans="2:8" x14ac:dyDescent="0.2">
      <c r="B60" s="110" t="str">
        <f t="shared" si="0"/>
        <v/>
      </c>
      <c r="C60" s="36"/>
      <c r="D60" s="36"/>
      <c r="E60" s="37"/>
      <c r="F60" s="111"/>
      <c r="H60" s="295" t="s">
        <v>239</v>
      </c>
    </row>
    <row r="61" spans="2:8" x14ac:dyDescent="0.2">
      <c r="B61" s="110" t="str">
        <f t="shared" si="0"/>
        <v/>
      </c>
      <c r="C61" s="36"/>
      <c r="D61" s="36"/>
      <c r="E61" s="37"/>
      <c r="F61" s="111"/>
      <c r="H61" s="295" t="s">
        <v>240</v>
      </c>
    </row>
    <row r="62" spans="2:8" x14ac:dyDescent="0.2">
      <c r="B62" s="110" t="str">
        <f t="shared" si="0"/>
        <v/>
      </c>
      <c r="C62" s="36"/>
      <c r="D62" s="36"/>
      <c r="E62" s="37"/>
      <c r="F62" s="111"/>
      <c r="H62" s="295" t="s">
        <v>145</v>
      </c>
    </row>
    <row r="63" spans="2:8" x14ac:dyDescent="0.2">
      <c r="B63" s="110" t="str">
        <f t="shared" si="0"/>
        <v/>
      </c>
      <c r="C63" s="36"/>
      <c r="D63" s="36"/>
      <c r="E63" s="36"/>
      <c r="F63" s="111"/>
      <c r="H63" s="295" t="s">
        <v>146</v>
      </c>
    </row>
    <row r="64" spans="2:8" x14ac:dyDescent="0.2">
      <c r="B64" s="110" t="str">
        <f t="shared" si="0"/>
        <v/>
      </c>
      <c r="C64" s="36"/>
      <c r="D64" s="36"/>
      <c r="E64" s="37"/>
      <c r="F64" s="111"/>
      <c r="H64" s="295" t="s">
        <v>147</v>
      </c>
    </row>
    <row r="65" spans="2:8" x14ac:dyDescent="0.2">
      <c r="B65" s="110" t="str">
        <f t="shared" si="0"/>
        <v/>
      </c>
      <c r="C65" s="36"/>
      <c r="D65" s="36"/>
      <c r="E65" s="36"/>
      <c r="F65" s="111"/>
      <c r="H65" s="295" t="s">
        <v>148</v>
      </c>
    </row>
    <row r="66" spans="2:8" x14ac:dyDescent="0.2">
      <c r="B66" s="110" t="str">
        <f t="shared" si="0"/>
        <v/>
      </c>
      <c r="C66" s="36"/>
      <c r="D66" s="36"/>
      <c r="E66" s="36"/>
      <c r="F66" s="111"/>
      <c r="H66" s="295" t="s">
        <v>241</v>
      </c>
    </row>
    <row r="67" spans="2:8" x14ac:dyDescent="0.2">
      <c r="B67" s="110" t="str">
        <f t="shared" si="0"/>
        <v/>
      </c>
      <c r="C67" s="36"/>
      <c r="D67" s="36"/>
      <c r="E67" s="36"/>
      <c r="F67" s="111"/>
      <c r="H67" s="295" t="s">
        <v>242</v>
      </c>
    </row>
    <row r="68" spans="2:8" x14ac:dyDescent="0.2">
      <c r="B68" s="110" t="str">
        <f t="shared" si="0"/>
        <v/>
      </c>
      <c r="C68" s="36"/>
      <c r="D68" s="36"/>
      <c r="E68" s="36"/>
      <c r="F68" s="111"/>
      <c r="H68" s="295" t="s">
        <v>156</v>
      </c>
    </row>
    <row r="69" spans="2:8" x14ac:dyDescent="0.2">
      <c r="B69" s="110" t="str">
        <f t="shared" si="0"/>
        <v/>
      </c>
      <c r="C69" s="36"/>
      <c r="D69" s="36"/>
      <c r="E69" s="36"/>
      <c r="F69" s="111"/>
      <c r="H69" s="295" t="s">
        <v>149</v>
      </c>
    </row>
    <row r="70" spans="2:8" x14ac:dyDescent="0.2">
      <c r="B70" s="110" t="str">
        <f t="shared" si="0"/>
        <v/>
      </c>
      <c r="C70" s="36"/>
      <c r="D70" s="36"/>
      <c r="E70" s="36"/>
      <c r="F70" s="111"/>
      <c r="H70" s="295" t="s">
        <v>151</v>
      </c>
    </row>
    <row r="71" spans="2:8" x14ac:dyDescent="0.2">
      <c r="B71" s="110" t="str">
        <f t="shared" si="0"/>
        <v/>
      </c>
      <c r="C71" s="36"/>
      <c r="D71" s="36"/>
      <c r="E71" s="36"/>
      <c r="F71" s="111"/>
      <c r="H71" s="295" t="s">
        <v>157</v>
      </c>
    </row>
    <row r="72" spans="2:8" x14ac:dyDescent="0.2">
      <c r="B72" s="112" t="str">
        <f t="shared" si="0"/>
        <v/>
      </c>
      <c r="C72" s="40"/>
      <c r="D72" s="40"/>
      <c r="E72" s="40"/>
      <c r="F72" s="113"/>
      <c r="H72" s="295" t="s">
        <v>248</v>
      </c>
    </row>
    <row r="73" spans="2:8" x14ac:dyDescent="0.2">
      <c r="B73" s="20"/>
      <c r="C73" s="61"/>
      <c r="D73" s="61"/>
      <c r="E73" s="61"/>
      <c r="F73" s="116"/>
    </row>
    <row r="74" spans="2:8" s="43" customFormat="1" x14ac:dyDescent="0.2">
      <c r="B74" s="114" t="s">
        <v>11</v>
      </c>
      <c r="C74" s="121">
        <f>COUNTA(C17:C66)</f>
        <v>4</v>
      </c>
      <c r="D74" s="310"/>
      <c r="E74" s="122" t="s">
        <v>165</v>
      </c>
      <c r="F74" s="115">
        <f>COUNTIF(F17:F72,"Y")</f>
        <v>4</v>
      </c>
    </row>
  </sheetData>
  <phoneticPr fontId="0" type="noConversion"/>
  <pageMargins left="0.25" right="0.25" top="1" bottom="1" header="0.5" footer="0.5"/>
  <pageSetup scale="75"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2.75" x14ac:dyDescent="0.2"/>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T80"/>
  <sheetViews>
    <sheetView showGridLines="0" zoomScale="85" workbookViewId="0">
      <pane ySplit="15" topLeftCell="A53" activePane="bottomLeft" state="frozen"/>
      <selection pane="bottomLeft" activeCell="P26" sqref="P26"/>
    </sheetView>
  </sheetViews>
  <sheetFormatPr defaultRowHeight="12.75" x14ac:dyDescent="0.2"/>
  <cols>
    <col min="1" max="1" width="2.85546875" customWidth="1"/>
    <col min="2" max="2" width="24.85546875" customWidth="1"/>
    <col min="3" max="3" width="6.85546875" customWidth="1"/>
    <col min="5" max="5" width="9.140625" style="134"/>
    <col min="6" max="6" width="11.42578125" style="134" customWidth="1"/>
    <col min="7" max="7" width="9.28515625" style="134" bestFit="1" customWidth="1"/>
    <col min="8" max="8" width="8" bestFit="1" customWidth="1"/>
    <col min="9" max="9" width="9" style="134" hidden="1" customWidth="1"/>
    <col min="10" max="10" width="9.42578125" style="51" hidden="1" customWidth="1"/>
    <col min="11" max="11" width="11.5703125" style="51" hidden="1" customWidth="1"/>
    <col min="12" max="12" width="8" style="146" bestFit="1" customWidth="1"/>
    <col min="14" max="14" width="6.140625" customWidth="1"/>
    <col min="15" max="15" width="7.42578125" bestFit="1" customWidth="1"/>
    <col min="16" max="16" width="5" customWidth="1"/>
    <col min="17" max="17" width="4.140625" customWidth="1"/>
    <col min="18" max="18" width="4.140625" style="130" hidden="1" customWidth="1"/>
    <col min="19" max="19" width="6.140625" style="130" hidden="1" customWidth="1"/>
    <col min="20" max="20" width="10.42578125" style="130" hidden="1" customWidth="1"/>
    <col min="21" max="21" width="3.140625" bestFit="1" customWidth="1"/>
    <col min="22" max="22" width="2.140625" customWidth="1"/>
  </cols>
  <sheetData>
    <row r="1" spans="1:20" x14ac:dyDescent="0.2">
      <c r="B1" t="s">
        <v>0</v>
      </c>
    </row>
    <row r="2" spans="1:20" x14ac:dyDescent="0.2">
      <c r="B2" t="s">
        <v>1</v>
      </c>
      <c r="D2" s="9">
        <v>3.5000000000000003E-2</v>
      </c>
      <c r="N2" s="318" t="s">
        <v>262</v>
      </c>
      <c r="O2" s="319" t="s">
        <v>263</v>
      </c>
      <c r="S2" s="303" t="s">
        <v>40</v>
      </c>
      <c r="T2" s="304">
        <v>0.1235</v>
      </c>
    </row>
    <row r="3" spans="1:20" x14ac:dyDescent="0.2">
      <c r="B3" t="s">
        <v>2</v>
      </c>
      <c r="D3" s="9">
        <v>7.4999999999999997E-3</v>
      </c>
      <c r="E3" s="12">
        <f>+D3+D2</f>
        <v>4.2500000000000003E-2</v>
      </c>
      <c r="F3" s="134" t="s">
        <v>3</v>
      </c>
      <c r="K3"/>
      <c r="N3" s="312" t="s">
        <v>40</v>
      </c>
      <c r="O3" s="313">
        <v>0.1235</v>
      </c>
      <c r="S3" s="303" t="s">
        <v>251</v>
      </c>
      <c r="T3" s="304">
        <v>0.14599999999999999</v>
      </c>
    </row>
    <row r="4" spans="1:20" x14ac:dyDescent="0.2">
      <c r="B4" t="s">
        <v>4</v>
      </c>
      <c r="D4" s="156">
        <v>84500</v>
      </c>
      <c r="N4" s="314" t="s">
        <v>251</v>
      </c>
      <c r="O4" s="315">
        <v>0.14599999999999999</v>
      </c>
      <c r="S4" s="303" t="s">
        <v>256</v>
      </c>
      <c r="T4" s="304">
        <v>9.4500000000000001E-2</v>
      </c>
    </row>
    <row r="5" spans="1:20" x14ac:dyDescent="0.2">
      <c r="B5" t="str">
        <f>"Taxes on first "&amp;D4</f>
        <v>Taxes on first 84500</v>
      </c>
      <c r="D5" s="9">
        <v>7.6999999999999999E-2</v>
      </c>
      <c r="E5" s="143">
        <f>ROUND(D4*D5,0)</f>
        <v>6507</v>
      </c>
      <c r="F5" s="215" t="str">
        <f>"&lt;==Tax on $ "&amp;D4</f>
        <v>&lt;==Tax on $ 84500</v>
      </c>
      <c r="N5" s="314" t="s">
        <v>256</v>
      </c>
      <c r="O5" s="315">
        <v>9.4500000000000001E-2</v>
      </c>
      <c r="S5" s="303" t="s">
        <v>252</v>
      </c>
      <c r="T5" s="304">
        <v>8.8499999999999995E-2</v>
      </c>
    </row>
    <row r="6" spans="1:20" x14ac:dyDescent="0.2">
      <c r="B6" t="str">
        <f>"Taxes on amount over "&amp;D4</f>
        <v>Taxes on amount over 84500</v>
      </c>
      <c r="D6" s="9">
        <v>1.4999999999999999E-2</v>
      </c>
      <c r="N6" s="314" t="s">
        <v>252</v>
      </c>
      <c r="O6" s="315">
        <v>8.8499999999999995E-2</v>
      </c>
      <c r="S6" s="303" t="s">
        <v>253</v>
      </c>
      <c r="T6" s="304">
        <v>0.191</v>
      </c>
    </row>
    <row r="7" spans="1:20" x14ac:dyDescent="0.2">
      <c r="B7" t="s">
        <v>5</v>
      </c>
      <c r="D7" s="10">
        <v>4800</v>
      </c>
      <c r="J7" s="52"/>
      <c r="N7" s="314" t="s">
        <v>253</v>
      </c>
      <c r="O7" s="315">
        <v>0.191</v>
      </c>
      <c r="S7" s="303" t="s">
        <v>254</v>
      </c>
      <c r="T7" s="304">
        <v>7.8E-2</v>
      </c>
    </row>
    <row r="8" spans="1:20" x14ac:dyDescent="0.2">
      <c r="B8" t="s">
        <v>6</v>
      </c>
      <c r="D8" s="9">
        <f>VLOOKUP('Data Entry'!$B$2,'Proll Data'!$S$2:$T$8,2,FALSE)</f>
        <v>7.8E-2</v>
      </c>
      <c r="H8" s="1"/>
      <c r="J8" s="52"/>
      <c r="N8" s="316" t="s">
        <v>254</v>
      </c>
      <c r="O8" s="317">
        <v>7.8E-2</v>
      </c>
      <c r="S8" s="303" t="s">
        <v>255</v>
      </c>
      <c r="T8" s="304">
        <v>7.0000000000000007E-2</v>
      </c>
    </row>
    <row r="9" spans="1:20" hidden="1" x14ac:dyDescent="0.2">
      <c r="B9" t="s">
        <v>7</v>
      </c>
      <c r="D9" s="9">
        <v>0</v>
      </c>
      <c r="F9" s="144"/>
      <c r="H9" s="1"/>
      <c r="J9" s="52"/>
      <c r="N9" s="303" t="s">
        <v>255</v>
      </c>
      <c r="O9" s="304">
        <v>7.0000000000000007E-2</v>
      </c>
      <c r="S9" s="303"/>
    </row>
    <row r="10" spans="1:20" x14ac:dyDescent="0.2">
      <c r="D10" s="1"/>
      <c r="H10" s="1"/>
      <c r="J10" s="52"/>
      <c r="S10" s="303"/>
    </row>
    <row r="11" spans="1:20" ht="5.25" customHeight="1" x14ac:dyDescent="0.2">
      <c r="B11" s="25"/>
      <c r="C11" s="25"/>
      <c r="D11" s="26"/>
      <c r="E11" s="144"/>
    </row>
    <row r="12" spans="1:20" x14ac:dyDescent="0.2">
      <c r="B12" s="30"/>
      <c r="C12" s="30"/>
      <c r="D12" s="28"/>
      <c r="E12" s="135"/>
      <c r="F12" s="135"/>
      <c r="G12" s="135"/>
      <c r="H12" s="28" t="s">
        <v>103</v>
      </c>
      <c r="I12" s="135"/>
      <c r="J12" s="53"/>
      <c r="K12" s="53"/>
      <c r="L12" s="147"/>
      <c r="N12" s="152"/>
    </row>
    <row r="13" spans="1:20" x14ac:dyDescent="0.2">
      <c r="B13" s="47"/>
      <c r="C13" s="47"/>
      <c r="D13" s="48" t="s">
        <v>8</v>
      </c>
      <c r="E13" s="136" t="s">
        <v>9</v>
      </c>
      <c r="F13" s="136" t="s">
        <v>249</v>
      </c>
      <c r="G13" s="136" t="s">
        <v>10</v>
      </c>
      <c r="H13" s="48" t="s">
        <v>10</v>
      </c>
      <c r="I13" s="136" t="s">
        <v>158</v>
      </c>
      <c r="J13" s="60" t="s">
        <v>100</v>
      </c>
      <c r="K13" s="60" t="s">
        <v>11</v>
      </c>
      <c r="L13" s="148" t="s">
        <v>12</v>
      </c>
      <c r="N13" s="152"/>
    </row>
    <row r="14" spans="1:20" x14ac:dyDescent="0.2">
      <c r="B14" s="29" t="s">
        <v>13</v>
      </c>
      <c r="C14" s="29" t="s">
        <v>211</v>
      </c>
      <c r="D14" s="46" t="s">
        <v>15</v>
      </c>
      <c r="E14" s="137" t="s">
        <v>2</v>
      </c>
      <c r="F14" s="137" t="s">
        <v>15</v>
      </c>
      <c r="G14" s="137" t="s">
        <v>16</v>
      </c>
      <c r="H14" s="46" t="s">
        <v>17</v>
      </c>
      <c r="I14" s="137" t="s">
        <v>159</v>
      </c>
      <c r="J14" s="59" t="s">
        <v>18</v>
      </c>
      <c r="K14" s="59" t="s">
        <v>19</v>
      </c>
      <c r="L14" s="149" t="s">
        <v>17</v>
      </c>
      <c r="N14" s="152"/>
    </row>
    <row r="15" spans="1:20" ht="3.75" customHeight="1" x14ac:dyDescent="0.2">
      <c r="B15" s="31"/>
      <c r="C15" s="32"/>
      <c r="D15" s="33"/>
      <c r="E15" s="138"/>
      <c r="F15" s="138"/>
      <c r="G15" s="138"/>
      <c r="H15" s="33"/>
      <c r="I15" s="138"/>
      <c r="J15" s="54"/>
      <c r="K15" s="55"/>
      <c r="L15" s="150"/>
    </row>
    <row r="16" spans="1:20" x14ac:dyDescent="0.2">
      <c r="A16">
        <f>IF(ISBLANK('Data Entry'!C17)," ",('Data Entry'!B17))</f>
        <v>1</v>
      </c>
      <c r="B16" s="298" t="str">
        <f>IF(ISTEXT('Data Entry'!C17),'Data Entry'!C17," ")</f>
        <v>Sarah Haden</v>
      </c>
      <c r="C16" s="107">
        <f>IF(ISBLANK('Data Entry'!C17)," ",'Data Entry'!$B$4)</f>
        <v>111721</v>
      </c>
      <c r="D16" s="108">
        <f>'Data Entry'!E17</f>
        <v>3900</v>
      </c>
      <c r="E16" s="153">
        <f>ROUND(D16*$E$3,0)</f>
        <v>166</v>
      </c>
      <c r="F16" s="153">
        <f>ROUND(+E16+D16,0)</f>
        <v>4066</v>
      </c>
      <c r="G16" s="153">
        <f>IF(F16=0,0,ROUND((+F16*12*$D$8+$D$7),0))</f>
        <v>8606</v>
      </c>
      <c r="H16" s="299">
        <f>IF(F16*12&gt;$D$4,((F16*12-$D$4)*$D$6+$E$5),F16*12*$D$5)</f>
        <v>3756.9839999999999</v>
      </c>
      <c r="I16" s="153">
        <f>VLOOKUP('Data Entry'!D17,'Proll Data'!$S$19:$T$74,2,FALSE)</f>
        <v>3249.1240875912408</v>
      </c>
      <c r="J16" s="300">
        <f>ROUND(+D16*$D$9*12,0)</f>
        <v>0</v>
      </c>
      <c r="K16" s="300">
        <f t="shared" ref="K16:K47" si="0">ROUND(F16*12+I16,0)</f>
        <v>52041</v>
      </c>
      <c r="L16" s="297">
        <f>IF(F16*2+I16&gt;$D$4,(($D$4-(F16*2))*$D$5)+(((F16*2)-$D$4+I16)*$D$6),I16*$D$5)</f>
        <v>250.18255474452553</v>
      </c>
      <c r="T16" s="131" t="s">
        <v>160</v>
      </c>
    </row>
    <row r="17" spans="1:20" x14ac:dyDescent="0.2">
      <c r="A17">
        <f>IF(ISBLANK('Data Entry'!C18)," ",('Data Entry'!B18))</f>
        <v>2</v>
      </c>
      <c r="B17" s="35" t="str">
        <f>IF(ISTEXT('Data Entry'!C18),'Data Entry'!C18," ")</f>
        <v>Kimberly Nelson</v>
      </c>
      <c r="C17" s="36">
        <f>IF(ISBLANK('Data Entry'!C18)," ",'Data Entry'!$B$4)</f>
        <v>111721</v>
      </c>
      <c r="D17" s="37">
        <f>'Data Entry'!E18</f>
        <v>4065.75</v>
      </c>
      <c r="E17" s="139">
        <f>ROUND(D17*$E$3,0)</f>
        <v>173</v>
      </c>
      <c r="F17" s="139">
        <f>ROUND(+E17+D17,0)</f>
        <v>4239</v>
      </c>
      <c r="G17" s="139">
        <f t="shared" ref="G17:G71" si="1">IF(F17=0,0,ROUND((+F17*12*$D$8+$D$7),0))</f>
        <v>8768</v>
      </c>
      <c r="H17" s="38">
        <f>IF(F17*12&gt;$D$4,((F17*12-$D$4)*$D$6+$E$5),F17*12*$D$5)</f>
        <v>3916.8359999999998</v>
      </c>
      <c r="I17" s="139">
        <f>VLOOKUP('Data Entry'!D18,'Proll Data'!$S$19:$T$74,2,FALSE)</f>
        <v>3249.1240875912408</v>
      </c>
      <c r="J17" s="56">
        <f t="shared" ref="J17:J71" si="2">ROUND(+D17*$D$9*12,0)</f>
        <v>0</v>
      </c>
      <c r="K17" s="56">
        <f t="shared" si="0"/>
        <v>54117</v>
      </c>
      <c r="L17" s="301">
        <f t="shared" ref="L17:L71" si="3">IF(F17*2+I17&gt;$D$4,(($D$4-(F17*2))*$D$5)+(((F17*2)-$D$4+I17)*$D$6),I17*$D$5)</f>
        <v>250.18255474452553</v>
      </c>
      <c r="R17" s="132" t="s">
        <v>161</v>
      </c>
      <c r="S17" s="130" t="s">
        <v>104</v>
      </c>
      <c r="T17" s="131" t="s">
        <v>158</v>
      </c>
    </row>
    <row r="18" spans="1:20" x14ac:dyDescent="0.2">
      <c r="A18">
        <f>IF(ISBLANK('Data Entry'!C19)," ",('Data Entry'!B19))</f>
        <v>3</v>
      </c>
      <c r="B18" s="35" t="str">
        <f>IF(ISTEXT('Data Entry'!C19),'Data Entry'!C19," ")</f>
        <v>Gina Taylor</v>
      </c>
      <c r="C18" s="36">
        <f>IF(ISBLANK('Data Entry'!C19)," ",'Data Entry'!$B$4)</f>
        <v>111721</v>
      </c>
      <c r="D18" s="37">
        <f>'Data Entry'!E19</f>
        <v>8310.08</v>
      </c>
      <c r="E18" s="139">
        <f t="shared" ref="E18:E71" si="4">ROUND(D18*$E$3,0)</f>
        <v>353</v>
      </c>
      <c r="F18" s="139">
        <f t="shared" ref="F18:F71" si="5">ROUND(+E18+D18,0)</f>
        <v>8663</v>
      </c>
      <c r="G18" s="139">
        <f t="shared" si="1"/>
        <v>12909</v>
      </c>
      <c r="H18" s="38">
        <f t="shared" ref="H18:H71" si="6">IF(F18*12&gt;$D$4,((F18*12-$D$4)*$D$6+$E$5),F18*12*$D$5)</f>
        <v>6798.84</v>
      </c>
      <c r="I18" s="139">
        <f>VLOOKUP('Data Entry'!D19,'Proll Data'!$S$19:$T$74,2,FALSE)</f>
        <v>22075</v>
      </c>
      <c r="J18" s="56">
        <f t="shared" si="2"/>
        <v>0</v>
      </c>
      <c r="K18" s="56">
        <f t="shared" si="0"/>
        <v>126031</v>
      </c>
      <c r="L18" s="301">
        <f t="shared" si="3"/>
        <v>1699.7750000000001</v>
      </c>
    </row>
    <row r="19" spans="1:20" x14ac:dyDescent="0.2">
      <c r="A19">
        <f>IF(ISBLANK('Data Entry'!C20)," ",('Data Entry'!B20))</f>
        <v>4</v>
      </c>
      <c r="B19" s="35" t="str">
        <f>IF(ISTEXT('Data Entry'!C20),'Data Entry'!C20," ")</f>
        <v>Debbie Moore</v>
      </c>
      <c r="C19" s="36">
        <f>IF(ISBLANK('Data Entry'!C20)," ",'Data Entry'!$B$4)</f>
        <v>111721</v>
      </c>
      <c r="D19" s="37">
        <f>'Data Entry'!E20</f>
        <v>5387</v>
      </c>
      <c r="E19" s="139">
        <f t="shared" si="4"/>
        <v>229</v>
      </c>
      <c r="F19" s="139">
        <f t="shared" si="5"/>
        <v>5616</v>
      </c>
      <c r="G19" s="139">
        <f t="shared" si="1"/>
        <v>10057</v>
      </c>
      <c r="H19" s="38">
        <f t="shared" si="6"/>
        <v>5189.1840000000002</v>
      </c>
      <c r="I19" s="139">
        <f>VLOOKUP('Data Entry'!D20,'Proll Data'!$S$19:$T$74,2,FALSE)</f>
        <v>3511.8390804597702</v>
      </c>
      <c r="J19" s="56">
        <f t="shared" si="2"/>
        <v>0</v>
      </c>
      <c r="K19" s="56">
        <f t="shared" si="0"/>
        <v>70904</v>
      </c>
      <c r="L19" s="301">
        <f t="shared" si="3"/>
        <v>270.41160919540232</v>
      </c>
      <c r="R19" s="130" t="s">
        <v>217</v>
      </c>
      <c r="S19" s="295" t="s">
        <v>218</v>
      </c>
      <c r="T19" s="296">
        <v>9600</v>
      </c>
    </row>
    <row r="20" spans="1:20" x14ac:dyDescent="0.2">
      <c r="A20" t="str">
        <f>IF(ISBLANK('Data Entry'!C21)," ",('Data Entry'!B21))</f>
        <v xml:space="preserve"> </v>
      </c>
      <c r="B20" s="35" t="str">
        <f>IF(ISTEXT('Data Entry'!C21),'Data Entry'!C21," ")</f>
        <v xml:space="preserve"> </v>
      </c>
      <c r="C20" s="36" t="str">
        <f>IF(ISBLANK('Data Entry'!C21)," ",'Data Entry'!$B$4)</f>
        <v xml:space="preserve"> </v>
      </c>
      <c r="D20" s="37">
        <f>'Data Entry'!E21</f>
        <v>0</v>
      </c>
      <c r="E20" s="139">
        <f t="shared" si="4"/>
        <v>0</v>
      </c>
      <c r="F20" s="139">
        <f t="shared" si="5"/>
        <v>0</v>
      </c>
      <c r="G20" s="139">
        <f t="shared" si="1"/>
        <v>0</v>
      </c>
      <c r="H20" s="38">
        <f t="shared" si="6"/>
        <v>0</v>
      </c>
      <c r="I20" s="139" t="e">
        <f>VLOOKUP('Data Entry'!D21,'Proll Data'!$S$19:$T$74,2,FALSE)</f>
        <v>#N/A</v>
      </c>
      <c r="J20" s="56">
        <f t="shared" si="2"/>
        <v>0</v>
      </c>
      <c r="K20" s="56" t="e">
        <f t="shared" si="0"/>
        <v>#N/A</v>
      </c>
      <c r="L20" s="301" t="e">
        <f t="shared" si="3"/>
        <v>#N/A</v>
      </c>
      <c r="R20" s="130" t="s">
        <v>217</v>
      </c>
      <c r="S20" s="295" t="s">
        <v>152</v>
      </c>
      <c r="T20" s="296">
        <v>1600</v>
      </c>
    </row>
    <row r="21" spans="1:20" x14ac:dyDescent="0.2">
      <c r="A21" t="str">
        <f>IF(ISBLANK('Data Entry'!C22)," ",('Data Entry'!B22))</f>
        <v xml:space="preserve"> </v>
      </c>
      <c r="B21" s="35" t="str">
        <f>IF(ISTEXT('Data Entry'!C22),'Data Entry'!C22," ")</f>
        <v xml:space="preserve"> </v>
      </c>
      <c r="C21" s="36" t="str">
        <f>IF(ISBLANK('Data Entry'!C22)," ",'Data Entry'!$B$4)</f>
        <v xml:space="preserve"> </v>
      </c>
      <c r="D21" s="37">
        <f>'Data Entry'!E22</f>
        <v>0</v>
      </c>
      <c r="E21" s="139">
        <f t="shared" si="4"/>
        <v>0</v>
      </c>
      <c r="F21" s="139">
        <f t="shared" si="5"/>
        <v>0</v>
      </c>
      <c r="G21" s="139">
        <f t="shared" si="1"/>
        <v>0</v>
      </c>
      <c r="H21" s="38">
        <f t="shared" si="6"/>
        <v>0</v>
      </c>
      <c r="I21" s="139" t="e">
        <f>VLOOKUP('Data Entry'!D22,'Proll Data'!$S$19:$T$74,2,FALSE)</f>
        <v>#N/A</v>
      </c>
      <c r="J21" s="56">
        <f t="shared" si="2"/>
        <v>0</v>
      </c>
      <c r="K21" s="56" t="e">
        <f t="shared" si="0"/>
        <v>#N/A</v>
      </c>
      <c r="L21" s="301" t="e">
        <f t="shared" si="3"/>
        <v>#N/A</v>
      </c>
      <c r="R21" s="130" t="s">
        <v>217</v>
      </c>
      <c r="S21" s="295" t="s">
        <v>153</v>
      </c>
      <c r="T21" s="296">
        <v>29142.857142857141</v>
      </c>
    </row>
    <row r="22" spans="1:20" x14ac:dyDescent="0.2">
      <c r="A22" t="str">
        <f>IF(ISBLANK('Data Entry'!C23)," ",('Data Entry'!B23))</f>
        <v xml:space="preserve"> </v>
      </c>
      <c r="B22" s="35" t="str">
        <f>IF(ISTEXT('Data Entry'!C23),'Data Entry'!C23," ")</f>
        <v xml:space="preserve"> </v>
      </c>
      <c r="C22" s="36" t="str">
        <f>IF(ISBLANK('Data Entry'!C23)," ",'Data Entry'!$B$4)</f>
        <v xml:space="preserve"> </v>
      </c>
      <c r="D22" s="37">
        <f>'Data Entry'!E23</f>
        <v>0</v>
      </c>
      <c r="E22" s="139">
        <f t="shared" si="4"/>
        <v>0</v>
      </c>
      <c r="F22" s="139">
        <f t="shared" si="5"/>
        <v>0</v>
      </c>
      <c r="G22" s="139">
        <f t="shared" si="1"/>
        <v>0</v>
      </c>
      <c r="H22" s="38">
        <f t="shared" si="6"/>
        <v>0</v>
      </c>
      <c r="I22" s="139" t="e">
        <f>VLOOKUP('Data Entry'!D23,'Proll Data'!$S$19:$T$74,2,FALSE)</f>
        <v>#N/A</v>
      </c>
      <c r="J22" s="56">
        <f t="shared" si="2"/>
        <v>0</v>
      </c>
      <c r="K22" s="56" t="e">
        <f t="shared" si="0"/>
        <v>#N/A</v>
      </c>
      <c r="L22" s="301" t="e">
        <f t="shared" si="3"/>
        <v>#N/A</v>
      </c>
      <c r="R22" s="130" t="s">
        <v>217</v>
      </c>
      <c r="S22" s="295" t="s">
        <v>154</v>
      </c>
      <c r="T22" s="296">
        <v>43000</v>
      </c>
    </row>
    <row r="23" spans="1:20" x14ac:dyDescent="0.2">
      <c r="A23" t="str">
        <f>IF(ISBLANK('Data Entry'!C24)," ",('Data Entry'!B24))</f>
        <v xml:space="preserve"> </v>
      </c>
      <c r="B23" s="35" t="str">
        <f>IF(ISTEXT('Data Entry'!C24),'Data Entry'!C24," ")</f>
        <v xml:space="preserve"> </v>
      </c>
      <c r="C23" s="36" t="str">
        <f>IF(ISBLANK('Data Entry'!C24)," ",'Data Entry'!$B$4)</f>
        <v xml:space="preserve"> </v>
      </c>
      <c r="D23" s="37">
        <f>'Data Entry'!E24</f>
        <v>0</v>
      </c>
      <c r="E23" s="139">
        <f t="shared" si="4"/>
        <v>0</v>
      </c>
      <c r="F23" s="139">
        <f t="shared" si="5"/>
        <v>0</v>
      </c>
      <c r="G23" s="139">
        <f t="shared" si="1"/>
        <v>0</v>
      </c>
      <c r="H23" s="38">
        <f t="shared" si="6"/>
        <v>0</v>
      </c>
      <c r="I23" s="139" t="e">
        <f>VLOOKUP('Data Entry'!D24,'Proll Data'!$S$19:$T$74,2,FALSE)</f>
        <v>#N/A</v>
      </c>
      <c r="J23" s="56">
        <f t="shared" si="2"/>
        <v>0</v>
      </c>
      <c r="K23" s="56" t="e">
        <f t="shared" si="0"/>
        <v>#N/A</v>
      </c>
      <c r="L23" s="301" t="e">
        <f t="shared" si="3"/>
        <v>#N/A</v>
      </c>
      <c r="R23" s="130" t="s">
        <v>217</v>
      </c>
      <c r="S23" s="295" t="s">
        <v>155</v>
      </c>
      <c r="T23" s="296">
        <v>47500</v>
      </c>
    </row>
    <row r="24" spans="1:20" x14ac:dyDescent="0.2">
      <c r="A24" t="str">
        <f>IF(ISBLANK('Data Entry'!C25)," ",('Data Entry'!B25))</f>
        <v xml:space="preserve"> </v>
      </c>
      <c r="B24" s="35" t="str">
        <f>IF(ISTEXT('Data Entry'!C25),'Data Entry'!C25," ")</f>
        <v xml:space="preserve"> </v>
      </c>
      <c r="C24" s="36" t="str">
        <f>IF(ISBLANK('Data Entry'!C25)," ",'Data Entry'!$B$4)</f>
        <v xml:space="preserve"> </v>
      </c>
      <c r="D24" s="37">
        <f>'Data Entry'!E25</f>
        <v>0</v>
      </c>
      <c r="E24" s="139">
        <f t="shared" si="4"/>
        <v>0</v>
      </c>
      <c r="F24" s="139">
        <f t="shared" si="5"/>
        <v>0</v>
      </c>
      <c r="G24" s="139">
        <f t="shared" si="1"/>
        <v>0</v>
      </c>
      <c r="H24" s="38">
        <f t="shared" si="6"/>
        <v>0</v>
      </c>
      <c r="I24" s="139" t="e">
        <f>VLOOKUP('Data Entry'!D25,'Proll Data'!$S$19:$T$74,2,FALSE)</f>
        <v>#N/A</v>
      </c>
      <c r="J24" s="56">
        <f t="shared" si="2"/>
        <v>0</v>
      </c>
      <c r="K24" s="56" t="e">
        <f t="shared" si="0"/>
        <v>#N/A</v>
      </c>
      <c r="L24" s="301" t="e">
        <f t="shared" si="3"/>
        <v>#N/A</v>
      </c>
      <c r="R24" s="130" t="s">
        <v>217</v>
      </c>
      <c r="S24" s="295" t="s">
        <v>243</v>
      </c>
      <c r="T24" s="296">
        <v>1000</v>
      </c>
    </row>
    <row r="25" spans="1:20" x14ac:dyDescent="0.2">
      <c r="A25" t="str">
        <f>IF(ISBLANK('Data Entry'!C26)," ",('Data Entry'!B26))</f>
        <v xml:space="preserve"> </v>
      </c>
      <c r="B25" s="35" t="str">
        <f>IF(ISTEXT('Data Entry'!C26),'Data Entry'!C26," ")</f>
        <v xml:space="preserve"> </v>
      </c>
      <c r="C25" s="36" t="str">
        <f>IF(ISBLANK('Data Entry'!C26)," ",'Data Entry'!$B$4)</f>
        <v xml:space="preserve"> </v>
      </c>
      <c r="D25" s="37">
        <f>'Data Entry'!E26</f>
        <v>0</v>
      </c>
      <c r="E25" s="139">
        <f t="shared" si="4"/>
        <v>0</v>
      </c>
      <c r="F25" s="139">
        <f t="shared" si="5"/>
        <v>0</v>
      </c>
      <c r="G25" s="139">
        <f t="shared" si="1"/>
        <v>0</v>
      </c>
      <c r="H25" s="38">
        <f t="shared" si="6"/>
        <v>0</v>
      </c>
      <c r="I25" s="139" t="e">
        <f>VLOOKUP('Data Entry'!D26,'Proll Data'!$S$19:$T$74,2,FALSE)</f>
        <v>#N/A</v>
      </c>
      <c r="J25" s="56">
        <f t="shared" si="2"/>
        <v>0</v>
      </c>
      <c r="K25" s="56" t="e">
        <f t="shared" si="0"/>
        <v>#N/A</v>
      </c>
      <c r="L25" s="301" t="e">
        <f t="shared" si="3"/>
        <v>#N/A</v>
      </c>
      <c r="R25" s="130" t="s">
        <v>217</v>
      </c>
      <c r="S25" s="295" t="s">
        <v>244</v>
      </c>
      <c r="T25" s="296">
        <v>1000</v>
      </c>
    </row>
    <row r="26" spans="1:20" x14ac:dyDescent="0.2">
      <c r="A26" t="str">
        <f>IF(ISBLANK('Data Entry'!C27)," ",('Data Entry'!B27))</f>
        <v xml:space="preserve"> </v>
      </c>
      <c r="B26" s="35" t="str">
        <f>IF(ISTEXT('Data Entry'!C27),'Data Entry'!C27," ")</f>
        <v xml:space="preserve"> </v>
      </c>
      <c r="C26" s="36" t="str">
        <f>IF(ISBLANK('Data Entry'!C27)," ",'Data Entry'!$B$4)</f>
        <v xml:space="preserve"> </v>
      </c>
      <c r="D26" s="37">
        <f>'Data Entry'!E27</f>
        <v>0</v>
      </c>
      <c r="E26" s="139">
        <f t="shared" si="4"/>
        <v>0</v>
      </c>
      <c r="F26" s="139">
        <f t="shared" si="5"/>
        <v>0</v>
      </c>
      <c r="G26" s="139">
        <f t="shared" si="1"/>
        <v>0</v>
      </c>
      <c r="H26" s="38">
        <f t="shared" si="6"/>
        <v>0</v>
      </c>
      <c r="I26" s="139" t="e">
        <f>VLOOKUP('Data Entry'!D27,'Proll Data'!$S$19:$T$74,2,FALSE)</f>
        <v>#N/A</v>
      </c>
      <c r="J26" s="56">
        <f t="shared" si="2"/>
        <v>0</v>
      </c>
      <c r="K26" s="56" t="e">
        <f t="shared" si="0"/>
        <v>#N/A</v>
      </c>
      <c r="L26" s="301" t="e">
        <f t="shared" si="3"/>
        <v>#N/A</v>
      </c>
      <c r="R26" s="130" t="s">
        <v>217</v>
      </c>
      <c r="S26" s="295" t="s">
        <v>245</v>
      </c>
      <c r="T26" s="296">
        <v>1000</v>
      </c>
    </row>
    <row r="27" spans="1:20" x14ac:dyDescent="0.2">
      <c r="A27" t="str">
        <f>IF(ISBLANK('Data Entry'!C28)," ",('Data Entry'!B28))</f>
        <v xml:space="preserve"> </v>
      </c>
      <c r="B27" s="35" t="str">
        <f>IF(ISTEXT('Data Entry'!C28),'Data Entry'!C28," ")</f>
        <v xml:space="preserve"> </v>
      </c>
      <c r="C27" s="36" t="str">
        <f>IF(ISBLANK('Data Entry'!C28)," ",'Data Entry'!$B$4)</f>
        <v xml:space="preserve"> </v>
      </c>
      <c r="D27" s="37">
        <f>'Data Entry'!E28</f>
        <v>0</v>
      </c>
      <c r="E27" s="139">
        <f t="shared" si="4"/>
        <v>0</v>
      </c>
      <c r="F27" s="139">
        <f t="shared" si="5"/>
        <v>0</v>
      </c>
      <c r="G27" s="139">
        <f t="shared" si="1"/>
        <v>0</v>
      </c>
      <c r="H27" s="38">
        <f t="shared" si="6"/>
        <v>0</v>
      </c>
      <c r="I27" s="139" t="e">
        <f>VLOOKUP('Data Entry'!D28,'Proll Data'!$S$19:$T$74,2,FALSE)</f>
        <v>#N/A</v>
      </c>
      <c r="J27" s="56">
        <f t="shared" si="2"/>
        <v>0</v>
      </c>
      <c r="K27" s="56" t="e">
        <f t="shared" si="0"/>
        <v>#N/A</v>
      </c>
      <c r="L27" s="301" t="e">
        <f t="shared" si="3"/>
        <v>#N/A</v>
      </c>
      <c r="R27" s="130" t="s">
        <v>217</v>
      </c>
      <c r="S27" s="295" t="s">
        <v>135</v>
      </c>
      <c r="T27" s="296">
        <v>923.63636363636363</v>
      </c>
    </row>
    <row r="28" spans="1:20" x14ac:dyDescent="0.2">
      <c r="A28" t="str">
        <f>IF(ISBLANK('Data Entry'!C29)," ",('Data Entry'!B29))</f>
        <v xml:space="preserve"> </v>
      </c>
      <c r="B28" s="35" t="str">
        <f>IF(ISTEXT('Data Entry'!C29),'Data Entry'!C29," ")</f>
        <v xml:space="preserve"> </v>
      </c>
      <c r="C28" s="36" t="str">
        <f>IF(ISBLANK('Data Entry'!C29)," ",'Data Entry'!$B$4)</f>
        <v xml:space="preserve"> </v>
      </c>
      <c r="D28" s="37">
        <f>'Data Entry'!E29</f>
        <v>0</v>
      </c>
      <c r="E28" s="139">
        <f t="shared" si="4"/>
        <v>0</v>
      </c>
      <c r="F28" s="139">
        <f t="shared" si="5"/>
        <v>0</v>
      </c>
      <c r="G28" s="139">
        <f t="shared" si="1"/>
        <v>0</v>
      </c>
      <c r="H28" s="38">
        <f t="shared" si="6"/>
        <v>0</v>
      </c>
      <c r="I28" s="139" t="e">
        <f>VLOOKUP('Data Entry'!D29,'Proll Data'!$S$19:$T$74,2,FALSE)</f>
        <v>#N/A</v>
      </c>
      <c r="J28" s="56">
        <f t="shared" si="2"/>
        <v>0</v>
      </c>
      <c r="K28" s="56" t="e">
        <f t="shared" si="0"/>
        <v>#N/A</v>
      </c>
      <c r="L28" s="301" t="e">
        <f t="shared" si="3"/>
        <v>#N/A</v>
      </c>
      <c r="R28" s="130" t="s">
        <v>217</v>
      </c>
      <c r="S28" s="295" t="s">
        <v>136</v>
      </c>
      <c r="T28" s="296">
        <v>1115.8421052631579</v>
      </c>
    </row>
    <row r="29" spans="1:20" x14ac:dyDescent="0.2">
      <c r="A29" t="str">
        <f>IF(ISBLANK('Data Entry'!C30)," ",('Data Entry'!B30))</f>
        <v xml:space="preserve"> </v>
      </c>
      <c r="B29" s="35" t="str">
        <f>IF(ISTEXT('Data Entry'!C30),'Data Entry'!C30," ")</f>
        <v xml:space="preserve"> </v>
      </c>
      <c r="C29" s="36" t="str">
        <f>IF(ISBLANK('Data Entry'!C30)," ",'Data Entry'!$B$4)</f>
        <v xml:space="preserve"> </v>
      </c>
      <c r="D29" s="37">
        <f>'Data Entry'!E30</f>
        <v>0</v>
      </c>
      <c r="E29" s="139">
        <f t="shared" si="4"/>
        <v>0</v>
      </c>
      <c r="F29" s="139">
        <f t="shared" si="5"/>
        <v>0</v>
      </c>
      <c r="G29" s="139">
        <f t="shared" si="1"/>
        <v>0</v>
      </c>
      <c r="H29" s="38">
        <f t="shared" si="6"/>
        <v>0</v>
      </c>
      <c r="I29" s="139" t="e">
        <f>VLOOKUP('Data Entry'!D30,'Proll Data'!$S$19:$T$74,2,FALSE)</f>
        <v>#N/A</v>
      </c>
      <c r="J29" s="56">
        <f t="shared" si="2"/>
        <v>0</v>
      </c>
      <c r="K29" s="56" t="e">
        <f t="shared" si="0"/>
        <v>#N/A</v>
      </c>
      <c r="L29" s="301" t="e">
        <f t="shared" si="3"/>
        <v>#N/A</v>
      </c>
      <c r="R29" s="130" t="s">
        <v>217</v>
      </c>
      <c r="S29" s="295" t="s">
        <v>137</v>
      </c>
      <c r="T29" s="296">
        <v>1833.2075471698113</v>
      </c>
    </row>
    <row r="30" spans="1:20" x14ac:dyDescent="0.2">
      <c r="A30" t="str">
        <f>IF(ISBLANK('Data Entry'!C31)," ",('Data Entry'!B31))</f>
        <v xml:space="preserve"> </v>
      </c>
      <c r="B30" s="35" t="str">
        <f>IF(ISTEXT('Data Entry'!C31),'Data Entry'!C31," ")</f>
        <v xml:space="preserve"> </v>
      </c>
      <c r="C30" s="36" t="str">
        <f>IF(ISBLANK('Data Entry'!C31)," ",'Data Entry'!$B$4)</f>
        <v xml:space="preserve"> </v>
      </c>
      <c r="D30" s="37">
        <f>'Data Entry'!E31</f>
        <v>0</v>
      </c>
      <c r="E30" s="139">
        <f t="shared" si="4"/>
        <v>0</v>
      </c>
      <c r="F30" s="139">
        <f t="shared" si="5"/>
        <v>0</v>
      </c>
      <c r="G30" s="139">
        <f t="shared" si="1"/>
        <v>0</v>
      </c>
      <c r="H30" s="38">
        <f t="shared" si="6"/>
        <v>0</v>
      </c>
      <c r="I30" s="139" t="e">
        <f>VLOOKUP('Data Entry'!D31,'Proll Data'!$S$19:$T$74,2,FALSE)</f>
        <v>#N/A</v>
      </c>
      <c r="J30" s="56">
        <f t="shared" si="2"/>
        <v>0</v>
      </c>
      <c r="K30" s="56" t="e">
        <f t="shared" si="0"/>
        <v>#N/A</v>
      </c>
      <c r="L30" s="301" t="e">
        <f t="shared" si="3"/>
        <v>#N/A</v>
      </c>
      <c r="R30" s="130" t="s">
        <v>217</v>
      </c>
      <c r="S30" s="295" t="s">
        <v>138</v>
      </c>
      <c r="T30" s="296">
        <v>2384.2280701754385</v>
      </c>
    </row>
    <row r="31" spans="1:20" x14ac:dyDescent="0.2">
      <c r="A31" t="str">
        <f>IF(ISBLANK('Data Entry'!C32)," ",('Data Entry'!B32))</f>
        <v xml:space="preserve"> </v>
      </c>
      <c r="B31" s="35" t="str">
        <f>IF(ISTEXT('Data Entry'!C32),'Data Entry'!C32," ")</f>
        <v xml:space="preserve"> </v>
      </c>
      <c r="C31" s="36" t="str">
        <f>IF(ISBLANK('Data Entry'!C32)," ",'Data Entry'!$B$4)</f>
        <v xml:space="preserve"> </v>
      </c>
      <c r="D31" s="37">
        <f>'Data Entry'!E32</f>
        <v>0</v>
      </c>
      <c r="E31" s="139">
        <f t="shared" si="4"/>
        <v>0</v>
      </c>
      <c r="F31" s="139">
        <f t="shared" si="5"/>
        <v>0</v>
      </c>
      <c r="G31" s="139">
        <f t="shared" si="1"/>
        <v>0</v>
      </c>
      <c r="H31" s="38">
        <f t="shared" si="6"/>
        <v>0</v>
      </c>
      <c r="I31" s="139" t="e">
        <f>VLOOKUP('Data Entry'!D32,'Proll Data'!$S$19:$T$74,2,FALSE)</f>
        <v>#N/A</v>
      </c>
      <c r="J31" s="56">
        <f t="shared" si="2"/>
        <v>0</v>
      </c>
      <c r="K31" s="56" t="e">
        <f t="shared" si="0"/>
        <v>#N/A</v>
      </c>
      <c r="L31" s="301" t="e">
        <f t="shared" si="3"/>
        <v>#N/A</v>
      </c>
      <c r="R31" s="130" t="s">
        <v>217</v>
      </c>
      <c r="S31" s="295" t="s">
        <v>139</v>
      </c>
      <c r="T31" s="296">
        <v>1837.4074074074074</v>
      </c>
    </row>
    <row r="32" spans="1:20" x14ac:dyDescent="0.2">
      <c r="A32" t="str">
        <f>IF(ISBLANK('Data Entry'!C33)," ",('Data Entry'!B33))</f>
        <v xml:space="preserve"> </v>
      </c>
      <c r="B32" s="35" t="str">
        <f>IF(ISTEXT('Data Entry'!C33),'Data Entry'!C33," ")</f>
        <v xml:space="preserve"> </v>
      </c>
      <c r="C32" s="36" t="str">
        <f>IF(ISBLANK('Data Entry'!C33)," ",'Data Entry'!$B$4)</f>
        <v xml:space="preserve"> </v>
      </c>
      <c r="D32" s="37">
        <f>'Data Entry'!E33</f>
        <v>0</v>
      </c>
      <c r="E32" s="139">
        <f t="shared" si="4"/>
        <v>0</v>
      </c>
      <c r="F32" s="139">
        <f t="shared" si="5"/>
        <v>0</v>
      </c>
      <c r="G32" s="139">
        <f t="shared" si="1"/>
        <v>0</v>
      </c>
      <c r="H32" s="38">
        <f t="shared" si="6"/>
        <v>0</v>
      </c>
      <c r="I32" s="139" t="e">
        <f>VLOOKUP('Data Entry'!D33,'Proll Data'!$S$19:$T$74,2,FALSE)</f>
        <v>#N/A</v>
      </c>
      <c r="J32" s="56">
        <f t="shared" si="2"/>
        <v>0</v>
      </c>
      <c r="K32" s="56" t="e">
        <f t="shared" si="0"/>
        <v>#N/A</v>
      </c>
      <c r="L32" s="301" t="e">
        <f t="shared" si="3"/>
        <v>#N/A</v>
      </c>
      <c r="R32" s="130" t="s">
        <v>217</v>
      </c>
      <c r="S32" s="295" t="s">
        <v>140</v>
      </c>
      <c r="T32" s="296">
        <v>2913.5833333333335</v>
      </c>
    </row>
    <row r="33" spans="1:20" x14ac:dyDescent="0.2">
      <c r="A33" t="str">
        <f>IF(ISBLANK('Data Entry'!C34)," ",('Data Entry'!B34))</f>
        <v xml:space="preserve"> </v>
      </c>
      <c r="B33" s="35" t="str">
        <f>IF(ISTEXT('Data Entry'!C34),'Data Entry'!C34," ")</f>
        <v xml:space="preserve"> </v>
      </c>
      <c r="C33" s="36" t="str">
        <f>IF(ISBLANK('Data Entry'!C34)," ",'Data Entry'!$B$4)</f>
        <v xml:space="preserve"> </v>
      </c>
      <c r="D33" s="37">
        <f>'Data Entry'!E34</f>
        <v>0</v>
      </c>
      <c r="E33" s="139">
        <f t="shared" si="4"/>
        <v>0</v>
      </c>
      <c r="F33" s="139">
        <f t="shared" si="5"/>
        <v>0</v>
      </c>
      <c r="G33" s="139">
        <f t="shared" si="1"/>
        <v>0</v>
      </c>
      <c r="H33" s="38">
        <f t="shared" si="6"/>
        <v>0</v>
      </c>
      <c r="I33" s="139" t="e">
        <f>VLOOKUP('Data Entry'!D34,'Proll Data'!$S$19:$T$74,2,FALSE)</f>
        <v>#N/A</v>
      </c>
      <c r="J33" s="56">
        <f t="shared" si="2"/>
        <v>0</v>
      </c>
      <c r="K33" s="56" t="e">
        <f t="shared" si="0"/>
        <v>#N/A</v>
      </c>
      <c r="L33" s="301" t="e">
        <f t="shared" si="3"/>
        <v>#N/A</v>
      </c>
      <c r="R33" s="130" t="s">
        <v>217</v>
      </c>
      <c r="S33" s="295" t="s">
        <v>141</v>
      </c>
      <c r="T33" s="296">
        <v>3249.1240875912408</v>
      </c>
    </row>
    <row r="34" spans="1:20" x14ac:dyDescent="0.2">
      <c r="A34" t="str">
        <f>IF(ISBLANK('Data Entry'!C35)," ",('Data Entry'!B35))</f>
        <v xml:space="preserve"> </v>
      </c>
      <c r="B34" s="35" t="str">
        <f>IF(ISTEXT('Data Entry'!C35),'Data Entry'!C35," ")</f>
        <v xml:space="preserve"> </v>
      </c>
      <c r="C34" s="36" t="str">
        <f>IF(ISBLANK('Data Entry'!C35)," ",'Data Entry'!$B$4)</f>
        <v xml:space="preserve"> </v>
      </c>
      <c r="D34" s="37">
        <f>'Data Entry'!E35</f>
        <v>0</v>
      </c>
      <c r="E34" s="139">
        <f t="shared" si="4"/>
        <v>0</v>
      </c>
      <c r="F34" s="139">
        <f t="shared" si="5"/>
        <v>0</v>
      </c>
      <c r="G34" s="139">
        <f t="shared" si="1"/>
        <v>0</v>
      </c>
      <c r="H34" s="38">
        <f t="shared" si="6"/>
        <v>0</v>
      </c>
      <c r="I34" s="139" t="e">
        <f>VLOOKUP('Data Entry'!D35,'Proll Data'!$S$19:$T$74,2,FALSE)</f>
        <v>#N/A</v>
      </c>
      <c r="J34" s="56">
        <f t="shared" si="2"/>
        <v>0</v>
      </c>
      <c r="K34" s="56" t="e">
        <f t="shared" si="0"/>
        <v>#N/A</v>
      </c>
      <c r="L34" s="301" t="e">
        <f t="shared" si="3"/>
        <v>#N/A</v>
      </c>
      <c r="R34" s="130" t="s">
        <v>217</v>
      </c>
      <c r="S34" s="295" t="s">
        <v>142</v>
      </c>
      <c r="T34" s="296">
        <v>4196.8701298701299</v>
      </c>
    </row>
    <row r="35" spans="1:20" x14ac:dyDescent="0.2">
      <c r="A35" t="str">
        <f>IF(ISBLANK('Data Entry'!C36)," ",('Data Entry'!B36))</f>
        <v xml:space="preserve"> </v>
      </c>
      <c r="B35" s="35" t="str">
        <f>IF(ISTEXT('Data Entry'!C36),'Data Entry'!C36," ")</f>
        <v xml:space="preserve"> </v>
      </c>
      <c r="C35" s="36" t="str">
        <f>IF(ISBLANK('Data Entry'!C36)," ",'Data Entry'!$B$4)</f>
        <v xml:space="preserve"> </v>
      </c>
      <c r="D35" s="37">
        <f>'Data Entry'!E36</f>
        <v>0</v>
      </c>
      <c r="E35" s="139">
        <f t="shared" si="4"/>
        <v>0</v>
      </c>
      <c r="F35" s="139">
        <f t="shared" si="5"/>
        <v>0</v>
      </c>
      <c r="G35" s="139">
        <f t="shared" si="1"/>
        <v>0</v>
      </c>
      <c r="H35" s="38">
        <f t="shared" si="6"/>
        <v>0</v>
      </c>
      <c r="I35" s="139" t="e">
        <f>VLOOKUP('Data Entry'!D36,'Proll Data'!$S$19:$T$74,2,FALSE)</f>
        <v>#N/A</v>
      </c>
      <c r="J35" s="56">
        <f t="shared" si="2"/>
        <v>0</v>
      </c>
      <c r="K35" s="56" t="e">
        <f t="shared" si="0"/>
        <v>#N/A</v>
      </c>
      <c r="L35" s="301" t="e">
        <f t="shared" si="3"/>
        <v>#N/A</v>
      </c>
      <c r="R35" s="130" t="s">
        <v>217</v>
      </c>
      <c r="S35" s="295" t="s">
        <v>143</v>
      </c>
      <c r="T35" s="296">
        <v>3511.8390804597702</v>
      </c>
    </row>
    <row r="36" spans="1:20" x14ac:dyDescent="0.2">
      <c r="A36" t="str">
        <f>IF(ISBLANK('Data Entry'!C37)," ",('Data Entry'!B37))</f>
        <v xml:space="preserve"> </v>
      </c>
      <c r="B36" s="35" t="str">
        <f>IF(ISTEXT('Data Entry'!C37),'Data Entry'!C37," ")</f>
        <v xml:space="preserve"> </v>
      </c>
      <c r="C36" s="36" t="str">
        <f>IF(ISBLANK('Data Entry'!C37)," ",'Data Entry'!$B$4)</f>
        <v xml:space="preserve"> </v>
      </c>
      <c r="D36" s="37">
        <f>'Data Entry'!E37</f>
        <v>0</v>
      </c>
      <c r="E36" s="139">
        <f t="shared" si="4"/>
        <v>0</v>
      </c>
      <c r="F36" s="139">
        <f t="shared" si="5"/>
        <v>0</v>
      </c>
      <c r="G36" s="139">
        <f t="shared" si="1"/>
        <v>0</v>
      </c>
      <c r="H36" s="38">
        <f t="shared" si="6"/>
        <v>0</v>
      </c>
      <c r="I36" s="139" t="e">
        <f>VLOOKUP('Data Entry'!D37,'Proll Data'!$S$19:$T$74,2,FALSE)</f>
        <v>#N/A</v>
      </c>
      <c r="J36" s="56">
        <f t="shared" si="2"/>
        <v>0</v>
      </c>
      <c r="K36" s="56" t="e">
        <f t="shared" si="0"/>
        <v>#N/A</v>
      </c>
      <c r="L36" s="301" t="e">
        <f t="shared" si="3"/>
        <v>#N/A</v>
      </c>
      <c r="R36" s="130" t="s">
        <v>217</v>
      </c>
      <c r="S36" s="295" t="s">
        <v>144</v>
      </c>
      <c r="T36" s="296">
        <v>7340.1944444444443</v>
      </c>
    </row>
    <row r="37" spans="1:20" x14ac:dyDescent="0.2">
      <c r="A37" t="str">
        <f>IF(ISBLANK('Data Entry'!C38)," ",('Data Entry'!B38))</f>
        <v xml:space="preserve"> </v>
      </c>
      <c r="B37" s="35" t="str">
        <f>IF(ISTEXT('Data Entry'!C38),'Data Entry'!C38," ")</f>
        <v xml:space="preserve"> </v>
      </c>
      <c r="C37" s="36" t="str">
        <f>IF(ISBLANK('Data Entry'!C38)," ",'Data Entry'!$B$4)</f>
        <v xml:space="preserve"> </v>
      </c>
      <c r="D37" s="37">
        <f>'Data Entry'!E38</f>
        <v>0</v>
      </c>
      <c r="E37" s="139">
        <f t="shared" si="4"/>
        <v>0</v>
      </c>
      <c r="F37" s="139">
        <f t="shared" si="5"/>
        <v>0</v>
      </c>
      <c r="G37" s="139">
        <f t="shared" si="1"/>
        <v>0</v>
      </c>
      <c r="H37" s="38">
        <f t="shared" si="6"/>
        <v>0</v>
      </c>
      <c r="I37" s="139" t="e">
        <f>VLOOKUP('Data Entry'!D38,'Proll Data'!$S$19:$T$74,2,FALSE)</f>
        <v>#N/A</v>
      </c>
      <c r="J37" s="56">
        <f t="shared" si="2"/>
        <v>0</v>
      </c>
      <c r="K37" s="56" t="e">
        <f t="shared" si="0"/>
        <v>#N/A</v>
      </c>
      <c r="L37" s="301" t="e">
        <f t="shared" si="3"/>
        <v>#N/A</v>
      </c>
      <c r="R37" s="130" t="s">
        <v>217</v>
      </c>
      <c r="S37" s="295" t="s">
        <v>171</v>
      </c>
      <c r="T37" s="296">
        <v>6180.0819672131147</v>
      </c>
    </row>
    <row r="38" spans="1:20" x14ac:dyDescent="0.2">
      <c r="A38" t="str">
        <f>IF(ISBLANK('Data Entry'!C39)," ",('Data Entry'!B39))</f>
        <v xml:space="preserve"> </v>
      </c>
      <c r="B38" s="35" t="str">
        <f>IF(ISTEXT('Data Entry'!C39),'Data Entry'!C39," ")</f>
        <v xml:space="preserve"> </v>
      </c>
      <c r="C38" s="36" t="str">
        <f>IF(ISBLANK('Data Entry'!C39)," ",'Data Entry'!$B$4)</f>
        <v xml:space="preserve"> </v>
      </c>
      <c r="D38" s="37">
        <f>'Data Entry'!E39</f>
        <v>0</v>
      </c>
      <c r="E38" s="139">
        <f t="shared" si="4"/>
        <v>0</v>
      </c>
      <c r="F38" s="139">
        <f t="shared" si="5"/>
        <v>0</v>
      </c>
      <c r="G38" s="139">
        <f t="shared" si="1"/>
        <v>0</v>
      </c>
      <c r="H38" s="38">
        <f t="shared" si="6"/>
        <v>0</v>
      </c>
      <c r="I38" s="139" t="e">
        <f>VLOOKUP('Data Entry'!D39,'Proll Data'!$S$19:$T$74,2,FALSE)</f>
        <v>#N/A</v>
      </c>
      <c r="J38" s="56">
        <f t="shared" si="2"/>
        <v>0</v>
      </c>
      <c r="K38" s="56" t="e">
        <f t="shared" si="0"/>
        <v>#N/A</v>
      </c>
      <c r="L38" s="301" t="e">
        <f t="shared" si="3"/>
        <v>#N/A</v>
      </c>
      <c r="R38" s="130" t="s">
        <v>217</v>
      </c>
      <c r="S38" s="295" t="s">
        <v>150</v>
      </c>
      <c r="T38" s="296">
        <v>13864.444444444445</v>
      </c>
    </row>
    <row r="39" spans="1:20" x14ac:dyDescent="0.2">
      <c r="A39" t="str">
        <f>IF(ISBLANK('Data Entry'!C40)," ",('Data Entry'!B40))</f>
        <v xml:space="preserve"> </v>
      </c>
      <c r="B39" s="35" t="str">
        <f>IF(ISTEXT('Data Entry'!C40),'Data Entry'!C40," ")</f>
        <v xml:space="preserve"> </v>
      </c>
      <c r="C39" s="36" t="str">
        <f>IF(ISBLANK('Data Entry'!C40)," ",'Data Entry'!$B$4)</f>
        <v xml:space="preserve"> </v>
      </c>
      <c r="D39" s="37">
        <f>'Data Entry'!E40</f>
        <v>0</v>
      </c>
      <c r="E39" s="139">
        <f t="shared" si="4"/>
        <v>0</v>
      </c>
      <c r="F39" s="139">
        <f t="shared" si="5"/>
        <v>0</v>
      </c>
      <c r="G39" s="139">
        <f t="shared" si="1"/>
        <v>0</v>
      </c>
      <c r="H39" s="38">
        <f t="shared" si="6"/>
        <v>0</v>
      </c>
      <c r="I39" s="139" t="e">
        <f>VLOOKUP('Data Entry'!D40,'Proll Data'!$S$19:$T$74,2,FALSE)</f>
        <v>#N/A</v>
      </c>
      <c r="J39" s="56">
        <f t="shared" si="2"/>
        <v>0</v>
      </c>
      <c r="K39" s="56" t="e">
        <f t="shared" si="0"/>
        <v>#N/A</v>
      </c>
      <c r="L39" s="301" t="e">
        <f t="shared" si="3"/>
        <v>#N/A</v>
      </c>
      <c r="R39" s="130" t="s">
        <v>217</v>
      </c>
      <c r="S39" s="295" t="s">
        <v>219</v>
      </c>
      <c r="T39" s="296">
        <v>21377.777777777777</v>
      </c>
    </row>
    <row r="40" spans="1:20" x14ac:dyDescent="0.2">
      <c r="A40" t="str">
        <f>IF(ISBLANK('Data Entry'!C41)," ",('Data Entry'!B41))</f>
        <v xml:space="preserve"> </v>
      </c>
      <c r="B40" s="35" t="str">
        <f>IF(ISTEXT('Data Entry'!C41),'Data Entry'!C41," ")</f>
        <v xml:space="preserve"> </v>
      </c>
      <c r="C40" s="36" t="str">
        <f>IF(ISBLANK('Data Entry'!C41)," ",'Data Entry'!$B$4)</f>
        <v xml:space="preserve"> </v>
      </c>
      <c r="D40" s="37">
        <f>'Data Entry'!E41</f>
        <v>0</v>
      </c>
      <c r="E40" s="139">
        <f t="shared" si="4"/>
        <v>0</v>
      </c>
      <c r="F40" s="139">
        <f t="shared" si="5"/>
        <v>0</v>
      </c>
      <c r="G40" s="139">
        <f t="shared" si="1"/>
        <v>0</v>
      </c>
      <c r="H40" s="38">
        <f t="shared" si="6"/>
        <v>0</v>
      </c>
      <c r="I40" s="139" t="e">
        <f>VLOOKUP('Data Entry'!D41,'Proll Data'!$S$19:$T$74,2,FALSE)</f>
        <v>#N/A</v>
      </c>
      <c r="J40" s="56">
        <f t="shared" si="2"/>
        <v>0</v>
      </c>
      <c r="K40" s="56" t="e">
        <f t="shared" si="0"/>
        <v>#N/A</v>
      </c>
      <c r="L40" s="301" t="e">
        <f t="shared" si="3"/>
        <v>#N/A</v>
      </c>
      <c r="R40" s="130" t="s">
        <v>217</v>
      </c>
      <c r="S40" s="295" t="s">
        <v>220</v>
      </c>
      <c r="T40" s="296">
        <v>22075</v>
      </c>
    </row>
    <row r="41" spans="1:20" x14ac:dyDescent="0.2">
      <c r="A41" t="str">
        <f>IF(ISBLANK('Data Entry'!C42)," ",('Data Entry'!B42))</f>
        <v xml:space="preserve"> </v>
      </c>
      <c r="B41" s="35" t="str">
        <f>IF(ISTEXT('Data Entry'!C42),'Data Entry'!C42," ")</f>
        <v xml:space="preserve"> </v>
      </c>
      <c r="C41" s="36" t="str">
        <f>IF(ISBLANK('Data Entry'!C42)," ",'Data Entry'!$B$4)</f>
        <v xml:space="preserve"> </v>
      </c>
      <c r="D41" s="37">
        <f>'Data Entry'!E42</f>
        <v>0</v>
      </c>
      <c r="E41" s="139">
        <f t="shared" si="4"/>
        <v>0</v>
      </c>
      <c r="F41" s="139">
        <f t="shared" si="5"/>
        <v>0</v>
      </c>
      <c r="G41" s="139">
        <f t="shared" si="1"/>
        <v>0</v>
      </c>
      <c r="H41" s="38">
        <f t="shared" si="6"/>
        <v>0</v>
      </c>
      <c r="I41" s="139" t="e">
        <f>VLOOKUP('Data Entry'!D42,'Proll Data'!$S$19:$T$74,2,FALSE)</f>
        <v>#N/A</v>
      </c>
      <c r="J41" s="56">
        <f t="shared" si="2"/>
        <v>0</v>
      </c>
      <c r="K41" s="56" t="e">
        <f t="shared" si="0"/>
        <v>#N/A</v>
      </c>
      <c r="L41" s="301" t="e">
        <f t="shared" si="3"/>
        <v>#N/A</v>
      </c>
      <c r="R41" s="130" t="s">
        <v>217</v>
      </c>
      <c r="S41" s="295" t="s">
        <v>221</v>
      </c>
      <c r="T41" s="296">
        <v>25750</v>
      </c>
    </row>
    <row r="42" spans="1:20" x14ac:dyDescent="0.2">
      <c r="A42" t="str">
        <f>IF(ISBLANK('Data Entry'!C43)," ",('Data Entry'!B43))</f>
        <v xml:space="preserve"> </v>
      </c>
      <c r="B42" s="35" t="str">
        <f>IF(ISTEXT('Data Entry'!C43),'Data Entry'!C43," ")</f>
        <v xml:space="preserve"> </v>
      </c>
      <c r="C42" s="36" t="str">
        <f>IF(ISBLANK('Data Entry'!C43)," ",'Data Entry'!$B$4)</f>
        <v xml:space="preserve"> </v>
      </c>
      <c r="D42" s="37">
        <f>'Data Entry'!E43</f>
        <v>0</v>
      </c>
      <c r="E42" s="139">
        <f t="shared" si="4"/>
        <v>0</v>
      </c>
      <c r="F42" s="139">
        <f t="shared" si="5"/>
        <v>0</v>
      </c>
      <c r="G42" s="139">
        <f t="shared" si="1"/>
        <v>0</v>
      </c>
      <c r="H42" s="38">
        <f t="shared" si="6"/>
        <v>0</v>
      </c>
      <c r="I42" s="139" t="e">
        <f>VLOOKUP('Data Entry'!D43,'Proll Data'!$S$19:$T$74,2,FALSE)</f>
        <v>#N/A</v>
      </c>
      <c r="J42" s="56">
        <f t="shared" si="2"/>
        <v>0</v>
      </c>
      <c r="K42" s="56" t="e">
        <f t="shared" si="0"/>
        <v>#N/A</v>
      </c>
      <c r="L42" s="301" t="e">
        <f t="shared" si="3"/>
        <v>#N/A</v>
      </c>
      <c r="R42" s="130" t="s">
        <v>217</v>
      </c>
      <c r="S42" s="295" t="s">
        <v>222</v>
      </c>
      <c r="T42" s="296">
        <v>2800</v>
      </c>
    </row>
    <row r="43" spans="1:20" x14ac:dyDescent="0.2">
      <c r="A43" t="str">
        <f>IF(ISBLANK('Data Entry'!C44)," ",('Data Entry'!B44))</f>
        <v xml:space="preserve"> </v>
      </c>
      <c r="B43" s="35" t="str">
        <f>IF(ISTEXT('Data Entry'!C44),'Data Entry'!C44," ")</f>
        <v xml:space="preserve"> </v>
      </c>
      <c r="C43" s="36" t="str">
        <f>IF(ISBLANK('Data Entry'!C44)," ",'Data Entry'!$B$4)</f>
        <v xml:space="preserve"> </v>
      </c>
      <c r="D43" s="37">
        <f>'Data Entry'!E44</f>
        <v>0</v>
      </c>
      <c r="E43" s="139">
        <f t="shared" si="4"/>
        <v>0</v>
      </c>
      <c r="F43" s="139">
        <f t="shared" si="5"/>
        <v>0</v>
      </c>
      <c r="G43" s="139">
        <f t="shared" si="1"/>
        <v>0</v>
      </c>
      <c r="H43" s="38">
        <f t="shared" si="6"/>
        <v>0</v>
      </c>
      <c r="I43" s="139" t="e">
        <f>VLOOKUP('Data Entry'!D44,'Proll Data'!$S$19:$T$74,2,FALSE)</f>
        <v>#N/A</v>
      </c>
      <c r="J43" s="56">
        <f t="shared" si="2"/>
        <v>0</v>
      </c>
      <c r="K43" s="56" t="e">
        <f t="shared" si="0"/>
        <v>#N/A</v>
      </c>
      <c r="L43" s="301" t="e">
        <f t="shared" si="3"/>
        <v>#N/A</v>
      </c>
      <c r="R43" s="130" t="s">
        <v>217</v>
      </c>
      <c r="S43" s="295" t="s">
        <v>246</v>
      </c>
      <c r="T43" s="296">
        <v>750000</v>
      </c>
    </row>
    <row r="44" spans="1:20" x14ac:dyDescent="0.2">
      <c r="A44" t="str">
        <f>IF(ISBLANK('Data Entry'!C45)," ",('Data Entry'!B45))</f>
        <v xml:space="preserve"> </v>
      </c>
      <c r="B44" s="35" t="str">
        <f>IF(ISTEXT('Data Entry'!C45),'Data Entry'!C45," ")</f>
        <v xml:space="preserve"> </v>
      </c>
      <c r="C44" s="36" t="str">
        <f>IF(ISBLANK('Data Entry'!C45)," ",'Data Entry'!$B$4)</f>
        <v xml:space="preserve"> </v>
      </c>
      <c r="D44" s="37">
        <f>'Data Entry'!E45</f>
        <v>0</v>
      </c>
      <c r="E44" s="139">
        <f t="shared" si="4"/>
        <v>0</v>
      </c>
      <c r="F44" s="139">
        <f t="shared" si="5"/>
        <v>0</v>
      </c>
      <c r="G44" s="139">
        <f t="shared" si="1"/>
        <v>0</v>
      </c>
      <c r="H44" s="38">
        <f t="shared" si="6"/>
        <v>0</v>
      </c>
      <c r="I44" s="139" t="e">
        <f>VLOOKUP('Data Entry'!D45,'Proll Data'!$S$19:$T$74,2,FALSE)</f>
        <v>#N/A</v>
      </c>
      <c r="J44" s="56">
        <f t="shared" si="2"/>
        <v>0</v>
      </c>
      <c r="K44" s="56" t="e">
        <f t="shared" si="0"/>
        <v>#N/A</v>
      </c>
      <c r="L44" s="301" t="e">
        <f t="shared" si="3"/>
        <v>#N/A</v>
      </c>
      <c r="R44" s="130" t="s">
        <v>217</v>
      </c>
      <c r="S44" s="295" t="s">
        <v>223</v>
      </c>
      <c r="T44" s="296">
        <v>308333.33333333331</v>
      </c>
    </row>
    <row r="45" spans="1:20" x14ac:dyDescent="0.2">
      <c r="A45" t="str">
        <f>IF(ISBLANK('Data Entry'!C46)," ",('Data Entry'!B46))</f>
        <v xml:space="preserve"> </v>
      </c>
      <c r="B45" s="35" t="str">
        <f>IF(ISTEXT('Data Entry'!C46),'Data Entry'!C46," ")</f>
        <v xml:space="preserve"> </v>
      </c>
      <c r="C45" s="36" t="str">
        <f>IF(ISBLANK('Data Entry'!C46)," ",'Data Entry'!$B$4)</f>
        <v xml:space="preserve"> </v>
      </c>
      <c r="D45" s="37">
        <f>'Data Entry'!E46</f>
        <v>0</v>
      </c>
      <c r="E45" s="139">
        <f t="shared" si="4"/>
        <v>0</v>
      </c>
      <c r="F45" s="139">
        <f t="shared" si="5"/>
        <v>0</v>
      </c>
      <c r="G45" s="139">
        <f t="shared" si="1"/>
        <v>0</v>
      </c>
      <c r="H45" s="38">
        <f t="shared" si="6"/>
        <v>0</v>
      </c>
      <c r="I45" s="139" t="e">
        <f>VLOOKUP('Data Entry'!D46,'Proll Data'!$S$19:$T$74,2,FALSE)</f>
        <v>#N/A</v>
      </c>
      <c r="J45" s="56">
        <f t="shared" si="2"/>
        <v>0</v>
      </c>
      <c r="K45" s="56" t="e">
        <f t="shared" si="0"/>
        <v>#N/A</v>
      </c>
      <c r="L45" s="301" t="e">
        <f t="shared" si="3"/>
        <v>#N/A</v>
      </c>
      <c r="R45" s="130" t="s">
        <v>217</v>
      </c>
      <c r="S45" s="295" t="s">
        <v>224</v>
      </c>
      <c r="T45" s="296">
        <v>267500</v>
      </c>
    </row>
    <row r="46" spans="1:20" x14ac:dyDescent="0.2">
      <c r="A46" t="str">
        <f>IF(ISBLANK('Data Entry'!C47)," ",('Data Entry'!B47))</f>
        <v xml:space="preserve"> </v>
      </c>
      <c r="B46" s="35" t="str">
        <f>IF(ISTEXT('Data Entry'!C47),'Data Entry'!C47," ")</f>
        <v xml:space="preserve"> </v>
      </c>
      <c r="C46" s="36" t="str">
        <f>IF(ISBLANK('Data Entry'!C47)," ",'Data Entry'!$B$4)</f>
        <v xml:space="preserve"> </v>
      </c>
      <c r="D46" s="37">
        <f>'Data Entry'!E47</f>
        <v>0</v>
      </c>
      <c r="E46" s="139">
        <f t="shared" si="4"/>
        <v>0</v>
      </c>
      <c r="F46" s="139">
        <f t="shared" si="5"/>
        <v>0</v>
      </c>
      <c r="G46" s="139">
        <f t="shared" si="1"/>
        <v>0</v>
      </c>
      <c r="H46" s="38">
        <f t="shared" si="6"/>
        <v>0</v>
      </c>
      <c r="I46" s="139" t="e">
        <f>VLOOKUP('Data Entry'!D47,'Proll Data'!$S$19:$T$74,2,FALSE)</f>
        <v>#N/A</v>
      </c>
      <c r="J46" s="56">
        <f t="shared" si="2"/>
        <v>0</v>
      </c>
      <c r="K46" s="56" t="e">
        <f t="shared" si="0"/>
        <v>#N/A</v>
      </c>
      <c r="L46" s="301" t="e">
        <f t="shared" si="3"/>
        <v>#N/A</v>
      </c>
      <c r="R46" s="130" t="s">
        <v>217</v>
      </c>
      <c r="S46" s="295" t="s">
        <v>225</v>
      </c>
      <c r="T46" s="296">
        <v>182500</v>
      </c>
    </row>
    <row r="47" spans="1:20" x14ac:dyDescent="0.2">
      <c r="A47" t="str">
        <f>IF(ISBLANK('Data Entry'!C48)," ",('Data Entry'!B48))</f>
        <v xml:space="preserve"> </v>
      </c>
      <c r="B47" s="35" t="str">
        <f>IF(ISTEXT('Data Entry'!C48),'Data Entry'!C48," ")</f>
        <v xml:space="preserve"> </v>
      </c>
      <c r="C47" s="36" t="str">
        <f>IF(ISBLANK('Data Entry'!C48)," ",'Data Entry'!$B$4)</f>
        <v xml:space="preserve"> </v>
      </c>
      <c r="D47" s="37">
        <f>'Data Entry'!E48</f>
        <v>0</v>
      </c>
      <c r="E47" s="139">
        <f t="shared" si="4"/>
        <v>0</v>
      </c>
      <c r="F47" s="139">
        <f t="shared" si="5"/>
        <v>0</v>
      </c>
      <c r="G47" s="139">
        <f t="shared" si="1"/>
        <v>0</v>
      </c>
      <c r="H47" s="38">
        <f t="shared" si="6"/>
        <v>0</v>
      </c>
      <c r="I47" s="139" t="e">
        <f>VLOOKUP('Data Entry'!D48,'Proll Data'!$S$19:$T$74,2,FALSE)</f>
        <v>#N/A</v>
      </c>
      <c r="J47" s="56">
        <f t="shared" si="2"/>
        <v>0</v>
      </c>
      <c r="K47" s="56" t="e">
        <f t="shared" si="0"/>
        <v>#N/A</v>
      </c>
      <c r="L47" s="301" t="e">
        <f t="shared" si="3"/>
        <v>#N/A</v>
      </c>
      <c r="R47" s="130" t="s">
        <v>217</v>
      </c>
      <c r="S47" s="295" t="s">
        <v>226</v>
      </c>
      <c r="T47" s="296">
        <v>190000</v>
      </c>
    </row>
    <row r="48" spans="1:20" x14ac:dyDescent="0.2">
      <c r="A48" t="str">
        <f>IF(ISBLANK('Data Entry'!C49)," ",('Data Entry'!B49))</f>
        <v xml:space="preserve"> </v>
      </c>
      <c r="B48" s="35" t="str">
        <f>IF(ISTEXT('Data Entry'!C49),'Data Entry'!C49," ")</f>
        <v xml:space="preserve"> </v>
      </c>
      <c r="C48" s="36" t="str">
        <f>IF(ISBLANK('Data Entry'!C49)," ",'Data Entry'!$B$4)</f>
        <v xml:space="preserve"> </v>
      </c>
      <c r="D48" s="37">
        <f>'Data Entry'!E49</f>
        <v>0</v>
      </c>
      <c r="E48" s="139">
        <f t="shared" si="4"/>
        <v>0</v>
      </c>
      <c r="F48" s="139">
        <f t="shared" si="5"/>
        <v>0</v>
      </c>
      <c r="G48" s="139">
        <f t="shared" si="1"/>
        <v>0</v>
      </c>
      <c r="H48" s="38">
        <f t="shared" si="6"/>
        <v>0</v>
      </c>
      <c r="I48" s="139" t="e">
        <f>VLOOKUP('Data Entry'!D49,'Proll Data'!$S$19:$T$74,2,FALSE)</f>
        <v>#N/A</v>
      </c>
      <c r="J48" s="56">
        <f t="shared" si="2"/>
        <v>0</v>
      </c>
      <c r="K48" s="56" t="e">
        <f t="shared" ref="K48:K71" si="7">ROUND(F48*12+I48,0)</f>
        <v>#N/A</v>
      </c>
      <c r="L48" s="301" t="e">
        <f t="shared" si="3"/>
        <v>#N/A</v>
      </c>
      <c r="R48" s="130" t="s">
        <v>217</v>
      </c>
      <c r="S48" s="295" t="s">
        <v>247</v>
      </c>
      <c r="T48" s="296">
        <v>50000</v>
      </c>
    </row>
    <row r="49" spans="1:20" x14ac:dyDescent="0.2">
      <c r="A49" t="str">
        <f>IF(ISBLANK('Data Entry'!C50)," ",('Data Entry'!B50))</f>
        <v xml:space="preserve"> </v>
      </c>
      <c r="B49" s="35" t="str">
        <f>IF(ISTEXT('Data Entry'!C50),'Data Entry'!C50," ")</f>
        <v xml:space="preserve"> </v>
      </c>
      <c r="C49" s="36" t="str">
        <f>IF(ISBLANK('Data Entry'!C50)," ",'Data Entry'!$B$4)</f>
        <v xml:space="preserve"> </v>
      </c>
      <c r="D49" s="37">
        <f>'Data Entry'!E50</f>
        <v>0</v>
      </c>
      <c r="E49" s="139">
        <f t="shared" si="4"/>
        <v>0</v>
      </c>
      <c r="F49" s="139">
        <f t="shared" si="5"/>
        <v>0</v>
      </c>
      <c r="G49" s="139">
        <f t="shared" si="1"/>
        <v>0</v>
      </c>
      <c r="H49" s="38">
        <f t="shared" si="6"/>
        <v>0</v>
      </c>
      <c r="I49" s="139" t="e">
        <f>VLOOKUP('Data Entry'!D50,'Proll Data'!$S$19:$T$74,2,FALSE)</f>
        <v>#N/A</v>
      </c>
      <c r="J49" s="56">
        <f t="shared" si="2"/>
        <v>0</v>
      </c>
      <c r="K49" s="56" t="e">
        <f t="shared" si="7"/>
        <v>#N/A</v>
      </c>
      <c r="L49" s="301" t="e">
        <f t="shared" si="3"/>
        <v>#N/A</v>
      </c>
      <c r="R49" s="130" t="s">
        <v>217</v>
      </c>
      <c r="S49" s="295" t="s">
        <v>227</v>
      </c>
      <c r="T49" s="296">
        <v>101785.71428571429</v>
      </c>
    </row>
    <row r="50" spans="1:20" x14ac:dyDescent="0.2">
      <c r="A50" t="str">
        <f>IF(ISBLANK('Data Entry'!C51)," ",('Data Entry'!B51))</f>
        <v xml:space="preserve"> </v>
      </c>
      <c r="B50" s="35" t="str">
        <f>IF(ISTEXT('Data Entry'!C51),'Data Entry'!C51," ")</f>
        <v xml:space="preserve"> </v>
      </c>
      <c r="C50" s="36" t="str">
        <f>IF(ISBLANK('Data Entry'!C51)," ",'Data Entry'!$B$4)</f>
        <v xml:space="preserve"> </v>
      </c>
      <c r="D50" s="37">
        <f>'Data Entry'!E51</f>
        <v>0</v>
      </c>
      <c r="E50" s="139">
        <f t="shared" si="4"/>
        <v>0</v>
      </c>
      <c r="F50" s="139">
        <f t="shared" si="5"/>
        <v>0</v>
      </c>
      <c r="G50" s="139">
        <f t="shared" si="1"/>
        <v>0</v>
      </c>
      <c r="H50" s="38">
        <f t="shared" si="6"/>
        <v>0</v>
      </c>
      <c r="I50" s="139" t="e">
        <f>VLOOKUP('Data Entry'!D51,'Proll Data'!$S$19:$T$74,2,FALSE)</f>
        <v>#N/A</v>
      </c>
      <c r="J50" s="56">
        <f t="shared" si="2"/>
        <v>0</v>
      </c>
      <c r="K50" s="56" t="e">
        <f t="shared" si="7"/>
        <v>#N/A</v>
      </c>
      <c r="L50" s="301" t="e">
        <f t="shared" si="3"/>
        <v>#N/A</v>
      </c>
      <c r="R50" s="130" t="s">
        <v>217</v>
      </c>
      <c r="S50" s="295" t="s">
        <v>228</v>
      </c>
      <c r="T50" s="296">
        <v>60625</v>
      </c>
    </row>
    <row r="51" spans="1:20" x14ac:dyDescent="0.2">
      <c r="A51" t="str">
        <f>IF(ISBLANK('Data Entry'!C52)," ",('Data Entry'!B52))</f>
        <v xml:space="preserve"> </v>
      </c>
      <c r="B51" s="35" t="str">
        <f>IF(ISTEXT('Data Entry'!C52),'Data Entry'!C52," ")</f>
        <v xml:space="preserve"> </v>
      </c>
      <c r="C51" s="36" t="str">
        <f>IF(ISBLANK('Data Entry'!C52)," ",'Data Entry'!$B$4)</f>
        <v xml:space="preserve"> </v>
      </c>
      <c r="D51" s="37">
        <f>'Data Entry'!E52</f>
        <v>0</v>
      </c>
      <c r="E51" s="139">
        <f t="shared" si="4"/>
        <v>0</v>
      </c>
      <c r="F51" s="139">
        <f t="shared" si="5"/>
        <v>0</v>
      </c>
      <c r="G51" s="139">
        <f t="shared" si="1"/>
        <v>0</v>
      </c>
      <c r="H51" s="38">
        <f t="shared" si="6"/>
        <v>0</v>
      </c>
      <c r="I51" s="139" t="e">
        <f>VLOOKUP('Data Entry'!D52,'Proll Data'!$S$19:$T$74,2,FALSE)</f>
        <v>#N/A</v>
      </c>
      <c r="J51" s="56">
        <f t="shared" si="2"/>
        <v>0</v>
      </c>
      <c r="K51" s="56" t="e">
        <f t="shared" si="7"/>
        <v>#N/A</v>
      </c>
      <c r="L51" s="301" t="e">
        <f t="shared" si="3"/>
        <v>#N/A</v>
      </c>
      <c r="R51" s="130" t="s">
        <v>217</v>
      </c>
      <c r="S51" s="295" t="s">
        <v>229</v>
      </c>
      <c r="T51" s="296">
        <v>50000</v>
      </c>
    </row>
    <row r="52" spans="1:20" x14ac:dyDescent="0.2">
      <c r="A52" t="str">
        <f>IF(ISBLANK('Data Entry'!C53)," ",('Data Entry'!B53))</f>
        <v xml:space="preserve"> </v>
      </c>
      <c r="B52" s="35" t="str">
        <f>IF(ISTEXT('Data Entry'!C53),'Data Entry'!C53," ")</f>
        <v xml:space="preserve"> </v>
      </c>
      <c r="C52" s="36" t="str">
        <f>IF(ISBLANK('Data Entry'!C53)," ",'Data Entry'!$B$4)</f>
        <v xml:space="preserve"> </v>
      </c>
      <c r="D52" s="37">
        <f>'Data Entry'!E53</f>
        <v>0</v>
      </c>
      <c r="E52" s="139">
        <f t="shared" si="4"/>
        <v>0</v>
      </c>
      <c r="F52" s="139">
        <f t="shared" si="5"/>
        <v>0</v>
      </c>
      <c r="G52" s="139">
        <f t="shared" si="1"/>
        <v>0</v>
      </c>
      <c r="H52" s="38">
        <f t="shared" si="6"/>
        <v>0</v>
      </c>
      <c r="I52" s="139" t="e">
        <f>VLOOKUP('Data Entry'!D53,'Proll Data'!$S$19:$T$74,2,FALSE)</f>
        <v>#N/A</v>
      </c>
      <c r="J52" s="56">
        <f t="shared" si="2"/>
        <v>0</v>
      </c>
      <c r="K52" s="56" t="e">
        <f t="shared" si="7"/>
        <v>#N/A</v>
      </c>
      <c r="L52" s="301" t="e">
        <f t="shared" si="3"/>
        <v>#N/A</v>
      </c>
      <c r="R52" s="130" t="s">
        <v>217</v>
      </c>
      <c r="S52" s="295" t="s">
        <v>230</v>
      </c>
      <c r="T52" s="296">
        <v>30000</v>
      </c>
    </row>
    <row r="53" spans="1:20" x14ac:dyDescent="0.2">
      <c r="A53" t="str">
        <f>IF(ISBLANK('Data Entry'!C54)," ",('Data Entry'!B54))</f>
        <v xml:space="preserve"> </v>
      </c>
      <c r="B53" s="35" t="str">
        <f>IF(ISTEXT('Data Entry'!C54),'Data Entry'!C54," ")</f>
        <v xml:space="preserve"> </v>
      </c>
      <c r="C53" s="36" t="str">
        <f>IF(ISBLANK('Data Entry'!C54)," ",'Data Entry'!$B$4)</f>
        <v xml:space="preserve"> </v>
      </c>
      <c r="D53" s="37">
        <f>'Data Entry'!E54</f>
        <v>0</v>
      </c>
      <c r="E53" s="139">
        <f t="shared" si="4"/>
        <v>0</v>
      </c>
      <c r="F53" s="139">
        <f t="shared" si="5"/>
        <v>0</v>
      </c>
      <c r="G53" s="139">
        <f t="shared" si="1"/>
        <v>0</v>
      </c>
      <c r="H53" s="38">
        <f t="shared" si="6"/>
        <v>0</v>
      </c>
      <c r="I53" s="139" t="e">
        <f>VLOOKUP('Data Entry'!D54,'Proll Data'!$S$19:$T$74,2,FALSE)</f>
        <v>#N/A</v>
      </c>
      <c r="J53" s="56">
        <f t="shared" si="2"/>
        <v>0</v>
      </c>
      <c r="K53" s="56" t="e">
        <f t="shared" si="7"/>
        <v>#N/A</v>
      </c>
      <c r="L53" s="301" t="e">
        <f t="shared" si="3"/>
        <v>#N/A</v>
      </c>
      <c r="R53" s="130" t="s">
        <v>217</v>
      </c>
      <c r="S53" s="295" t="s">
        <v>231</v>
      </c>
      <c r="T53" s="296">
        <v>3166.6666666666665</v>
      </c>
    </row>
    <row r="54" spans="1:20" x14ac:dyDescent="0.2">
      <c r="A54" t="str">
        <f>IF(ISBLANK('Data Entry'!C55)," ",('Data Entry'!B55))</f>
        <v xml:space="preserve"> </v>
      </c>
      <c r="B54" s="35" t="str">
        <f>IF(ISTEXT('Data Entry'!C55),'Data Entry'!C55," ")</f>
        <v xml:space="preserve"> </v>
      </c>
      <c r="C54" s="36" t="str">
        <f>IF(ISBLANK('Data Entry'!C55)," ",'Data Entry'!$B$4)</f>
        <v xml:space="preserve"> </v>
      </c>
      <c r="D54" s="37">
        <f>'Data Entry'!E55</f>
        <v>0</v>
      </c>
      <c r="E54" s="139">
        <f t="shared" si="4"/>
        <v>0</v>
      </c>
      <c r="F54" s="139">
        <f t="shared" si="5"/>
        <v>0</v>
      </c>
      <c r="G54" s="139">
        <f t="shared" si="1"/>
        <v>0</v>
      </c>
      <c r="H54" s="38">
        <f t="shared" si="6"/>
        <v>0</v>
      </c>
      <c r="I54" s="139" t="e">
        <f>VLOOKUP('Data Entry'!D55,'Proll Data'!$S$19:$T$74,2,FALSE)</f>
        <v>#N/A</v>
      </c>
      <c r="J54" s="56">
        <f t="shared" si="2"/>
        <v>0</v>
      </c>
      <c r="K54" s="56" t="e">
        <f t="shared" si="7"/>
        <v>#N/A</v>
      </c>
      <c r="L54" s="301" t="e">
        <f t="shared" si="3"/>
        <v>#N/A</v>
      </c>
      <c r="R54" s="130" t="s">
        <v>217</v>
      </c>
      <c r="S54" s="295" t="s">
        <v>232</v>
      </c>
      <c r="T54" s="296">
        <v>5887.0967741935483</v>
      </c>
    </row>
    <row r="55" spans="1:20" x14ac:dyDescent="0.2">
      <c r="A55" t="str">
        <f>IF(ISBLANK('Data Entry'!C56)," ",('Data Entry'!B56))</f>
        <v xml:space="preserve"> </v>
      </c>
      <c r="B55" s="35" t="str">
        <f>IF(ISTEXT('Data Entry'!C56),'Data Entry'!C56," ")</f>
        <v xml:space="preserve"> </v>
      </c>
      <c r="C55" s="36" t="str">
        <f>IF(ISBLANK('Data Entry'!C56)," ",'Data Entry'!$B$4)</f>
        <v xml:space="preserve"> </v>
      </c>
      <c r="D55" s="37">
        <f>'Data Entry'!E56</f>
        <v>0</v>
      </c>
      <c r="E55" s="139">
        <f t="shared" si="4"/>
        <v>0</v>
      </c>
      <c r="F55" s="139">
        <f t="shared" si="5"/>
        <v>0</v>
      </c>
      <c r="G55" s="139">
        <f t="shared" si="1"/>
        <v>0</v>
      </c>
      <c r="H55" s="38">
        <f t="shared" si="6"/>
        <v>0</v>
      </c>
      <c r="I55" s="139" t="e">
        <f>VLOOKUP('Data Entry'!D56,'Proll Data'!$S$19:$T$74,2,FALSE)</f>
        <v>#N/A</v>
      </c>
      <c r="J55" s="56">
        <f t="shared" si="2"/>
        <v>0</v>
      </c>
      <c r="K55" s="56" t="e">
        <f t="shared" si="7"/>
        <v>#N/A</v>
      </c>
      <c r="L55" s="301" t="e">
        <f t="shared" si="3"/>
        <v>#N/A</v>
      </c>
      <c r="R55" s="130" t="s">
        <v>217</v>
      </c>
      <c r="S55" s="295" t="s">
        <v>233</v>
      </c>
      <c r="T55" s="296">
        <v>9064.7058823529405</v>
      </c>
    </row>
    <row r="56" spans="1:20" x14ac:dyDescent="0.2">
      <c r="A56" t="str">
        <f>IF(ISBLANK('Data Entry'!C57)," ",('Data Entry'!B57))</f>
        <v xml:space="preserve"> </v>
      </c>
      <c r="B56" s="35" t="str">
        <f>IF(ISTEXT('Data Entry'!C57),'Data Entry'!C57," ")</f>
        <v xml:space="preserve"> </v>
      </c>
      <c r="C56" s="36" t="str">
        <f>IF(ISBLANK('Data Entry'!C57)," ",'Data Entry'!$B$4)</f>
        <v xml:space="preserve"> </v>
      </c>
      <c r="D56" s="37">
        <f>'Data Entry'!E57</f>
        <v>0</v>
      </c>
      <c r="E56" s="139">
        <f t="shared" si="4"/>
        <v>0</v>
      </c>
      <c r="F56" s="139">
        <f t="shared" si="5"/>
        <v>0</v>
      </c>
      <c r="G56" s="139">
        <f t="shared" si="1"/>
        <v>0</v>
      </c>
      <c r="H56" s="38">
        <f t="shared" si="6"/>
        <v>0</v>
      </c>
      <c r="I56" s="139" t="e">
        <f>VLOOKUP('Data Entry'!D57,'Proll Data'!$S$19:$T$74,2,FALSE)</f>
        <v>#N/A</v>
      </c>
      <c r="J56" s="56">
        <f t="shared" si="2"/>
        <v>0</v>
      </c>
      <c r="K56" s="56" t="e">
        <f t="shared" si="7"/>
        <v>#N/A</v>
      </c>
      <c r="L56" s="301" t="e">
        <f t="shared" si="3"/>
        <v>#N/A</v>
      </c>
      <c r="R56" s="130" t="s">
        <v>217</v>
      </c>
      <c r="S56" s="295" t="s">
        <v>234</v>
      </c>
      <c r="T56" s="296">
        <v>17661.538461538461</v>
      </c>
    </row>
    <row r="57" spans="1:20" x14ac:dyDescent="0.2">
      <c r="A57" t="str">
        <f>IF(ISBLANK('Data Entry'!C58)," ",('Data Entry'!B58))</f>
        <v xml:space="preserve"> </v>
      </c>
      <c r="B57" s="35" t="str">
        <f>IF(ISTEXT('Data Entry'!C58),'Data Entry'!C58," ")</f>
        <v xml:space="preserve"> </v>
      </c>
      <c r="C57" s="36" t="str">
        <f>IF(ISBLANK('Data Entry'!C58)," ",'Data Entry'!$B$4)</f>
        <v xml:space="preserve"> </v>
      </c>
      <c r="D57" s="37">
        <f>'Data Entry'!E58</f>
        <v>0</v>
      </c>
      <c r="E57" s="139">
        <f t="shared" si="4"/>
        <v>0</v>
      </c>
      <c r="F57" s="139">
        <f t="shared" si="5"/>
        <v>0</v>
      </c>
      <c r="G57" s="139">
        <f t="shared" si="1"/>
        <v>0</v>
      </c>
      <c r="H57" s="38">
        <f t="shared" si="6"/>
        <v>0</v>
      </c>
      <c r="I57" s="139" t="e">
        <f>VLOOKUP('Data Entry'!D58,'Proll Data'!$S$19:$T$74,2,FALSE)</f>
        <v>#N/A</v>
      </c>
      <c r="J57" s="56">
        <f t="shared" si="2"/>
        <v>0</v>
      </c>
      <c r="K57" s="56" t="e">
        <f t="shared" si="7"/>
        <v>#N/A</v>
      </c>
      <c r="L57" s="301" t="e">
        <f t="shared" si="3"/>
        <v>#N/A</v>
      </c>
      <c r="R57" s="130" t="s">
        <v>217</v>
      </c>
      <c r="S57" s="295" t="s">
        <v>235</v>
      </c>
      <c r="T57" s="296">
        <v>19500</v>
      </c>
    </row>
    <row r="58" spans="1:20" x14ac:dyDescent="0.2">
      <c r="A58" t="str">
        <f>IF(ISBLANK('Data Entry'!C59)," ",('Data Entry'!B59))</f>
        <v xml:space="preserve"> </v>
      </c>
      <c r="B58" s="35" t="str">
        <f>IF(ISTEXT('Data Entry'!C59),'Data Entry'!C59," ")</f>
        <v xml:space="preserve"> </v>
      </c>
      <c r="C58" s="36" t="str">
        <f>IF(ISBLANK('Data Entry'!C59)," ",'Data Entry'!$B$4)</f>
        <v xml:space="preserve"> </v>
      </c>
      <c r="D58" s="37">
        <f>'Data Entry'!E59</f>
        <v>0</v>
      </c>
      <c r="E58" s="139">
        <f t="shared" si="4"/>
        <v>0</v>
      </c>
      <c r="F58" s="139">
        <f t="shared" si="5"/>
        <v>0</v>
      </c>
      <c r="G58" s="139">
        <f t="shared" si="1"/>
        <v>0</v>
      </c>
      <c r="H58" s="38">
        <f t="shared" si="6"/>
        <v>0</v>
      </c>
      <c r="I58" s="139" t="e">
        <f>VLOOKUP('Data Entry'!D59,'Proll Data'!$S$19:$T$74,2,FALSE)</f>
        <v>#N/A</v>
      </c>
      <c r="J58" s="56">
        <f t="shared" si="2"/>
        <v>0</v>
      </c>
      <c r="K58" s="56" t="e">
        <f t="shared" si="7"/>
        <v>#N/A</v>
      </c>
      <c r="L58" s="301" t="e">
        <f t="shared" si="3"/>
        <v>#N/A</v>
      </c>
      <c r="R58" s="130" t="s">
        <v>217</v>
      </c>
      <c r="S58" s="295" t="s">
        <v>250</v>
      </c>
      <c r="T58" s="296">
        <v>20000</v>
      </c>
    </row>
    <row r="59" spans="1:20" x14ac:dyDescent="0.2">
      <c r="A59" t="str">
        <f>IF(ISBLANK('Data Entry'!C60)," ",('Data Entry'!B60))</f>
        <v xml:space="preserve"> </v>
      </c>
      <c r="B59" s="35" t="str">
        <f>IF(ISTEXT('Data Entry'!C60),'Data Entry'!C60," ")</f>
        <v xml:space="preserve"> </v>
      </c>
      <c r="C59" s="36" t="str">
        <f>IF(ISBLANK('Data Entry'!C60)," ",'Data Entry'!$B$4)</f>
        <v xml:space="preserve"> </v>
      </c>
      <c r="D59" s="37">
        <f>'Data Entry'!E60</f>
        <v>0</v>
      </c>
      <c r="E59" s="139">
        <f t="shared" si="4"/>
        <v>0</v>
      </c>
      <c r="F59" s="139">
        <f t="shared" si="5"/>
        <v>0</v>
      </c>
      <c r="G59" s="139">
        <f t="shared" si="1"/>
        <v>0</v>
      </c>
      <c r="H59" s="38">
        <f t="shared" si="6"/>
        <v>0</v>
      </c>
      <c r="I59" s="139" t="e">
        <f>VLOOKUP('Data Entry'!D60,'Proll Data'!$S$19:$T$74,2,FALSE)</f>
        <v>#N/A</v>
      </c>
      <c r="J59" s="56">
        <f t="shared" si="2"/>
        <v>0</v>
      </c>
      <c r="K59" s="56" t="e">
        <f t="shared" si="7"/>
        <v>#N/A</v>
      </c>
      <c r="L59" s="301" t="e">
        <f t="shared" si="3"/>
        <v>#N/A</v>
      </c>
      <c r="R59" s="130" t="s">
        <v>217</v>
      </c>
      <c r="S59" s="295" t="s">
        <v>236</v>
      </c>
      <c r="T59" s="296">
        <v>2875</v>
      </c>
    </row>
    <row r="60" spans="1:20" x14ac:dyDescent="0.2">
      <c r="A60" t="str">
        <f>IF(ISBLANK('Data Entry'!C61)," ",('Data Entry'!B61))</f>
        <v xml:space="preserve"> </v>
      </c>
      <c r="B60" s="35" t="str">
        <f>IF(ISTEXT('Data Entry'!C61),'Data Entry'!C61," ")</f>
        <v xml:space="preserve"> </v>
      </c>
      <c r="C60" s="36" t="str">
        <f>IF(ISBLANK('Data Entry'!C61)," ",'Data Entry'!$B$4)</f>
        <v xml:space="preserve"> </v>
      </c>
      <c r="D60" s="37">
        <f>'Data Entry'!E61</f>
        <v>0</v>
      </c>
      <c r="E60" s="139">
        <f t="shared" si="4"/>
        <v>0</v>
      </c>
      <c r="F60" s="139">
        <f t="shared" si="5"/>
        <v>0</v>
      </c>
      <c r="G60" s="139">
        <f t="shared" si="1"/>
        <v>0</v>
      </c>
      <c r="H60" s="38">
        <f t="shared" si="6"/>
        <v>0</v>
      </c>
      <c r="I60" s="139" t="e">
        <f>VLOOKUP('Data Entry'!D61,'Proll Data'!$S$19:$T$74,2,FALSE)</f>
        <v>#N/A</v>
      </c>
      <c r="J60" s="56">
        <f t="shared" si="2"/>
        <v>0</v>
      </c>
      <c r="K60" s="56" t="e">
        <f t="shared" si="7"/>
        <v>#N/A</v>
      </c>
      <c r="L60" s="301" t="e">
        <f t="shared" si="3"/>
        <v>#N/A</v>
      </c>
      <c r="R60" s="130" t="s">
        <v>217</v>
      </c>
      <c r="S60" s="295" t="s">
        <v>237</v>
      </c>
      <c r="T60" s="296">
        <v>6000</v>
      </c>
    </row>
    <row r="61" spans="1:20" x14ac:dyDescent="0.2">
      <c r="A61" t="str">
        <f>IF(ISBLANK('Data Entry'!C62)," ",('Data Entry'!B62))</f>
        <v xml:space="preserve"> </v>
      </c>
      <c r="B61" s="35" t="str">
        <f>IF(ISTEXT('Data Entry'!C62),'Data Entry'!C62," ")</f>
        <v xml:space="preserve"> </v>
      </c>
      <c r="C61" s="36" t="str">
        <f>IF(ISBLANK('Data Entry'!C62)," ",'Data Entry'!$B$4)</f>
        <v xml:space="preserve"> </v>
      </c>
      <c r="D61" s="37">
        <f>'Data Entry'!E62</f>
        <v>0</v>
      </c>
      <c r="E61" s="139">
        <f t="shared" si="4"/>
        <v>0</v>
      </c>
      <c r="F61" s="139">
        <f t="shared" si="5"/>
        <v>0</v>
      </c>
      <c r="G61" s="139">
        <f t="shared" si="1"/>
        <v>0</v>
      </c>
      <c r="H61" s="38">
        <f t="shared" si="6"/>
        <v>0</v>
      </c>
      <c r="I61" s="139" t="e">
        <f>VLOOKUP('Data Entry'!D62,'Proll Data'!$S$19:$T$74,2,FALSE)</f>
        <v>#N/A</v>
      </c>
      <c r="J61" s="56">
        <f t="shared" si="2"/>
        <v>0</v>
      </c>
      <c r="K61" s="56" t="e">
        <f t="shared" si="7"/>
        <v>#N/A</v>
      </c>
      <c r="L61" s="301" t="e">
        <f t="shared" si="3"/>
        <v>#N/A</v>
      </c>
      <c r="R61" s="130" t="s">
        <v>217</v>
      </c>
      <c r="S61" s="295" t="s">
        <v>238</v>
      </c>
      <c r="T61" s="296">
        <v>10269.565217391304</v>
      </c>
    </row>
    <row r="62" spans="1:20" x14ac:dyDescent="0.2">
      <c r="A62" t="str">
        <f>IF(ISBLANK('Data Entry'!C63)," ",('Data Entry'!B63))</f>
        <v xml:space="preserve"> </v>
      </c>
      <c r="B62" s="35" t="str">
        <f>IF(ISTEXT('Data Entry'!C63),'Data Entry'!C63," ")</f>
        <v xml:space="preserve"> </v>
      </c>
      <c r="C62" s="36" t="str">
        <f>IF(ISBLANK('Data Entry'!C63)," ",'Data Entry'!$B$4)</f>
        <v xml:space="preserve"> </v>
      </c>
      <c r="D62" s="37">
        <f>'Data Entry'!E63</f>
        <v>0</v>
      </c>
      <c r="E62" s="139">
        <f t="shared" si="4"/>
        <v>0</v>
      </c>
      <c r="F62" s="139">
        <f t="shared" si="5"/>
        <v>0</v>
      </c>
      <c r="G62" s="139">
        <f t="shared" si="1"/>
        <v>0</v>
      </c>
      <c r="H62" s="38">
        <f t="shared" si="6"/>
        <v>0</v>
      </c>
      <c r="I62" s="139" t="e">
        <f>VLOOKUP('Data Entry'!D63,'Proll Data'!$S$19:$T$74,2,FALSE)</f>
        <v>#N/A</v>
      </c>
      <c r="J62" s="56">
        <f t="shared" si="2"/>
        <v>0</v>
      </c>
      <c r="K62" s="56" t="e">
        <f t="shared" si="7"/>
        <v>#N/A</v>
      </c>
      <c r="L62" s="301" t="e">
        <f t="shared" si="3"/>
        <v>#N/A</v>
      </c>
      <c r="R62" s="130" t="s">
        <v>217</v>
      </c>
      <c r="S62" s="295" t="s">
        <v>239</v>
      </c>
      <c r="T62" s="296">
        <v>13828.571428571429</v>
      </c>
    </row>
    <row r="63" spans="1:20" x14ac:dyDescent="0.2">
      <c r="A63" t="str">
        <f>IF(ISBLANK('Data Entry'!C64)," ",('Data Entry'!B64))</f>
        <v xml:space="preserve"> </v>
      </c>
      <c r="B63" s="35" t="str">
        <f>IF(ISTEXT('Data Entry'!C64),'Data Entry'!C64," ")</f>
        <v xml:space="preserve"> </v>
      </c>
      <c r="C63" s="36" t="str">
        <f>IF(ISBLANK('Data Entry'!C64)," ",'Data Entry'!$B$4)</f>
        <v xml:space="preserve"> </v>
      </c>
      <c r="D63" s="37">
        <f>'Data Entry'!E64</f>
        <v>0</v>
      </c>
      <c r="E63" s="139">
        <f t="shared" si="4"/>
        <v>0</v>
      </c>
      <c r="F63" s="139">
        <f t="shared" si="5"/>
        <v>0</v>
      </c>
      <c r="G63" s="139">
        <f t="shared" si="1"/>
        <v>0</v>
      </c>
      <c r="H63" s="38">
        <f t="shared" si="6"/>
        <v>0</v>
      </c>
      <c r="I63" s="139" t="e">
        <f>VLOOKUP('Data Entry'!D64,'Proll Data'!$S$19:$T$74,2,FALSE)</f>
        <v>#N/A</v>
      </c>
      <c r="J63" s="56">
        <f t="shared" si="2"/>
        <v>0</v>
      </c>
      <c r="K63" s="56" t="e">
        <f t="shared" si="7"/>
        <v>#N/A</v>
      </c>
      <c r="L63" s="301" t="e">
        <f t="shared" si="3"/>
        <v>#N/A</v>
      </c>
      <c r="R63" s="130" t="s">
        <v>217</v>
      </c>
      <c r="S63" s="295" t="s">
        <v>240</v>
      </c>
      <c r="T63" s="296">
        <v>25250</v>
      </c>
    </row>
    <row r="64" spans="1:20" x14ac:dyDescent="0.2">
      <c r="A64" t="str">
        <f>IF(ISBLANK('Data Entry'!C65)," ",('Data Entry'!B65))</f>
        <v xml:space="preserve"> </v>
      </c>
      <c r="B64" s="35" t="str">
        <f>IF(ISTEXT('Data Entry'!C65),'Data Entry'!C65," ")</f>
        <v xml:space="preserve"> </v>
      </c>
      <c r="C64" s="36" t="str">
        <f>IF(ISBLANK('Data Entry'!C65)," ",'Data Entry'!$B$4)</f>
        <v xml:space="preserve"> </v>
      </c>
      <c r="D64" s="37">
        <f>'Data Entry'!E65</f>
        <v>0</v>
      </c>
      <c r="E64" s="139">
        <f t="shared" si="4"/>
        <v>0</v>
      </c>
      <c r="F64" s="139">
        <f t="shared" si="5"/>
        <v>0</v>
      </c>
      <c r="G64" s="139">
        <f t="shared" si="1"/>
        <v>0</v>
      </c>
      <c r="H64" s="38">
        <f t="shared" si="6"/>
        <v>0</v>
      </c>
      <c r="I64" s="139" t="e">
        <f>VLOOKUP('Data Entry'!D65,'Proll Data'!$S$19:$T$74,2,FALSE)</f>
        <v>#N/A</v>
      </c>
      <c r="J64" s="56">
        <f t="shared" si="2"/>
        <v>0</v>
      </c>
      <c r="K64" s="56" t="e">
        <f t="shared" si="7"/>
        <v>#N/A</v>
      </c>
      <c r="L64" s="301" t="e">
        <f t="shared" si="3"/>
        <v>#N/A</v>
      </c>
      <c r="R64" s="130" t="s">
        <v>217</v>
      </c>
      <c r="S64" s="295" t="s">
        <v>145</v>
      </c>
      <c r="T64" s="296">
        <v>6852.5</v>
      </c>
    </row>
    <row r="65" spans="1:20" x14ac:dyDescent="0.2">
      <c r="B65" s="35" t="str">
        <f>IF(ISTEXT('Data Entry'!C66),'Data Entry'!C66," ")</f>
        <v xml:space="preserve"> </v>
      </c>
      <c r="C65" s="36" t="str">
        <f>IF(ISBLANK('Data Entry'!C66)," ",'Data Entry'!$B$4)</f>
        <v xml:space="preserve"> </v>
      </c>
      <c r="D65" s="37">
        <f>'Data Entry'!E66</f>
        <v>0</v>
      </c>
      <c r="E65" s="139">
        <f t="shared" si="4"/>
        <v>0</v>
      </c>
      <c r="F65" s="139">
        <f t="shared" si="5"/>
        <v>0</v>
      </c>
      <c r="G65" s="139">
        <f t="shared" si="1"/>
        <v>0</v>
      </c>
      <c r="H65" s="38">
        <f t="shared" si="6"/>
        <v>0</v>
      </c>
      <c r="I65" s="139" t="e">
        <f>VLOOKUP('Data Entry'!D66,'Proll Data'!$S$19:$T$74,2,FALSE)</f>
        <v>#N/A</v>
      </c>
      <c r="J65" s="56">
        <f t="shared" si="2"/>
        <v>0</v>
      </c>
      <c r="K65" s="56" t="e">
        <f t="shared" si="7"/>
        <v>#N/A</v>
      </c>
      <c r="L65" s="301" t="e">
        <f t="shared" si="3"/>
        <v>#N/A</v>
      </c>
      <c r="R65" s="130" t="s">
        <v>217</v>
      </c>
      <c r="S65" s="295" t="s">
        <v>146</v>
      </c>
      <c r="T65" s="296">
        <v>15458.214285714286</v>
      </c>
    </row>
    <row r="66" spans="1:20" x14ac:dyDescent="0.2">
      <c r="B66" s="35" t="str">
        <f>IF(ISTEXT('Data Entry'!C67),'Data Entry'!C67," ")</f>
        <v xml:space="preserve"> </v>
      </c>
      <c r="C66" s="36" t="str">
        <f>IF(ISBLANK('Data Entry'!C67)," ",'Data Entry'!$B$4)</f>
        <v xml:space="preserve"> </v>
      </c>
      <c r="D66" s="37">
        <f>'Data Entry'!E67</f>
        <v>0</v>
      </c>
      <c r="E66" s="139">
        <f t="shared" si="4"/>
        <v>0</v>
      </c>
      <c r="F66" s="139">
        <f t="shared" si="5"/>
        <v>0</v>
      </c>
      <c r="G66" s="139">
        <f t="shared" si="1"/>
        <v>0</v>
      </c>
      <c r="H66" s="38">
        <f t="shared" si="6"/>
        <v>0</v>
      </c>
      <c r="I66" s="139" t="e">
        <f>VLOOKUP('Data Entry'!D67,'Proll Data'!$S$19:$T$74,2,FALSE)</f>
        <v>#N/A</v>
      </c>
      <c r="J66" s="56">
        <f t="shared" si="2"/>
        <v>0</v>
      </c>
      <c r="K66" s="56" t="e">
        <f t="shared" si="7"/>
        <v>#N/A</v>
      </c>
      <c r="L66" s="301" t="e">
        <f t="shared" si="3"/>
        <v>#N/A</v>
      </c>
      <c r="R66" s="130" t="s">
        <v>217</v>
      </c>
      <c r="S66" s="295" t="s">
        <v>147</v>
      </c>
      <c r="T66" s="296">
        <v>24233.75</v>
      </c>
    </row>
    <row r="67" spans="1:20" x14ac:dyDescent="0.2">
      <c r="B67" s="35" t="str">
        <f>IF(ISTEXT('Data Entry'!C68),'Data Entry'!C68," ")</f>
        <v xml:space="preserve"> </v>
      </c>
      <c r="C67" s="36" t="str">
        <f>IF(ISBLANK('Data Entry'!C68)," ",'Data Entry'!$B$4)</f>
        <v xml:space="preserve"> </v>
      </c>
      <c r="D67" s="37">
        <f>'Data Entry'!E68</f>
        <v>0</v>
      </c>
      <c r="E67" s="139">
        <f t="shared" si="4"/>
        <v>0</v>
      </c>
      <c r="F67" s="139">
        <f t="shared" si="5"/>
        <v>0</v>
      </c>
      <c r="G67" s="139">
        <f t="shared" si="1"/>
        <v>0</v>
      </c>
      <c r="H67" s="38">
        <f t="shared" si="6"/>
        <v>0</v>
      </c>
      <c r="I67" s="139" t="e">
        <f>VLOOKUP('Data Entry'!D68,'Proll Data'!$S$19:$T$74,2,FALSE)</f>
        <v>#N/A</v>
      </c>
      <c r="J67" s="56">
        <f t="shared" si="2"/>
        <v>0</v>
      </c>
      <c r="K67" s="56" t="e">
        <f t="shared" si="7"/>
        <v>#N/A</v>
      </c>
      <c r="L67" s="301" t="e">
        <f t="shared" si="3"/>
        <v>#N/A</v>
      </c>
      <c r="R67" s="130" t="s">
        <v>217</v>
      </c>
      <c r="S67" s="295" t="s">
        <v>148</v>
      </c>
      <c r="T67" s="296">
        <v>51750</v>
      </c>
    </row>
    <row r="68" spans="1:20" x14ac:dyDescent="0.2">
      <c r="B68" s="35" t="str">
        <f>IF(ISTEXT('Data Entry'!C69),'Data Entry'!C69," ")</f>
        <v xml:space="preserve"> </v>
      </c>
      <c r="C68" s="36" t="str">
        <f>IF(ISBLANK('Data Entry'!C69)," ",'Data Entry'!$B$4)</f>
        <v xml:space="preserve"> </v>
      </c>
      <c r="D68" s="37">
        <f>'Data Entry'!E69</f>
        <v>0</v>
      </c>
      <c r="E68" s="139">
        <f t="shared" si="4"/>
        <v>0</v>
      </c>
      <c r="F68" s="139">
        <f t="shared" si="5"/>
        <v>0</v>
      </c>
      <c r="G68" s="139">
        <f t="shared" si="1"/>
        <v>0</v>
      </c>
      <c r="H68" s="38">
        <f t="shared" si="6"/>
        <v>0</v>
      </c>
      <c r="I68" s="139" t="e">
        <f>VLOOKUP('Data Entry'!D69,'Proll Data'!$S$19:$T$74,2,FALSE)</f>
        <v>#N/A</v>
      </c>
      <c r="J68" s="56">
        <f t="shared" si="2"/>
        <v>0</v>
      </c>
      <c r="K68" s="56" t="e">
        <f t="shared" si="7"/>
        <v>#N/A</v>
      </c>
      <c r="L68" s="301" t="e">
        <f t="shared" si="3"/>
        <v>#N/A</v>
      </c>
      <c r="R68" s="130" t="s">
        <v>217</v>
      </c>
      <c r="S68" s="295" t="s">
        <v>241</v>
      </c>
      <c r="T68" s="296">
        <v>10300</v>
      </c>
    </row>
    <row r="69" spans="1:20" x14ac:dyDescent="0.2">
      <c r="B69" s="35" t="str">
        <f>IF(ISTEXT('Data Entry'!C70),'Data Entry'!C70," ")</f>
        <v xml:space="preserve"> </v>
      </c>
      <c r="C69" s="36" t="str">
        <f>IF(ISBLANK('Data Entry'!C70)," ",'Data Entry'!$B$4)</f>
        <v xml:space="preserve"> </v>
      </c>
      <c r="D69" s="37">
        <f>'Data Entry'!E70</f>
        <v>0</v>
      </c>
      <c r="E69" s="139">
        <f t="shared" si="4"/>
        <v>0</v>
      </c>
      <c r="F69" s="139">
        <f t="shared" si="5"/>
        <v>0</v>
      </c>
      <c r="G69" s="139">
        <f t="shared" si="1"/>
        <v>0</v>
      </c>
      <c r="H69" s="38">
        <f t="shared" si="6"/>
        <v>0</v>
      </c>
      <c r="I69" s="139" t="e">
        <f>VLOOKUP('Data Entry'!D70,'Proll Data'!$S$19:$T$74,2,FALSE)</f>
        <v>#N/A</v>
      </c>
      <c r="J69" s="56">
        <f t="shared" si="2"/>
        <v>0</v>
      </c>
      <c r="K69" s="56" t="e">
        <f t="shared" si="7"/>
        <v>#N/A</v>
      </c>
      <c r="L69" s="301" t="e">
        <f t="shared" si="3"/>
        <v>#N/A</v>
      </c>
      <c r="R69" s="130" t="s">
        <v>217</v>
      </c>
      <c r="S69" s="295" t="s">
        <v>242</v>
      </c>
      <c r="T69" s="296">
        <v>25333.333333333332</v>
      </c>
    </row>
    <row r="70" spans="1:20" x14ac:dyDescent="0.2">
      <c r="B70" s="35" t="str">
        <f>IF(ISTEXT('Data Entry'!C71),'Data Entry'!C71," ")</f>
        <v xml:space="preserve"> </v>
      </c>
      <c r="C70" s="36" t="str">
        <f>IF(ISBLANK('Data Entry'!C71)," ",'Data Entry'!$B$4)</f>
        <v xml:space="preserve"> </v>
      </c>
      <c r="D70" s="37">
        <f>'Data Entry'!E71</f>
        <v>0</v>
      </c>
      <c r="E70" s="139">
        <f t="shared" si="4"/>
        <v>0</v>
      </c>
      <c r="F70" s="139">
        <f t="shared" si="5"/>
        <v>0</v>
      </c>
      <c r="G70" s="139">
        <f t="shared" si="1"/>
        <v>0</v>
      </c>
      <c r="H70" s="38">
        <f t="shared" si="6"/>
        <v>0</v>
      </c>
      <c r="I70" s="139" t="e">
        <f>VLOOKUP('Data Entry'!D71,'Proll Data'!$S$19:$T$74,2,FALSE)</f>
        <v>#N/A</v>
      </c>
      <c r="J70" s="56">
        <f t="shared" si="2"/>
        <v>0</v>
      </c>
      <c r="K70" s="56" t="e">
        <f t="shared" si="7"/>
        <v>#N/A</v>
      </c>
      <c r="L70" s="301" t="e">
        <f t="shared" si="3"/>
        <v>#N/A</v>
      </c>
      <c r="R70" s="130" t="s">
        <v>217</v>
      </c>
      <c r="S70" s="295" t="s">
        <v>156</v>
      </c>
      <c r="T70" s="296">
        <v>1455</v>
      </c>
    </row>
    <row r="71" spans="1:20" x14ac:dyDescent="0.2">
      <c r="A71" t="str">
        <f>IF(ISBLANK('Data Entry'!C66)," ",('Data Entry'!B66))</f>
        <v xml:space="preserve"> </v>
      </c>
      <c r="B71" s="39" t="str">
        <f>IF(ISTEXT('Data Entry'!C72),'Data Entry'!C72," ")</f>
        <v xml:space="preserve"> </v>
      </c>
      <c r="C71" s="40" t="str">
        <f>IF(ISBLANK('Data Entry'!C72)," ",'Data Entry'!$B$4)</f>
        <v xml:space="preserve"> </v>
      </c>
      <c r="D71" s="41">
        <f>'Data Entry'!E72</f>
        <v>0</v>
      </c>
      <c r="E71" s="140">
        <f t="shared" si="4"/>
        <v>0</v>
      </c>
      <c r="F71" s="140">
        <f t="shared" si="5"/>
        <v>0</v>
      </c>
      <c r="G71" s="140">
        <f t="shared" si="1"/>
        <v>0</v>
      </c>
      <c r="H71" s="42">
        <f t="shared" si="6"/>
        <v>0</v>
      </c>
      <c r="I71" s="140" t="e">
        <f>VLOOKUP('Data Entry'!D72,'Proll Data'!$S$19:$T$74,2,FALSE)</f>
        <v>#N/A</v>
      </c>
      <c r="J71" s="57">
        <f t="shared" si="2"/>
        <v>0</v>
      </c>
      <c r="K71" s="57" t="e">
        <f t="shared" si="7"/>
        <v>#N/A</v>
      </c>
      <c r="L71" s="302" t="e">
        <f t="shared" si="3"/>
        <v>#N/A</v>
      </c>
      <c r="R71" s="130" t="s">
        <v>217</v>
      </c>
      <c r="S71" s="295" t="s">
        <v>149</v>
      </c>
      <c r="T71" s="296">
        <v>1600</v>
      </c>
    </row>
    <row r="72" spans="1:20" ht="12.75" customHeight="1" x14ac:dyDescent="0.2">
      <c r="H72" s="16"/>
      <c r="I72" s="142"/>
      <c r="J72" s="52"/>
      <c r="K72" s="52"/>
      <c r="L72" s="151"/>
      <c r="R72" s="130" t="s">
        <v>217</v>
      </c>
      <c r="S72" s="295" t="s">
        <v>151</v>
      </c>
      <c r="T72" s="296">
        <v>2922.2727272727275</v>
      </c>
    </row>
    <row r="73" spans="1:20" x14ac:dyDescent="0.2">
      <c r="B73" s="3"/>
      <c r="C73" s="3"/>
      <c r="D73" s="27">
        <f>SUM(D16:D72)</f>
        <v>21662.83</v>
      </c>
      <c r="E73" s="141">
        <f>SUM(E16:E71)</f>
        <v>921</v>
      </c>
      <c r="F73" s="141">
        <f>SUM(F16:F71)</f>
        <v>22584</v>
      </c>
      <c r="G73" s="141">
        <f>SUM(G16:G71)</f>
        <v>40340</v>
      </c>
      <c r="H73" s="27">
        <f>SUM(H16:H71)</f>
        <v>19661.844000000001</v>
      </c>
      <c r="I73" s="141">
        <f>SUMIF(I16:I71,"&gt;0",I16:I71)</f>
        <v>32085.087255642251</v>
      </c>
      <c r="J73" s="58">
        <f>SUM(J16:J71)</f>
        <v>0</v>
      </c>
      <c r="K73" s="141">
        <f>SUMIF(K16:K71,"&gt;0",K16:K71)</f>
        <v>303093</v>
      </c>
      <c r="L73" s="141">
        <f>SUMIF(L16:L71,"&gt;0",L16:L71)</f>
        <v>2470.5517186844536</v>
      </c>
      <c r="R73" s="130" t="s">
        <v>217</v>
      </c>
      <c r="S73" s="295" t="s">
        <v>157</v>
      </c>
      <c r="T73" s="296">
        <v>9000</v>
      </c>
    </row>
    <row r="74" spans="1:20" x14ac:dyDescent="0.2">
      <c r="R74" s="130" t="s">
        <v>217</v>
      </c>
      <c r="S74" s="295" t="s">
        <v>248</v>
      </c>
      <c r="T74" s="296">
        <v>5000</v>
      </c>
    </row>
    <row r="75" spans="1:20" x14ac:dyDescent="0.2">
      <c r="T75" s="133"/>
    </row>
    <row r="76" spans="1:20" x14ac:dyDescent="0.2">
      <c r="P76" s="76"/>
      <c r="T76" s="133"/>
    </row>
    <row r="77" spans="1:20" x14ac:dyDescent="0.2">
      <c r="P77" s="76"/>
      <c r="T77" s="133"/>
    </row>
    <row r="78" spans="1:20" x14ac:dyDescent="0.2">
      <c r="T78" s="133"/>
    </row>
    <row r="79" spans="1:20" x14ac:dyDescent="0.2">
      <c r="T79" s="133"/>
    </row>
    <row r="80" spans="1:20" x14ac:dyDescent="0.2">
      <c r="T80" s="133"/>
    </row>
  </sheetData>
  <sheetProtection password="CC4D" sheet="1" objects="1" scenarios="1"/>
  <phoneticPr fontId="0" type="noConversion"/>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R4" sqref="R4"/>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6.28515625" customWidth="1"/>
    <col min="11" max="11" width="5" customWidth="1"/>
    <col min="12" max="13" width="6.85546875" customWidth="1"/>
    <col min="14" max="14" width="4.7109375" bestFit="1" customWidth="1"/>
    <col min="15" max="16" width="6.85546875" customWidth="1"/>
    <col min="17" max="17" width="8.42578125" customWidth="1"/>
    <col min="18" max="18" width="0.85546875" customWidth="1"/>
    <col min="19" max="19" width="9.5703125" style="22" customWidth="1"/>
    <col min="20" max="20" width="9.140625" style="22"/>
  </cols>
  <sheetData>
    <row r="2" spans="2:21" x14ac:dyDescent="0.2">
      <c r="B2" s="273" t="s">
        <v>102</v>
      </c>
      <c r="C2" s="288"/>
      <c r="E2" s="279" t="s">
        <v>111</v>
      </c>
      <c r="F2" s="280"/>
      <c r="G2" s="281"/>
      <c r="J2" s="234" t="s">
        <v>120</v>
      </c>
      <c r="K2" s="235"/>
      <c r="L2" s="235"/>
      <c r="M2" s="235"/>
      <c r="N2" s="235"/>
      <c r="O2" s="236"/>
      <c r="S2"/>
      <c r="U2" s="22"/>
    </row>
    <row r="3" spans="2:21" ht="4.5" customHeight="1" x14ac:dyDescent="0.2">
      <c r="B3" s="44"/>
      <c r="C3" s="45"/>
      <c r="E3" s="44"/>
      <c r="F3" s="63"/>
      <c r="G3" s="45"/>
      <c r="J3" s="44"/>
      <c r="K3" s="63"/>
      <c r="L3" s="63"/>
      <c r="M3" s="63"/>
      <c r="N3" s="63"/>
      <c r="O3" s="45"/>
      <c r="S3"/>
      <c r="U3" s="22"/>
    </row>
    <row r="4" spans="2:21" x14ac:dyDescent="0.2">
      <c r="B4" s="284" t="s">
        <v>90</v>
      </c>
      <c r="C4" s="285">
        <v>0</v>
      </c>
      <c r="D4" s="7"/>
      <c r="E4" s="279" t="s">
        <v>112</v>
      </c>
      <c r="F4" s="282"/>
      <c r="G4" s="283">
        <v>0.02</v>
      </c>
      <c r="J4" s="237" t="s">
        <v>121</v>
      </c>
      <c r="K4" s="238"/>
      <c r="L4" s="238"/>
      <c r="M4" s="238" t="s">
        <v>122</v>
      </c>
      <c r="N4" s="238"/>
      <c r="O4" s="239"/>
      <c r="S4"/>
      <c r="U4" s="22"/>
    </row>
    <row r="5" spans="2:21" x14ac:dyDescent="0.2">
      <c r="B5" s="276" t="s">
        <v>91</v>
      </c>
      <c r="C5" s="286">
        <v>0</v>
      </c>
      <c r="D5" s="7"/>
      <c r="J5" s="240" t="s">
        <v>94</v>
      </c>
      <c r="K5" s="241"/>
      <c r="L5" s="241"/>
      <c r="M5" s="241" t="s">
        <v>122</v>
      </c>
      <c r="N5" s="241"/>
      <c r="O5" s="242"/>
      <c r="S5"/>
      <c r="U5" s="22"/>
    </row>
    <row r="6" spans="2:21" x14ac:dyDescent="0.2">
      <c r="B6" s="276" t="s">
        <v>88</v>
      </c>
      <c r="C6" s="286">
        <v>0</v>
      </c>
      <c r="D6" s="7"/>
      <c r="J6" s="240" t="s">
        <v>133</v>
      </c>
      <c r="K6" s="241"/>
      <c r="L6" s="241"/>
      <c r="M6" s="241" t="s">
        <v>122</v>
      </c>
      <c r="N6" s="241"/>
      <c r="O6" s="242"/>
      <c r="S6"/>
      <c r="U6" s="22"/>
    </row>
    <row r="7" spans="2:21" x14ac:dyDescent="0.2">
      <c r="B7" s="276" t="s">
        <v>89</v>
      </c>
      <c r="C7" s="286">
        <v>0</v>
      </c>
      <c r="D7" s="7"/>
      <c r="J7" s="240" t="s">
        <v>96</v>
      </c>
      <c r="K7" s="241"/>
      <c r="L7" s="241"/>
      <c r="M7" s="241" t="s">
        <v>122</v>
      </c>
      <c r="N7" s="241"/>
      <c r="O7" s="242"/>
      <c r="S7"/>
      <c r="U7" s="22"/>
    </row>
    <row r="8" spans="2:21" x14ac:dyDescent="0.2">
      <c r="B8" s="276" t="s">
        <v>92</v>
      </c>
      <c r="C8" s="286">
        <v>0</v>
      </c>
      <c r="J8" s="240" t="s">
        <v>97</v>
      </c>
      <c r="K8" s="241"/>
      <c r="L8" s="241"/>
      <c r="M8" s="241" t="s">
        <v>122</v>
      </c>
      <c r="N8" s="241"/>
      <c r="O8" s="242"/>
      <c r="S8"/>
      <c r="U8" s="22"/>
    </row>
    <row r="9" spans="2:21" x14ac:dyDescent="0.2">
      <c r="B9" s="278" t="s">
        <v>93</v>
      </c>
      <c r="C9" s="287">
        <v>0</v>
      </c>
      <c r="J9" s="240" t="s">
        <v>21</v>
      </c>
      <c r="K9" s="241"/>
      <c r="L9" s="241"/>
      <c r="M9" s="241" t="s">
        <v>122</v>
      </c>
      <c r="N9" s="241"/>
      <c r="O9" s="242"/>
      <c r="S9"/>
      <c r="U9" s="22"/>
    </row>
    <row r="10" spans="2:21" x14ac:dyDescent="0.2">
      <c r="B10" s="61"/>
      <c r="C10" s="62"/>
      <c r="J10" s="240" t="s">
        <v>163</v>
      </c>
      <c r="K10" s="241"/>
      <c r="L10" s="241"/>
      <c r="M10" s="241" t="s">
        <v>122</v>
      </c>
      <c r="N10" s="241"/>
      <c r="O10" s="242"/>
      <c r="S10"/>
      <c r="U10" s="22"/>
    </row>
    <row r="11" spans="2:21" x14ac:dyDescent="0.2">
      <c r="J11" s="243" t="s">
        <v>95</v>
      </c>
      <c r="K11" s="244"/>
      <c r="L11" s="244"/>
      <c r="M11" s="244" t="s">
        <v>122</v>
      </c>
      <c r="N11" s="244"/>
      <c r="O11" s="245"/>
      <c r="S11"/>
      <c r="U11" s="22"/>
    </row>
    <row r="13" spans="2:21" x14ac:dyDescent="0.2">
      <c r="B13" s="273" t="s">
        <v>126</v>
      </c>
      <c r="C13" s="274"/>
      <c r="D13" s="273" t="s">
        <v>117</v>
      </c>
      <c r="E13" s="275"/>
      <c r="F13" s="275"/>
      <c r="G13" s="275"/>
      <c r="H13" s="275"/>
      <c r="I13" s="275"/>
      <c r="J13" s="234" t="s">
        <v>106</v>
      </c>
      <c r="K13" s="246"/>
      <c r="L13" s="235"/>
      <c r="M13" s="235"/>
      <c r="N13" s="235"/>
      <c r="O13" s="235"/>
      <c r="P13" s="235"/>
      <c r="Q13" s="236"/>
      <c r="S13" s="68"/>
    </row>
    <row r="14" spans="2:21" x14ac:dyDescent="0.2">
      <c r="B14" s="276"/>
      <c r="C14" s="277"/>
      <c r="D14" s="277"/>
      <c r="E14" s="277"/>
      <c r="F14" s="277" t="s">
        <v>109</v>
      </c>
      <c r="G14" s="277"/>
      <c r="H14" s="277"/>
      <c r="I14" s="277" t="s">
        <v>108</v>
      </c>
      <c r="J14" s="247" t="s">
        <v>113</v>
      </c>
      <c r="K14" s="247" t="s">
        <v>114</v>
      </c>
      <c r="L14" s="247"/>
      <c r="M14" s="247" t="s">
        <v>115</v>
      </c>
      <c r="N14" s="247"/>
      <c r="O14" s="248" t="s">
        <v>118</v>
      </c>
      <c r="P14" s="248" t="s">
        <v>166</v>
      </c>
      <c r="Q14" s="248" t="s">
        <v>2</v>
      </c>
      <c r="S14" s="70" t="s">
        <v>11</v>
      </c>
    </row>
    <row r="15" spans="2:21" x14ac:dyDescent="0.2">
      <c r="B15" s="278" t="s">
        <v>22</v>
      </c>
      <c r="C15" s="219" t="s">
        <v>207</v>
      </c>
      <c r="D15" s="219" t="s">
        <v>98</v>
      </c>
      <c r="E15" s="219" t="s">
        <v>99</v>
      </c>
      <c r="F15" s="219" t="s">
        <v>110</v>
      </c>
      <c r="G15" s="219" t="s">
        <v>101</v>
      </c>
      <c r="H15" s="219" t="s">
        <v>92</v>
      </c>
      <c r="I15" s="219" t="s">
        <v>107</v>
      </c>
      <c r="J15" s="225" t="s">
        <v>20</v>
      </c>
      <c r="K15" s="225" t="s">
        <v>109</v>
      </c>
      <c r="L15" s="225" t="s">
        <v>123</v>
      </c>
      <c r="M15" s="249" t="s">
        <v>116</v>
      </c>
      <c r="N15" s="250" t="s">
        <v>21</v>
      </c>
      <c r="O15" s="250" t="s">
        <v>119</v>
      </c>
      <c r="P15" s="250" t="s">
        <v>167</v>
      </c>
      <c r="Q15" s="250" t="s">
        <v>124</v>
      </c>
      <c r="S15" s="71" t="s">
        <v>125</v>
      </c>
      <c r="T15"/>
    </row>
    <row r="16" spans="2:21" ht="6.75" customHeight="1" x14ac:dyDescent="0.2">
      <c r="B16" s="31"/>
      <c r="C16" s="34"/>
      <c r="D16" s="31"/>
      <c r="E16" s="32"/>
      <c r="F16" s="32"/>
      <c r="G16" s="32"/>
      <c r="H16" s="32"/>
      <c r="I16" s="32"/>
      <c r="J16" s="32"/>
      <c r="K16" s="32"/>
      <c r="L16" s="32"/>
      <c r="M16" s="32"/>
      <c r="N16" s="32"/>
      <c r="O16" s="32"/>
      <c r="P16" s="32"/>
      <c r="Q16" s="34"/>
      <c r="S16" s="69"/>
    </row>
    <row r="17" spans="1:20" x14ac:dyDescent="0.2">
      <c r="A17">
        <f>IF(ISBLANK('Data Entry'!C17)," ",('Data Entry'!B17))</f>
        <v>1</v>
      </c>
      <c r="B17" s="267" t="str">
        <f>IF(ISBLANK('Data Entry'!C17)," ", 'Data Entry'!C17)</f>
        <v>Sarah Haden</v>
      </c>
      <c r="C17" s="268">
        <f>IF(ISBLANK('Data Entry'!C17)," ", 'Data Entry'!$B$4)</f>
        <v>111721</v>
      </c>
      <c r="D17" s="269">
        <f>IF('Data Entry'!F17="Y",($C$4),"")</f>
        <v>0</v>
      </c>
      <c r="E17" s="270">
        <f>IF('Data Entry'!F17="Y",($C$5*(1+$G$4)),"")</f>
        <v>0</v>
      </c>
      <c r="F17" s="270">
        <f>IF('Data Entry'!F17="Y",($C$6*(1+$G$4)),"")</f>
        <v>0</v>
      </c>
      <c r="G17" s="270">
        <f>IF('Data Entry'!F17="Y",($C$7*(1+$G$4)),"")</f>
        <v>0</v>
      </c>
      <c r="H17" s="270">
        <f>IF('Data Entry'!F17="Y",($C$8*(1+$G$4)),"")</f>
        <v>0</v>
      </c>
      <c r="I17" s="270">
        <f>IF('Data Entry'!F17="Y",($C$9*(1+$G$4)),"")</f>
        <v>0</v>
      </c>
      <c r="J17" s="251"/>
      <c r="K17" s="251"/>
      <c r="L17" s="251"/>
      <c r="M17" s="251"/>
      <c r="N17" s="251"/>
      <c r="O17" s="251"/>
      <c r="P17" s="252"/>
      <c r="Q17" s="253"/>
      <c r="S17" s="73">
        <f>SUM(D17:Q17)</f>
        <v>0</v>
      </c>
      <c r="T17"/>
    </row>
    <row r="18" spans="1:20" x14ac:dyDescent="0.2">
      <c r="A18">
        <f>IF(ISBLANK('Data Entry'!C18)," ",('Data Entry'!B18))</f>
        <v>2</v>
      </c>
      <c r="B18" s="271" t="str">
        <f>IF(ISBLANK('Data Entry'!C18)," ", 'Data Entry'!C18)</f>
        <v>Kimberly Nelson</v>
      </c>
      <c r="C18" s="272">
        <f>IF(ISBLANK('Data Entry'!C18)," ", 'Data Entry'!$B$4)</f>
        <v>111721</v>
      </c>
      <c r="D18" s="269">
        <f>IF('Data Entry'!F18="Y",($C$4),"")</f>
        <v>0</v>
      </c>
      <c r="E18" s="270">
        <f>IF('Data Entry'!F18="Y",($C$5*(1+$G$4)),"")</f>
        <v>0</v>
      </c>
      <c r="F18" s="270">
        <f>IF('Data Entry'!F18="Y",($C$6*(1+$G$4)),"")</f>
        <v>0</v>
      </c>
      <c r="G18" s="270">
        <f>IF('Data Entry'!F18="Y",($C$7*(1+$G$4)),"")</f>
        <v>0</v>
      </c>
      <c r="H18" s="270">
        <f>IF('Data Entry'!F18="Y",($C$8*(1+$G$4)),"")</f>
        <v>0</v>
      </c>
      <c r="I18" s="270">
        <f>IF('Data Entry'!F18="Y",($C$9*(1+$G$4)),"")</f>
        <v>0</v>
      </c>
      <c r="J18" s="254"/>
      <c r="K18" s="254"/>
      <c r="L18" s="254"/>
      <c r="M18" s="254"/>
      <c r="N18" s="254"/>
      <c r="O18" s="254"/>
      <c r="P18" s="255"/>
      <c r="Q18" s="256"/>
      <c r="S18" s="73">
        <f t="shared" ref="S18:S73" si="0">SUM(D18:Q18)</f>
        <v>0</v>
      </c>
      <c r="T18"/>
    </row>
    <row r="19" spans="1:20" x14ac:dyDescent="0.2">
      <c r="A19">
        <f>IF(ISBLANK('Data Entry'!C19)," ",('Data Entry'!B19))</f>
        <v>3</v>
      </c>
      <c r="B19" s="271" t="str">
        <f>IF(ISBLANK('Data Entry'!C19)," ", 'Data Entry'!C19)</f>
        <v>Gina Taylor</v>
      </c>
      <c r="C19" s="272">
        <f>IF(ISBLANK('Data Entry'!C19)," ", 'Data Entry'!$B$4)</f>
        <v>111721</v>
      </c>
      <c r="D19" s="269">
        <f>IF('Data Entry'!F19="Y",($C$4),"")</f>
        <v>0</v>
      </c>
      <c r="E19" s="270">
        <f>IF('Data Entry'!F19="Y",($C$5*(1+$G$4)),"")</f>
        <v>0</v>
      </c>
      <c r="F19" s="270">
        <f>IF('Data Entry'!F19="Y",($C$6*(1+$G$4)),"")</f>
        <v>0</v>
      </c>
      <c r="G19" s="270">
        <f>IF('Data Entry'!F19="Y",($C$7*(1+$G$4)),"")</f>
        <v>0</v>
      </c>
      <c r="H19" s="270">
        <f>IF('Data Entry'!F19="Y",($C$8*(1+$G$4)),"")</f>
        <v>0</v>
      </c>
      <c r="I19" s="270">
        <f>IF('Data Entry'!F19="Y",($C$9*(1+$G$4)),"")</f>
        <v>0</v>
      </c>
      <c r="J19" s="254"/>
      <c r="K19" s="254"/>
      <c r="L19" s="254"/>
      <c r="M19" s="254"/>
      <c r="N19" s="254"/>
      <c r="O19" s="254"/>
      <c r="P19" s="255"/>
      <c r="Q19" s="256"/>
      <c r="S19" s="73">
        <f t="shared" si="0"/>
        <v>0</v>
      </c>
      <c r="T19"/>
    </row>
    <row r="20" spans="1:20" x14ac:dyDescent="0.2">
      <c r="A20">
        <f>IF(ISBLANK('Data Entry'!C20)," ",('Data Entry'!B20))</f>
        <v>4</v>
      </c>
      <c r="B20" s="271" t="str">
        <f>IF(ISBLANK('Data Entry'!C20)," ", 'Data Entry'!C20)</f>
        <v>Debbie Moore</v>
      </c>
      <c r="C20" s="272">
        <f>IF(ISBLANK('Data Entry'!C20)," ", 'Data Entry'!$B$4)</f>
        <v>111721</v>
      </c>
      <c r="D20" s="269">
        <f>IF('Data Entry'!F20="Y",($C$4),"")</f>
        <v>0</v>
      </c>
      <c r="E20" s="270">
        <f>IF('Data Entry'!F20="Y",($C$5*(1+$G$4)),"")</f>
        <v>0</v>
      </c>
      <c r="F20" s="270">
        <f>IF('Data Entry'!F20="Y",($C$6*(1+$G$4)),"")</f>
        <v>0</v>
      </c>
      <c r="G20" s="270">
        <f>IF('Data Entry'!F20="Y",($C$7*(1+$G$4)),"")</f>
        <v>0</v>
      </c>
      <c r="H20" s="270">
        <f>IF('Data Entry'!F20="Y",($C$8*(1+$G$4)),"")</f>
        <v>0</v>
      </c>
      <c r="I20" s="270">
        <f>IF('Data Entry'!F20="Y",($C$9*(1+$G$4)),"")</f>
        <v>0</v>
      </c>
      <c r="J20" s="254"/>
      <c r="K20" s="254"/>
      <c r="L20" s="254"/>
      <c r="M20" s="254"/>
      <c r="N20" s="254"/>
      <c r="O20" s="254"/>
      <c r="P20" s="255"/>
      <c r="Q20" s="256"/>
      <c r="S20" s="73">
        <f t="shared" si="0"/>
        <v>0</v>
      </c>
      <c r="T20"/>
    </row>
    <row r="21" spans="1:20" x14ac:dyDescent="0.2">
      <c r="A21" t="str">
        <f>IF(ISBLANK('Data Entry'!C21)," ",('Data Entry'!B21))</f>
        <v xml:space="preserve"> </v>
      </c>
      <c r="B21" s="271" t="str">
        <f>IF(ISBLANK('Data Entry'!C21)," ", 'Data Entry'!C21)</f>
        <v xml:space="preserve"> </v>
      </c>
      <c r="C21" s="272" t="str">
        <f>IF(ISBLANK('Data Entry'!C21)," ", 'Data Entry'!$B$4)</f>
        <v xml:space="preserve"> </v>
      </c>
      <c r="D21" s="269" t="str">
        <f>IF('Data Entry'!F21="Y",($C$4),"")</f>
        <v/>
      </c>
      <c r="E21" s="270" t="str">
        <f>IF('Data Entry'!F21="Y",($C$5*(1+$G$4)),"")</f>
        <v/>
      </c>
      <c r="F21" s="270" t="str">
        <f>IF('Data Entry'!F21="Y",($C$6*(1+$G$4)),"")</f>
        <v/>
      </c>
      <c r="G21" s="270" t="str">
        <f>IF('Data Entry'!F21="Y",($C$7*(1+$G$4)),"")</f>
        <v/>
      </c>
      <c r="H21" s="270" t="str">
        <f>IF('Data Entry'!F21="Y",($C$8*(1+$G$4)),"")</f>
        <v/>
      </c>
      <c r="I21" s="270" t="str">
        <f>IF('Data Entry'!F21="Y",($C$9*(1+$G$4)),"")</f>
        <v/>
      </c>
      <c r="J21" s="254"/>
      <c r="K21" s="254"/>
      <c r="L21" s="254"/>
      <c r="M21" s="254"/>
      <c r="N21" s="254"/>
      <c r="O21" s="254"/>
      <c r="P21" s="255"/>
      <c r="Q21" s="256"/>
      <c r="S21" s="73">
        <f t="shared" si="0"/>
        <v>0</v>
      </c>
      <c r="T21"/>
    </row>
    <row r="22" spans="1:20" x14ac:dyDescent="0.2">
      <c r="A22" t="str">
        <f>IF(ISBLANK('Data Entry'!C22)," ",('Data Entry'!B22))</f>
        <v xml:space="preserve"> </v>
      </c>
      <c r="B22" s="271" t="str">
        <f>IF(ISBLANK('Data Entry'!C22)," ", 'Data Entry'!C22)</f>
        <v xml:space="preserve"> </v>
      </c>
      <c r="C22" s="272" t="str">
        <f>IF(ISBLANK('Data Entry'!C22)," ", 'Data Entry'!$B$4)</f>
        <v xml:space="preserve"> </v>
      </c>
      <c r="D22" s="269" t="str">
        <f>IF('Data Entry'!F22="Y",($C$4),"")</f>
        <v/>
      </c>
      <c r="E22" s="270" t="str">
        <f>IF('Data Entry'!F22="Y",($C$5*(1+$G$4)),"")</f>
        <v/>
      </c>
      <c r="F22" s="270" t="str">
        <f>IF('Data Entry'!F22="Y",($C$6*(1+$G$4)),"")</f>
        <v/>
      </c>
      <c r="G22" s="270" t="str">
        <f>IF('Data Entry'!F22="Y",($C$7*(1+$G$4)),"")</f>
        <v/>
      </c>
      <c r="H22" s="270" t="str">
        <f>IF('Data Entry'!F22="Y",($C$8*(1+$G$4)),"")</f>
        <v/>
      </c>
      <c r="I22" s="270" t="str">
        <f>IF('Data Entry'!F22="Y",($C$9*(1+$G$4)),"")</f>
        <v/>
      </c>
      <c r="J22" s="254"/>
      <c r="K22" s="254"/>
      <c r="L22" s="254"/>
      <c r="M22" s="254"/>
      <c r="N22" s="254"/>
      <c r="O22" s="254"/>
      <c r="P22" s="255"/>
      <c r="Q22" s="256"/>
      <c r="S22" s="73">
        <f t="shared" si="0"/>
        <v>0</v>
      </c>
    </row>
    <row r="23" spans="1:20" x14ac:dyDescent="0.2">
      <c r="A23" t="str">
        <f>IF(ISBLANK('Data Entry'!C23)," ",('Data Entry'!B23))</f>
        <v xml:space="preserve"> </v>
      </c>
      <c r="B23" s="271" t="str">
        <f>IF(ISBLANK('Data Entry'!C23)," ", 'Data Entry'!C23)</f>
        <v xml:space="preserve"> </v>
      </c>
      <c r="C23" s="272" t="str">
        <f>IF(ISBLANK('Data Entry'!C23)," ", 'Data Entry'!$B$4)</f>
        <v xml:space="preserve"> </v>
      </c>
      <c r="D23" s="269" t="str">
        <f>IF('Data Entry'!F23="Y",($C$4),"")</f>
        <v/>
      </c>
      <c r="E23" s="270" t="str">
        <f>IF('Data Entry'!F23="Y",($C$5*(1+$G$4)),"")</f>
        <v/>
      </c>
      <c r="F23" s="270" t="str">
        <f>IF('Data Entry'!F23="Y",($C$6*(1+$G$4)),"")</f>
        <v/>
      </c>
      <c r="G23" s="270" t="str">
        <f>IF('Data Entry'!F23="Y",($C$7*(1+$G$4)),"")</f>
        <v/>
      </c>
      <c r="H23" s="270" t="str">
        <f>IF('Data Entry'!F23="Y",($C$8*(1+$G$4)),"")</f>
        <v/>
      </c>
      <c r="I23" s="270" t="str">
        <f>IF('Data Entry'!F23="Y",($C$9*(1+$G$4)),"")</f>
        <v/>
      </c>
      <c r="J23" s="254"/>
      <c r="K23" s="254"/>
      <c r="L23" s="254"/>
      <c r="M23" s="254"/>
      <c r="N23" s="254"/>
      <c r="O23" s="254"/>
      <c r="P23" s="255"/>
      <c r="Q23" s="256"/>
      <c r="S23" s="73">
        <f t="shared" si="0"/>
        <v>0</v>
      </c>
    </row>
    <row r="24" spans="1:20" x14ac:dyDescent="0.2">
      <c r="A24" t="str">
        <f>IF(ISBLANK('Data Entry'!C24)," ",('Data Entry'!B24))</f>
        <v xml:space="preserve"> </v>
      </c>
      <c r="B24" s="271" t="str">
        <f>IF(ISBLANK('Data Entry'!C24)," ", 'Data Entry'!C24)</f>
        <v xml:space="preserve"> </v>
      </c>
      <c r="C24" s="272" t="str">
        <f>IF(ISBLANK('Data Entry'!C24)," ", 'Data Entry'!$B$4)</f>
        <v xml:space="preserve"> </v>
      </c>
      <c r="D24" s="269" t="str">
        <f>IF('Data Entry'!F24="Y",($C$4),"")</f>
        <v/>
      </c>
      <c r="E24" s="270" t="str">
        <f>IF('Data Entry'!F24="Y",($C$5*(1+$G$4)),"")</f>
        <v/>
      </c>
      <c r="F24" s="270" t="str">
        <f>IF('Data Entry'!F24="Y",($C$6*(1+$G$4)),"")</f>
        <v/>
      </c>
      <c r="G24" s="270" t="str">
        <f>IF('Data Entry'!F24="Y",($C$7*(1+$G$4)),"")</f>
        <v/>
      </c>
      <c r="H24" s="270" t="str">
        <f>IF('Data Entry'!F24="Y",($C$8*(1+$G$4)),"")</f>
        <v/>
      </c>
      <c r="I24" s="270" t="str">
        <f>IF('Data Entry'!F24="Y",($C$9*(1+$G$4)),"")</f>
        <v/>
      </c>
      <c r="J24" s="254"/>
      <c r="K24" s="254"/>
      <c r="L24" s="254"/>
      <c r="M24" s="254"/>
      <c r="N24" s="254"/>
      <c r="O24" s="254"/>
      <c r="P24" s="255"/>
      <c r="Q24" s="256"/>
      <c r="S24" s="73">
        <f t="shared" si="0"/>
        <v>0</v>
      </c>
    </row>
    <row r="25" spans="1:20" x14ac:dyDescent="0.2">
      <c r="A25" t="str">
        <f>IF(ISBLANK('Data Entry'!C25)," ",('Data Entry'!B25))</f>
        <v xml:space="preserve"> </v>
      </c>
      <c r="B25" s="271" t="str">
        <f>IF(ISBLANK('Data Entry'!C25)," ", 'Data Entry'!C25)</f>
        <v xml:space="preserve"> </v>
      </c>
      <c r="C25" s="272" t="str">
        <f>IF(ISBLANK('Data Entry'!C25)," ", 'Data Entry'!$B$4)</f>
        <v xml:space="preserve"> </v>
      </c>
      <c r="D25" s="269" t="str">
        <f>IF('Data Entry'!F25="Y",($C$4),"")</f>
        <v/>
      </c>
      <c r="E25" s="270" t="str">
        <f>IF('Data Entry'!F25="Y",($C$5*(1+$G$4)),"")</f>
        <v/>
      </c>
      <c r="F25" s="270" t="str">
        <f>IF('Data Entry'!F25="Y",($C$6*(1+$G$4)),"")</f>
        <v/>
      </c>
      <c r="G25" s="270" t="str">
        <f>IF('Data Entry'!F25="Y",($C$7*(1+$G$4)),"")</f>
        <v/>
      </c>
      <c r="H25" s="270" t="str">
        <f>IF('Data Entry'!F25="Y",($C$8*(1+$G$4)),"")</f>
        <v/>
      </c>
      <c r="I25" s="270" t="str">
        <f>IF('Data Entry'!F25="Y",($C$9*(1+$G$4)),"")</f>
        <v/>
      </c>
      <c r="J25" s="254"/>
      <c r="K25" s="254"/>
      <c r="L25" s="254"/>
      <c r="M25" s="254"/>
      <c r="N25" s="254"/>
      <c r="O25" s="254"/>
      <c r="P25" s="255"/>
      <c r="Q25" s="256"/>
      <c r="S25" s="73">
        <f t="shared" si="0"/>
        <v>0</v>
      </c>
    </row>
    <row r="26" spans="1:20" x14ac:dyDescent="0.2">
      <c r="A26" t="str">
        <f>IF(ISBLANK('Data Entry'!C26)," ",('Data Entry'!B26))</f>
        <v xml:space="preserve"> </v>
      </c>
      <c r="B26" s="271" t="str">
        <f>IF(ISBLANK('Data Entry'!C26)," ", 'Data Entry'!C26)</f>
        <v xml:space="preserve"> </v>
      </c>
      <c r="C26" s="272" t="str">
        <f>IF(ISBLANK('Data Entry'!C26)," ", 'Data Entry'!$B$4)</f>
        <v xml:space="preserve"> </v>
      </c>
      <c r="D26" s="269" t="str">
        <f>IF('Data Entry'!F26="Y",($C$4),"")</f>
        <v/>
      </c>
      <c r="E26" s="270" t="str">
        <f>IF('Data Entry'!F26="Y",($C$5*(1+$G$4)),"")</f>
        <v/>
      </c>
      <c r="F26" s="270" t="str">
        <f>IF('Data Entry'!F26="Y",($C$6*(1+$G$4)),"")</f>
        <v/>
      </c>
      <c r="G26" s="270" t="str">
        <f>IF('Data Entry'!F26="Y",($C$7*(1+$G$4)),"")</f>
        <v/>
      </c>
      <c r="H26" s="270" t="str">
        <f>IF('Data Entry'!F26="Y",($C$8*(1+$G$4)),"")</f>
        <v/>
      </c>
      <c r="I26" s="270" t="str">
        <f>IF('Data Entry'!F26="Y",($C$9*(1+$G$4)),"")</f>
        <v/>
      </c>
      <c r="J26" s="254"/>
      <c r="K26" s="254"/>
      <c r="L26" s="254"/>
      <c r="M26" s="254"/>
      <c r="N26" s="254"/>
      <c r="O26" s="254"/>
      <c r="P26" s="255"/>
      <c r="Q26" s="256"/>
      <c r="S26" s="73">
        <f t="shared" si="0"/>
        <v>0</v>
      </c>
    </row>
    <row r="27" spans="1:20" x14ac:dyDescent="0.2">
      <c r="A27" t="str">
        <f>IF(ISBLANK('Data Entry'!C27)," ",('Data Entry'!B27))</f>
        <v xml:space="preserve"> </v>
      </c>
      <c r="B27" s="271" t="str">
        <f>IF(ISBLANK('Data Entry'!C27)," ", 'Data Entry'!C27)</f>
        <v xml:space="preserve"> </v>
      </c>
      <c r="C27" s="272" t="str">
        <f>IF(ISBLANK('Data Entry'!C27)," ", 'Data Entry'!$B$4)</f>
        <v xml:space="preserve"> </v>
      </c>
      <c r="D27" s="269" t="str">
        <f>IF('Data Entry'!F27="Y",($C$4),"")</f>
        <v/>
      </c>
      <c r="E27" s="270" t="str">
        <f>IF('Data Entry'!F27="Y",($C$5*(1+$G$4)),"")</f>
        <v/>
      </c>
      <c r="F27" s="270" t="str">
        <f>IF('Data Entry'!F27="Y",($C$6*(1+$G$4)),"")</f>
        <v/>
      </c>
      <c r="G27" s="270" t="str">
        <f>IF('Data Entry'!F27="Y",($C$7*(1+$G$4)),"")</f>
        <v/>
      </c>
      <c r="H27" s="270" t="str">
        <f>IF('Data Entry'!F27="Y",($C$8*(1+$G$4)),"")</f>
        <v/>
      </c>
      <c r="I27" s="270" t="str">
        <f>IF('Data Entry'!F27="Y",($C$9*(1+$G$4)),"")</f>
        <v/>
      </c>
      <c r="J27" s="254"/>
      <c r="K27" s="254"/>
      <c r="L27" s="254"/>
      <c r="M27" s="254"/>
      <c r="N27" s="254"/>
      <c r="O27" s="254"/>
      <c r="P27" s="255"/>
      <c r="Q27" s="256"/>
      <c r="S27" s="73">
        <f t="shared" si="0"/>
        <v>0</v>
      </c>
    </row>
    <row r="28" spans="1:20" x14ac:dyDescent="0.2">
      <c r="A28" t="str">
        <f>IF(ISBLANK('Data Entry'!C28)," ",('Data Entry'!B28))</f>
        <v xml:space="preserve"> </v>
      </c>
      <c r="B28" s="271" t="str">
        <f>IF(ISBLANK('Data Entry'!C28)," ", 'Data Entry'!C28)</f>
        <v xml:space="preserve"> </v>
      </c>
      <c r="C28" s="272" t="str">
        <f>IF(ISBLANK('Data Entry'!C28)," ", 'Data Entry'!$B$4)</f>
        <v xml:space="preserve"> </v>
      </c>
      <c r="D28" s="269" t="str">
        <f>IF('Data Entry'!F28="Y",($C$4),"")</f>
        <v/>
      </c>
      <c r="E28" s="270" t="str">
        <f>IF('Data Entry'!F28="Y",($C$5*(1+$G$4)),"")</f>
        <v/>
      </c>
      <c r="F28" s="270" t="str">
        <f>IF('Data Entry'!F28="Y",($C$6*(1+$G$4)),"")</f>
        <v/>
      </c>
      <c r="G28" s="270" t="str">
        <f>IF('Data Entry'!F28="Y",($C$7*(1+$G$4)),"")</f>
        <v/>
      </c>
      <c r="H28" s="270" t="str">
        <f>IF('Data Entry'!F28="Y",($C$8*(1+$G$4)),"")</f>
        <v/>
      </c>
      <c r="I28" s="270" t="str">
        <f>IF('Data Entry'!F28="Y",($C$9*(1+$G$4)),"")</f>
        <v/>
      </c>
      <c r="J28" s="254"/>
      <c r="K28" s="254"/>
      <c r="L28" s="254"/>
      <c r="M28" s="254"/>
      <c r="N28" s="254"/>
      <c r="O28" s="254"/>
      <c r="P28" s="255"/>
      <c r="Q28" s="256"/>
      <c r="S28" s="73">
        <f t="shared" si="0"/>
        <v>0</v>
      </c>
    </row>
    <row r="29" spans="1:20" x14ac:dyDescent="0.2">
      <c r="A29" t="str">
        <f>IF(ISBLANK('Data Entry'!C29)," ",('Data Entry'!B29))</f>
        <v xml:space="preserve"> </v>
      </c>
      <c r="B29" s="271" t="str">
        <f>IF(ISBLANK('Data Entry'!C29)," ", 'Data Entry'!C29)</f>
        <v xml:space="preserve"> </v>
      </c>
      <c r="C29" s="272" t="str">
        <f>IF(ISBLANK('Data Entry'!C29)," ", 'Data Entry'!$B$4)</f>
        <v xml:space="preserve"> </v>
      </c>
      <c r="D29" s="269" t="str">
        <f>IF('Data Entry'!F29="Y",($C$4),"")</f>
        <v/>
      </c>
      <c r="E29" s="270" t="str">
        <f>IF('Data Entry'!F29="Y",($C$5*(1+$G$4)),"")</f>
        <v/>
      </c>
      <c r="F29" s="270" t="str">
        <f>IF('Data Entry'!F29="Y",($C$6*(1+$G$4)),"")</f>
        <v/>
      </c>
      <c r="G29" s="270" t="str">
        <f>IF('Data Entry'!F29="Y",($C$7*(1+$G$4)),"")</f>
        <v/>
      </c>
      <c r="H29" s="270" t="str">
        <f>IF('Data Entry'!F29="Y",($C$8*(1+$G$4)),"")</f>
        <v/>
      </c>
      <c r="I29" s="270" t="str">
        <f>IF('Data Entry'!F29="Y",($C$9*(1+$G$4)),"")</f>
        <v/>
      </c>
      <c r="J29" s="254"/>
      <c r="K29" s="254"/>
      <c r="L29" s="254"/>
      <c r="M29" s="254"/>
      <c r="N29" s="254"/>
      <c r="O29" s="254"/>
      <c r="P29" s="255"/>
      <c r="Q29" s="256"/>
      <c r="S29" s="73">
        <f t="shared" si="0"/>
        <v>0</v>
      </c>
    </row>
    <row r="30" spans="1:20" x14ac:dyDescent="0.2">
      <c r="A30" t="str">
        <f>IF(ISBLANK('Data Entry'!C30)," ",('Data Entry'!B30))</f>
        <v xml:space="preserve"> </v>
      </c>
      <c r="B30" s="271" t="str">
        <f>IF(ISBLANK('Data Entry'!C30)," ", 'Data Entry'!C30)</f>
        <v xml:space="preserve"> </v>
      </c>
      <c r="C30" s="272" t="str">
        <f>IF(ISBLANK('Data Entry'!C30)," ", 'Data Entry'!$B$4)</f>
        <v xml:space="preserve"> </v>
      </c>
      <c r="D30" s="269" t="str">
        <f>IF('Data Entry'!F30="Y",($C$4),"")</f>
        <v/>
      </c>
      <c r="E30" s="270" t="str">
        <f>IF('Data Entry'!F30="Y",($C$5*(1+$G$4)),"")</f>
        <v/>
      </c>
      <c r="F30" s="270" t="str">
        <f>IF('Data Entry'!F30="Y",($C$6*(1+$G$4)),"")</f>
        <v/>
      </c>
      <c r="G30" s="270" t="str">
        <f>IF('Data Entry'!F30="Y",($C$7*(1+$G$4)),"")</f>
        <v/>
      </c>
      <c r="H30" s="270" t="str">
        <f>IF('Data Entry'!F30="Y",($C$8*(1+$G$4)),"")</f>
        <v/>
      </c>
      <c r="I30" s="270" t="str">
        <f>IF('Data Entry'!F30="Y",($C$9*(1+$G$4)),"")</f>
        <v/>
      </c>
      <c r="J30" s="254"/>
      <c r="K30" s="254"/>
      <c r="L30" s="254"/>
      <c r="M30" s="254"/>
      <c r="N30" s="254"/>
      <c r="O30" s="254"/>
      <c r="P30" s="255"/>
      <c r="Q30" s="256"/>
      <c r="S30" s="73">
        <f t="shared" si="0"/>
        <v>0</v>
      </c>
    </row>
    <row r="31" spans="1:20" x14ac:dyDescent="0.2">
      <c r="A31" t="str">
        <f>IF(ISBLANK('Data Entry'!C31)," ",('Data Entry'!B31))</f>
        <v xml:space="preserve"> </v>
      </c>
      <c r="B31" s="271" t="str">
        <f>IF(ISBLANK('Data Entry'!C31)," ", 'Data Entry'!C31)</f>
        <v xml:space="preserve"> </v>
      </c>
      <c r="C31" s="272" t="str">
        <f>IF(ISBLANK('Data Entry'!C31)," ", 'Data Entry'!$B$4)</f>
        <v xml:space="preserve"> </v>
      </c>
      <c r="D31" s="269" t="str">
        <f>IF('Data Entry'!F31="Y",($C$4),"")</f>
        <v/>
      </c>
      <c r="E31" s="270" t="str">
        <f>IF('Data Entry'!F31="Y",($C$5*(1+$G$4)),"")</f>
        <v/>
      </c>
      <c r="F31" s="270" t="str">
        <f>IF('Data Entry'!F31="Y",($C$6*(1+$G$4)),"")</f>
        <v/>
      </c>
      <c r="G31" s="270" t="str">
        <f>IF('Data Entry'!F31="Y",($C$7*(1+$G$4)),"")</f>
        <v/>
      </c>
      <c r="H31" s="270" t="str">
        <f>IF('Data Entry'!F31="Y",($C$8*(1+$G$4)),"")</f>
        <v/>
      </c>
      <c r="I31" s="270" t="str">
        <f>IF('Data Entry'!F31="Y",($C$9*(1+$G$4)),"")</f>
        <v/>
      </c>
      <c r="J31" s="254"/>
      <c r="K31" s="254"/>
      <c r="L31" s="254"/>
      <c r="M31" s="254"/>
      <c r="N31" s="254"/>
      <c r="O31" s="254"/>
      <c r="P31" s="255"/>
      <c r="Q31" s="256"/>
      <c r="S31" s="73">
        <f t="shared" si="0"/>
        <v>0</v>
      </c>
    </row>
    <row r="32" spans="1:20" x14ac:dyDescent="0.2">
      <c r="A32" t="str">
        <f>IF(ISBLANK('Data Entry'!C32)," ",('Data Entry'!B32))</f>
        <v xml:space="preserve"> </v>
      </c>
      <c r="B32" s="271" t="str">
        <f>IF(ISBLANK('Data Entry'!C32)," ", 'Data Entry'!C32)</f>
        <v xml:space="preserve"> </v>
      </c>
      <c r="C32" s="272" t="str">
        <f>IF(ISBLANK('Data Entry'!C32)," ", 'Data Entry'!$B$4)</f>
        <v xml:space="preserve"> </v>
      </c>
      <c r="D32" s="269" t="str">
        <f>IF('Data Entry'!F32="Y",($C$4),"")</f>
        <v/>
      </c>
      <c r="E32" s="270" t="str">
        <f>IF('Data Entry'!F32="Y",($C$5*(1+$G$4)),"")</f>
        <v/>
      </c>
      <c r="F32" s="270" t="str">
        <f>IF('Data Entry'!F32="Y",($C$6*(1+$G$4)),"")</f>
        <v/>
      </c>
      <c r="G32" s="270" t="str">
        <f>IF('Data Entry'!F32="Y",($C$7*(1+$G$4)),"")</f>
        <v/>
      </c>
      <c r="H32" s="270" t="str">
        <f>IF('Data Entry'!F32="Y",($C$8*(1+$G$4)),"")</f>
        <v/>
      </c>
      <c r="I32" s="270" t="str">
        <f>IF('Data Entry'!F32="Y",($C$9*(1+$G$4)),"")</f>
        <v/>
      </c>
      <c r="J32" s="254"/>
      <c r="K32" s="254"/>
      <c r="L32" s="254"/>
      <c r="M32" s="254"/>
      <c r="N32" s="254"/>
      <c r="O32" s="254"/>
      <c r="P32" s="255"/>
      <c r="Q32" s="256"/>
      <c r="S32" s="73">
        <f t="shared" si="0"/>
        <v>0</v>
      </c>
    </row>
    <row r="33" spans="1:19" x14ac:dyDescent="0.2">
      <c r="A33" t="str">
        <f>IF(ISBLANK('Data Entry'!C33)," ",('Data Entry'!B33))</f>
        <v xml:space="preserve"> </v>
      </c>
      <c r="B33" s="271" t="str">
        <f>IF(ISBLANK('Data Entry'!C33)," ", 'Data Entry'!C33)</f>
        <v xml:space="preserve"> </v>
      </c>
      <c r="C33" s="272" t="str">
        <f>IF(ISBLANK('Data Entry'!C33)," ", 'Data Entry'!$B$4)</f>
        <v xml:space="preserve"> </v>
      </c>
      <c r="D33" s="269" t="str">
        <f>IF('Data Entry'!F33="Y",($C$4),"")</f>
        <v/>
      </c>
      <c r="E33" s="270" t="str">
        <f>IF('Data Entry'!F33="Y",($C$5*(1+$G$4)),"")</f>
        <v/>
      </c>
      <c r="F33" s="270" t="str">
        <f>IF('Data Entry'!F33="Y",($C$6*(1+$G$4)),"")</f>
        <v/>
      </c>
      <c r="G33" s="270" t="str">
        <f>IF('Data Entry'!F33="Y",($C$7*(1+$G$4)),"")</f>
        <v/>
      </c>
      <c r="H33" s="270" t="str">
        <f>IF('Data Entry'!F33="Y",($C$8*(1+$G$4)),"")</f>
        <v/>
      </c>
      <c r="I33" s="270" t="str">
        <f>IF('Data Entry'!F33="Y",($C$9*(1+$G$4)),"")</f>
        <v/>
      </c>
      <c r="J33" s="254"/>
      <c r="K33" s="254"/>
      <c r="L33" s="254"/>
      <c r="M33" s="254"/>
      <c r="N33" s="254"/>
      <c r="O33" s="254"/>
      <c r="P33" s="255"/>
      <c r="Q33" s="256"/>
      <c r="S33" s="73">
        <f t="shared" si="0"/>
        <v>0</v>
      </c>
    </row>
    <row r="34" spans="1:19" x14ac:dyDescent="0.2">
      <c r="A34" t="str">
        <f>IF(ISBLANK('Data Entry'!C34)," ",('Data Entry'!B34))</f>
        <v xml:space="preserve"> </v>
      </c>
      <c r="B34" s="271" t="str">
        <f>IF(ISBLANK('Data Entry'!C34)," ", 'Data Entry'!C34)</f>
        <v xml:space="preserve"> </v>
      </c>
      <c r="C34" s="272" t="str">
        <f>IF(ISBLANK('Data Entry'!C34)," ", 'Data Entry'!$B$4)</f>
        <v xml:space="preserve"> </v>
      </c>
      <c r="D34" s="269" t="str">
        <f>IF('Data Entry'!F34="Y",($C$4),"")</f>
        <v/>
      </c>
      <c r="E34" s="270" t="str">
        <f>IF('Data Entry'!F34="Y",($C$5*(1+$G$4)),"")</f>
        <v/>
      </c>
      <c r="F34" s="270" t="str">
        <f>IF('Data Entry'!F34="Y",($C$6*(1+$G$4)),"")</f>
        <v/>
      </c>
      <c r="G34" s="270" t="str">
        <f>IF('Data Entry'!F34="Y",($C$7*(1+$G$4)),"")</f>
        <v/>
      </c>
      <c r="H34" s="270" t="str">
        <f>IF('Data Entry'!F34="Y",($C$8*(1+$G$4)),"")</f>
        <v/>
      </c>
      <c r="I34" s="270" t="str">
        <f>IF('Data Entry'!F34="Y",($C$9*(1+$G$4)),"")</f>
        <v/>
      </c>
      <c r="J34" s="254"/>
      <c r="K34" s="254"/>
      <c r="L34" s="254"/>
      <c r="M34" s="254"/>
      <c r="N34" s="254"/>
      <c r="O34" s="254"/>
      <c r="P34" s="255"/>
      <c r="Q34" s="256"/>
      <c r="S34" s="73">
        <f t="shared" si="0"/>
        <v>0</v>
      </c>
    </row>
    <row r="35" spans="1:19" x14ac:dyDescent="0.2">
      <c r="A35" t="str">
        <f>IF(ISBLANK('Data Entry'!C35)," ",('Data Entry'!B35))</f>
        <v xml:space="preserve"> </v>
      </c>
      <c r="B35" s="271" t="str">
        <f>IF(ISBLANK('Data Entry'!C35)," ", 'Data Entry'!C35)</f>
        <v xml:space="preserve"> </v>
      </c>
      <c r="C35" s="272" t="str">
        <f>IF(ISBLANK('Data Entry'!C35)," ", 'Data Entry'!$B$4)</f>
        <v xml:space="preserve"> </v>
      </c>
      <c r="D35" s="269" t="str">
        <f>IF('Data Entry'!F35="Y",($C$4),"")</f>
        <v/>
      </c>
      <c r="E35" s="270" t="str">
        <f>IF('Data Entry'!F35="Y",($C$5*(1+$G$4)),"")</f>
        <v/>
      </c>
      <c r="F35" s="270" t="str">
        <f>IF('Data Entry'!F35="Y",($C$6*(1+$G$4)),"")</f>
        <v/>
      </c>
      <c r="G35" s="270" t="str">
        <f>IF('Data Entry'!F35="Y",($C$7*(1+$G$4)),"")</f>
        <v/>
      </c>
      <c r="H35" s="270" t="str">
        <f>IF('Data Entry'!F35="Y",($C$8*(1+$G$4)),"")</f>
        <v/>
      </c>
      <c r="I35" s="270" t="str">
        <f>IF('Data Entry'!F35="Y",($C$9*(1+$G$4)),"")</f>
        <v/>
      </c>
      <c r="J35" s="254"/>
      <c r="K35" s="254"/>
      <c r="L35" s="254"/>
      <c r="M35" s="254"/>
      <c r="N35" s="254"/>
      <c r="O35" s="254"/>
      <c r="P35" s="255"/>
      <c r="Q35" s="256"/>
      <c r="S35" s="73">
        <f t="shared" si="0"/>
        <v>0</v>
      </c>
    </row>
    <row r="36" spans="1:19" x14ac:dyDescent="0.2">
      <c r="A36" t="str">
        <f>IF(ISBLANK('Data Entry'!C36)," ",('Data Entry'!B36))</f>
        <v xml:space="preserve"> </v>
      </c>
      <c r="B36" s="271" t="str">
        <f>IF(ISBLANK('Data Entry'!C36)," ", 'Data Entry'!C36)</f>
        <v xml:space="preserve"> </v>
      </c>
      <c r="C36" s="272" t="str">
        <f>IF(ISBLANK('Data Entry'!C36)," ", 'Data Entry'!$B$4)</f>
        <v xml:space="preserve"> </v>
      </c>
      <c r="D36" s="269" t="str">
        <f>IF('Data Entry'!F36="Y",($C$4),"")</f>
        <v/>
      </c>
      <c r="E36" s="270" t="str">
        <f>IF('Data Entry'!F36="Y",($C$5*(1+$G$4)),"")</f>
        <v/>
      </c>
      <c r="F36" s="270" t="str">
        <f>IF('Data Entry'!F36="Y",($C$6*(1+$G$4)),"")</f>
        <v/>
      </c>
      <c r="G36" s="270" t="str">
        <f>IF('Data Entry'!F36="Y",($C$7*(1+$G$4)),"")</f>
        <v/>
      </c>
      <c r="H36" s="270" t="str">
        <f>IF('Data Entry'!F36="Y",($C$8*(1+$G$4)),"")</f>
        <v/>
      </c>
      <c r="I36" s="270" t="str">
        <f>IF('Data Entry'!F36="Y",($C$9*(1+$G$4)),"")</f>
        <v/>
      </c>
      <c r="J36" s="254"/>
      <c r="K36" s="254"/>
      <c r="L36" s="254"/>
      <c r="M36" s="254"/>
      <c r="N36" s="254"/>
      <c r="O36" s="254"/>
      <c r="P36" s="255"/>
      <c r="Q36" s="256"/>
      <c r="S36" s="73">
        <f t="shared" si="0"/>
        <v>0</v>
      </c>
    </row>
    <row r="37" spans="1:19" x14ac:dyDescent="0.2">
      <c r="A37" t="str">
        <f>IF(ISBLANK('Data Entry'!C37)," ",('Data Entry'!B37))</f>
        <v xml:space="preserve"> </v>
      </c>
      <c r="B37" s="271" t="str">
        <f>IF(ISBLANK('Data Entry'!C37)," ", 'Data Entry'!C37)</f>
        <v xml:space="preserve"> </v>
      </c>
      <c r="C37" s="272" t="str">
        <f>IF(ISBLANK('Data Entry'!C37)," ", 'Data Entry'!$B$4)</f>
        <v xml:space="preserve"> </v>
      </c>
      <c r="D37" s="269" t="str">
        <f>IF('Data Entry'!F37="Y",($C$4),"")</f>
        <v/>
      </c>
      <c r="E37" s="270" t="str">
        <f>IF('Data Entry'!F37="Y",($C$5*(1+$G$4)),"")</f>
        <v/>
      </c>
      <c r="F37" s="270" t="str">
        <f>IF('Data Entry'!F37="Y",($C$6*(1+$G$4)),"")</f>
        <v/>
      </c>
      <c r="G37" s="270" t="str">
        <f>IF('Data Entry'!F37="Y",($C$7*(1+$G$4)),"")</f>
        <v/>
      </c>
      <c r="H37" s="270" t="str">
        <f>IF('Data Entry'!F37="Y",($C$8*(1+$G$4)),"")</f>
        <v/>
      </c>
      <c r="I37" s="270" t="str">
        <f>IF('Data Entry'!F37="Y",($C$9*(1+$G$4)),"")</f>
        <v/>
      </c>
      <c r="J37" s="254"/>
      <c r="K37" s="254"/>
      <c r="L37" s="254"/>
      <c r="M37" s="254"/>
      <c r="N37" s="254"/>
      <c r="O37" s="254"/>
      <c r="P37" s="255"/>
      <c r="Q37" s="256"/>
      <c r="S37" s="73">
        <f t="shared" si="0"/>
        <v>0</v>
      </c>
    </row>
    <row r="38" spans="1:19" x14ac:dyDescent="0.2">
      <c r="A38" t="str">
        <f>IF(ISBLANK('Data Entry'!C38)," ",('Data Entry'!B38))</f>
        <v xml:space="preserve"> </v>
      </c>
      <c r="B38" s="271" t="str">
        <f>IF(ISBLANK('Data Entry'!C38)," ", 'Data Entry'!C38)</f>
        <v xml:space="preserve"> </v>
      </c>
      <c r="C38" s="272" t="str">
        <f>IF(ISBLANK('Data Entry'!C38)," ", 'Data Entry'!$B$4)</f>
        <v xml:space="preserve"> </v>
      </c>
      <c r="D38" s="269" t="str">
        <f>IF('Data Entry'!F38="Y",($C$4),"")</f>
        <v/>
      </c>
      <c r="E38" s="270" t="str">
        <f>IF('Data Entry'!F38="Y",($C$5*(1+$G$4)),"")</f>
        <v/>
      </c>
      <c r="F38" s="270" t="str">
        <f>IF('Data Entry'!F38="Y",($C$6*(1+$G$4)),"")</f>
        <v/>
      </c>
      <c r="G38" s="270" t="str">
        <f>IF('Data Entry'!F38="Y",($C$7*(1+$G$4)),"")</f>
        <v/>
      </c>
      <c r="H38" s="270" t="str">
        <f>IF('Data Entry'!F38="Y",($C$8*(1+$G$4)),"")</f>
        <v/>
      </c>
      <c r="I38" s="270" t="str">
        <f>IF('Data Entry'!F38="Y",($C$9*(1+$G$4)),"")</f>
        <v/>
      </c>
      <c r="J38" s="254"/>
      <c r="K38" s="254"/>
      <c r="L38" s="254"/>
      <c r="M38" s="254"/>
      <c r="N38" s="254"/>
      <c r="O38" s="254"/>
      <c r="P38" s="255"/>
      <c r="Q38" s="256"/>
      <c r="S38" s="73">
        <f t="shared" si="0"/>
        <v>0</v>
      </c>
    </row>
    <row r="39" spans="1:19" x14ac:dyDescent="0.2">
      <c r="A39" t="str">
        <f>IF(ISBLANK('Data Entry'!C39)," ",('Data Entry'!B39))</f>
        <v xml:space="preserve"> </v>
      </c>
      <c r="B39" s="271" t="str">
        <f>IF(ISBLANK('Data Entry'!C39)," ", 'Data Entry'!C39)</f>
        <v xml:space="preserve"> </v>
      </c>
      <c r="C39" s="272" t="str">
        <f>IF(ISBLANK('Data Entry'!C39)," ", 'Data Entry'!$B$4)</f>
        <v xml:space="preserve"> </v>
      </c>
      <c r="D39" s="269" t="str">
        <f>IF('Data Entry'!F39="Y",($C$4),"")</f>
        <v/>
      </c>
      <c r="E39" s="270" t="str">
        <f>IF('Data Entry'!F39="Y",($C$5*(1+$G$4)),"")</f>
        <v/>
      </c>
      <c r="F39" s="270" t="str">
        <f>IF('Data Entry'!F39="Y",($C$6*(1+$G$4)),"")</f>
        <v/>
      </c>
      <c r="G39" s="270" t="str">
        <f>IF('Data Entry'!F39="Y",($C$7*(1+$G$4)),"")</f>
        <v/>
      </c>
      <c r="H39" s="270" t="str">
        <f>IF('Data Entry'!F39="Y",($C$8*(1+$G$4)),"")</f>
        <v/>
      </c>
      <c r="I39" s="270" t="str">
        <f>IF('Data Entry'!F39="Y",($C$9*(1+$G$4)),"")</f>
        <v/>
      </c>
      <c r="J39" s="254"/>
      <c r="K39" s="254"/>
      <c r="L39" s="254"/>
      <c r="M39" s="254"/>
      <c r="N39" s="254"/>
      <c r="O39" s="254"/>
      <c r="P39" s="255"/>
      <c r="Q39" s="256"/>
      <c r="S39" s="73">
        <f t="shared" si="0"/>
        <v>0</v>
      </c>
    </row>
    <row r="40" spans="1:19" x14ac:dyDescent="0.2">
      <c r="A40" t="str">
        <f>IF(ISBLANK('Data Entry'!C40)," ",('Data Entry'!B40))</f>
        <v xml:space="preserve"> </v>
      </c>
      <c r="B40" s="271" t="str">
        <f>IF(ISBLANK('Data Entry'!C40)," ", 'Data Entry'!C40)</f>
        <v xml:space="preserve"> </v>
      </c>
      <c r="C40" s="272" t="str">
        <f>IF(ISBLANK('Data Entry'!C40)," ", 'Data Entry'!$B$4)</f>
        <v xml:space="preserve"> </v>
      </c>
      <c r="D40" s="269" t="str">
        <f>IF('Data Entry'!F40="Y",($C$4),"")</f>
        <v/>
      </c>
      <c r="E40" s="270" t="str">
        <f>IF('Data Entry'!F40="Y",($C$5*(1+$G$4)),"")</f>
        <v/>
      </c>
      <c r="F40" s="270" t="str">
        <f>IF('Data Entry'!F40="Y",($C$6*(1+$G$4)),"")</f>
        <v/>
      </c>
      <c r="G40" s="270" t="str">
        <f>IF('Data Entry'!F40="Y",($C$7*(1+$G$4)),"")</f>
        <v/>
      </c>
      <c r="H40" s="270" t="str">
        <f>IF('Data Entry'!F40="Y",($C$8*(1+$G$4)),"")</f>
        <v/>
      </c>
      <c r="I40" s="270" t="str">
        <f>IF('Data Entry'!F40="Y",($C$9*(1+$G$4)),"")</f>
        <v/>
      </c>
      <c r="J40" s="254"/>
      <c r="K40" s="254"/>
      <c r="L40" s="254"/>
      <c r="M40" s="254"/>
      <c r="N40" s="254"/>
      <c r="O40" s="254"/>
      <c r="P40" s="255"/>
      <c r="Q40" s="256"/>
      <c r="S40" s="73">
        <f t="shared" si="0"/>
        <v>0</v>
      </c>
    </row>
    <row r="41" spans="1:19" x14ac:dyDescent="0.2">
      <c r="A41" t="str">
        <f>IF(ISBLANK('Data Entry'!C41)," ",('Data Entry'!B41))</f>
        <v xml:space="preserve"> </v>
      </c>
      <c r="B41" s="271" t="str">
        <f>IF(ISBLANK('Data Entry'!C41)," ", 'Data Entry'!C41)</f>
        <v xml:space="preserve"> </v>
      </c>
      <c r="C41" s="272" t="str">
        <f>IF(ISBLANK('Data Entry'!C41)," ", 'Data Entry'!$B$4)</f>
        <v xml:space="preserve"> </v>
      </c>
      <c r="D41" s="269" t="str">
        <f>IF('Data Entry'!F41="Y",($C$4),"")</f>
        <v/>
      </c>
      <c r="E41" s="270" t="str">
        <f>IF('Data Entry'!F41="Y",($C$5*(1+$G$4)),"")</f>
        <v/>
      </c>
      <c r="F41" s="270" t="str">
        <f>IF('Data Entry'!F41="Y",($C$6*(1+$G$4)),"")</f>
        <v/>
      </c>
      <c r="G41" s="270" t="str">
        <f>IF('Data Entry'!F41="Y",($C$7*(1+$G$4)),"")</f>
        <v/>
      </c>
      <c r="H41" s="270" t="str">
        <f>IF('Data Entry'!F41="Y",($C$8*(1+$G$4)),"")</f>
        <v/>
      </c>
      <c r="I41" s="270" t="str">
        <f>IF('Data Entry'!F41="Y",($C$9*(1+$G$4)),"")</f>
        <v/>
      </c>
      <c r="J41" s="254"/>
      <c r="K41" s="254"/>
      <c r="L41" s="254"/>
      <c r="M41" s="254"/>
      <c r="N41" s="254"/>
      <c r="O41" s="254"/>
      <c r="P41" s="255"/>
      <c r="Q41" s="256"/>
      <c r="S41" s="73">
        <f t="shared" si="0"/>
        <v>0</v>
      </c>
    </row>
    <row r="42" spans="1:19" x14ac:dyDescent="0.2">
      <c r="A42" t="str">
        <f>IF(ISBLANK('Data Entry'!C42)," ",('Data Entry'!B42))</f>
        <v xml:space="preserve"> </v>
      </c>
      <c r="B42" s="271" t="str">
        <f>IF(ISBLANK('Data Entry'!C42)," ", 'Data Entry'!C42)</f>
        <v xml:space="preserve"> </v>
      </c>
      <c r="C42" s="272" t="str">
        <f>IF(ISBLANK('Data Entry'!C42)," ", 'Data Entry'!$B$4)</f>
        <v xml:space="preserve"> </v>
      </c>
      <c r="D42" s="269" t="str">
        <f>IF('Data Entry'!F42="Y",($C$4),"")</f>
        <v/>
      </c>
      <c r="E42" s="270" t="str">
        <f>IF('Data Entry'!F42="Y",($C$5*(1+$G$4)),"")</f>
        <v/>
      </c>
      <c r="F42" s="270" t="str">
        <f>IF('Data Entry'!F42="Y",($C$6*(1+$G$4)),"")</f>
        <v/>
      </c>
      <c r="G42" s="270" t="str">
        <f>IF('Data Entry'!F42="Y",($C$7*(1+$G$4)),"")</f>
        <v/>
      </c>
      <c r="H42" s="270" t="str">
        <f>IF('Data Entry'!F42="Y",($C$8*(1+$G$4)),"")</f>
        <v/>
      </c>
      <c r="I42" s="270" t="str">
        <f>IF('Data Entry'!F42="Y",($C$9*(1+$G$4)),"")</f>
        <v/>
      </c>
      <c r="J42" s="254"/>
      <c r="K42" s="254"/>
      <c r="L42" s="254"/>
      <c r="M42" s="254"/>
      <c r="N42" s="254"/>
      <c r="O42" s="254"/>
      <c r="P42" s="255"/>
      <c r="Q42" s="256"/>
      <c r="S42" s="73">
        <f t="shared" si="0"/>
        <v>0</v>
      </c>
    </row>
    <row r="43" spans="1:19" x14ac:dyDescent="0.2">
      <c r="A43" t="str">
        <f>IF(ISBLANK('Data Entry'!C43)," ",('Data Entry'!B43))</f>
        <v xml:space="preserve"> </v>
      </c>
      <c r="B43" s="271" t="str">
        <f>IF(ISBLANK('Data Entry'!C43)," ", 'Data Entry'!C43)</f>
        <v xml:space="preserve"> </v>
      </c>
      <c r="C43" s="272" t="str">
        <f>IF(ISBLANK('Data Entry'!C43)," ", 'Data Entry'!$B$4)</f>
        <v xml:space="preserve"> </v>
      </c>
      <c r="D43" s="269" t="str">
        <f>IF('Data Entry'!F43="Y",($C$4),"")</f>
        <v/>
      </c>
      <c r="E43" s="270" t="str">
        <f>IF('Data Entry'!F43="Y",($C$5*(1+$G$4)),"")</f>
        <v/>
      </c>
      <c r="F43" s="270" t="str">
        <f>IF('Data Entry'!F43="Y",($C$6*(1+$G$4)),"")</f>
        <v/>
      </c>
      <c r="G43" s="270" t="str">
        <f>IF('Data Entry'!F43="Y",($C$7*(1+$G$4)),"")</f>
        <v/>
      </c>
      <c r="H43" s="270" t="str">
        <f>IF('Data Entry'!F43="Y",($C$8*(1+$G$4)),"")</f>
        <v/>
      </c>
      <c r="I43" s="270" t="str">
        <f>IF('Data Entry'!F43="Y",($C$9*(1+$G$4)),"")</f>
        <v/>
      </c>
      <c r="J43" s="254"/>
      <c r="K43" s="254"/>
      <c r="L43" s="254"/>
      <c r="M43" s="254"/>
      <c r="N43" s="254"/>
      <c r="O43" s="254"/>
      <c r="P43" s="255"/>
      <c r="Q43" s="256"/>
      <c r="S43" s="73">
        <f t="shared" si="0"/>
        <v>0</v>
      </c>
    </row>
    <row r="44" spans="1:19" x14ac:dyDescent="0.2">
      <c r="A44" t="str">
        <f>IF(ISBLANK('Data Entry'!C44)," ",('Data Entry'!B44))</f>
        <v xml:space="preserve"> </v>
      </c>
      <c r="B44" s="271" t="str">
        <f>IF(ISBLANK('Data Entry'!C44)," ", 'Data Entry'!C44)</f>
        <v xml:space="preserve"> </v>
      </c>
      <c r="C44" s="272" t="str">
        <f>IF(ISBLANK('Data Entry'!C44)," ", 'Data Entry'!$B$4)</f>
        <v xml:space="preserve"> </v>
      </c>
      <c r="D44" s="269" t="str">
        <f>IF('Data Entry'!F44="Y",($C$4),"")</f>
        <v/>
      </c>
      <c r="E44" s="270" t="str">
        <f>IF('Data Entry'!F44="Y",($C$5*(1+$G$4)),"")</f>
        <v/>
      </c>
      <c r="F44" s="270" t="str">
        <f>IF('Data Entry'!F44="Y",($C$6*(1+$G$4)),"")</f>
        <v/>
      </c>
      <c r="G44" s="270" t="str">
        <f>IF('Data Entry'!F44="Y",($C$7*(1+$G$4)),"")</f>
        <v/>
      </c>
      <c r="H44" s="270" t="str">
        <f>IF('Data Entry'!F44="Y",($C$8*(1+$G$4)),"")</f>
        <v/>
      </c>
      <c r="I44" s="270" t="str">
        <f>IF('Data Entry'!F44="Y",($C$9*(1+$G$4)),"")</f>
        <v/>
      </c>
      <c r="J44" s="254"/>
      <c r="K44" s="254"/>
      <c r="L44" s="254"/>
      <c r="M44" s="254"/>
      <c r="N44" s="254"/>
      <c r="O44" s="254"/>
      <c r="P44" s="255"/>
      <c r="Q44" s="256"/>
      <c r="S44" s="73">
        <f t="shared" si="0"/>
        <v>0</v>
      </c>
    </row>
    <row r="45" spans="1:19" x14ac:dyDescent="0.2">
      <c r="A45" t="str">
        <f>IF(ISBLANK('Data Entry'!C45)," ",('Data Entry'!B45))</f>
        <v xml:space="preserve"> </v>
      </c>
      <c r="B45" s="271" t="str">
        <f>IF(ISBLANK('Data Entry'!C45)," ", 'Data Entry'!C45)</f>
        <v xml:space="preserve"> </v>
      </c>
      <c r="C45" s="272" t="str">
        <f>IF(ISBLANK('Data Entry'!C45)," ", 'Data Entry'!$B$4)</f>
        <v xml:space="preserve"> </v>
      </c>
      <c r="D45" s="269" t="str">
        <f>IF('Data Entry'!F45="Y",($C$4),"")</f>
        <v/>
      </c>
      <c r="E45" s="270" t="str">
        <f>IF('Data Entry'!F45="Y",($C$5*(1+$G$4)),"")</f>
        <v/>
      </c>
      <c r="F45" s="270" t="str">
        <f>IF('Data Entry'!F45="Y",($C$6*(1+$G$4)),"")</f>
        <v/>
      </c>
      <c r="G45" s="270" t="str">
        <f>IF('Data Entry'!F45="Y",($C$7*(1+$G$4)),"")</f>
        <v/>
      </c>
      <c r="H45" s="270" t="str">
        <f>IF('Data Entry'!F45="Y",($C$8*(1+$G$4)),"")</f>
        <v/>
      </c>
      <c r="I45" s="270" t="str">
        <f>IF('Data Entry'!F45="Y",($C$9*(1+$G$4)),"")</f>
        <v/>
      </c>
      <c r="J45" s="254"/>
      <c r="K45" s="254"/>
      <c r="L45" s="254"/>
      <c r="M45" s="254"/>
      <c r="N45" s="254"/>
      <c r="O45" s="254"/>
      <c r="P45" s="255"/>
      <c r="Q45" s="256"/>
      <c r="S45" s="73">
        <f t="shared" si="0"/>
        <v>0</v>
      </c>
    </row>
    <row r="46" spans="1:19" x14ac:dyDescent="0.2">
      <c r="A46" t="str">
        <f>IF(ISBLANK('Data Entry'!C46)," ",('Data Entry'!B46))</f>
        <v xml:space="preserve"> </v>
      </c>
      <c r="B46" s="271" t="str">
        <f>IF(ISBLANK('Data Entry'!C46)," ", 'Data Entry'!C46)</f>
        <v xml:space="preserve"> </v>
      </c>
      <c r="C46" s="272" t="str">
        <f>IF(ISBLANK('Data Entry'!C46)," ", 'Data Entry'!$B$4)</f>
        <v xml:space="preserve"> </v>
      </c>
      <c r="D46" s="269" t="str">
        <f>IF('Data Entry'!F46="Y",($C$4),"")</f>
        <v/>
      </c>
      <c r="E46" s="270" t="str">
        <f>IF('Data Entry'!F46="Y",($C$5*(1+$G$4)),"")</f>
        <v/>
      </c>
      <c r="F46" s="270" t="str">
        <f>IF('Data Entry'!F46="Y",($C$6*(1+$G$4)),"")</f>
        <v/>
      </c>
      <c r="G46" s="270" t="str">
        <f>IF('Data Entry'!F46="Y",($C$7*(1+$G$4)),"")</f>
        <v/>
      </c>
      <c r="H46" s="270" t="str">
        <f>IF('Data Entry'!F46="Y",($C$8*(1+$G$4)),"")</f>
        <v/>
      </c>
      <c r="I46" s="270" t="str">
        <f>IF('Data Entry'!F46="Y",($C$9*(1+$G$4)),"")</f>
        <v/>
      </c>
      <c r="J46" s="254"/>
      <c r="K46" s="254"/>
      <c r="L46" s="254"/>
      <c r="M46" s="254"/>
      <c r="N46" s="254"/>
      <c r="O46" s="254"/>
      <c r="P46" s="255"/>
      <c r="Q46" s="256"/>
      <c r="S46" s="73">
        <f t="shared" si="0"/>
        <v>0</v>
      </c>
    </row>
    <row r="47" spans="1:19" x14ac:dyDescent="0.2">
      <c r="A47" t="str">
        <f>IF(ISBLANK('Data Entry'!C47)," ",('Data Entry'!B47))</f>
        <v xml:space="preserve"> </v>
      </c>
      <c r="B47" s="271" t="str">
        <f>IF(ISBLANK('Data Entry'!C47)," ", 'Data Entry'!C47)</f>
        <v xml:space="preserve"> </v>
      </c>
      <c r="C47" s="272" t="str">
        <f>IF(ISBLANK('Data Entry'!C47)," ", 'Data Entry'!$B$4)</f>
        <v xml:space="preserve"> </v>
      </c>
      <c r="D47" s="269" t="str">
        <f>IF('Data Entry'!F47="Y",($C$4),"")</f>
        <v/>
      </c>
      <c r="E47" s="270" t="str">
        <f>IF('Data Entry'!F47="Y",($C$5*(1+$G$4)),"")</f>
        <v/>
      </c>
      <c r="F47" s="270" t="str">
        <f>IF('Data Entry'!F47="Y",($C$6*(1+$G$4)),"")</f>
        <v/>
      </c>
      <c r="G47" s="270" t="str">
        <f>IF('Data Entry'!F47="Y",($C$7*(1+$G$4)),"")</f>
        <v/>
      </c>
      <c r="H47" s="270" t="str">
        <f>IF('Data Entry'!F47="Y",($C$8*(1+$G$4)),"")</f>
        <v/>
      </c>
      <c r="I47" s="270" t="str">
        <f>IF('Data Entry'!F47="Y",($C$9*(1+$G$4)),"")</f>
        <v/>
      </c>
      <c r="J47" s="254"/>
      <c r="K47" s="254"/>
      <c r="L47" s="254"/>
      <c r="M47" s="254"/>
      <c r="N47" s="254"/>
      <c r="O47" s="254"/>
      <c r="P47" s="255"/>
      <c r="Q47" s="256"/>
      <c r="S47" s="73">
        <f t="shared" si="0"/>
        <v>0</v>
      </c>
    </row>
    <row r="48" spans="1:19" x14ac:dyDescent="0.2">
      <c r="A48" t="str">
        <f>IF(ISBLANK('Data Entry'!C48)," ",('Data Entry'!B48))</f>
        <v xml:space="preserve"> </v>
      </c>
      <c r="B48" s="271" t="str">
        <f>IF(ISBLANK('Data Entry'!C48)," ", 'Data Entry'!C48)</f>
        <v xml:space="preserve"> </v>
      </c>
      <c r="C48" s="272" t="str">
        <f>IF(ISBLANK('Data Entry'!C48)," ", 'Data Entry'!$B$4)</f>
        <v xml:space="preserve"> </v>
      </c>
      <c r="D48" s="269" t="str">
        <f>IF('Data Entry'!F48="Y",($C$4),"")</f>
        <v/>
      </c>
      <c r="E48" s="270" t="str">
        <f>IF('Data Entry'!F48="Y",($C$5*(1+$G$4)),"")</f>
        <v/>
      </c>
      <c r="F48" s="270" t="str">
        <f>IF('Data Entry'!F48="Y",($C$6*(1+$G$4)),"")</f>
        <v/>
      </c>
      <c r="G48" s="270" t="str">
        <f>IF('Data Entry'!F48="Y",($C$7*(1+$G$4)),"")</f>
        <v/>
      </c>
      <c r="H48" s="270" t="str">
        <f>IF('Data Entry'!F48="Y",($C$8*(1+$G$4)),"")</f>
        <v/>
      </c>
      <c r="I48" s="270" t="str">
        <f>IF('Data Entry'!F48="Y",($C$9*(1+$G$4)),"")</f>
        <v/>
      </c>
      <c r="J48" s="254"/>
      <c r="K48" s="254"/>
      <c r="L48" s="254"/>
      <c r="M48" s="254"/>
      <c r="N48" s="254"/>
      <c r="O48" s="254"/>
      <c r="P48" s="255"/>
      <c r="Q48" s="256"/>
      <c r="S48" s="73">
        <f t="shared" si="0"/>
        <v>0</v>
      </c>
    </row>
    <row r="49" spans="1:20" x14ac:dyDescent="0.2">
      <c r="A49" t="str">
        <f>IF(ISBLANK('Data Entry'!C49)," ",('Data Entry'!B49))</f>
        <v xml:space="preserve"> </v>
      </c>
      <c r="B49" s="271" t="str">
        <f>IF(ISBLANK('Data Entry'!C49)," ", 'Data Entry'!C49)</f>
        <v xml:space="preserve"> </v>
      </c>
      <c r="C49" s="272" t="str">
        <f>IF(ISBLANK('Data Entry'!C49)," ", 'Data Entry'!$B$4)</f>
        <v xml:space="preserve"> </v>
      </c>
      <c r="D49" s="269" t="str">
        <f>IF('Data Entry'!F49="Y",($C$4),"")</f>
        <v/>
      </c>
      <c r="E49" s="270" t="str">
        <f>IF('Data Entry'!F49="Y",($C$5*(1+$G$4)),"")</f>
        <v/>
      </c>
      <c r="F49" s="270" t="str">
        <f>IF('Data Entry'!F49="Y",($C$6*(1+$G$4)),"")</f>
        <v/>
      </c>
      <c r="G49" s="270" t="str">
        <f>IF('Data Entry'!F49="Y",($C$7*(1+$G$4)),"")</f>
        <v/>
      </c>
      <c r="H49" s="270" t="str">
        <f>IF('Data Entry'!F49="Y",($C$8*(1+$G$4)),"")</f>
        <v/>
      </c>
      <c r="I49" s="270" t="str">
        <f>IF('Data Entry'!F49="Y",($C$9*(1+$G$4)),"")</f>
        <v/>
      </c>
      <c r="J49" s="254"/>
      <c r="K49" s="254"/>
      <c r="L49" s="254"/>
      <c r="M49" s="254"/>
      <c r="N49" s="254"/>
      <c r="O49" s="254"/>
      <c r="P49" s="255"/>
      <c r="Q49" s="256"/>
      <c r="S49" s="73">
        <f t="shared" si="0"/>
        <v>0</v>
      </c>
    </row>
    <row r="50" spans="1:20" x14ac:dyDescent="0.2">
      <c r="A50" t="str">
        <f>IF(ISBLANK('Data Entry'!C50)," ",('Data Entry'!B50))</f>
        <v xml:space="preserve"> </v>
      </c>
      <c r="B50" s="271" t="str">
        <f>IF(ISBLANK('Data Entry'!C50)," ", 'Data Entry'!C50)</f>
        <v xml:space="preserve"> </v>
      </c>
      <c r="C50" s="272" t="str">
        <f>IF(ISBLANK('Data Entry'!C50)," ", 'Data Entry'!$B$4)</f>
        <v xml:space="preserve"> </v>
      </c>
      <c r="D50" s="269" t="str">
        <f>IF('Data Entry'!F50="Y",($C$4),"")</f>
        <v/>
      </c>
      <c r="E50" s="270" t="str">
        <f>IF('Data Entry'!F50="Y",($C$5*(1+$G$4)),"")</f>
        <v/>
      </c>
      <c r="F50" s="270" t="str">
        <f>IF('Data Entry'!F50="Y",($C$6*(1+$G$4)),"")</f>
        <v/>
      </c>
      <c r="G50" s="270" t="str">
        <f>IF('Data Entry'!F50="Y",($C$7*(1+$G$4)),"")</f>
        <v/>
      </c>
      <c r="H50" s="270" t="str">
        <f>IF('Data Entry'!F50="Y",($C$8*(1+$G$4)),"")</f>
        <v/>
      </c>
      <c r="I50" s="270" t="str">
        <f>IF('Data Entry'!F50="Y",($C$9*(1+$G$4)),"")</f>
        <v/>
      </c>
      <c r="J50" s="254"/>
      <c r="K50" s="254"/>
      <c r="L50" s="254"/>
      <c r="M50" s="254"/>
      <c r="N50" s="254"/>
      <c r="O50" s="254"/>
      <c r="P50" s="255"/>
      <c r="Q50" s="256"/>
      <c r="S50" s="73">
        <f t="shared" si="0"/>
        <v>0</v>
      </c>
    </row>
    <row r="51" spans="1:20" x14ac:dyDescent="0.2">
      <c r="A51" t="str">
        <f>IF(ISBLANK('Data Entry'!C51)," ",('Data Entry'!B51))</f>
        <v xml:space="preserve"> </v>
      </c>
      <c r="B51" s="271" t="str">
        <f>IF(ISBLANK('Data Entry'!C51)," ", 'Data Entry'!C51)</f>
        <v xml:space="preserve"> </v>
      </c>
      <c r="C51" s="272" t="str">
        <f>IF(ISBLANK('Data Entry'!C51)," ", 'Data Entry'!$B$4)</f>
        <v xml:space="preserve"> </v>
      </c>
      <c r="D51" s="269" t="str">
        <f>IF('Data Entry'!F51="Y",($C$4),"")</f>
        <v/>
      </c>
      <c r="E51" s="270" t="str">
        <f>IF('Data Entry'!F51="Y",($C$5*(1+$G$4)),"")</f>
        <v/>
      </c>
      <c r="F51" s="270" t="str">
        <f>IF('Data Entry'!F51="Y",($C$6*(1+$G$4)),"")</f>
        <v/>
      </c>
      <c r="G51" s="270" t="str">
        <f>IF('Data Entry'!F51="Y",($C$7*(1+$G$4)),"")</f>
        <v/>
      </c>
      <c r="H51" s="270" t="str">
        <f>IF('Data Entry'!F51="Y",($C$8*(1+$G$4)),"")</f>
        <v/>
      </c>
      <c r="I51" s="270" t="str">
        <f>IF('Data Entry'!F51="Y",($C$9*(1+$G$4)),"")</f>
        <v/>
      </c>
      <c r="J51" s="254"/>
      <c r="K51" s="254"/>
      <c r="L51" s="254"/>
      <c r="M51" s="254"/>
      <c r="N51" s="254"/>
      <c r="O51" s="254"/>
      <c r="P51" s="255"/>
      <c r="Q51" s="256"/>
      <c r="S51" s="73">
        <f t="shared" si="0"/>
        <v>0</v>
      </c>
    </row>
    <row r="52" spans="1:20" x14ac:dyDescent="0.2">
      <c r="A52" t="str">
        <f>IF(ISBLANK('Data Entry'!C52)," ",('Data Entry'!B52))</f>
        <v xml:space="preserve"> </v>
      </c>
      <c r="B52" s="271" t="str">
        <f>IF(ISBLANK('Data Entry'!C52)," ", 'Data Entry'!C52)</f>
        <v xml:space="preserve"> </v>
      </c>
      <c r="C52" s="272" t="str">
        <f>IF(ISBLANK('Data Entry'!C52)," ", 'Data Entry'!$B$4)</f>
        <v xml:space="preserve"> </v>
      </c>
      <c r="D52" s="269" t="str">
        <f>IF('Data Entry'!F52="Y",($C$4),"")</f>
        <v/>
      </c>
      <c r="E52" s="270" t="str">
        <f>IF('Data Entry'!F52="Y",($C$5*(1+$G$4)),"")</f>
        <v/>
      </c>
      <c r="F52" s="270" t="str">
        <f>IF('Data Entry'!F52="Y",($C$6*(1+$G$4)),"")</f>
        <v/>
      </c>
      <c r="G52" s="270" t="str">
        <f>IF('Data Entry'!F52="Y",($C$7*(1+$G$4)),"")</f>
        <v/>
      </c>
      <c r="H52" s="270" t="str">
        <f>IF('Data Entry'!F52="Y",($C$8*(1+$G$4)),"")</f>
        <v/>
      </c>
      <c r="I52" s="270" t="str">
        <f>IF('Data Entry'!F52="Y",($C$9*(1+$G$4)),"")</f>
        <v/>
      </c>
      <c r="J52" s="254"/>
      <c r="K52" s="254"/>
      <c r="L52" s="254"/>
      <c r="M52" s="254"/>
      <c r="N52" s="254"/>
      <c r="O52" s="254"/>
      <c r="P52" s="255"/>
      <c r="Q52" s="256"/>
      <c r="S52" s="73">
        <f t="shared" si="0"/>
        <v>0</v>
      </c>
    </row>
    <row r="53" spans="1:20" x14ac:dyDescent="0.2">
      <c r="A53" t="str">
        <f>IF(ISBLANK('Data Entry'!C53)," ",('Data Entry'!B53))</f>
        <v xml:space="preserve"> </v>
      </c>
      <c r="B53" s="271" t="str">
        <f>IF(ISBLANK('Data Entry'!C53)," ", 'Data Entry'!C53)</f>
        <v xml:space="preserve"> </v>
      </c>
      <c r="C53" s="272" t="str">
        <f>IF(ISBLANK('Data Entry'!C53)," ", 'Data Entry'!$B$4)</f>
        <v xml:space="preserve"> </v>
      </c>
      <c r="D53" s="269" t="str">
        <f>IF('Data Entry'!F53="Y",($C$4),"")</f>
        <v/>
      </c>
      <c r="E53" s="270" t="str">
        <f>IF('Data Entry'!F53="Y",($C$5*(1+$G$4)),"")</f>
        <v/>
      </c>
      <c r="F53" s="270" t="str">
        <f>IF('Data Entry'!F53="Y",($C$6*(1+$G$4)),"")</f>
        <v/>
      </c>
      <c r="G53" s="270" t="str">
        <f>IF('Data Entry'!F53="Y",($C$7*(1+$G$4)),"")</f>
        <v/>
      </c>
      <c r="H53" s="270" t="str">
        <f>IF('Data Entry'!F53="Y",($C$8*(1+$G$4)),"")</f>
        <v/>
      </c>
      <c r="I53" s="270" t="str">
        <f>IF('Data Entry'!F53="Y",($C$9*(1+$G$4)),"")</f>
        <v/>
      </c>
      <c r="J53" s="254"/>
      <c r="K53" s="254"/>
      <c r="L53" s="254"/>
      <c r="M53" s="254"/>
      <c r="N53" s="254"/>
      <c r="O53" s="254"/>
      <c r="P53" s="255"/>
      <c r="Q53" s="256"/>
      <c r="S53" s="73">
        <f t="shared" si="0"/>
        <v>0</v>
      </c>
    </row>
    <row r="54" spans="1:20" x14ac:dyDescent="0.2">
      <c r="A54" t="str">
        <f>IF(ISBLANK('Data Entry'!C54)," ",('Data Entry'!B54))</f>
        <v xml:space="preserve"> </v>
      </c>
      <c r="B54" s="271" t="str">
        <f>IF(ISBLANK('Data Entry'!C54)," ", 'Data Entry'!C54)</f>
        <v xml:space="preserve"> </v>
      </c>
      <c r="C54" s="272" t="str">
        <f>IF(ISBLANK('Data Entry'!C54)," ", 'Data Entry'!$B$4)</f>
        <v xml:space="preserve"> </v>
      </c>
      <c r="D54" s="269" t="str">
        <f>IF('Data Entry'!F54="Y",($C$4),"")</f>
        <v/>
      </c>
      <c r="E54" s="270" t="str">
        <f>IF('Data Entry'!F54="Y",($C$5*(1+$G$4)),"")</f>
        <v/>
      </c>
      <c r="F54" s="270" t="str">
        <f>IF('Data Entry'!F54="Y",($C$6*(1+$G$4)),"")</f>
        <v/>
      </c>
      <c r="G54" s="270" t="str">
        <f>IF('Data Entry'!F54="Y",($C$7*(1+$G$4)),"")</f>
        <v/>
      </c>
      <c r="H54" s="270" t="str">
        <f>IF('Data Entry'!F54="Y",($C$8*(1+$G$4)),"")</f>
        <v/>
      </c>
      <c r="I54" s="270" t="str">
        <f>IF('Data Entry'!F54="Y",($C$9*(1+$G$4)),"")</f>
        <v/>
      </c>
      <c r="J54" s="254"/>
      <c r="K54" s="254"/>
      <c r="L54" s="254"/>
      <c r="M54" s="254"/>
      <c r="N54" s="254"/>
      <c r="O54" s="254"/>
      <c r="P54" s="255"/>
      <c r="Q54" s="256"/>
      <c r="S54" s="73">
        <f t="shared" si="0"/>
        <v>0</v>
      </c>
    </row>
    <row r="55" spans="1:20" x14ac:dyDescent="0.2">
      <c r="A55" t="str">
        <f>IF(ISBLANK('Data Entry'!C55)," ",('Data Entry'!B55))</f>
        <v xml:space="preserve"> </v>
      </c>
      <c r="B55" s="271" t="str">
        <f>IF(ISBLANK('Data Entry'!C55)," ", 'Data Entry'!C55)</f>
        <v xml:space="preserve"> </v>
      </c>
      <c r="C55" s="272" t="str">
        <f>IF(ISBLANK('Data Entry'!C55)," ", 'Data Entry'!$B$4)</f>
        <v xml:space="preserve"> </v>
      </c>
      <c r="D55" s="269" t="str">
        <f>IF('Data Entry'!F55="Y",($C$4),"")</f>
        <v/>
      </c>
      <c r="E55" s="270" t="str">
        <f>IF('Data Entry'!F55="Y",($C$5*(1+$G$4)),"")</f>
        <v/>
      </c>
      <c r="F55" s="270" t="str">
        <f>IF('Data Entry'!F55="Y",($C$6*(1+$G$4)),"")</f>
        <v/>
      </c>
      <c r="G55" s="270" t="str">
        <f>IF('Data Entry'!F55="Y",($C$7*(1+$G$4)),"")</f>
        <v/>
      </c>
      <c r="H55" s="270" t="str">
        <f>IF('Data Entry'!F55="Y",($C$8*(1+$G$4)),"")</f>
        <v/>
      </c>
      <c r="I55" s="270" t="str">
        <f>IF('Data Entry'!F55="Y",($C$9*(1+$G$4)),"")</f>
        <v/>
      </c>
      <c r="J55" s="254"/>
      <c r="K55" s="254"/>
      <c r="L55" s="254"/>
      <c r="M55" s="254"/>
      <c r="N55" s="254"/>
      <c r="O55" s="254"/>
      <c r="P55" s="255"/>
      <c r="Q55" s="256"/>
      <c r="S55" s="73">
        <f t="shared" si="0"/>
        <v>0</v>
      </c>
    </row>
    <row r="56" spans="1:20" x14ac:dyDescent="0.2">
      <c r="A56" t="str">
        <f>IF(ISBLANK('Data Entry'!C56)," ",('Data Entry'!B56))</f>
        <v xml:space="preserve"> </v>
      </c>
      <c r="B56" s="271" t="str">
        <f>IF(ISBLANK('Data Entry'!C56)," ", 'Data Entry'!C56)</f>
        <v xml:space="preserve"> </v>
      </c>
      <c r="C56" s="272" t="str">
        <f>IF(ISBLANK('Data Entry'!C56)," ", 'Data Entry'!$B$4)</f>
        <v xml:space="preserve"> </v>
      </c>
      <c r="D56" s="269" t="str">
        <f>IF('Data Entry'!F56="Y",($C$4),"")</f>
        <v/>
      </c>
      <c r="E56" s="270" t="str">
        <f>IF('Data Entry'!F56="Y",($C$5*(1+$G$4)),"")</f>
        <v/>
      </c>
      <c r="F56" s="270" t="str">
        <f>IF('Data Entry'!F56="Y",($C$6*(1+$G$4)),"")</f>
        <v/>
      </c>
      <c r="G56" s="270" t="str">
        <f>IF('Data Entry'!F56="Y",($C$7*(1+$G$4)),"")</f>
        <v/>
      </c>
      <c r="H56" s="270" t="str">
        <f>IF('Data Entry'!F56="Y",($C$8*(1+$G$4)),"")</f>
        <v/>
      </c>
      <c r="I56" s="270" t="str">
        <f>IF('Data Entry'!F56="Y",($C$9*(1+$G$4)),"")</f>
        <v/>
      </c>
      <c r="J56" s="254"/>
      <c r="K56" s="254"/>
      <c r="L56" s="254"/>
      <c r="M56" s="254"/>
      <c r="N56" s="254"/>
      <c r="O56" s="254"/>
      <c r="P56" s="255"/>
      <c r="Q56" s="256"/>
      <c r="S56" s="73">
        <f t="shared" si="0"/>
        <v>0</v>
      </c>
    </row>
    <row r="57" spans="1:20" x14ac:dyDescent="0.2">
      <c r="B57" s="271" t="str">
        <f>IF(ISBLANK('Data Entry'!C57)," ", 'Data Entry'!C57)</f>
        <v xml:space="preserve"> </v>
      </c>
      <c r="C57" s="272" t="str">
        <f>IF(ISBLANK('Data Entry'!C57)," ", 'Data Entry'!$B$4)</f>
        <v xml:space="preserve"> </v>
      </c>
      <c r="D57" s="269" t="str">
        <f>IF('Data Entry'!F57="Y",($C$4),"")</f>
        <v/>
      </c>
      <c r="E57" s="270" t="str">
        <f>IF('Data Entry'!F57="Y",($C$5*(1+$G$4)),"")</f>
        <v/>
      </c>
      <c r="F57" s="270" t="str">
        <f>IF('Data Entry'!F57="Y",($C$6*(1+$G$4)),"")</f>
        <v/>
      </c>
      <c r="G57" s="270" t="str">
        <f>IF('Data Entry'!F57="Y",($C$7*(1+$G$4)),"")</f>
        <v/>
      </c>
      <c r="H57" s="270" t="str">
        <f>IF('Data Entry'!F57="Y",($C$8*(1+$G$4)),"")</f>
        <v/>
      </c>
      <c r="I57" s="270" t="str">
        <f>IF('Data Entry'!F57="Y",($C$9*(1+$G$4)),"")</f>
        <v/>
      </c>
      <c r="J57" s="254"/>
      <c r="K57" s="254"/>
      <c r="L57" s="254"/>
      <c r="M57" s="254"/>
      <c r="N57" s="254"/>
      <c r="O57" s="254"/>
      <c r="P57" s="255"/>
      <c r="Q57" s="256"/>
      <c r="S57" s="73">
        <f t="shared" si="0"/>
        <v>0</v>
      </c>
    </row>
    <row r="58" spans="1:20" x14ac:dyDescent="0.2">
      <c r="B58" s="271" t="str">
        <f>IF(ISBLANK('Data Entry'!C58)," ", 'Data Entry'!C58)</f>
        <v xml:space="preserve"> </v>
      </c>
      <c r="C58" s="272" t="str">
        <f>IF(ISBLANK('Data Entry'!C58)," ", 'Data Entry'!$B$4)</f>
        <v xml:space="preserve"> </v>
      </c>
      <c r="D58" s="269" t="str">
        <f>IF('Data Entry'!F58="Y",($C$4),"")</f>
        <v/>
      </c>
      <c r="E58" s="270" t="str">
        <f>IF('Data Entry'!F58="Y",($C$5*(1+$G$4)),"")</f>
        <v/>
      </c>
      <c r="F58" s="270" t="str">
        <f>IF('Data Entry'!F58="Y",($C$6*(1+$G$4)),"")</f>
        <v/>
      </c>
      <c r="G58" s="270" t="str">
        <f>IF('Data Entry'!F58="Y",($C$7*(1+$G$4)),"")</f>
        <v/>
      </c>
      <c r="H58" s="270" t="str">
        <f>IF('Data Entry'!F58="Y",($C$8*(1+$G$4)),"")</f>
        <v/>
      </c>
      <c r="I58" s="270" t="str">
        <f>IF('Data Entry'!F58="Y",($C$9*(1+$G$4)),"")</f>
        <v/>
      </c>
      <c r="J58" s="254"/>
      <c r="K58" s="254"/>
      <c r="L58" s="254"/>
      <c r="M58" s="254"/>
      <c r="N58" s="254"/>
      <c r="O58" s="254"/>
      <c r="P58" s="255"/>
      <c r="Q58" s="256"/>
      <c r="S58" s="73">
        <f t="shared" si="0"/>
        <v>0</v>
      </c>
    </row>
    <row r="59" spans="1:20" s="2" customFormat="1" x14ac:dyDescent="0.2">
      <c r="B59" s="271" t="str">
        <f>IF(ISBLANK('Data Entry'!C59)," ", 'Data Entry'!C59)</f>
        <v xml:space="preserve"> </v>
      </c>
      <c r="C59" s="272" t="str">
        <f>IF(ISBLANK('Data Entry'!C59)," ", 'Data Entry'!$B$4)</f>
        <v xml:space="preserve"> </v>
      </c>
      <c r="D59" s="269" t="str">
        <f>IF('Data Entry'!F59="Y",($C$4),"")</f>
        <v/>
      </c>
      <c r="E59" s="270" t="str">
        <f>IF('Data Entry'!F59="Y",($C$5*(1+$G$4)),"")</f>
        <v/>
      </c>
      <c r="F59" s="270" t="str">
        <f>IF('Data Entry'!F59="Y",($C$6*(1+$G$4)),"")</f>
        <v/>
      </c>
      <c r="G59" s="270" t="str">
        <f>IF('Data Entry'!F59="Y",($C$7*(1+$G$4)),"")</f>
        <v/>
      </c>
      <c r="H59" s="270" t="str">
        <f>IF('Data Entry'!F59="Y",($C$8*(1+$G$4)),"")</f>
        <v/>
      </c>
      <c r="I59" s="270" t="str">
        <f>IF('Data Entry'!F59="Y",($C$9*(1+$G$4)),"")</f>
        <v/>
      </c>
      <c r="J59" s="257"/>
      <c r="K59" s="257"/>
      <c r="L59" s="257"/>
      <c r="M59" s="257"/>
      <c r="N59" s="257"/>
      <c r="O59" s="257"/>
      <c r="P59" s="258"/>
      <c r="Q59" s="259"/>
      <c r="R59"/>
      <c r="S59" s="73">
        <f t="shared" si="0"/>
        <v>0</v>
      </c>
      <c r="T59" s="23"/>
    </row>
    <row r="60" spans="1:20" x14ac:dyDescent="0.2">
      <c r="B60" s="271" t="str">
        <f>IF(ISBLANK('Data Entry'!C60)," ", 'Data Entry'!C60)</f>
        <v xml:space="preserve"> </v>
      </c>
      <c r="C60" s="272" t="str">
        <f>IF(ISBLANK('Data Entry'!C60)," ", 'Data Entry'!$B$4)</f>
        <v xml:space="preserve"> </v>
      </c>
      <c r="D60" s="269" t="str">
        <f>IF('Data Entry'!F60="Y",($C$4),"")</f>
        <v/>
      </c>
      <c r="E60" s="270" t="str">
        <f>IF('Data Entry'!F60="Y",($C$5*(1+$G$4)),"")</f>
        <v/>
      </c>
      <c r="F60" s="270" t="str">
        <f>IF('Data Entry'!F60="Y",($C$6*(1+$G$4)),"")</f>
        <v/>
      </c>
      <c r="G60" s="270" t="str">
        <f>IF('Data Entry'!F60="Y",($C$7*(1+$G$4)),"")</f>
        <v/>
      </c>
      <c r="H60" s="270" t="str">
        <f>IF('Data Entry'!F60="Y",($C$8*(1+$G$4)),"")</f>
        <v/>
      </c>
      <c r="I60" s="270" t="str">
        <f>IF('Data Entry'!F60="Y",($C$9*(1+$G$4)),"")</f>
        <v/>
      </c>
      <c r="J60" s="254"/>
      <c r="K60" s="254"/>
      <c r="L60" s="254"/>
      <c r="M60" s="254"/>
      <c r="N60" s="254"/>
      <c r="O60" s="254"/>
      <c r="P60" s="255"/>
      <c r="Q60" s="256"/>
      <c r="S60" s="73">
        <f t="shared" si="0"/>
        <v>0</v>
      </c>
    </row>
    <row r="61" spans="1:20" x14ac:dyDescent="0.2">
      <c r="B61" s="271" t="str">
        <f>IF(ISBLANK('Data Entry'!C61)," ", 'Data Entry'!C61)</f>
        <v xml:space="preserve"> </v>
      </c>
      <c r="C61" s="272" t="str">
        <f>IF(ISBLANK('Data Entry'!C61)," ", 'Data Entry'!$B$4)</f>
        <v xml:space="preserve"> </v>
      </c>
      <c r="D61" s="269" t="str">
        <f>IF('Data Entry'!F61="Y",($C$4),"")</f>
        <v/>
      </c>
      <c r="E61" s="270" t="str">
        <f>IF('Data Entry'!F61="Y",($C$5*(1+$G$4)),"")</f>
        <v/>
      </c>
      <c r="F61" s="270" t="str">
        <f>IF('Data Entry'!F61="Y",($C$6*(1+$G$4)),"")</f>
        <v/>
      </c>
      <c r="G61" s="270" t="str">
        <f>IF('Data Entry'!F61="Y",($C$7*(1+$G$4)),"")</f>
        <v/>
      </c>
      <c r="H61" s="270" t="str">
        <f>IF('Data Entry'!F61="Y",($C$8*(1+$G$4)),"")</f>
        <v/>
      </c>
      <c r="I61" s="270" t="str">
        <f>IF('Data Entry'!F61="Y",($C$9*(1+$G$4)),"")</f>
        <v/>
      </c>
      <c r="J61" s="254"/>
      <c r="K61" s="254"/>
      <c r="L61" s="254"/>
      <c r="M61" s="254"/>
      <c r="N61" s="254"/>
      <c r="O61" s="254"/>
      <c r="P61" s="255"/>
      <c r="Q61" s="256"/>
      <c r="S61" s="73">
        <f t="shared" si="0"/>
        <v>0</v>
      </c>
    </row>
    <row r="62" spans="1:20" x14ac:dyDescent="0.2">
      <c r="B62" s="271" t="str">
        <f>IF(ISBLANK('Data Entry'!C62)," ", 'Data Entry'!C62)</f>
        <v xml:space="preserve"> </v>
      </c>
      <c r="C62" s="272" t="str">
        <f>IF(ISBLANK('Data Entry'!C62)," ", 'Data Entry'!$B$4)</f>
        <v xml:space="preserve"> </v>
      </c>
      <c r="D62" s="269" t="str">
        <f>IF('Data Entry'!F62="Y",($C$4),"")</f>
        <v/>
      </c>
      <c r="E62" s="270" t="str">
        <f>IF('Data Entry'!F62="Y",($C$5*(1+$G$4)),"")</f>
        <v/>
      </c>
      <c r="F62" s="270" t="str">
        <f>IF('Data Entry'!F62="Y",($C$6*(1+$G$4)),"")</f>
        <v/>
      </c>
      <c r="G62" s="270" t="str">
        <f>IF('Data Entry'!F62="Y",($C$7*(1+$G$4)),"")</f>
        <v/>
      </c>
      <c r="H62" s="270" t="str">
        <f>IF('Data Entry'!F62="Y",($C$8*(1+$G$4)),"")</f>
        <v/>
      </c>
      <c r="I62" s="270" t="str">
        <f>IF('Data Entry'!F62="Y",($C$9*(1+$G$4)),"")</f>
        <v/>
      </c>
      <c r="J62" s="254"/>
      <c r="K62" s="254"/>
      <c r="L62" s="254"/>
      <c r="M62" s="254"/>
      <c r="N62" s="254"/>
      <c r="O62" s="254"/>
      <c r="P62" s="255"/>
      <c r="Q62" s="256"/>
      <c r="S62" s="73">
        <f t="shared" si="0"/>
        <v>0</v>
      </c>
    </row>
    <row r="63" spans="1:20" x14ac:dyDescent="0.2">
      <c r="B63" s="271" t="str">
        <f>IF(ISBLANK('Data Entry'!C63)," ", 'Data Entry'!C63)</f>
        <v xml:space="preserve"> </v>
      </c>
      <c r="C63" s="272" t="str">
        <f>IF(ISBLANK('Data Entry'!C63)," ", 'Data Entry'!$B$4)</f>
        <v xml:space="preserve"> </v>
      </c>
      <c r="D63" s="269" t="str">
        <f>IF('Data Entry'!F63="Y",($C$4),"")</f>
        <v/>
      </c>
      <c r="E63" s="270" t="str">
        <f>IF('Data Entry'!F63="Y",($C$5*(1+$G$4)),"")</f>
        <v/>
      </c>
      <c r="F63" s="270" t="str">
        <f>IF('Data Entry'!F63="Y",($C$6*(1+$G$4)),"")</f>
        <v/>
      </c>
      <c r="G63" s="270" t="str">
        <f>IF('Data Entry'!F63="Y",($C$7*(1+$G$4)),"")</f>
        <v/>
      </c>
      <c r="H63" s="270" t="str">
        <f>IF('Data Entry'!F63="Y",($C$8*(1+$G$4)),"")</f>
        <v/>
      </c>
      <c r="I63" s="270" t="str">
        <f>IF('Data Entry'!F63="Y",($C$9*(1+$G$4)),"")</f>
        <v/>
      </c>
      <c r="J63" s="254"/>
      <c r="K63" s="254"/>
      <c r="L63" s="254"/>
      <c r="M63" s="254"/>
      <c r="N63" s="254"/>
      <c r="O63" s="254"/>
      <c r="P63" s="255"/>
      <c r="Q63" s="256"/>
      <c r="S63" s="73">
        <f t="shared" si="0"/>
        <v>0</v>
      </c>
    </row>
    <row r="64" spans="1:20" x14ac:dyDescent="0.2">
      <c r="B64" s="271" t="str">
        <f>IF(ISBLANK('Data Entry'!C64)," ", 'Data Entry'!C64)</f>
        <v xml:space="preserve"> </v>
      </c>
      <c r="C64" s="272" t="str">
        <f>IF(ISBLANK('Data Entry'!C64)," ", 'Data Entry'!$B$4)</f>
        <v xml:space="preserve"> </v>
      </c>
      <c r="D64" s="269" t="str">
        <f>IF('Data Entry'!F64="Y",($C$4),"")</f>
        <v/>
      </c>
      <c r="E64" s="270" t="str">
        <f>IF('Data Entry'!F64="Y",($C$5*(1+$G$4)),"")</f>
        <v/>
      </c>
      <c r="F64" s="270" t="str">
        <f>IF('Data Entry'!F64="Y",($C$6*(1+$G$4)),"")</f>
        <v/>
      </c>
      <c r="G64" s="270" t="str">
        <f>IF('Data Entry'!F64="Y",($C$7*(1+$G$4)),"")</f>
        <v/>
      </c>
      <c r="H64" s="270" t="str">
        <f>IF('Data Entry'!F64="Y",($C$8*(1+$G$4)),"")</f>
        <v/>
      </c>
      <c r="I64" s="270" t="str">
        <f>IF('Data Entry'!F64="Y",($C$9*(1+$G$4)),"")</f>
        <v/>
      </c>
      <c r="J64" s="254"/>
      <c r="K64" s="254"/>
      <c r="L64" s="254"/>
      <c r="M64" s="254"/>
      <c r="N64" s="254"/>
      <c r="O64" s="254"/>
      <c r="P64" s="255"/>
      <c r="Q64" s="256"/>
      <c r="S64" s="73">
        <f t="shared" si="0"/>
        <v>0</v>
      </c>
    </row>
    <row r="65" spans="2:20" x14ac:dyDescent="0.2">
      <c r="B65" s="271" t="str">
        <f>IF(ISBLANK('Data Entry'!C65)," ", 'Data Entry'!C65)</f>
        <v xml:space="preserve"> </v>
      </c>
      <c r="C65" s="272" t="str">
        <f>IF(ISBLANK('Data Entry'!C65)," ", 'Data Entry'!$B$4)</f>
        <v xml:space="preserve"> </v>
      </c>
      <c r="D65" s="269" t="str">
        <f>IF('Data Entry'!F65="Y",($C$4),"")</f>
        <v/>
      </c>
      <c r="E65" s="270" t="str">
        <f>IF('Data Entry'!F65="Y",($C$5*(1+$G$4)),"")</f>
        <v/>
      </c>
      <c r="F65" s="270" t="str">
        <f>IF('Data Entry'!F65="Y",($C$6*(1+$G$4)),"")</f>
        <v/>
      </c>
      <c r="G65" s="270" t="str">
        <f>IF('Data Entry'!F65="Y",($C$7*(1+$G$4)),"")</f>
        <v/>
      </c>
      <c r="H65" s="270" t="str">
        <f>IF('Data Entry'!F65="Y",($C$8*(1+$G$4)),"")</f>
        <v/>
      </c>
      <c r="I65" s="270" t="str">
        <f>IF('Data Entry'!F65="Y",($C$9*(1+$G$4)),"")</f>
        <v/>
      </c>
      <c r="J65" s="254"/>
      <c r="K65" s="254"/>
      <c r="L65" s="254"/>
      <c r="M65" s="254"/>
      <c r="N65" s="254"/>
      <c r="O65" s="254"/>
      <c r="P65" s="255"/>
      <c r="Q65" s="256"/>
      <c r="S65" s="73">
        <f t="shared" si="0"/>
        <v>0</v>
      </c>
    </row>
    <row r="66" spans="2:20" x14ac:dyDescent="0.2">
      <c r="B66" s="271" t="str">
        <f>IF(ISBLANK('Data Entry'!C66)," ", 'Data Entry'!C66)</f>
        <v xml:space="preserve"> </v>
      </c>
      <c r="C66" s="272" t="str">
        <f>IF(ISBLANK('Data Entry'!C66)," ", 'Data Entry'!$B$4)</f>
        <v xml:space="preserve"> </v>
      </c>
      <c r="D66" s="269" t="str">
        <f>IF('Data Entry'!F66="Y",($C$4),"")</f>
        <v/>
      </c>
      <c r="E66" s="270" t="str">
        <f>IF('Data Entry'!F66="Y",($C$5*(1+$G$4)),"")</f>
        <v/>
      </c>
      <c r="F66" s="270" t="str">
        <f>IF('Data Entry'!F66="Y",($C$6*(1+$G$4)),"")</f>
        <v/>
      </c>
      <c r="G66" s="270" t="str">
        <f>IF('Data Entry'!F66="Y",($C$7*(1+$G$4)),"")</f>
        <v/>
      </c>
      <c r="H66" s="270" t="str">
        <f>IF('Data Entry'!F66="Y",($C$8*(1+$G$4)),"")</f>
        <v/>
      </c>
      <c r="I66" s="270" t="str">
        <f>IF('Data Entry'!F66="Y",($C$9*(1+$G$4)),"")</f>
        <v/>
      </c>
      <c r="J66" s="254"/>
      <c r="K66" s="254"/>
      <c r="L66" s="254"/>
      <c r="M66" s="254"/>
      <c r="N66" s="254"/>
      <c r="O66" s="254"/>
      <c r="P66" s="255"/>
      <c r="Q66" s="256"/>
      <c r="S66" s="73">
        <f t="shared" si="0"/>
        <v>0</v>
      </c>
    </row>
    <row r="67" spans="2:20" x14ac:dyDescent="0.2">
      <c r="B67" s="271" t="str">
        <f>IF(ISBLANK('Data Entry'!C67)," ", 'Data Entry'!C67)</f>
        <v xml:space="preserve"> </v>
      </c>
      <c r="C67" s="272" t="str">
        <f>IF(ISBLANK('Data Entry'!C67)," ", 'Data Entry'!$B$4)</f>
        <v xml:space="preserve"> </v>
      </c>
      <c r="D67" s="269" t="str">
        <f>IF('Data Entry'!F67="Y",($C$4),"")</f>
        <v/>
      </c>
      <c r="E67" s="270" t="str">
        <f>IF('Data Entry'!F67="Y",($C$5*(1+$G$4)),"")</f>
        <v/>
      </c>
      <c r="F67" s="270" t="str">
        <f>IF('Data Entry'!F67="Y",($C$6*(1+$G$4)),"")</f>
        <v/>
      </c>
      <c r="G67" s="270" t="str">
        <f>IF('Data Entry'!F67="Y",($C$7*(1+$G$4)),"")</f>
        <v/>
      </c>
      <c r="H67" s="270" t="str">
        <f>IF('Data Entry'!F67="Y",($C$8*(1+$G$4)),"")</f>
        <v/>
      </c>
      <c r="I67" s="270" t="str">
        <f>IF('Data Entry'!F67="Y",($C$9*(1+$G$4)),"")</f>
        <v/>
      </c>
      <c r="J67" s="254"/>
      <c r="K67" s="254"/>
      <c r="L67" s="254"/>
      <c r="M67" s="254"/>
      <c r="N67" s="254"/>
      <c r="O67" s="254"/>
      <c r="P67" s="255"/>
      <c r="Q67" s="256"/>
      <c r="S67" s="73">
        <f t="shared" si="0"/>
        <v>0</v>
      </c>
    </row>
    <row r="68" spans="2:20" x14ac:dyDescent="0.2">
      <c r="B68" s="271" t="str">
        <f>IF(ISBLANK('Data Entry'!C68)," ", 'Data Entry'!C68)</f>
        <v xml:space="preserve"> </v>
      </c>
      <c r="C68" s="272" t="str">
        <f>IF(ISBLANK('Data Entry'!C68)," ", 'Data Entry'!$B$4)</f>
        <v xml:space="preserve"> </v>
      </c>
      <c r="D68" s="269" t="str">
        <f>IF('Data Entry'!F68="Y",($C$4),"")</f>
        <v/>
      </c>
      <c r="E68" s="270" t="str">
        <f>IF('Data Entry'!F68="Y",($C$5*(1+$G$4)),"")</f>
        <v/>
      </c>
      <c r="F68" s="270" t="str">
        <f>IF('Data Entry'!F68="Y",($C$6*(1+$G$4)),"")</f>
        <v/>
      </c>
      <c r="G68" s="270" t="str">
        <f>IF('Data Entry'!F68="Y",($C$7*(1+$G$4)),"")</f>
        <v/>
      </c>
      <c r="H68" s="270" t="str">
        <f>IF('Data Entry'!F68="Y",($C$8*(1+$G$4)),"")</f>
        <v/>
      </c>
      <c r="I68" s="270" t="str">
        <f>IF('Data Entry'!F68="Y",($C$9*(1+$G$4)),"")</f>
        <v/>
      </c>
      <c r="J68" s="254"/>
      <c r="K68" s="254"/>
      <c r="L68" s="254"/>
      <c r="M68" s="254"/>
      <c r="N68" s="254"/>
      <c r="O68" s="254"/>
      <c r="P68" s="255"/>
      <c r="Q68" s="256"/>
      <c r="S68" s="73">
        <f t="shared" si="0"/>
        <v>0</v>
      </c>
    </row>
    <row r="69" spans="2:20" x14ac:dyDescent="0.2">
      <c r="B69" s="271" t="str">
        <f>IF(ISBLANK('Data Entry'!C69)," ", 'Data Entry'!C69)</f>
        <v xml:space="preserve"> </v>
      </c>
      <c r="C69" s="272" t="str">
        <f>IF(ISBLANK('Data Entry'!C69)," ", 'Data Entry'!$B$4)</f>
        <v xml:space="preserve"> </v>
      </c>
      <c r="D69" s="269" t="str">
        <f>IF('Data Entry'!F69="Y",($C$4),"")</f>
        <v/>
      </c>
      <c r="E69" s="270" t="str">
        <f>IF('Data Entry'!F69="Y",($C$5*(1+$G$4)),"")</f>
        <v/>
      </c>
      <c r="F69" s="270" t="str">
        <f>IF('Data Entry'!F69="Y",($C$6*(1+$G$4)),"")</f>
        <v/>
      </c>
      <c r="G69" s="270" t="str">
        <f>IF('Data Entry'!F69="Y",($C$7*(1+$G$4)),"")</f>
        <v/>
      </c>
      <c r="H69" s="270" t="str">
        <f>IF('Data Entry'!F69="Y",($C$8*(1+$G$4)),"")</f>
        <v/>
      </c>
      <c r="I69" s="270" t="str">
        <f>IF('Data Entry'!F69="Y",($C$9*(1+$G$4)),"")</f>
        <v/>
      </c>
      <c r="J69" s="254"/>
      <c r="K69" s="254"/>
      <c r="L69" s="254"/>
      <c r="M69" s="254"/>
      <c r="N69" s="254"/>
      <c r="O69" s="254"/>
      <c r="P69" s="255"/>
      <c r="Q69" s="256"/>
      <c r="S69" s="73">
        <f t="shared" si="0"/>
        <v>0</v>
      </c>
    </row>
    <row r="70" spans="2:20" x14ac:dyDescent="0.2">
      <c r="B70" s="271" t="str">
        <f>IF(ISBLANK('Data Entry'!C70)," ", 'Data Entry'!C70)</f>
        <v xml:space="preserve"> </v>
      </c>
      <c r="C70" s="272" t="str">
        <f>IF(ISBLANK('Data Entry'!C70)," ", 'Data Entry'!$B$4)</f>
        <v xml:space="preserve"> </v>
      </c>
      <c r="D70" s="269" t="str">
        <f>IF('Data Entry'!F70="Y",($C$4),"")</f>
        <v/>
      </c>
      <c r="E70" s="270" t="str">
        <f>IF('Data Entry'!F70="Y",($C$5*(1+$G$4)),"")</f>
        <v/>
      </c>
      <c r="F70" s="270" t="str">
        <f>IF('Data Entry'!F70="Y",($C$6*(1+$G$4)),"")</f>
        <v/>
      </c>
      <c r="G70" s="270" t="str">
        <f>IF('Data Entry'!F70="Y",($C$7*(1+$G$4)),"")</f>
        <v/>
      </c>
      <c r="H70" s="270" t="str">
        <f>IF('Data Entry'!F70="Y",($C$8*(1+$G$4)),"")</f>
        <v/>
      </c>
      <c r="I70" s="270" t="str">
        <f>IF('Data Entry'!F70="Y",($C$9*(1+$G$4)),"")</f>
        <v/>
      </c>
      <c r="J70" s="254"/>
      <c r="K70" s="254"/>
      <c r="L70" s="254"/>
      <c r="M70" s="254"/>
      <c r="N70" s="254"/>
      <c r="O70" s="254"/>
      <c r="P70" s="255"/>
      <c r="Q70" s="256"/>
      <c r="S70" s="73">
        <f t="shared" si="0"/>
        <v>0</v>
      </c>
    </row>
    <row r="71" spans="2:20" x14ac:dyDescent="0.2">
      <c r="B71" s="271" t="str">
        <f>IF(ISBLANK('Data Entry'!C71)," ", 'Data Entry'!C71)</f>
        <v xml:space="preserve"> </v>
      </c>
      <c r="C71" s="272" t="str">
        <f>IF(ISBLANK('Data Entry'!C71)," ", 'Data Entry'!$B$4)</f>
        <v xml:space="preserve"> </v>
      </c>
      <c r="D71" s="269" t="str">
        <f>IF('Data Entry'!F71="Y",($C$4),"")</f>
        <v/>
      </c>
      <c r="E71" s="270" t="str">
        <f>IF('Data Entry'!F71="Y",($C$5*(1+$G$4)),"")</f>
        <v/>
      </c>
      <c r="F71" s="270" t="str">
        <f>IF('Data Entry'!F71="Y",($C$6*(1+$G$4)),"")</f>
        <v/>
      </c>
      <c r="G71" s="270" t="str">
        <f>IF('Data Entry'!F71="Y",($C$7*(1+$G$4)),"")</f>
        <v/>
      </c>
      <c r="H71" s="270" t="str">
        <f>IF('Data Entry'!F71="Y",($C$8*(1+$G$4)),"")</f>
        <v/>
      </c>
      <c r="I71" s="270" t="str">
        <f>IF('Data Entry'!F71="Y",($C$9*(1+$G$4)),"")</f>
        <v/>
      </c>
      <c r="J71" s="254"/>
      <c r="K71" s="254"/>
      <c r="L71" s="254"/>
      <c r="M71" s="254"/>
      <c r="N71" s="254"/>
      <c r="O71" s="254"/>
      <c r="P71" s="255"/>
      <c r="Q71" s="256"/>
      <c r="S71" s="73">
        <f t="shared" si="0"/>
        <v>0</v>
      </c>
    </row>
    <row r="72" spans="2:20" x14ac:dyDescent="0.2">
      <c r="B72" s="271" t="str">
        <f>IF(ISBLANK('Data Entry'!C72)," ", 'Data Entry'!C72)</f>
        <v xml:space="preserve"> </v>
      </c>
      <c r="C72" s="272" t="str">
        <f>IF(ISBLANK('Data Entry'!C72)," ", 'Data Entry'!$B$4)</f>
        <v xml:space="preserve"> </v>
      </c>
      <c r="D72" s="269" t="str">
        <f>IF('Data Entry'!F72="Y",($C$4),"")</f>
        <v/>
      </c>
      <c r="E72" s="270" t="str">
        <f>IF('Data Entry'!F72="Y",($C$5*(1+$G$4)),"")</f>
        <v/>
      </c>
      <c r="F72" s="270" t="str">
        <f>IF('Data Entry'!F72="Y",($C$6*(1+$G$4)),"")</f>
        <v/>
      </c>
      <c r="G72" s="270" t="str">
        <f>IF('Data Entry'!F72="Y",($C$7*(1+$G$4)),"")</f>
        <v/>
      </c>
      <c r="H72" s="270" t="str">
        <f>IF('Data Entry'!F72="Y",($C$8*(1+$G$4)),"")</f>
        <v/>
      </c>
      <c r="I72" s="270" t="str">
        <f>IF('Data Entry'!F72="Y",($C$9*(1+$G$4)),"")</f>
        <v/>
      </c>
      <c r="J72" s="254"/>
      <c r="K72" s="254"/>
      <c r="L72" s="254"/>
      <c r="M72" s="254"/>
      <c r="N72" s="254"/>
      <c r="O72" s="254"/>
      <c r="P72" s="255"/>
      <c r="Q72" s="256"/>
      <c r="S72" s="73">
        <f t="shared" si="0"/>
        <v>0</v>
      </c>
    </row>
    <row r="73" spans="2:20" x14ac:dyDescent="0.2">
      <c r="B73" s="271" t="str">
        <f>IF(ISBLANK('Data Entry'!C73)," ", 'Data Entry'!C73)</f>
        <v xml:space="preserve"> </v>
      </c>
      <c r="C73" s="272" t="str">
        <f>IF(ISBLANK('Data Entry'!C73)," ", 'Data Entry'!$B$4)</f>
        <v xml:space="preserve"> </v>
      </c>
      <c r="D73" s="269" t="str">
        <f>IF('Data Entry'!F73="Y",($C$4),"")</f>
        <v/>
      </c>
      <c r="E73" s="270" t="str">
        <f>IF('Data Entry'!F73="Y",($C$5*(1+$G$4)),"")</f>
        <v/>
      </c>
      <c r="F73" s="270" t="str">
        <f>IF('Data Entry'!F73="Y",($C$6*(1+$G$4)),"")</f>
        <v/>
      </c>
      <c r="G73" s="270" t="str">
        <f>IF('Data Entry'!F73="Y",($C$7*(1+$G$4)),"")</f>
        <v/>
      </c>
      <c r="H73" s="270" t="str">
        <f>IF('Data Entry'!F73="Y",($C$8*(1+$G$4)),"")</f>
        <v/>
      </c>
      <c r="I73" s="270" t="str">
        <f>IF('Data Entry'!F73="Y",($C$9*(1+$G$4)),"")</f>
        <v/>
      </c>
      <c r="J73" s="260"/>
      <c r="K73" s="260"/>
      <c r="L73" s="260"/>
      <c r="M73" s="260"/>
      <c r="N73" s="260"/>
      <c r="O73" s="260"/>
      <c r="P73" s="261"/>
      <c r="Q73" s="262"/>
      <c r="S73" s="73">
        <f t="shared" si="0"/>
        <v>0</v>
      </c>
      <c r="T73"/>
    </row>
    <row r="74" spans="2:20" ht="5.25" customHeight="1" x14ac:dyDescent="0.2">
      <c r="B74" s="31"/>
      <c r="C74" s="74"/>
      <c r="D74" s="64"/>
      <c r="E74" s="65"/>
      <c r="F74" s="65"/>
      <c r="G74" s="65"/>
      <c r="H74" s="65"/>
      <c r="I74" s="65"/>
      <c r="J74" s="65"/>
      <c r="K74" s="65"/>
      <c r="L74" s="65"/>
      <c r="M74" s="65"/>
      <c r="N74" s="65"/>
      <c r="O74" s="65"/>
      <c r="P74" s="65"/>
      <c r="Q74" s="66"/>
      <c r="S74" s="67"/>
      <c r="T74"/>
    </row>
    <row r="75" spans="2:20" s="43" customFormat="1" x14ac:dyDescent="0.2">
      <c r="B75" s="264" t="s">
        <v>11</v>
      </c>
      <c r="C75" s="265"/>
      <c r="D75" s="266">
        <f t="shared" ref="D75:Q75" si="1">SUM(D17:D73)</f>
        <v>0</v>
      </c>
      <c r="E75" s="266">
        <f t="shared" si="1"/>
        <v>0</v>
      </c>
      <c r="F75" s="266">
        <f t="shared" si="1"/>
        <v>0</v>
      </c>
      <c r="G75" s="266">
        <f t="shared" si="1"/>
        <v>0</v>
      </c>
      <c r="H75" s="266">
        <f t="shared" si="1"/>
        <v>0</v>
      </c>
      <c r="I75" s="266">
        <f t="shared" si="1"/>
        <v>0</v>
      </c>
      <c r="J75" s="263">
        <f t="shared" si="1"/>
        <v>0</v>
      </c>
      <c r="K75" s="263">
        <f t="shared" si="1"/>
        <v>0</v>
      </c>
      <c r="L75" s="263">
        <f t="shared" si="1"/>
        <v>0</v>
      </c>
      <c r="M75" s="263">
        <f t="shared" si="1"/>
        <v>0</v>
      </c>
      <c r="N75" s="263">
        <f t="shared" si="1"/>
        <v>0</v>
      </c>
      <c r="O75" s="263">
        <f t="shared" si="1"/>
        <v>0</v>
      </c>
      <c r="P75" s="263">
        <f t="shared" si="1"/>
        <v>0</v>
      </c>
      <c r="Q75" s="263">
        <f t="shared" si="1"/>
        <v>0</v>
      </c>
      <c r="R75"/>
      <c r="S75" s="72">
        <f>SUM(S17:S73)</f>
        <v>0</v>
      </c>
    </row>
    <row r="76" spans="2:20" ht="4.5" customHeight="1" x14ac:dyDescent="0.2">
      <c r="S76" s="24"/>
      <c r="T76"/>
    </row>
    <row r="77" spans="2:20" x14ac:dyDescent="0.2">
      <c r="P77" s="79"/>
      <c r="Q77" s="212" t="s">
        <v>208</v>
      </c>
      <c r="S77" s="72">
        <f>S75*12</f>
        <v>0</v>
      </c>
      <c r="T77"/>
    </row>
    <row r="78" spans="2:20" x14ac:dyDescent="0.2">
      <c r="S78" s="24"/>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4"/>
      <c r="R94" t="e">
        <f>ROUND(+(Q94+#REF!)*($L$88),0)</f>
        <v>#REF!</v>
      </c>
    </row>
    <row r="95" spans="17:20" x14ac:dyDescent="0.2">
      <c r="Q95" s="24"/>
      <c r="R95" t="e">
        <f>ROUND(+(Q95+#REF!)*($L$88),0)</f>
        <v>#REF!</v>
      </c>
    </row>
    <row r="96" spans="17:20" x14ac:dyDescent="0.2">
      <c r="Q96" s="24"/>
      <c r="R96" t="e">
        <f>ROUND(+(Q96+#REF!)*($L$88),0)</f>
        <v>#REF!</v>
      </c>
    </row>
    <row r="97" spans="17:18" x14ac:dyDescent="0.2">
      <c r="Q97" s="24"/>
      <c r="R97" t="e">
        <f>ROUND(+(Q97+#REF!)*($L$88),0)</f>
        <v>#REF!</v>
      </c>
    </row>
    <row r="98" spans="17:18" x14ac:dyDescent="0.2">
      <c r="Q98" s="24"/>
      <c r="R98" t="e">
        <f>ROUND(+(Q98+#REF!)*($L$88),0)</f>
        <v>#REF!</v>
      </c>
    </row>
    <row r="99" spans="17:18" x14ac:dyDescent="0.2">
      <c r="Q99" s="24"/>
      <c r="R99" t="e">
        <f>ROUND(+(Q99+#REF!)*($L$88),0)</f>
        <v>#REF!</v>
      </c>
    </row>
    <row r="100" spans="17:18" x14ac:dyDescent="0.2">
      <c r="Q100" s="24"/>
      <c r="R100" t="e">
        <f>ROUND(+(Q100+#REF!)*($L$88),0)</f>
        <v>#REF!</v>
      </c>
    </row>
    <row r="101" spans="17:18" x14ac:dyDescent="0.2">
      <c r="Q101" s="24"/>
      <c r="R101" t="e">
        <f>ROUND(+(Q101+#REF!)*($L$88),0)</f>
        <v>#REF!</v>
      </c>
    </row>
    <row r="102" spans="17:18" x14ac:dyDescent="0.2">
      <c r="Q102" s="24"/>
      <c r="R102" t="e">
        <f>ROUND(+(Q102+#REF!)*($L$88),0)</f>
        <v>#REF!</v>
      </c>
    </row>
    <row r="103" spans="17:18" x14ac:dyDescent="0.2">
      <c r="Q103" s="24"/>
      <c r="R103" t="e">
        <f>ROUND(+(Q103+#REF!)*($L$88),0)</f>
        <v>#REF!</v>
      </c>
    </row>
    <row r="104" spans="17:18" x14ac:dyDescent="0.2">
      <c r="Q104" s="24"/>
      <c r="R104" t="e">
        <f>ROUND(+(Q104+#REF!)*($L$88),0)</f>
        <v>#REF!</v>
      </c>
    </row>
    <row r="105" spans="17:18" x14ac:dyDescent="0.2">
      <c r="Q105" s="24"/>
      <c r="R105" t="e">
        <f>ROUND(+(Q105+#REF!)*($L$88),0)</f>
        <v>#REF!</v>
      </c>
    </row>
    <row r="106" spans="17:18" x14ac:dyDescent="0.2">
      <c r="Q106" s="24"/>
      <c r="R106" t="e">
        <f>ROUND(+(Q106+#REF!)*($L$88),0)</f>
        <v>#REF!</v>
      </c>
    </row>
    <row r="107" spans="17:18" x14ac:dyDescent="0.2">
      <c r="Q107" s="24"/>
      <c r="R107" t="e">
        <f>ROUND(+(Q107+#REF!)*($L$88),0)</f>
        <v>#REF!</v>
      </c>
    </row>
    <row r="108" spans="17:18" x14ac:dyDescent="0.2">
      <c r="Q108" s="24"/>
      <c r="R108" t="e">
        <f>ROUND(+(Q108+#REF!)*($L$88),0)</f>
        <v>#REF!</v>
      </c>
    </row>
    <row r="109" spans="17:18" x14ac:dyDescent="0.2">
      <c r="Q109" s="24"/>
      <c r="R109" t="e">
        <f>ROUND(+(Q109+#REF!)*($L$88),0)</f>
        <v>#REF!</v>
      </c>
    </row>
    <row r="110" spans="17:18" x14ac:dyDescent="0.2">
      <c r="Q110" s="24"/>
      <c r="R110" t="e">
        <f>ROUND(+(Q110+#REF!)*($L$88),0)</f>
        <v>#REF!</v>
      </c>
    </row>
    <row r="111" spans="17:18" x14ac:dyDescent="0.2">
      <c r="Q111" s="24"/>
      <c r="R111" t="e">
        <f>ROUND(+(Q111+#REF!)*($L$88),0)</f>
        <v>#REF!</v>
      </c>
    </row>
    <row r="112" spans="17:18" x14ac:dyDescent="0.2">
      <c r="Q112" s="24"/>
      <c r="R112" t="e">
        <f>ROUND(+(Q112+#REF!)*($L$88),0)</f>
        <v>#REF!</v>
      </c>
    </row>
    <row r="113" spans="17:18" x14ac:dyDescent="0.2">
      <c r="Q113" s="24"/>
      <c r="R113" t="e">
        <f>ROUND(+(Q113+#REF!)*($L$88),0)</f>
        <v>#REF!</v>
      </c>
    </row>
    <row r="114" spans="17:18" x14ac:dyDescent="0.2">
      <c r="Q114" s="24"/>
      <c r="R114" t="e">
        <f>ROUND(+(Q114+#REF!)*($L$88),0)</f>
        <v>#REF!</v>
      </c>
    </row>
    <row r="115" spans="17:18" x14ac:dyDescent="0.2">
      <c r="Q115" s="24"/>
      <c r="R115" t="e">
        <f>ROUND(+(Q115+#REF!)*($L$88),0)</f>
        <v>#REF!</v>
      </c>
    </row>
    <row r="116" spans="17:18" x14ac:dyDescent="0.2">
      <c r="Q116" s="24"/>
      <c r="R116" t="e">
        <f>ROUND(+(Q116+#REF!)*($L$88),0)</f>
        <v>#REF!</v>
      </c>
    </row>
    <row r="117" spans="17:18" x14ac:dyDescent="0.2">
      <c r="Q117" s="24"/>
      <c r="R117" t="e">
        <f>ROUND(+(Q117+#REF!)*($L$88),0)</f>
        <v>#REF!</v>
      </c>
    </row>
    <row r="118" spans="17:18" x14ac:dyDescent="0.2">
      <c r="Q118" s="24"/>
      <c r="R118" t="e">
        <f>ROUND(+(Q118+#REF!)*($L$88),0)</f>
        <v>#REF!</v>
      </c>
    </row>
    <row r="119" spans="17:18" x14ac:dyDescent="0.2">
      <c r="Q119" s="24"/>
      <c r="R119" t="e">
        <f>ROUND(+(Q119+#REF!)*($L$88),0)</f>
        <v>#REF!</v>
      </c>
    </row>
    <row r="120" spans="17:18" x14ac:dyDescent="0.2">
      <c r="Q120" s="24"/>
      <c r="R120" t="e">
        <f>ROUND(+(Q120+#REF!)*($L$88),0)</f>
        <v>#REF!</v>
      </c>
    </row>
    <row r="121" spans="17:18" x14ac:dyDescent="0.2">
      <c r="Q121" s="24"/>
      <c r="R121" t="e">
        <f>ROUND(+(Q121+#REF!)*($L$88),0)</f>
        <v>#REF!</v>
      </c>
    </row>
    <row r="122" spans="17:18" x14ac:dyDescent="0.2">
      <c r="Q122" s="24"/>
      <c r="R122" t="e">
        <f>ROUND(+(Q122+#REF!)*($L$88),0)</f>
        <v>#REF!</v>
      </c>
    </row>
    <row r="123" spans="17:18" x14ac:dyDescent="0.2">
      <c r="Q123" s="24"/>
      <c r="R123" t="e">
        <f>ROUND(+(Q123+#REF!)*($L$88),0)</f>
        <v>#REF!</v>
      </c>
    </row>
    <row r="124" spans="17:18" x14ac:dyDescent="0.2">
      <c r="Q124" s="24"/>
      <c r="R124" t="e">
        <f>ROUND(+(Q124+#REF!)*($L$88),0)</f>
        <v>#REF!</v>
      </c>
    </row>
    <row r="125" spans="17:18" x14ac:dyDescent="0.2">
      <c r="Q125" s="24"/>
      <c r="R125" t="e">
        <f>ROUND(+(Q125+#REF!)*($L$88),0)</f>
        <v>#REF!</v>
      </c>
    </row>
    <row r="126" spans="17:18" x14ac:dyDescent="0.2">
      <c r="Q126" s="24"/>
      <c r="R126" t="e">
        <f>ROUND(+(Q126+#REF!)*($L$88),0)</f>
        <v>#REF!</v>
      </c>
    </row>
    <row r="127" spans="17:18" x14ac:dyDescent="0.2">
      <c r="Q127" s="24"/>
      <c r="R127" t="e">
        <f>ROUND(+(Q127+#REF!)*($L$88),0)</f>
        <v>#REF!</v>
      </c>
    </row>
    <row r="128" spans="17:18" x14ac:dyDescent="0.2">
      <c r="Q128" s="24"/>
      <c r="R128" t="e">
        <f>ROUND(+(Q128+#REF!)*($L$88),0)</f>
        <v>#REF!</v>
      </c>
    </row>
    <row r="129" spans="17:18" x14ac:dyDescent="0.2">
      <c r="Q129" s="24"/>
      <c r="R129" t="e">
        <f>ROUND(+(Q129+#REF!)*($L$88),0)</f>
        <v>#REF!</v>
      </c>
    </row>
    <row r="130" spans="17:18" x14ac:dyDescent="0.2">
      <c r="Q130" s="24"/>
      <c r="R130" t="e">
        <f>ROUND(+(Q130+#REF!)*($L$88),0)</f>
        <v>#REF!</v>
      </c>
    </row>
    <row r="131" spans="17:18" x14ac:dyDescent="0.2">
      <c r="Q131" s="24"/>
      <c r="R131" t="e">
        <f>ROUND(+(Q131+#REF!)*($L$88),0)</f>
        <v>#REF!</v>
      </c>
    </row>
    <row r="132" spans="17:18" x14ac:dyDescent="0.2">
      <c r="Q132" s="24"/>
      <c r="R132" t="e">
        <f>ROUND(+(Q132+#REF!)*($L$88),0)</f>
        <v>#REF!</v>
      </c>
    </row>
    <row r="133" spans="17:18" x14ac:dyDescent="0.2">
      <c r="Q133" s="24"/>
      <c r="R133" t="e">
        <f>ROUND(+(Q133+#REF!)*($L$88),0)</f>
        <v>#REF!</v>
      </c>
    </row>
    <row r="134" spans="17:18" x14ac:dyDescent="0.2">
      <c r="Q134" s="24"/>
      <c r="R134" t="e">
        <f>ROUND(+(Q134+#REF!)*($L$88),0)</f>
        <v>#REF!</v>
      </c>
    </row>
    <row r="135" spans="17:18" x14ac:dyDescent="0.2">
      <c r="Q135" s="24"/>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B1" workbookViewId="0">
      <selection activeCell="K30" sqref="K30"/>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5" t="s">
        <v>23</v>
      </c>
    </row>
    <row r="2" spans="1:25" x14ac:dyDescent="0.2">
      <c r="A2" s="15"/>
    </row>
    <row r="4" spans="1:25" x14ac:dyDescent="0.2">
      <c r="A4" s="15"/>
      <c r="C4" s="214" t="s">
        <v>210</v>
      </c>
      <c r="D4" s="218">
        <f>'Data Entry'!B4</f>
        <v>111721</v>
      </c>
    </row>
    <row r="5" spans="1:25" x14ac:dyDescent="0.2">
      <c r="C5" s="213" t="s">
        <v>169</v>
      </c>
      <c r="D5" s="218">
        <v>600</v>
      </c>
      <c r="F5" s="19"/>
      <c r="G5" s="19"/>
      <c r="H5" s="19"/>
      <c r="I5" s="19"/>
      <c r="J5" s="19"/>
      <c r="K5" s="19"/>
      <c r="L5" s="19"/>
      <c r="M5" s="19"/>
      <c r="N5" s="19"/>
      <c r="O5" s="19"/>
    </row>
    <row r="6" spans="1:25" x14ac:dyDescent="0.2">
      <c r="C6" s="213" t="s">
        <v>170</v>
      </c>
      <c r="D6" s="219">
        <f>'Data Entry'!F74</f>
        <v>4</v>
      </c>
      <c r="F6" s="19"/>
      <c r="G6" s="19"/>
      <c r="H6" s="19"/>
      <c r="I6" s="19"/>
      <c r="J6" s="19"/>
      <c r="K6" s="19"/>
      <c r="L6" s="19"/>
      <c r="M6" s="19"/>
      <c r="O6" s="18"/>
    </row>
    <row r="7" spans="1:25" x14ac:dyDescent="0.2">
      <c r="F7" s="19"/>
      <c r="G7" s="19"/>
      <c r="H7" s="19"/>
      <c r="I7" s="19"/>
      <c r="J7" s="19"/>
      <c r="K7" s="19"/>
      <c r="L7" s="19"/>
      <c r="M7" s="19"/>
    </row>
    <row r="8" spans="1:25" x14ac:dyDescent="0.2">
      <c r="A8" s="2" t="s">
        <v>209</v>
      </c>
      <c r="B8" s="13"/>
    </row>
    <row r="9" spans="1:25" x14ac:dyDescent="0.2">
      <c r="A9" s="103" t="s">
        <v>14</v>
      </c>
      <c r="B9" s="99"/>
      <c r="C9" s="99" t="s">
        <v>24</v>
      </c>
      <c r="D9" s="99"/>
      <c r="E9" s="99"/>
      <c r="F9" s="100"/>
      <c r="G9" s="103" t="s">
        <v>25</v>
      </c>
      <c r="H9" s="100"/>
      <c r="I9" s="100" t="s">
        <v>26</v>
      </c>
      <c r="J9" s="100"/>
      <c r="K9" s="102" t="s">
        <v>27</v>
      </c>
      <c r="L9" s="101" t="s">
        <v>28</v>
      </c>
      <c r="M9" s="102" t="s">
        <v>29</v>
      </c>
      <c r="N9" s="101" t="s">
        <v>30</v>
      </c>
      <c r="O9" s="102" t="s">
        <v>31</v>
      </c>
      <c r="P9" s="101" t="s">
        <v>32</v>
      </c>
      <c r="Q9" s="102" t="s">
        <v>33</v>
      </c>
      <c r="R9" s="101" t="s">
        <v>34</v>
      </c>
      <c r="S9" s="102" t="s">
        <v>35</v>
      </c>
      <c r="T9" s="101" t="s">
        <v>36</v>
      </c>
      <c r="U9" s="102" t="s">
        <v>37</v>
      </c>
      <c r="V9" s="101" t="s">
        <v>38</v>
      </c>
      <c r="W9" s="102" t="s">
        <v>39</v>
      </c>
      <c r="X9" s="14"/>
      <c r="Y9" s="14"/>
    </row>
    <row r="10" spans="1:25" x14ac:dyDescent="0.2">
      <c r="A10" s="90" t="s">
        <v>40</v>
      </c>
      <c r="B10" s="93"/>
      <c r="C10" s="82" t="s">
        <v>41</v>
      </c>
      <c r="D10" s="82"/>
      <c r="E10" s="82"/>
      <c r="F10" s="94"/>
      <c r="G10" s="230"/>
      <c r="H10" s="93"/>
      <c r="I10" s="83" t="s">
        <v>42</v>
      </c>
      <c r="J10" s="94"/>
      <c r="K10" s="231">
        <f>$G$10</f>
        <v>0</v>
      </c>
      <c r="L10" s="232">
        <f t="shared" ref="L10:V10" si="0">$G$10</f>
        <v>0</v>
      </c>
      <c r="M10" s="231">
        <f t="shared" si="0"/>
        <v>0</v>
      </c>
      <c r="N10" s="232">
        <f t="shared" si="0"/>
        <v>0</v>
      </c>
      <c r="O10" s="231">
        <f t="shared" si="0"/>
        <v>0</v>
      </c>
      <c r="P10" s="232">
        <f t="shared" si="0"/>
        <v>0</v>
      </c>
      <c r="Q10" s="231">
        <f t="shared" si="0"/>
        <v>0</v>
      </c>
      <c r="R10" s="232">
        <f t="shared" si="0"/>
        <v>0</v>
      </c>
      <c r="S10" s="231">
        <f t="shared" si="0"/>
        <v>0</v>
      </c>
      <c r="T10" s="232">
        <f t="shared" si="0"/>
        <v>0</v>
      </c>
      <c r="U10" s="231">
        <f t="shared" si="0"/>
        <v>0</v>
      </c>
      <c r="V10" s="233">
        <f t="shared" si="0"/>
        <v>0</v>
      </c>
      <c r="W10" s="11">
        <f>SUM(K10:V10)</f>
        <v>0</v>
      </c>
    </row>
    <row r="11" spans="1:25" x14ac:dyDescent="0.2">
      <c r="A11" s="91" t="s">
        <v>43</v>
      </c>
      <c r="B11" s="95"/>
      <c r="C11" s="84" t="s">
        <v>44</v>
      </c>
      <c r="D11" s="84"/>
      <c r="E11" s="84"/>
      <c r="F11" s="96"/>
      <c r="G11" s="226">
        <v>40</v>
      </c>
      <c r="H11" s="95"/>
      <c r="I11" s="85" t="s">
        <v>42</v>
      </c>
      <c r="J11" s="96"/>
      <c r="K11" s="227">
        <f>$G$11</f>
        <v>40</v>
      </c>
      <c r="L11" s="228">
        <f t="shared" ref="L11:V11" si="1">$G$11</f>
        <v>40</v>
      </c>
      <c r="M11" s="227">
        <f t="shared" si="1"/>
        <v>40</v>
      </c>
      <c r="N11" s="228">
        <f t="shared" si="1"/>
        <v>40</v>
      </c>
      <c r="O11" s="227">
        <f t="shared" si="1"/>
        <v>40</v>
      </c>
      <c r="P11" s="228">
        <f t="shared" si="1"/>
        <v>40</v>
      </c>
      <c r="Q11" s="227">
        <f t="shared" si="1"/>
        <v>40</v>
      </c>
      <c r="R11" s="228">
        <f t="shared" si="1"/>
        <v>40</v>
      </c>
      <c r="S11" s="227">
        <f t="shared" si="1"/>
        <v>40</v>
      </c>
      <c r="T11" s="228">
        <f t="shared" si="1"/>
        <v>40</v>
      </c>
      <c r="U11" s="227">
        <f t="shared" si="1"/>
        <v>40</v>
      </c>
      <c r="V11" s="229">
        <f t="shared" si="1"/>
        <v>40</v>
      </c>
      <c r="W11" s="11">
        <f t="shared" ref="W11:W28" si="2">SUM(K11:V11)</f>
        <v>480</v>
      </c>
    </row>
    <row r="12" spans="1:25" x14ac:dyDescent="0.2">
      <c r="A12" s="91" t="s">
        <v>45</v>
      </c>
      <c r="B12" s="95"/>
      <c r="C12" s="84" t="s">
        <v>46</v>
      </c>
      <c r="D12" s="84"/>
      <c r="E12" s="84"/>
      <c r="F12" s="96"/>
      <c r="G12" s="226">
        <v>80</v>
      </c>
      <c r="H12" s="95"/>
      <c r="I12" s="85" t="s">
        <v>42</v>
      </c>
      <c r="J12" s="96"/>
      <c r="K12" s="227">
        <f>$G$12</f>
        <v>80</v>
      </c>
      <c r="L12" s="228">
        <f t="shared" ref="L12:V12" si="3">$G$12</f>
        <v>80</v>
      </c>
      <c r="M12" s="227">
        <f t="shared" si="3"/>
        <v>80</v>
      </c>
      <c r="N12" s="228">
        <f t="shared" si="3"/>
        <v>80</v>
      </c>
      <c r="O12" s="227">
        <f t="shared" si="3"/>
        <v>80</v>
      </c>
      <c r="P12" s="228">
        <f t="shared" si="3"/>
        <v>80</v>
      </c>
      <c r="Q12" s="227">
        <f t="shared" si="3"/>
        <v>80</v>
      </c>
      <c r="R12" s="228">
        <f t="shared" si="3"/>
        <v>80</v>
      </c>
      <c r="S12" s="227">
        <f t="shared" si="3"/>
        <v>80</v>
      </c>
      <c r="T12" s="228">
        <f t="shared" si="3"/>
        <v>80</v>
      </c>
      <c r="U12" s="227">
        <f t="shared" si="3"/>
        <v>80</v>
      </c>
      <c r="V12" s="229">
        <f t="shared" si="3"/>
        <v>80</v>
      </c>
      <c r="W12" s="11">
        <f t="shared" si="2"/>
        <v>960</v>
      </c>
    </row>
    <row r="13" spans="1:25" x14ac:dyDescent="0.2">
      <c r="A13" s="91" t="s">
        <v>47</v>
      </c>
      <c r="B13" s="95"/>
      <c r="C13" s="84" t="s">
        <v>48</v>
      </c>
      <c r="D13" s="84"/>
      <c r="E13" s="84"/>
      <c r="F13" s="96"/>
      <c r="G13" s="226">
        <v>50</v>
      </c>
      <c r="H13" s="95"/>
      <c r="I13" s="85" t="s">
        <v>42</v>
      </c>
      <c r="J13" s="96"/>
      <c r="K13" s="227">
        <f>$G$13</f>
        <v>50</v>
      </c>
      <c r="L13" s="228">
        <f t="shared" ref="L13:V13" si="4">$G$13</f>
        <v>50</v>
      </c>
      <c r="M13" s="227">
        <f t="shared" si="4"/>
        <v>50</v>
      </c>
      <c r="N13" s="228">
        <f t="shared" si="4"/>
        <v>50</v>
      </c>
      <c r="O13" s="227">
        <f t="shared" si="4"/>
        <v>50</v>
      </c>
      <c r="P13" s="228">
        <f t="shared" si="4"/>
        <v>50</v>
      </c>
      <c r="Q13" s="227">
        <f t="shared" si="4"/>
        <v>50</v>
      </c>
      <c r="R13" s="228">
        <f t="shared" si="4"/>
        <v>50</v>
      </c>
      <c r="S13" s="227">
        <f t="shared" si="4"/>
        <v>50</v>
      </c>
      <c r="T13" s="228">
        <f t="shared" si="4"/>
        <v>50</v>
      </c>
      <c r="U13" s="227">
        <f t="shared" si="4"/>
        <v>50</v>
      </c>
      <c r="V13" s="229">
        <f t="shared" si="4"/>
        <v>50</v>
      </c>
      <c r="W13" s="11">
        <f t="shared" si="2"/>
        <v>600</v>
      </c>
    </row>
    <row r="14" spans="1:25" x14ac:dyDescent="0.2">
      <c r="A14" s="91" t="s">
        <v>49</v>
      </c>
      <c r="B14" s="95"/>
      <c r="C14" s="84" t="s">
        <v>50</v>
      </c>
      <c r="D14" s="84"/>
      <c r="E14" s="84"/>
      <c r="F14" s="96"/>
      <c r="G14" s="226">
        <v>50</v>
      </c>
      <c r="H14" s="95"/>
      <c r="I14" s="85" t="s">
        <v>42</v>
      </c>
      <c r="J14" s="96"/>
      <c r="K14" s="227">
        <f>$G$14</f>
        <v>50</v>
      </c>
      <c r="L14" s="228">
        <f t="shared" ref="L14:V14" si="5">$G$14</f>
        <v>50</v>
      </c>
      <c r="M14" s="227">
        <f t="shared" si="5"/>
        <v>50</v>
      </c>
      <c r="N14" s="228">
        <f t="shared" si="5"/>
        <v>50</v>
      </c>
      <c r="O14" s="227">
        <f t="shared" si="5"/>
        <v>50</v>
      </c>
      <c r="P14" s="228">
        <f t="shared" si="5"/>
        <v>50</v>
      </c>
      <c r="Q14" s="227">
        <f t="shared" si="5"/>
        <v>50</v>
      </c>
      <c r="R14" s="228">
        <f t="shared" si="5"/>
        <v>50</v>
      </c>
      <c r="S14" s="227">
        <f t="shared" si="5"/>
        <v>50</v>
      </c>
      <c r="T14" s="228">
        <f t="shared" si="5"/>
        <v>50</v>
      </c>
      <c r="U14" s="227">
        <f t="shared" si="5"/>
        <v>50</v>
      </c>
      <c r="V14" s="229">
        <f t="shared" si="5"/>
        <v>50</v>
      </c>
      <c r="W14" s="11">
        <f t="shared" si="2"/>
        <v>600</v>
      </c>
    </row>
    <row r="15" spans="1:25" x14ac:dyDescent="0.2">
      <c r="A15" s="91" t="s">
        <v>127</v>
      </c>
      <c r="B15" s="95"/>
      <c r="C15" s="84" t="s">
        <v>128</v>
      </c>
      <c r="D15" s="84"/>
      <c r="E15" s="84"/>
      <c r="F15" s="96"/>
      <c r="G15" s="226">
        <v>100</v>
      </c>
      <c r="H15" s="95"/>
      <c r="I15" s="85" t="s">
        <v>42</v>
      </c>
      <c r="J15" s="96"/>
      <c r="K15" s="227">
        <f>$G$15</f>
        <v>100</v>
      </c>
      <c r="L15" s="228">
        <f t="shared" ref="L15:V15" si="6">$G$15</f>
        <v>100</v>
      </c>
      <c r="M15" s="227">
        <f t="shared" si="6"/>
        <v>100</v>
      </c>
      <c r="N15" s="228">
        <f t="shared" si="6"/>
        <v>100</v>
      </c>
      <c r="O15" s="227">
        <f t="shared" si="6"/>
        <v>100</v>
      </c>
      <c r="P15" s="228">
        <f t="shared" si="6"/>
        <v>100</v>
      </c>
      <c r="Q15" s="227">
        <f t="shared" si="6"/>
        <v>100</v>
      </c>
      <c r="R15" s="228">
        <f t="shared" si="6"/>
        <v>100</v>
      </c>
      <c r="S15" s="227">
        <f t="shared" si="6"/>
        <v>100</v>
      </c>
      <c r="T15" s="228">
        <f t="shared" si="6"/>
        <v>100</v>
      </c>
      <c r="U15" s="227">
        <f t="shared" si="6"/>
        <v>100</v>
      </c>
      <c r="V15" s="229">
        <f t="shared" si="6"/>
        <v>100</v>
      </c>
      <c r="W15" s="11">
        <f t="shared" si="2"/>
        <v>1200</v>
      </c>
    </row>
    <row r="16" spans="1:25" x14ac:dyDescent="0.2">
      <c r="A16" s="91" t="s">
        <v>51</v>
      </c>
      <c r="B16" s="95"/>
      <c r="C16" s="84" t="s">
        <v>52</v>
      </c>
      <c r="D16" s="84"/>
      <c r="E16" s="84"/>
      <c r="F16" s="96"/>
      <c r="G16" s="97"/>
      <c r="H16" s="123"/>
      <c r="I16" s="124">
        <v>16.52</v>
      </c>
      <c r="J16" s="125"/>
      <c r="K16" s="309">
        <f>+$I16*$D$6</f>
        <v>66.08</v>
      </c>
      <c r="L16" s="220">
        <f t="shared" ref="L16:V16" si="7">+$I16*$D$6</f>
        <v>66.08</v>
      </c>
      <c r="M16" s="217">
        <f t="shared" si="7"/>
        <v>66.08</v>
      </c>
      <c r="N16" s="220">
        <f t="shared" si="7"/>
        <v>66.08</v>
      </c>
      <c r="O16" s="217">
        <f t="shared" si="7"/>
        <v>66.08</v>
      </c>
      <c r="P16" s="220">
        <f t="shared" si="7"/>
        <v>66.08</v>
      </c>
      <c r="Q16" s="217">
        <f t="shared" si="7"/>
        <v>66.08</v>
      </c>
      <c r="R16" s="220">
        <f t="shared" si="7"/>
        <v>66.08</v>
      </c>
      <c r="S16" s="217">
        <f t="shared" si="7"/>
        <v>66.08</v>
      </c>
      <c r="T16" s="220">
        <f t="shared" si="7"/>
        <v>66.08</v>
      </c>
      <c r="U16" s="217">
        <f t="shared" si="7"/>
        <v>66.08</v>
      </c>
      <c r="V16" s="221">
        <f t="shared" si="7"/>
        <v>66.08</v>
      </c>
      <c r="W16" s="11">
        <f t="shared" si="2"/>
        <v>792.96000000000015</v>
      </c>
    </row>
    <row r="17" spans="1:23" x14ac:dyDescent="0.2">
      <c r="A17" s="91" t="s">
        <v>53</v>
      </c>
      <c r="B17" s="95"/>
      <c r="C17" s="84" t="s">
        <v>54</v>
      </c>
      <c r="D17" s="84"/>
      <c r="E17" s="84"/>
      <c r="F17" s="96"/>
      <c r="G17" s="97"/>
      <c r="H17" s="123"/>
      <c r="I17" s="126">
        <f>0.46/12</f>
        <v>3.8333333333333337E-2</v>
      </c>
      <c r="J17" s="125"/>
      <c r="K17" s="217">
        <v>27</v>
      </c>
      <c r="L17" s="220">
        <f>+K17</f>
        <v>27</v>
      </c>
      <c r="M17" s="217">
        <f t="shared" ref="M17:V17" si="8">+L17</f>
        <v>27</v>
      </c>
      <c r="N17" s="220">
        <f t="shared" si="8"/>
        <v>27</v>
      </c>
      <c r="O17" s="217">
        <f t="shared" si="8"/>
        <v>27</v>
      </c>
      <c r="P17" s="220">
        <f t="shared" si="8"/>
        <v>27</v>
      </c>
      <c r="Q17" s="217">
        <f t="shared" si="8"/>
        <v>27</v>
      </c>
      <c r="R17" s="220">
        <f t="shared" si="8"/>
        <v>27</v>
      </c>
      <c r="S17" s="217">
        <f t="shared" si="8"/>
        <v>27</v>
      </c>
      <c r="T17" s="220">
        <f t="shared" si="8"/>
        <v>27</v>
      </c>
      <c r="U17" s="217">
        <f t="shared" si="8"/>
        <v>27</v>
      </c>
      <c r="V17" s="221">
        <f t="shared" si="8"/>
        <v>27</v>
      </c>
      <c r="W17" s="11">
        <f t="shared" si="2"/>
        <v>324</v>
      </c>
    </row>
    <row r="18" spans="1:23" x14ac:dyDescent="0.2">
      <c r="A18" s="91" t="s">
        <v>55</v>
      </c>
      <c r="B18" s="95"/>
      <c r="C18" s="84" t="s">
        <v>56</v>
      </c>
      <c r="D18" s="84"/>
      <c r="E18" s="84"/>
      <c r="F18" s="96"/>
      <c r="G18" s="97"/>
      <c r="H18" s="123"/>
      <c r="I18" s="126">
        <v>0</v>
      </c>
      <c r="J18" s="125"/>
      <c r="K18" s="309">
        <v>50</v>
      </c>
      <c r="L18" s="220">
        <f t="shared" ref="L18:V19" si="9">+K18</f>
        <v>50</v>
      </c>
      <c r="M18" s="217">
        <f t="shared" si="9"/>
        <v>50</v>
      </c>
      <c r="N18" s="220">
        <f t="shared" si="9"/>
        <v>50</v>
      </c>
      <c r="O18" s="217">
        <f t="shared" si="9"/>
        <v>50</v>
      </c>
      <c r="P18" s="220">
        <f t="shared" si="9"/>
        <v>50</v>
      </c>
      <c r="Q18" s="217">
        <f t="shared" si="9"/>
        <v>50</v>
      </c>
      <c r="R18" s="220">
        <f t="shared" si="9"/>
        <v>50</v>
      </c>
      <c r="S18" s="217">
        <f t="shared" si="9"/>
        <v>50</v>
      </c>
      <c r="T18" s="220">
        <f t="shared" si="9"/>
        <v>50</v>
      </c>
      <c r="U18" s="217">
        <f t="shared" si="9"/>
        <v>50</v>
      </c>
      <c r="V18" s="221">
        <f t="shared" si="9"/>
        <v>50</v>
      </c>
      <c r="W18" s="11">
        <f t="shared" si="2"/>
        <v>600</v>
      </c>
    </row>
    <row r="19" spans="1:23" x14ac:dyDescent="0.2">
      <c r="A19" s="91" t="s">
        <v>57</v>
      </c>
      <c r="B19" s="95"/>
      <c r="C19" s="84" t="s">
        <v>58</v>
      </c>
      <c r="D19" s="84"/>
      <c r="E19" s="84"/>
      <c r="F19" s="96"/>
      <c r="G19" s="97"/>
      <c r="H19" s="123"/>
      <c r="I19" s="126">
        <f>0.79/12</f>
        <v>6.5833333333333341E-2</v>
      </c>
      <c r="J19" s="125"/>
      <c r="K19" s="217">
        <v>47</v>
      </c>
      <c r="L19" s="220">
        <f t="shared" si="9"/>
        <v>47</v>
      </c>
      <c r="M19" s="217">
        <f t="shared" si="9"/>
        <v>47</v>
      </c>
      <c r="N19" s="220">
        <f t="shared" si="9"/>
        <v>47</v>
      </c>
      <c r="O19" s="217">
        <f t="shared" si="9"/>
        <v>47</v>
      </c>
      <c r="P19" s="220">
        <f t="shared" si="9"/>
        <v>47</v>
      </c>
      <c r="Q19" s="217">
        <f t="shared" si="9"/>
        <v>47</v>
      </c>
      <c r="R19" s="220">
        <f t="shared" si="9"/>
        <v>47</v>
      </c>
      <c r="S19" s="217">
        <f t="shared" si="9"/>
        <v>47</v>
      </c>
      <c r="T19" s="220">
        <f t="shared" si="9"/>
        <v>47</v>
      </c>
      <c r="U19" s="217">
        <f t="shared" si="9"/>
        <v>47</v>
      </c>
      <c r="V19" s="221">
        <f t="shared" si="9"/>
        <v>47</v>
      </c>
      <c r="W19" s="11">
        <f t="shared" si="2"/>
        <v>564</v>
      </c>
    </row>
    <row r="20" spans="1:23" x14ac:dyDescent="0.2">
      <c r="A20" s="91" t="s">
        <v>129</v>
      </c>
      <c r="B20" s="95"/>
      <c r="C20" s="84" t="s">
        <v>130</v>
      </c>
      <c r="D20" s="84"/>
      <c r="E20" s="84"/>
      <c r="F20" s="96"/>
      <c r="G20" s="226"/>
      <c r="H20" s="95"/>
      <c r="I20" s="86" t="s">
        <v>42</v>
      </c>
      <c r="J20" s="96"/>
      <c r="K20" s="227">
        <f>$G$20</f>
        <v>0</v>
      </c>
      <c r="L20" s="228">
        <f t="shared" ref="L20:V20" si="10">$G$20</f>
        <v>0</v>
      </c>
      <c r="M20" s="227">
        <f t="shared" si="10"/>
        <v>0</v>
      </c>
      <c r="N20" s="228">
        <f t="shared" si="10"/>
        <v>0</v>
      </c>
      <c r="O20" s="227">
        <f t="shared" si="10"/>
        <v>0</v>
      </c>
      <c r="P20" s="228">
        <f t="shared" si="10"/>
        <v>0</v>
      </c>
      <c r="Q20" s="227">
        <f t="shared" si="10"/>
        <v>0</v>
      </c>
      <c r="R20" s="228">
        <f t="shared" si="10"/>
        <v>0</v>
      </c>
      <c r="S20" s="227">
        <f t="shared" si="10"/>
        <v>0</v>
      </c>
      <c r="T20" s="228">
        <f t="shared" si="10"/>
        <v>0</v>
      </c>
      <c r="U20" s="227">
        <f t="shared" si="10"/>
        <v>0</v>
      </c>
      <c r="V20" s="229">
        <f t="shared" si="10"/>
        <v>0</v>
      </c>
      <c r="W20" s="11">
        <f t="shared" si="2"/>
        <v>0</v>
      </c>
    </row>
    <row r="21" spans="1:23" x14ac:dyDescent="0.2">
      <c r="A21" s="91" t="s">
        <v>59</v>
      </c>
      <c r="B21" s="95"/>
      <c r="C21" s="84" t="s">
        <v>60</v>
      </c>
      <c r="D21" s="84"/>
      <c r="E21" s="84"/>
      <c r="F21" s="96"/>
      <c r="G21" s="226"/>
      <c r="H21" s="95"/>
      <c r="I21" s="86" t="s">
        <v>42</v>
      </c>
      <c r="J21" s="96"/>
      <c r="K21" s="227">
        <f>$G$21</f>
        <v>0</v>
      </c>
      <c r="L21" s="228">
        <f t="shared" ref="L21:V21" si="11">$G$21</f>
        <v>0</v>
      </c>
      <c r="M21" s="227">
        <f t="shared" si="11"/>
        <v>0</v>
      </c>
      <c r="N21" s="228">
        <f t="shared" si="11"/>
        <v>0</v>
      </c>
      <c r="O21" s="227">
        <f t="shared" si="11"/>
        <v>0</v>
      </c>
      <c r="P21" s="228">
        <f t="shared" si="11"/>
        <v>0</v>
      </c>
      <c r="Q21" s="227">
        <f t="shared" si="11"/>
        <v>0</v>
      </c>
      <c r="R21" s="228">
        <f t="shared" si="11"/>
        <v>0</v>
      </c>
      <c r="S21" s="227">
        <f t="shared" si="11"/>
        <v>0</v>
      </c>
      <c r="T21" s="228">
        <f t="shared" si="11"/>
        <v>0</v>
      </c>
      <c r="U21" s="227">
        <f t="shared" si="11"/>
        <v>0</v>
      </c>
      <c r="V21" s="229">
        <f t="shared" si="11"/>
        <v>0</v>
      </c>
      <c r="W21" s="11">
        <f t="shared" si="2"/>
        <v>0</v>
      </c>
    </row>
    <row r="22" spans="1:23" x14ac:dyDescent="0.2">
      <c r="A22" s="91" t="s">
        <v>61</v>
      </c>
      <c r="B22" s="95"/>
      <c r="C22" s="84" t="s">
        <v>62</v>
      </c>
      <c r="D22" s="84"/>
      <c r="E22" s="84"/>
      <c r="F22" s="96"/>
      <c r="G22" s="226"/>
      <c r="H22" s="95"/>
      <c r="I22" s="86" t="s">
        <v>42</v>
      </c>
      <c r="J22" s="96"/>
      <c r="K22" s="227">
        <f>$G$22</f>
        <v>0</v>
      </c>
      <c r="L22" s="228">
        <f t="shared" ref="L22:V22" si="12">$G$22</f>
        <v>0</v>
      </c>
      <c r="M22" s="227">
        <f t="shared" si="12"/>
        <v>0</v>
      </c>
      <c r="N22" s="228">
        <f t="shared" si="12"/>
        <v>0</v>
      </c>
      <c r="O22" s="227">
        <f t="shared" si="12"/>
        <v>0</v>
      </c>
      <c r="P22" s="228">
        <f t="shared" si="12"/>
        <v>0</v>
      </c>
      <c r="Q22" s="227">
        <f t="shared" si="12"/>
        <v>0</v>
      </c>
      <c r="R22" s="228">
        <f t="shared" si="12"/>
        <v>0</v>
      </c>
      <c r="S22" s="227">
        <f t="shared" si="12"/>
        <v>0</v>
      </c>
      <c r="T22" s="228">
        <f t="shared" si="12"/>
        <v>0</v>
      </c>
      <c r="U22" s="227">
        <f t="shared" si="12"/>
        <v>0</v>
      </c>
      <c r="V22" s="229">
        <f t="shared" si="12"/>
        <v>0</v>
      </c>
      <c r="W22" s="11">
        <f t="shared" si="2"/>
        <v>0</v>
      </c>
    </row>
    <row r="23" spans="1:23" x14ac:dyDescent="0.2">
      <c r="A23" s="91" t="s">
        <v>63</v>
      </c>
      <c r="B23" s="95"/>
      <c r="C23" s="84" t="s">
        <v>64</v>
      </c>
      <c r="D23" s="84"/>
      <c r="E23" s="84"/>
      <c r="F23" s="96"/>
      <c r="G23" s="97"/>
      <c r="H23" s="123"/>
      <c r="I23" s="127">
        <f>0.3/12</f>
        <v>2.4999999999999998E-2</v>
      </c>
      <c r="J23" s="125"/>
      <c r="K23" s="217">
        <v>18</v>
      </c>
      <c r="L23" s="220">
        <f t="shared" ref="L23:V25" si="13">+K23</f>
        <v>18</v>
      </c>
      <c r="M23" s="217">
        <f t="shared" si="13"/>
        <v>18</v>
      </c>
      <c r="N23" s="220">
        <f t="shared" si="13"/>
        <v>18</v>
      </c>
      <c r="O23" s="217">
        <f t="shared" si="13"/>
        <v>18</v>
      </c>
      <c r="P23" s="220">
        <f t="shared" si="13"/>
        <v>18</v>
      </c>
      <c r="Q23" s="217">
        <f t="shared" si="13"/>
        <v>18</v>
      </c>
      <c r="R23" s="220">
        <f t="shared" si="13"/>
        <v>18</v>
      </c>
      <c r="S23" s="217">
        <f t="shared" si="13"/>
        <v>18</v>
      </c>
      <c r="T23" s="220">
        <f t="shared" si="13"/>
        <v>18</v>
      </c>
      <c r="U23" s="217">
        <f t="shared" si="13"/>
        <v>18</v>
      </c>
      <c r="V23" s="221">
        <f t="shared" si="13"/>
        <v>18</v>
      </c>
      <c r="W23" s="11">
        <f t="shared" si="2"/>
        <v>216</v>
      </c>
    </row>
    <row r="24" spans="1:23" x14ac:dyDescent="0.2">
      <c r="A24" s="91" t="s">
        <v>131</v>
      </c>
      <c r="B24" s="95"/>
      <c r="C24" s="84" t="s">
        <v>132</v>
      </c>
      <c r="D24" s="84"/>
      <c r="E24" s="84"/>
      <c r="F24" s="96"/>
      <c r="G24" s="226"/>
      <c r="H24" s="95"/>
      <c r="I24" s="87" t="s">
        <v>42</v>
      </c>
      <c r="J24" s="96"/>
      <c r="K24" s="227">
        <f>$G$24</f>
        <v>0</v>
      </c>
      <c r="L24" s="227">
        <f t="shared" ref="L24:V24" si="14">$G$24</f>
        <v>0</v>
      </c>
      <c r="M24" s="227">
        <f t="shared" si="14"/>
        <v>0</v>
      </c>
      <c r="N24" s="227">
        <f t="shared" si="14"/>
        <v>0</v>
      </c>
      <c r="O24" s="227">
        <f t="shared" si="14"/>
        <v>0</v>
      </c>
      <c r="P24" s="227">
        <f t="shared" si="14"/>
        <v>0</v>
      </c>
      <c r="Q24" s="227">
        <f t="shared" si="14"/>
        <v>0</v>
      </c>
      <c r="R24" s="227">
        <f t="shared" si="14"/>
        <v>0</v>
      </c>
      <c r="S24" s="227">
        <f t="shared" si="14"/>
        <v>0</v>
      </c>
      <c r="T24" s="227">
        <f t="shared" si="14"/>
        <v>0</v>
      </c>
      <c r="U24" s="227">
        <f t="shared" si="14"/>
        <v>0</v>
      </c>
      <c r="V24" s="227">
        <f t="shared" si="14"/>
        <v>0</v>
      </c>
      <c r="W24" s="11">
        <f t="shared" si="2"/>
        <v>0</v>
      </c>
    </row>
    <row r="25" spans="1:23" x14ac:dyDescent="0.2">
      <c r="A25" s="91" t="s">
        <v>65</v>
      </c>
      <c r="B25" s="95"/>
      <c r="C25" s="84" t="s">
        <v>66</v>
      </c>
      <c r="D25" s="84"/>
      <c r="E25" s="84"/>
      <c r="F25" s="96"/>
      <c r="G25" s="97"/>
      <c r="H25" s="123"/>
      <c r="I25" s="127">
        <f>0.5/12</f>
        <v>4.1666666666666664E-2</v>
      </c>
      <c r="J25" s="125"/>
      <c r="K25" s="217">
        <v>30</v>
      </c>
      <c r="L25" s="220">
        <f t="shared" si="13"/>
        <v>30</v>
      </c>
      <c r="M25" s="217">
        <f t="shared" si="13"/>
        <v>30</v>
      </c>
      <c r="N25" s="220">
        <f t="shared" si="13"/>
        <v>30</v>
      </c>
      <c r="O25" s="217">
        <f t="shared" si="13"/>
        <v>30</v>
      </c>
      <c r="P25" s="220">
        <f t="shared" si="13"/>
        <v>30</v>
      </c>
      <c r="Q25" s="217">
        <f t="shared" si="13"/>
        <v>30</v>
      </c>
      <c r="R25" s="220">
        <f t="shared" si="13"/>
        <v>30</v>
      </c>
      <c r="S25" s="217">
        <f t="shared" si="13"/>
        <v>30</v>
      </c>
      <c r="T25" s="220">
        <f t="shared" si="13"/>
        <v>30</v>
      </c>
      <c r="U25" s="217">
        <f t="shared" si="13"/>
        <v>30</v>
      </c>
      <c r="V25" s="221">
        <f t="shared" si="13"/>
        <v>30</v>
      </c>
      <c r="W25" s="11">
        <f t="shared" si="2"/>
        <v>360</v>
      </c>
    </row>
    <row r="26" spans="1:23" x14ac:dyDescent="0.2">
      <c r="A26" s="91" t="s">
        <v>67</v>
      </c>
      <c r="B26" s="95"/>
      <c r="C26" s="84" t="s">
        <v>68</v>
      </c>
      <c r="D26" s="84"/>
      <c r="E26" s="84"/>
      <c r="F26" s="96"/>
      <c r="G26" s="226">
        <v>50</v>
      </c>
      <c r="H26" s="95"/>
      <c r="I26" s="86" t="s">
        <v>42</v>
      </c>
      <c r="J26" s="96"/>
      <c r="K26" s="227">
        <f>$G$26</f>
        <v>50</v>
      </c>
      <c r="L26" s="228">
        <f t="shared" ref="L26:V26" si="15">$G$26</f>
        <v>50</v>
      </c>
      <c r="M26" s="227">
        <f t="shared" si="15"/>
        <v>50</v>
      </c>
      <c r="N26" s="228">
        <f t="shared" si="15"/>
        <v>50</v>
      </c>
      <c r="O26" s="227">
        <f t="shared" si="15"/>
        <v>50</v>
      </c>
      <c r="P26" s="228">
        <f t="shared" si="15"/>
        <v>50</v>
      </c>
      <c r="Q26" s="227">
        <f t="shared" si="15"/>
        <v>50</v>
      </c>
      <c r="R26" s="228">
        <f t="shared" si="15"/>
        <v>50</v>
      </c>
      <c r="S26" s="227">
        <f t="shared" si="15"/>
        <v>50</v>
      </c>
      <c r="T26" s="228">
        <f t="shared" si="15"/>
        <v>50</v>
      </c>
      <c r="U26" s="227">
        <f t="shared" si="15"/>
        <v>50</v>
      </c>
      <c r="V26" s="229">
        <f t="shared" si="15"/>
        <v>50</v>
      </c>
      <c r="W26" s="11">
        <f t="shared" si="2"/>
        <v>600</v>
      </c>
    </row>
    <row r="27" spans="1:23" x14ac:dyDescent="0.2">
      <c r="A27" s="91" t="s">
        <v>69</v>
      </c>
      <c r="B27" s="95"/>
      <c r="C27" s="84" t="s">
        <v>70</v>
      </c>
      <c r="D27" s="84"/>
      <c r="E27" s="84"/>
      <c r="F27" s="96"/>
      <c r="G27" s="226"/>
      <c r="H27" s="95"/>
      <c r="I27" s="86" t="s">
        <v>42</v>
      </c>
      <c r="J27" s="96"/>
      <c r="K27" s="227">
        <f>$G$27</f>
        <v>0</v>
      </c>
      <c r="L27" s="228">
        <f t="shared" ref="L27:V27" si="16">$G$27</f>
        <v>0</v>
      </c>
      <c r="M27" s="227">
        <f t="shared" si="16"/>
        <v>0</v>
      </c>
      <c r="N27" s="228">
        <f t="shared" si="16"/>
        <v>0</v>
      </c>
      <c r="O27" s="227">
        <f t="shared" si="16"/>
        <v>0</v>
      </c>
      <c r="P27" s="228">
        <f t="shared" si="16"/>
        <v>0</v>
      </c>
      <c r="Q27" s="227">
        <f t="shared" si="16"/>
        <v>0</v>
      </c>
      <c r="R27" s="228">
        <f t="shared" si="16"/>
        <v>0</v>
      </c>
      <c r="S27" s="227">
        <f t="shared" si="16"/>
        <v>0</v>
      </c>
      <c r="T27" s="228">
        <f t="shared" si="16"/>
        <v>0</v>
      </c>
      <c r="U27" s="227">
        <f t="shared" si="16"/>
        <v>0</v>
      </c>
      <c r="V27" s="229">
        <f t="shared" si="16"/>
        <v>0</v>
      </c>
      <c r="W27" s="11">
        <f t="shared" si="2"/>
        <v>0</v>
      </c>
    </row>
    <row r="28" spans="1:23" x14ac:dyDescent="0.2">
      <c r="A28" s="91" t="s">
        <v>71</v>
      </c>
      <c r="B28" s="95"/>
      <c r="C28" s="84" t="s">
        <v>72</v>
      </c>
      <c r="D28" s="84"/>
      <c r="E28" s="84"/>
      <c r="F28" s="96"/>
      <c r="G28" s="226"/>
      <c r="H28" s="95"/>
      <c r="I28" s="86" t="s">
        <v>42</v>
      </c>
      <c r="J28" s="96"/>
      <c r="K28" s="227">
        <f>$G$28</f>
        <v>0</v>
      </c>
      <c r="L28" s="228">
        <f t="shared" ref="L28:V28" si="17">$G$28</f>
        <v>0</v>
      </c>
      <c r="M28" s="227">
        <f t="shared" si="17"/>
        <v>0</v>
      </c>
      <c r="N28" s="228">
        <f t="shared" si="17"/>
        <v>0</v>
      </c>
      <c r="O28" s="227">
        <f t="shared" si="17"/>
        <v>0</v>
      </c>
      <c r="P28" s="228">
        <f t="shared" si="17"/>
        <v>0</v>
      </c>
      <c r="Q28" s="227">
        <f t="shared" si="17"/>
        <v>0</v>
      </c>
      <c r="R28" s="228">
        <f t="shared" si="17"/>
        <v>0</v>
      </c>
      <c r="S28" s="227">
        <f t="shared" si="17"/>
        <v>0</v>
      </c>
      <c r="T28" s="228">
        <f t="shared" si="17"/>
        <v>0</v>
      </c>
      <c r="U28" s="227">
        <f t="shared" si="17"/>
        <v>0</v>
      </c>
      <c r="V28" s="229">
        <f t="shared" si="17"/>
        <v>0</v>
      </c>
      <c r="W28" s="11">
        <f t="shared" si="2"/>
        <v>0</v>
      </c>
    </row>
    <row r="29" spans="1:23" x14ac:dyDescent="0.2">
      <c r="A29" s="91" t="s">
        <v>73</v>
      </c>
      <c r="B29" s="95"/>
      <c r="C29" s="84" t="s">
        <v>74</v>
      </c>
      <c r="D29" s="84"/>
      <c r="E29" s="84"/>
      <c r="F29" s="96"/>
      <c r="G29" s="97"/>
      <c r="H29" s="123"/>
      <c r="I29" s="127">
        <v>16.25</v>
      </c>
      <c r="J29" s="125"/>
      <c r="K29" s="309">
        <f>+I29*$D$6</f>
        <v>65</v>
      </c>
      <c r="L29" s="220">
        <f t="shared" ref="L29:V30" si="18">+K29</f>
        <v>65</v>
      </c>
      <c r="M29" s="217">
        <f t="shared" si="18"/>
        <v>65</v>
      </c>
      <c r="N29" s="220">
        <f t="shared" si="18"/>
        <v>65</v>
      </c>
      <c r="O29" s="217">
        <f t="shared" si="18"/>
        <v>65</v>
      </c>
      <c r="P29" s="220">
        <f t="shared" si="18"/>
        <v>65</v>
      </c>
      <c r="Q29" s="217">
        <f t="shared" si="18"/>
        <v>65</v>
      </c>
      <c r="R29" s="220">
        <f t="shared" si="18"/>
        <v>65</v>
      </c>
      <c r="S29" s="217">
        <f t="shared" si="18"/>
        <v>65</v>
      </c>
      <c r="T29" s="220">
        <f t="shared" si="18"/>
        <v>65</v>
      </c>
      <c r="U29" s="217">
        <f t="shared" si="18"/>
        <v>65</v>
      </c>
      <c r="V29" s="221">
        <f t="shared" si="18"/>
        <v>65</v>
      </c>
      <c r="W29" s="11">
        <f>SUM(K29:V29)</f>
        <v>780</v>
      </c>
    </row>
    <row r="30" spans="1:23" x14ac:dyDescent="0.2">
      <c r="A30" s="91" t="s">
        <v>75</v>
      </c>
      <c r="B30" s="95"/>
      <c r="C30" s="84" t="s">
        <v>76</v>
      </c>
      <c r="D30" s="84"/>
      <c r="E30" s="84"/>
      <c r="F30" s="96"/>
      <c r="G30" s="97"/>
      <c r="H30" s="123"/>
      <c r="I30" s="127">
        <f>25/12</f>
        <v>2.0833333333333335</v>
      </c>
      <c r="J30" s="125"/>
      <c r="K30" s="217">
        <v>1479</v>
      </c>
      <c r="L30" s="220">
        <f t="shared" si="18"/>
        <v>1479</v>
      </c>
      <c r="M30" s="217">
        <f t="shared" si="18"/>
        <v>1479</v>
      </c>
      <c r="N30" s="220">
        <f t="shared" si="18"/>
        <v>1479</v>
      </c>
      <c r="O30" s="217">
        <f t="shared" si="18"/>
        <v>1479</v>
      </c>
      <c r="P30" s="220">
        <f t="shared" si="18"/>
        <v>1479</v>
      </c>
      <c r="Q30" s="217">
        <f t="shared" si="18"/>
        <v>1479</v>
      </c>
      <c r="R30" s="220">
        <f t="shared" si="18"/>
        <v>1479</v>
      </c>
      <c r="S30" s="217">
        <f t="shared" si="18"/>
        <v>1479</v>
      </c>
      <c r="T30" s="220">
        <f t="shared" si="18"/>
        <v>1479</v>
      </c>
      <c r="U30" s="217">
        <f t="shared" si="18"/>
        <v>1479</v>
      </c>
      <c r="V30" s="221">
        <f t="shared" si="18"/>
        <v>1479</v>
      </c>
      <c r="W30" s="11">
        <f>SUM(K30:V30)</f>
        <v>17748</v>
      </c>
    </row>
    <row r="31" spans="1:23" x14ac:dyDescent="0.2">
      <c r="A31" s="92" t="s">
        <v>77</v>
      </c>
      <c r="B31" s="77"/>
      <c r="C31" s="5" t="s">
        <v>78</v>
      </c>
      <c r="D31" s="5"/>
      <c r="E31" s="5"/>
      <c r="F31" s="78"/>
      <c r="G31" s="225">
        <v>57</v>
      </c>
      <c r="H31" s="77"/>
      <c r="I31" s="81" t="s">
        <v>42</v>
      </c>
      <c r="J31" s="78"/>
      <c r="K31" s="222">
        <f>$G$31</f>
        <v>57</v>
      </c>
      <c r="L31" s="223">
        <f t="shared" ref="L31:V31" si="19">$G$31</f>
        <v>57</v>
      </c>
      <c r="M31" s="222">
        <f t="shared" si="19"/>
        <v>57</v>
      </c>
      <c r="N31" s="223">
        <f t="shared" si="19"/>
        <v>57</v>
      </c>
      <c r="O31" s="222">
        <f t="shared" si="19"/>
        <v>57</v>
      </c>
      <c r="P31" s="223">
        <f t="shared" si="19"/>
        <v>57</v>
      </c>
      <c r="Q31" s="222">
        <f t="shared" si="19"/>
        <v>57</v>
      </c>
      <c r="R31" s="223">
        <f t="shared" si="19"/>
        <v>57</v>
      </c>
      <c r="S31" s="222">
        <f t="shared" si="19"/>
        <v>57</v>
      </c>
      <c r="T31" s="223">
        <f t="shared" si="19"/>
        <v>57</v>
      </c>
      <c r="U31" s="222">
        <f t="shared" si="19"/>
        <v>57</v>
      </c>
      <c r="V31" s="224">
        <f t="shared" si="19"/>
        <v>57</v>
      </c>
      <c r="W31" s="11">
        <f>SUM(K31:V31)</f>
        <v>684</v>
      </c>
    </row>
    <row r="32" spans="1:23" ht="3" customHeight="1" x14ac:dyDescent="0.2">
      <c r="A32" s="31"/>
      <c r="B32" s="32"/>
      <c r="C32" s="32"/>
      <c r="D32" s="32"/>
      <c r="E32" s="32"/>
      <c r="F32" s="32"/>
      <c r="G32" s="32"/>
      <c r="H32" s="32"/>
      <c r="I32" s="32"/>
      <c r="J32" s="32"/>
      <c r="K32" s="88"/>
      <c r="L32" s="88"/>
      <c r="M32" s="88"/>
      <c r="N32" s="88"/>
      <c r="O32" s="88"/>
      <c r="P32" s="88"/>
      <c r="Q32" s="88"/>
      <c r="R32" s="88"/>
      <c r="S32" s="88"/>
      <c r="T32" s="88"/>
      <c r="U32" s="88"/>
      <c r="V32" s="89"/>
      <c r="W32" s="98"/>
    </row>
    <row r="33" spans="1:23" x14ac:dyDescent="0.2">
      <c r="A33" s="79"/>
      <c r="B33" s="80"/>
      <c r="C33" s="119"/>
      <c r="D33" s="80"/>
      <c r="E33" s="80"/>
      <c r="F33" s="80"/>
      <c r="G33" s="80"/>
      <c r="H33" s="80"/>
      <c r="I33" s="80"/>
      <c r="J33" s="119" t="s">
        <v>39</v>
      </c>
      <c r="K33" s="11">
        <f>SUM(K10:K31)</f>
        <v>2209.08</v>
      </c>
      <c r="L33" s="11">
        <f t="shared" ref="L33:V33" si="20">SUM(L10:L31)</f>
        <v>2209.08</v>
      </c>
      <c r="M33" s="11">
        <f t="shared" si="20"/>
        <v>2209.08</v>
      </c>
      <c r="N33" s="11">
        <f t="shared" si="20"/>
        <v>2209.08</v>
      </c>
      <c r="O33" s="11">
        <f t="shared" si="20"/>
        <v>2209.08</v>
      </c>
      <c r="P33" s="11">
        <f t="shared" si="20"/>
        <v>2209.08</v>
      </c>
      <c r="Q33" s="11">
        <f t="shared" si="20"/>
        <v>2209.08</v>
      </c>
      <c r="R33" s="11">
        <f t="shared" si="20"/>
        <v>2209.08</v>
      </c>
      <c r="S33" s="11">
        <f t="shared" si="20"/>
        <v>2209.08</v>
      </c>
      <c r="T33" s="11">
        <f t="shared" si="20"/>
        <v>2209.08</v>
      </c>
      <c r="U33" s="11">
        <f t="shared" si="20"/>
        <v>2209.08</v>
      </c>
      <c r="V33" s="11">
        <f t="shared" si="20"/>
        <v>2209.08</v>
      </c>
      <c r="W33" s="11">
        <f>SUM(W10:W31)</f>
        <v>26508.959999999999</v>
      </c>
    </row>
    <row r="38" spans="1:23" x14ac:dyDescent="0.2">
      <c r="D38" s="19"/>
    </row>
    <row r="39" spans="1:23" x14ac:dyDescent="0.2">
      <c r="D39" s="19"/>
    </row>
    <row r="40" spans="1:23" x14ac:dyDescent="0.2">
      <c r="D40" s="19"/>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7">
    <pageSetUpPr fitToPage="1"/>
  </sheetPr>
  <dimension ref="A1:AG88"/>
  <sheetViews>
    <sheetView showGridLines="0" tabSelected="1" topLeftCell="V34" zoomScale="85" workbookViewId="0">
      <selection activeCell="AC42" sqref="AC42"/>
    </sheetView>
  </sheetViews>
  <sheetFormatPr defaultRowHeight="12.75" x14ac:dyDescent="0.2"/>
  <cols>
    <col min="1" max="1" width="9.28515625" bestFit="1" customWidth="1"/>
    <col min="2" max="2" width="34.28515625" customWidth="1"/>
    <col min="3" max="3" width="4" customWidth="1"/>
    <col min="4" max="4" width="0.85546875" customWidth="1"/>
    <col min="5" max="5" width="14.28515625" bestFit="1" customWidth="1"/>
    <col min="6" max="6" width="0.42578125" customWidth="1"/>
    <col min="7" max="7" width="5.140625" bestFit="1" customWidth="1"/>
    <col min="8" max="8" width="0.42578125" customWidth="1"/>
    <col min="9" max="9" width="9.7109375" bestFit="1" customWidth="1"/>
    <col min="10" max="10" width="0.42578125" customWidth="1"/>
    <col min="11" max="11" width="7.7109375" bestFit="1" customWidth="1"/>
    <col min="12" max="12" width="0.5703125" customWidth="1"/>
    <col min="13" max="13" width="9" bestFit="1" customWidth="1"/>
    <col min="14" max="14" width="9.42578125" bestFit="1" customWidth="1"/>
    <col min="15" max="15" width="9" style="6" customWidth="1"/>
    <col min="16" max="18" width="8.7109375" style="6" bestFit="1" customWidth="1"/>
    <col min="19" max="19" width="8.5703125" style="6" customWidth="1"/>
    <col min="20" max="22" width="8.7109375" style="6" bestFit="1" customWidth="1"/>
    <col min="23" max="24" width="8.5703125" style="6" customWidth="1"/>
    <col min="25" max="25" width="9" style="6" customWidth="1"/>
    <col min="26" max="26" width="8.85546875" style="6" customWidth="1"/>
    <col min="27" max="27" width="9" style="6" customWidth="1"/>
    <col min="28" max="28" width="0.42578125" style="6" customWidth="1"/>
    <col min="29" max="29" width="10.42578125" style="6" bestFit="1" customWidth="1"/>
    <col min="30" max="30" width="0.7109375" style="6" customWidth="1"/>
    <col min="31" max="31" width="12.85546875" style="6" bestFit="1" customWidth="1"/>
    <col min="32" max="32" width="0.7109375" customWidth="1"/>
    <col min="33" max="33" width="10.42578125" bestFit="1" customWidth="1"/>
  </cols>
  <sheetData>
    <row r="1" spans="1:33" x14ac:dyDescent="0.2">
      <c r="A1" s="292" t="s">
        <v>79</v>
      </c>
      <c r="B1" s="292"/>
      <c r="C1" s="280"/>
      <c r="D1" s="280"/>
      <c r="E1" s="280"/>
      <c r="F1" s="280"/>
      <c r="G1" s="280"/>
      <c r="H1" s="280"/>
      <c r="I1" s="280"/>
      <c r="J1" s="280"/>
      <c r="K1" s="280"/>
      <c r="L1" s="280"/>
      <c r="M1" s="281"/>
    </row>
    <row r="2" spans="1:33" ht="15.75" x14ac:dyDescent="0.25">
      <c r="B2" s="145" t="s">
        <v>168</v>
      </c>
    </row>
    <row r="3" spans="1:33" ht="4.5" customHeight="1" x14ac:dyDescent="0.2"/>
    <row r="4" spans="1:33" x14ac:dyDescent="0.2">
      <c r="A4" s="311" t="str">
        <f>'Data Entry'!B2</f>
        <v>0366</v>
      </c>
      <c r="B4" s="206" t="s">
        <v>213</v>
      </c>
      <c r="D4" s="61"/>
      <c r="E4" s="61"/>
      <c r="F4" s="61"/>
      <c r="G4" s="20"/>
      <c r="H4" s="20"/>
      <c r="I4" s="20"/>
      <c r="J4" s="20"/>
      <c r="K4" s="20"/>
      <c r="L4" s="20"/>
      <c r="M4" s="20"/>
      <c r="N4" s="20"/>
    </row>
    <row r="5" spans="1:33" ht="3.75" customHeight="1" x14ac:dyDescent="0.2">
      <c r="E5" s="25"/>
      <c r="F5" s="25"/>
    </row>
    <row r="6" spans="1:33" x14ac:dyDescent="0.2">
      <c r="A6" s="291">
        <f>'Data Entry'!B4</f>
        <v>111721</v>
      </c>
      <c r="B6" s="206" t="s">
        <v>265</v>
      </c>
      <c r="D6" s="61"/>
      <c r="E6" s="61"/>
      <c r="F6" s="61"/>
      <c r="G6" s="20"/>
      <c r="H6" s="20"/>
      <c r="I6" s="20"/>
      <c r="J6" s="20"/>
      <c r="K6" s="20"/>
      <c r="L6" s="20"/>
      <c r="M6" s="20"/>
    </row>
    <row r="7" spans="1:33" ht="3" customHeight="1" x14ac:dyDescent="0.2">
      <c r="A7" s="293"/>
      <c r="B7" s="206"/>
      <c r="D7" s="61"/>
      <c r="E7" s="61"/>
      <c r="F7" s="61"/>
      <c r="G7" s="20"/>
      <c r="H7" s="20"/>
      <c r="I7" s="20"/>
      <c r="J7" s="20"/>
      <c r="K7" s="20"/>
      <c r="L7" s="20"/>
      <c r="M7" s="20"/>
    </row>
    <row r="8" spans="1:33" x14ac:dyDescent="0.2">
      <c r="D8" s="61"/>
      <c r="E8" s="61"/>
      <c r="F8" s="61"/>
      <c r="G8" s="20"/>
      <c r="H8" s="20"/>
      <c r="I8" s="20"/>
      <c r="J8" s="20"/>
      <c r="K8" s="20"/>
      <c r="L8" s="20"/>
      <c r="M8" s="20"/>
    </row>
    <row r="9" spans="1:33" ht="3" customHeight="1" x14ac:dyDescent="0.2">
      <c r="A9" s="7"/>
      <c r="C9" s="4"/>
      <c r="D9" s="4"/>
      <c r="F9" s="157"/>
    </row>
    <row r="10" spans="1:33" x14ac:dyDescent="0.2">
      <c r="A10" s="3" t="s">
        <v>180</v>
      </c>
      <c r="B10" s="189"/>
      <c r="C10" s="3">
        <v>3</v>
      </c>
      <c r="D10" s="20"/>
      <c r="E10" s="61"/>
      <c r="F10" s="61"/>
    </row>
    <row r="11" spans="1:33" x14ac:dyDescent="0.2">
      <c r="A11" s="3" t="s">
        <v>261</v>
      </c>
      <c r="B11" s="189"/>
      <c r="C11" s="218">
        <f>'Data Entry'!F74</f>
        <v>4</v>
      </c>
      <c r="D11" s="61"/>
      <c r="E11" s="163"/>
      <c r="F11" s="61"/>
    </row>
    <row r="12" spans="1:33" ht="6.75" customHeight="1" x14ac:dyDescent="0.2">
      <c r="D12" s="61"/>
      <c r="E12" s="163"/>
      <c r="F12" s="61"/>
    </row>
    <row r="13" spans="1:33" x14ac:dyDescent="0.2">
      <c r="A13" s="178" t="s">
        <v>176</v>
      </c>
      <c r="B13" s="105" t="s">
        <v>175</v>
      </c>
      <c r="C13" s="118"/>
      <c r="D13" s="47"/>
      <c r="E13" s="175">
        <v>2001</v>
      </c>
      <c r="F13" s="116"/>
      <c r="G13" s="28"/>
      <c r="H13" s="2"/>
      <c r="I13" s="175">
        <v>2001</v>
      </c>
      <c r="J13" s="2"/>
      <c r="K13" s="28"/>
      <c r="L13" s="2"/>
      <c r="M13" s="28">
        <v>2001</v>
      </c>
      <c r="O13" s="183"/>
      <c r="P13" s="183"/>
      <c r="Q13" s="183"/>
      <c r="R13" s="183"/>
      <c r="S13" s="183"/>
      <c r="T13" s="183"/>
      <c r="U13" s="183"/>
      <c r="V13" s="183"/>
      <c r="W13" s="183"/>
      <c r="X13" s="183"/>
      <c r="Y13" s="183"/>
      <c r="Z13" s="183"/>
      <c r="AA13" s="332">
        <v>2002</v>
      </c>
      <c r="AC13" s="191" t="s">
        <v>259</v>
      </c>
      <c r="AD13" s="158"/>
      <c r="AE13" s="191" t="s">
        <v>270</v>
      </c>
      <c r="AF13" s="158"/>
      <c r="AG13" s="191" t="s">
        <v>260</v>
      </c>
    </row>
    <row r="14" spans="1:33" s="2" customFormat="1" x14ac:dyDescent="0.2">
      <c r="A14" s="179" t="s">
        <v>177</v>
      </c>
      <c r="B14" s="176"/>
      <c r="C14" s="177"/>
      <c r="D14" s="48"/>
      <c r="E14" s="137" t="s">
        <v>172</v>
      </c>
      <c r="F14" s="164"/>
      <c r="G14" s="46" t="s">
        <v>173</v>
      </c>
      <c r="I14" s="137" t="s">
        <v>264</v>
      </c>
      <c r="K14" s="46" t="s">
        <v>173</v>
      </c>
      <c r="M14" s="46" t="s">
        <v>174</v>
      </c>
      <c r="O14" s="184" t="s">
        <v>27</v>
      </c>
      <c r="P14" s="184" t="s">
        <v>28</v>
      </c>
      <c r="Q14" s="184" t="s">
        <v>29</v>
      </c>
      <c r="R14" s="184" t="s">
        <v>30</v>
      </c>
      <c r="S14" s="184" t="s">
        <v>31</v>
      </c>
      <c r="T14" s="184" t="s">
        <v>32</v>
      </c>
      <c r="U14" s="184" t="s">
        <v>33</v>
      </c>
      <c r="V14" s="184" t="s">
        <v>34</v>
      </c>
      <c r="W14" s="184" t="s">
        <v>35</v>
      </c>
      <c r="X14" s="184" t="s">
        <v>36</v>
      </c>
      <c r="Y14" s="184" t="s">
        <v>37</v>
      </c>
      <c r="Z14" s="184" t="s">
        <v>38</v>
      </c>
      <c r="AA14" s="184" t="s">
        <v>39</v>
      </c>
      <c r="AB14" s="8"/>
      <c r="AC14" s="192" t="s">
        <v>80</v>
      </c>
      <c r="AD14" s="159"/>
      <c r="AE14" s="192" t="s">
        <v>80</v>
      </c>
      <c r="AF14" s="158"/>
      <c r="AG14" s="193" t="s">
        <v>80</v>
      </c>
    </row>
    <row r="15" spans="1:33" x14ac:dyDescent="0.2">
      <c r="A15" s="207" t="s">
        <v>216</v>
      </c>
      <c r="B15" s="95"/>
      <c r="C15" s="96"/>
      <c r="D15" s="47"/>
      <c r="E15" s="169"/>
      <c r="F15" s="166"/>
      <c r="G15" s="173"/>
      <c r="H15" s="154"/>
      <c r="I15" s="169"/>
      <c r="J15" s="154"/>
      <c r="K15" s="173"/>
      <c r="L15" s="154"/>
      <c r="M15" s="173"/>
      <c r="O15" s="173"/>
      <c r="P15" s="173"/>
      <c r="Q15" s="173"/>
      <c r="R15" s="173"/>
      <c r="S15" s="173"/>
      <c r="T15" s="173"/>
      <c r="U15" s="173"/>
      <c r="V15" s="173"/>
      <c r="W15" s="173"/>
      <c r="X15" s="173"/>
      <c r="Y15" s="173"/>
      <c r="Z15" s="173"/>
      <c r="AA15" s="173"/>
      <c r="AC15" s="173"/>
      <c r="AD15" s="154"/>
      <c r="AE15" s="173"/>
      <c r="AF15" s="159"/>
      <c r="AG15" s="173"/>
    </row>
    <row r="16" spans="1:33" x14ac:dyDescent="0.2">
      <c r="A16" s="97">
        <v>52000500</v>
      </c>
      <c r="B16" s="95" t="s">
        <v>179</v>
      </c>
      <c r="C16" s="96"/>
      <c r="D16" s="47"/>
      <c r="E16" s="169">
        <f>273912-93828</f>
        <v>180084</v>
      </c>
      <c r="F16" s="166"/>
      <c r="G16" s="173"/>
      <c r="H16" s="154"/>
      <c r="I16" s="169">
        <f>E16+G16</f>
        <v>180084</v>
      </c>
      <c r="J16" s="154"/>
      <c r="K16" s="173"/>
      <c r="L16" s="154"/>
      <c r="M16" s="173">
        <f>I16+K16</f>
        <v>180084</v>
      </c>
      <c r="O16" s="217">
        <v>22584</v>
      </c>
      <c r="P16" s="217">
        <v>22584</v>
      </c>
      <c r="Q16" s="217">
        <v>22584</v>
      </c>
      <c r="R16" s="217">
        <v>22584</v>
      </c>
      <c r="S16" s="217">
        <v>22584</v>
      </c>
      <c r="T16" s="217">
        <v>22584</v>
      </c>
      <c r="U16" s="217">
        <v>22584</v>
      </c>
      <c r="V16" s="217">
        <v>22584</v>
      </c>
      <c r="W16" s="217">
        <v>22584</v>
      </c>
      <c r="X16" s="217">
        <v>22584</v>
      </c>
      <c r="Y16" s="217">
        <v>22584</v>
      </c>
      <c r="Z16" s="217">
        <v>22584</v>
      </c>
      <c r="AA16" s="173">
        <f>SUM(O16:Z16)</f>
        <v>271008</v>
      </c>
      <c r="AC16" s="194">
        <f t="shared" ref="AC16:AC29" si="0">AA16-E16</f>
        <v>90924</v>
      </c>
      <c r="AD16" s="185"/>
      <c r="AE16" s="194">
        <f t="shared" ref="AE16:AE29" si="1">AA16-I16</f>
        <v>90924</v>
      </c>
      <c r="AF16" s="185"/>
      <c r="AG16" s="194">
        <f t="shared" ref="AG16:AG44" si="2">AA16-M16</f>
        <v>90924</v>
      </c>
    </row>
    <row r="17" spans="1:33" x14ac:dyDescent="0.2">
      <c r="A17" s="97">
        <v>52001500</v>
      </c>
      <c r="B17" s="95" t="s">
        <v>275</v>
      </c>
      <c r="C17" s="96"/>
      <c r="D17" s="47"/>
      <c r="E17" s="169">
        <v>0</v>
      </c>
      <c r="F17" s="166"/>
      <c r="G17" s="173"/>
      <c r="H17" s="154"/>
      <c r="I17" s="169">
        <f>E17+G17</f>
        <v>0</v>
      </c>
      <c r="J17" s="154"/>
      <c r="K17" s="173"/>
      <c r="L17" s="154"/>
      <c r="M17" s="173">
        <f>I17+K17</f>
        <v>0</v>
      </c>
      <c r="O17" s="173">
        <v>500</v>
      </c>
      <c r="P17" s="173">
        <v>0</v>
      </c>
      <c r="Q17" s="173">
        <v>0</v>
      </c>
      <c r="R17" s="173">
        <v>0</v>
      </c>
      <c r="S17" s="173">
        <v>0</v>
      </c>
      <c r="T17" s="173">
        <v>0</v>
      </c>
      <c r="U17" s="173">
        <v>0</v>
      </c>
      <c r="V17" s="173">
        <v>0</v>
      </c>
      <c r="W17" s="173">
        <v>0</v>
      </c>
      <c r="X17" s="173">
        <v>0</v>
      </c>
      <c r="Y17" s="173">
        <v>0</v>
      </c>
      <c r="Z17" s="173">
        <v>0</v>
      </c>
      <c r="AA17" s="173">
        <f>SUM(O17:Z17)</f>
        <v>500</v>
      </c>
      <c r="AC17" s="173">
        <f t="shared" si="0"/>
        <v>500</v>
      </c>
      <c r="AD17" s="154"/>
      <c r="AE17" s="173">
        <f t="shared" si="1"/>
        <v>500</v>
      </c>
      <c r="AF17" s="159"/>
      <c r="AG17" s="173">
        <f>AA17-M17</f>
        <v>500</v>
      </c>
    </row>
    <row r="18" spans="1:33" x14ac:dyDescent="0.2">
      <c r="A18" s="97">
        <v>52002500</v>
      </c>
      <c r="B18" s="95" t="s">
        <v>183</v>
      </c>
      <c r="C18" s="96"/>
      <c r="D18" s="47"/>
      <c r="E18" s="169">
        <v>15000</v>
      </c>
      <c r="F18" s="166"/>
      <c r="G18" s="173"/>
      <c r="H18" s="154"/>
      <c r="I18" s="169">
        <f t="shared" ref="I18:I47" si="3">E18+G18</f>
        <v>15000</v>
      </c>
      <c r="J18" s="154"/>
      <c r="K18" s="173"/>
      <c r="L18" s="154"/>
      <c r="M18" s="173">
        <f t="shared" ref="M18:M44" si="4">I18+K18</f>
        <v>15000</v>
      </c>
      <c r="O18" s="173">
        <v>500</v>
      </c>
      <c r="P18" s="173">
        <v>500</v>
      </c>
      <c r="Q18" s="173">
        <v>500</v>
      </c>
      <c r="R18" s="173">
        <v>500</v>
      </c>
      <c r="S18" s="173">
        <v>500</v>
      </c>
      <c r="T18" s="173">
        <v>500</v>
      </c>
      <c r="U18" s="173">
        <v>500</v>
      </c>
      <c r="V18" s="173">
        <v>500</v>
      </c>
      <c r="W18" s="173">
        <v>500</v>
      </c>
      <c r="X18" s="173">
        <v>500</v>
      </c>
      <c r="Y18" s="173">
        <v>500</v>
      </c>
      <c r="Z18" s="173">
        <v>500</v>
      </c>
      <c r="AA18" s="173">
        <f t="shared" ref="AA18:AA43" si="5">SUM(O18:Z18)</f>
        <v>6000</v>
      </c>
      <c r="AC18" s="173">
        <f t="shared" si="0"/>
        <v>-9000</v>
      </c>
      <c r="AD18" s="154"/>
      <c r="AE18" s="173">
        <f t="shared" si="1"/>
        <v>-9000</v>
      </c>
      <c r="AF18" s="159"/>
      <c r="AG18" s="173">
        <f t="shared" si="2"/>
        <v>-9000</v>
      </c>
    </row>
    <row r="19" spans="1:33" x14ac:dyDescent="0.2">
      <c r="A19" s="97">
        <v>52003000</v>
      </c>
      <c r="B19" s="95" t="s">
        <v>181</v>
      </c>
      <c r="C19" s="96"/>
      <c r="D19" s="47"/>
      <c r="E19" s="169">
        <v>0</v>
      </c>
      <c r="F19" s="166"/>
      <c r="G19" s="173"/>
      <c r="H19" s="154"/>
      <c r="I19" s="169">
        <f t="shared" si="3"/>
        <v>0</v>
      </c>
      <c r="J19" s="154"/>
      <c r="K19" s="173"/>
      <c r="L19" s="154"/>
      <c r="M19" s="173">
        <f t="shared" si="4"/>
        <v>0</v>
      </c>
      <c r="O19" s="173">
        <v>0</v>
      </c>
      <c r="P19" s="173">
        <v>0</v>
      </c>
      <c r="Q19" s="173">
        <v>0</v>
      </c>
      <c r="R19" s="173">
        <v>0</v>
      </c>
      <c r="S19" s="173">
        <v>0</v>
      </c>
      <c r="T19" s="173">
        <v>0</v>
      </c>
      <c r="U19" s="173">
        <v>0</v>
      </c>
      <c r="V19" s="173">
        <v>0</v>
      </c>
      <c r="W19" s="173">
        <v>0</v>
      </c>
      <c r="X19" s="173">
        <v>0</v>
      </c>
      <c r="Y19" s="173">
        <v>0</v>
      </c>
      <c r="Z19" s="173">
        <v>0</v>
      </c>
      <c r="AA19" s="173">
        <f t="shared" si="5"/>
        <v>0</v>
      </c>
      <c r="AC19" s="173">
        <f t="shared" si="0"/>
        <v>0</v>
      </c>
      <c r="AD19" s="154"/>
      <c r="AE19" s="173">
        <f t="shared" si="1"/>
        <v>0</v>
      </c>
      <c r="AF19" s="159"/>
      <c r="AG19" s="173">
        <f t="shared" si="2"/>
        <v>0</v>
      </c>
    </row>
    <row r="20" spans="1:33" x14ac:dyDescent="0.2">
      <c r="A20" s="97">
        <v>52003500</v>
      </c>
      <c r="B20" s="95" t="s">
        <v>182</v>
      </c>
      <c r="C20" s="96"/>
      <c r="D20" s="47"/>
      <c r="E20" s="169">
        <v>9300</v>
      </c>
      <c r="F20" s="166"/>
      <c r="G20" s="173"/>
      <c r="H20" s="154"/>
      <c r="I20" s="169">
        <f t="shared" si="3"/>
        <v>9300</v>
      </c>
      <c r="J20" s="154"/>
      <c r="K20" s="173"/>
      <c r="L20" s="154"/>
      <c r="M20" s="173">
        <f t="shared" si="4"/>
        <v>9300</v>
      </c>
      <c r="O20" s="173">
        <v>100</v>
      </c>
      <c r="P20" s="173">
        <v>100</v>
      </c>
      <c r="Q20" s="173">
        <v>100</v>
      </c>
      <c r="R20" s="173">
        <v>100</v>
      </c>
      <c r="S20" s="173">
        <v>100</v>
      </c>
      <c r="T20" s="173">
        <v>100</v>
      </c>
      <c r="U20" s="173">
        <v>100</v>
      </c>
      <c r="V20" s="173">
        <v>100</v>
      </c>
      <c r="W20" s="173">
        <v>100</v>
      </c>
      <c r="X20" s="173">
        <v>100</v>
      </c>
      <c r="Y20" s="173">
        <v>100</v>
      </c>
      <c r="Z20" s="173">
        <v>100</v>
      </c>
      <c r="AA20" s="173">
        <f t="shared" si="5"/>
        <v>1200</v>
      </c>
      <c r="AC20" s="173">
        <f t="shared" si="0"/>
        <v>-8100</v>
      </c>
      <c r="AD20" s="154"/>
      <c r="AE20" s="173">
        <f t="shared" si="1"/>
        <v>-8100</v>
      </c>
      <c r="AF20" s="159"/>
      <c r="AG20" s="173">
        <f t="shared" si="2"/>
        <v>-8100</v>
      </c>
    </row>
    <row r="21" spans="1:33" x14ac:dyDescent="0.2">
      <c r="A21" s="97">
        <v>52002000</v>
      </c>
      <c r="B21" s="95" t="s">
        <v>203</v>
      </c>
      <c r="C21" s="96"/>
      <c r="D21" s="47"/>
      <c r="E21" s="169">
        <v>0</v>
      </c>
      <c r="F21" s="166"/>
      <c r="G21" s="173"/>
      <c r="H21" s="154"/>
      <c r="I21" s="169">
        <f t="shared" si="3"/>
        <v>0</v>
      </c>
      <c r="J21" s="154"/>
      <c r="K21" s="173"/>
      <c r="L21" s="154"/>
      <c r="M21" s="173">
        <f t="shared" si="4"/>
        <v>0</v>
      </c>
      <c r="O21" s="173">
        <v>600</v>
      </c>
      <c r="P21" s="173">
        <v>0</v>
      </c>
      <c r="Q21" s="173">
        <v>0</v>
      </c>
      <c r="R21" s="173">
        <v>0</v>
      </c>
      <c r="S21" s="173">
        <v>0</v>
      </c>
      <c r="T21" s="173">
        <v>600</v>
      </c>
      <c r="U21" s="173">
        <v>0</v>
      </c>
      <c r="V21" s="173">
        <v>0</v>
      </c>
      <c r="W21" s="173">
        <v>600</v>
      </c>
      <c r="X21" s="173">
        <v>0</v>
      </c>
      <c r="Y21" s="173">
        <v>0</v>
      </c>
      <c r="Z21" s="173">
        <v>0</v>
      </c>
      <c r="AA21" s="173">
        <f t="shared" si="5"/>
        <v>1800</v>
      </c>
      <c r="AC21" s="173">
        <f t="shared" si="0"/>
        <v>1800</v>
      </c>
      <c r="AD21" s="154"/>
      <c r="AE21" s="173">
        <f t="shared" si="1"/>
        <v>1800</v>
      </c>
      <c r="AF21" s="159"/>
      <c r="AG21" s="173">
        <f t="shared" si="2"/>
        <v>1800</v>
      </c>
    </row>
    <row r="22" spans="1:33" x14ac:dyDescent="0.2">
      <c r="A22" s="97">
        <v>52004000</v>
      </c>
      <c r="B22" s="95" t="s">
        <v>184</v>
      </c>
      <c r="C22" s="96"/>
      <c r="D22" s="47"/>
      <c r="E22" s="169">
        <v>0</v>
      </c>
      <c r="F22" s="166"/>
      <c r="G22" s="173"/>
      <c r="H22" s="154"/>
      <c r="I22" s="169">
        <f t="shared" si="3"/>
        <v>0</v>
      </c>
      <c r="J22" s="154"/>
      <c r="K22" s="173"/>
      <c r="L22" s="154"/>
      <c r="M22" s="173">
        <f t="shared" si="4"/>
        <v>0</v>
      </c>
      <c r="O22" s="173">
        <v>0</v>
      </c>
      <c r="P22" s="173">
        <v>0</v>
      </c>
      <c r="Q22" s="173">
        <v>0</v>
      </c>
      <c r="R22" s="173">
        <v>0</v>
      </c>
      <c r="S22" s="173">
        <v>0</v>
      </c>
      <c r="T22" s="173">
        <v>0</v>
      </c>
      <c r="U22" s="173">
        <v>0</v>
      </c>
      <c r="V22" s="173">
        <v>0</v>
      </c>
      <c r="W22" s="173">
        <v>0</v>
      </c>
      <c r="X22" s="173">
        <v>0</v>
      </c>
      <c r="Y22" s="173">
        <v>0</v>
      </c>
      <c r="Z22" s="173">
        <v>0</v>
      </c>
      <c r="AA22" s="173">
        <f t="shared" si="5"/>
        <v>0</v>
      </c>
      <c r="AC22" s="173">
        <f t="shared" si="0"/>
        <v>0</v>
      </c>
      <c r="AD22" s="154"/>
      <c r="AE22" s="173">
        <f t="shared" si="1"/>
        <v>0</v>
      </c>
      <c r="AF22" s="159"/>
      <c r="AG22" s="173">
        <f t="shared" si="2"/>
        <v>0</v>
      </c>
    </row>
    <row r="23" spans="1:33" x14ac:dyDescent="0.2">
      <c r="A23" s="97">
        <v>52004500</v>
      </c>
      <c r="B23" s="95" t="s">
        <v>185</v>
      </c>
      <c r="C23" s="96"/>
      <c r="D23" s="47"/>
      <c r="E23" s="169">
        <v>0</v>
      </c>
      <c r="F23" s="166"/>
      <c r="G23" s="173"/>
      <c r="H23" s="154"/>
      <c r="I23" s="169">
        <f t="shared" si="3"/>
        <v>0</v>
      </c>
      <c r="J23" s="154"/>
      <c r="K23" s="173"/>
      <c r="L23" s="154"/>
      <c r="M23" s="173">
        <f t="shared" si="4"/>
        <v>0</v>
      </c>
      <c r="O23" s="173">
        <v>750</v>
      </c>
      <c r="P23" s="173">
        <v>750</v>
      </c>
      <c r="Q23" s="173">
        <v>750</v>
      </c>
      <c r="R23" s="173">
        <v>750</v>
      </c>
      <c r="S23" s="173">
        <v>750</v>
      </c>
      <c r="T23" s="173">
        <v>750</v>
      </c>
      <c r="U23" s="173">
        <v>750</v>
      </c>
      <c r="V23" s="173">
        <v>750</v>
      </c>
      <c r="W23" s="173">
        <v>750</v>
      </c>
      <c r="X23" s="173">
        <v>750</v>
      </c>
      <c r="Y23" s="173">
        <v>750</v>
      </c>
      <c r="Z23" s="173">
        <v>750</v>
      </c>
      <c r="AA23" s="173">
        <f t="shared" si="5"/>
        <v>9000</v>
      </c>
      <c r="AC23" s="173">
        <f t="shared" si="0"/>
        <v>9000</v>
      </c>
      <c r="AD23" s="154"/>
      <c r="AE23" s="173">
        <f t="shared" si="1"/>
        <v>9000</v>
      </c>
      <c r="AF23" s="159"/>
      <c r="AG23" s="173">
        <f t="shared" si="2"/>
        <v>9000</v>
      </c>
    </row>
    <row r="24" spans="1:33" x14ac:dyDescent="0.2">
      <c r="A24" s="97">
        <v>52500500</v>
      </c>
      <c r="B24" s="95" t="s">
        <v>199</v>
      </c>
      <c r="C24" s="96"/>
      <c r="D24" s="47"/>
      <c r="E24" s="169">
        <v>0</v>
      </c>
      <c r="F24" s="166"/>
      <c r="G24" s="173"/>
      <c r="H24" s="154"/>
      <c r="I24" s="169">
        <f>E24+G24</f>
        <v>0</v>
      </c>
      <c r="J24" s="154"/>
      <c r="K24" s="173"/>
      <c r="L24" s="154"/>
      <c r="M24" s="173">
        <f>I24+K24</f>
        <v>0</v>
      </c>
      <c r="O24" s="173">
        <v>0</v>
      </c>
      <c r="P24" s="173">
        <v>0</v>
      </c>
      <c r="Q24" s="173">
        <v>0</v>
      </c>
      <c r="R24" s="173">
        <v>0</v>
      </c>
      <c r="S24" s="173">
        <v>0</v>
      </c>
      <c r="T24" s="173">
        <v>0</v>
      </c>
      <c r="U24" s="173">
        <v>0</v>
      </c>
      <c r="V24" s="173">
        <v>0</v>
      </c>
      <c r="W24" s="173">
        <v>0</v>
      </c>
      <c r="X24" s="173">
        <v>0</v>
      </c>
      <c r="Y24" s="173">
        <v>0</v>
      </c>
      <c r="Z24" s="173">
        <v>0</v>
      </c>
      <c r="AA24" s="173">
        <f t="shared" si="5"/>
        <v>0</v>
      </c>
      <c r="AC24" s="173">
        <f t="shared" si="0"/>
        <v>0</v>
      </c>
      <c r="AD24" s="154"/>
      <c r="AE24" s="173">
        <f t="shared" si="1"/>
        <v>0</v>
      </c>
      <c r="AF24" s="159"/>
      <c r="AG24" s="173">
        <f>AA24-M24</f>
        <v>0</v>
      </c>
    </row>
    <row r="25" spans="1:33" x14ac:dyDescent="0.2">
      <c r="A25" s="97">
        <v>52502000</v>
      </c>
      <c r="B25" s="95" t="s">
        <v>271</v>
      </c>
      <c r="C25" s="96"/>
      <c r="D25" s="47"/>
      <c r="E25" s="169">
        <v>5064</v>
      </c>
      <c r="F25" s="166"/>
      <c r="G25" s="173"/>
      <c r="H25" s="154"/>
      <c r="I25" s="169">
        <f>E25+G25</f>
        <v>5064</v>
      </c>
      <c r="J25" s="154"/>
      <c r="K25" s="173"/>
      <c r="L25" s="154"/>
      <c r="M25" s="173">
        <f>I25+K25</f>
        <v>5064</v>
      </c>
      <c r="O25" s="173">
        <v>422</v>
      </c>
      <c r="P25" s="173">
        <v>422</v>
      </c>
      <c r="Q25" s="173">
        <v>422</v>
      </c>
      <c r="R25" s="173">
        <v>422</v>
      </c>
      <c r="S25" s="173">
        <v>422</v>
      </c>
      <c r="T25" s="173">
        <v>422</v>
      </c>
      <c r="U25" s="173">
        <v>422</v>
      </c>
      <c r="V25" s="173">
        <v>422</v>
      </c>
      <c r="W25" s="173">
        <v>422</v>
      </c>
      <c r="X25" s="173">
        <v>422</v>
      </c>
      <c r="Y25" s="173">
        <v>422</v>
      </c>
      <c r="Z25" s="173">
        <v>422</v>
      </c>
      <c r="AA25" s="173">
        <f>SUM(O25:Z25)</f>
        <v>5064</v>
      </c>
      <c r="AC25" s="173">
        <f t="shared" si="0"/>
        <v>0</v>
      </c>
      <c r="AD25" s="154"/>
      <c r="AE25" s="173">
        <f t="shared" si="1"/>
        <v>0</v>
      </c>
      <c r="AF25" s="159"/>
      <c r="AG25" s="173">
        <f>AA25-M25</f>
        <v>0</v>
      </c>
    </row>
    <row r="26" spans="1:33" x14ac:dyDescent="0.2">
      <c r="A26" s="97">
        <v>52503500</v>
      </c>
      <c r="B26" s="95" t="s">
        <v>192</v>
      </c>
      <c r="C26" s="96"/>
      <c r="D26" s="47"/>
      <c r="E26" s="169">
        <v>0</v>
      </c>
      <c r="F26" s="166"/>
      <c r="G26" s="173"/>
      <c r="H26" s="154"/>
      <c r="I26" s="169">
        <f>E26+G26</f>
        <v>0</v>
      </c>
      <c r="J26" s="154"/>
      <c r="K26" s="173"/>
      <c r="L26" s="154"/>
      <c r="M26" s="173">
        <f>I26+K26</f>
        <v>0</v>
      </c>
      <c r="O26" s="173">
        <v>800</v>
      </c>
      <c r="P26" s="173">
        <v>800</v>
      </c>
      <c r="Q26" s="173">
        <v>800</v>
      </c>
      <c r="R26" s="173">
        <v>800</v>
      </c>
      <c r="S26" s="173">
        <v>800</v>
      </c>
      <c r="T26" s="173">
        <v>800</v>
      </c>
      <c r="U26" s="173">
        <v>800</v>
      </c>
      <c r="V26" s="173">
        <v>800</v>
      </c>
      <c r="W26" s="173">
        <v>800</v>
      </c>
      <c r="X26" s="173">
        <v>800</v>
      </c>
      <c r="Y26" s="173">
        <v>800</v>
      </c>
      <c r="Z26" s="173">
        <v>800</v>
      </c>
      <c r="AA26" s="173">
        <f>SUM(O26:Z26)</f>
        <v>9600</v>
      </c>
      <c r="AC26" s="173">
        <f t="shared" si="0"/>
        <v>9600</v>
      </c>
      <c r="AD26" s="154"/>
      <c r="AE26" s="173">
        <f t="shared" si="1"/>
        <v>9600</v>
      </c>
      <c r="AF26" s="159"/>
      <c r="AG26" s="173">
        <f>AA26-M26</f>
        <v>9600</v>
      </c>
    </row>
    <row r="27" spans="1:33" x14ac:dyDescent="0.2">
      <c r="A27" s="97">
        <v>52504000</v>
      </c>
      <c r="B27" s="95" t="s">
        <v>189</v>
      </c>
      <c r="C27" s="96"/>
      <c r="D27" s="47"/>
      <c r="E27" s="169">
        <v>0</v>
      </c>
      <c r="F27" s="166"/>
      <c r="G27" s="173"/>
      <c r="H27" s="154"/>
      <c r="I27" s="169">
        <f t="shared" si="3"/>
        <v>0</v>
      </c>
      <c r="J27" s="154"/>
      <c r="K27" s="173"/>
      <c r="L27" s="154"/>
      <c r="M27" s="173">
        <f t="shared" si="4"/>
        <v>0</v>
      </c>
      <c r="O27" s="173">
        <v>0</v>
      </c>
      <c r="P27" s="173">
        <v>0</v>
      </c>
      <c r="Q27" s="173">
        <v>0</v>
      </c>
      <c r="R27" s="173">
        <v>0</v>
      </c>
      <c r="S27" s="173">
        <v>0</v>
      </c>
      <c r="T27" s="173">
        <v>0</v>
      </c>
      <c r="U27" s="173">
        <v>0</v>
      </c>
      <c r="V27" s="173">
        <v>0</v>
      </c>
      <c r="W27" s="173">
        <v>0</v>
      </c>
      <c r="X27" s="173">
        <v>0</v>
      </c>
      <c r="Y27" s="173">
        <v>0</v>
      </c>
      <c r="Z27" s="173">
        <v>0</v>
      </c>
      <c r="AA27" s="173">
        <f t="shared" si="5"/>
        <v>0</v>
      </c>
      <c r="AC27" s="173">
        <f t="shared" si="0"/>
        <v>0</v>
      </c>
      <c r="AD27" s="154"/>
      <c r="AE27" s="173">
        <f t="shared" si="1"/>
        <v>0</v>
      </c>
      <c r="AF27" s="159"/>
      <c r="AG27" s="173">
        <f t="shared" si="2"/>
        <v>0</v>
      </c>
    </row>
    <row r="28" spans="1:33" x14ac:dyDescent="0.2">
      <c r="A28" s="97">
        <v>52504100</v>
      </c>
      <c r="B28" s="95" t="s">
        <v>188</v>
      </c>
      <c r="C28" s="96"/>
      <c r="D28" s="47"/>
      <c r="E28" s="169">
        <v>32000</v>
      </c>
      <c r="F28" s="166"/>
      <c r="G28" s="173"/>
      <c r="H28" s="154"/>
      <c r="I28" s="169">
        <f t="shared" si="3"/>
        <v>32000</v>
      </c>
      <c r="J28" s="154"/>
      <c r="K28" s="173"/>
      <c r="L28" s="154"/>
      <c r="M28" s="173">
        <f t="shared" si="4"/>
        <v>32000</v>
      </c>
      <c r="O28" s="173">
        <v>2666.66</v>
      </c>
      <c r="P28" s="173">
        <v>2666.66</v>
      </c>
      <c r="Q28" s="173">
        <v>2666.66</v>
      </c>
      <c r="R28" s="173">
        <v>2666.66</v>
      </c>
      <c r="S28" s="173">
        <v>2666.66</v>
      </c>
      <c r="T28" s="173">
        <v>2666.66</v>
      </c>
      <c r="U28" s="173">
        <v>2666.66</v>
      </c>
      <c r="V28" s="173">
        <v>2666.66</v>
      </c>
      <c r="W28" s="173">
        <v>2666.66</v>
      </c>
      <c r="X28" s="173">
        <v>2666.66</v>
      </c>
      <c r="Y28" s="173">
        <v>2666.66</v>
      </c>
      <c r="Z28" s="173">
        <v>2666.66</v>
      </c>
      <c r="AA28" s="173">
        <f>SUM(O28:Z28)</f>
        <v>31999.919999999998</v>
      </c>
      <c r="AC28" s="173">
        <f t="shared" si="0"/>
        <v>-8.000000000174623E-2</v>
      </c>
      <c r="AD28" s="154"/>
      <c r="AE28" s="173">
        <f t="shared" si="1"/>
        <v>-8.000000000174623E-2</v>
      </c>
      <c r="AF28" s="159"/>
      <c r="AG28" s="173">
        <f>AA28-M28</f>
        <v>-8.000000000174623E-2</v>
      </c>
    </row>
    <row r="29" spans="1:33" x14ac:dyDescent="0.2">
      <c r="A29" s="97">
        <v>52504200</v>
      </c>
      <c r="B29" s="95" t="s">
        <v>272</v>
      </c>
      <c r="C29" s="96"/>
      <c r="D29" s="47"/>
      <c r="E29" s="169">
        <v>0</v>
      </c>
      <c r="F29" s="166"/>
      <c r="G29" s="173"/>
      <c r="H29" s="154"/>
      <c r="I29" s="169">
        <f t="shared" si="3"/>
        <v>0</v>
      </c>
      <c r="J29" s="154"/>
      <c r="K29" s="173"/>
      <c r="L29" s="154"/>
      <c r="M29" s="173">
        <f t="shared" si="4"/>
        <v>0</v>
      </c>
      <c r="O29" s="173">
        <v>0</v>
      </c>
      <c r="P29" s="173">
        <v>0</v>
      </c>
      <c r="Q29" s="173">
        <v>0</v>
      </c>
      <c r="R29" s="173">
        <v>0</v>
      </c>
      <c r="S29" s="173">
        <v>0</v>
      </c>
      <c r="T29" s="173">
        <v>0</v>
      </c>
      <c r="U29" s="173">
        <v>0</v>
      </c>
      <c r="V29" s="173">
        <v>0</v>
      </c>
      <c r="W29" s="173">
        <v>0</v>
      </c>
      <c r="X29" s="173">
        <v>0</v>
      </c>
      <c r="Y29" s="173">
        <v>0</v>
      </c>
      <c r="Z29" s="173">
        <v>0</v>
      </c>
      <c r="AA29" s="173">
        <f t="shared" si="5"/>
        <v>0</v>
      </c>
      <c r="AC29" s="173">
        <f t="shared" si="0"/>
        <v>0</v>
      </c>
      <c r="AD29" s="154"/>
      <c r="AE29" s="173">
        <f t="shared" si="1"/>
        <v>0</v>
      </c>
      <c r="AF29" s="159"/>
      <c r="AG29" s="173">
        <f t="shared" si="2"/>
        <v>0</v>
      </c>
    </row>
    <row r="30" spans="1:33" x14ac:dyDescent="0.2">
      <c r="A30" s="97">
        <v>52504500</v>
      </c>
      <c r="B30" s="95" t="s">
        <v>197</v>
      </c>
      <c r="C30" s="96"/>
      <c r="D30" s="47"/>
      <c r="E30" s="169">
        <v>0</v>
      </c>
      <c r="F30" s="166"/>
      <c r="G30" s="173"/>
      <c r="H30" s="154"/>
      <c r="I30" s="169">
        <f t="shared" ref="I30:I36" si="6">E30+G30</f>
        <v>0</v>
      </c>
      <c r="J30" s="154"/>
      <c r="K30" s="173"/>
      <c r="L30" s="154"/>
      <c r="M30" s="173">
        <f t="shared" ref="M30:M36" si="7">I30+K30</f>
        <v>0</v>
      </c>
      <c r="O30" s="173">
        <v>0</v>
      </c>
      <c r="P30" s="173">
        <v>0</v>
      </c>
      <c r="Q30" s="173">
        <v>0</v>
      </c>
      <c r="R30" s="173">
        <v>0</v>
      </c>
      <c r="S30" s="173">
        <v>0</v>
      </c>
      <c r="T30" s="173">
        <v>0</v>
      </c>
      <c r="U30" s="173">
        <v>0</v>
      </c>
      <c r="V30" s="173">
        <v>0</v>
      </c>
      <c r="W30" s="173">
        <v>0</v>
      </c>
      <c r="X30" s="173">
        <v>0</v>
      </c>
      <c r="Y30" s="173">
        <v>0</v>
      </c>
      <c r="Z30" s="173">
        <v>0</v>
      </c>
      <c r="AA30" s="173">
        <f t="shared" ref="AA30:AA36" si="8">SUM(O30:Z30)</f>
        <v>0</v>
      </c>
      <c r="AC30" s="173">
        <f t="shared" ref="AC30:AC36" si="9">AA30-E30</f>
        <v>0</v>
      </c>
      <c r="AD30" s="154"/>
      <c r="AE30" s="173">
        <f t="shared" ref="AE30:AE36" si="10">AA30-I30</f>
        <v>0</v>
      </c>
      <c r="AF30" s="159"/>
      <c r="AG30" s="173">
        <f t="shared" ref="AG30:AG36" si="11">AA30-M30</f>
        <v>0</v>
      </c>
    </row>
    <row r="31" spans="1:33" x14ac:dyDescent="0.2">
      <c r="A31" s="97">
        <v>52505500</v>
      </c>
      <c r="B31" s="95" t="s">
        <v>200</v>
      </c>
      <c r="C31" s="96"/>
      <c r="D31" s="47"/>
      <c r="E31" s="169">
        <v>0</v>
      </c>
      <c r="F31" s="166"/>
      <c r="G31" s="173"/>
      <c r="H31" s="154"/>
      <c r="I31" s="169">
        <f t="shared" si="6"/>
        <v>0</v>
      </c>
      <c r="J31" s="154"/>
      <c r="K31" s="173"/>
      <c r="L31" s="154"/>
      <c r="M31" s="173">
        <f t="shared" si="7"/>
        <v>0</v>
      </c>
      <c r="O31" s="173">
        <v>0</v>
      </c>
      <c r="P31" s="173">
        <v>0</v>
      </c>
      <c r="Q31" s="173">
        <v>0</v>
      </c>
      <c r="R31" s="173">
        <v>0</v>
      </c>
      <c r="S31" s="173">
        <v>0</v>
      </c>
      <c r="T31" s="173">
        <v>0</v>
      </c>
      <c r="U31" s="173">
        <v>0</v>
      </c>
      <c r="V31" s="173">
        <v>0</v>
      </c>
      <c r="W31" s="173">
        <v>0</v>
      </c>
      <c r="X31" s="173">
        <v>0</v>
      </c>
      <c r="Y31" s="173">
        <v>0</v>
      </c>
      <c r="Z31" s="173">
        <v>0</v>
      </c>
      <c r="AA31" s="173">
        <f t="shared" si="8"/>
        <v>0</v>
      </c>
      <c r="AC31" s="173">
        <f t="shared" si="9"/>
        <v>0</v>
      </c>
      <c r="AD31" s="154"/>
      <c r="AE31" s="173">
        <f t="shared" si="10"/>
        <v>0</v>
      </c>
      <c r="AF31" s="159"/>
      <c r="AG31" s="173">
        <f t="shared" si="11"/>
        <v>0</v>
      </c>
    </row>
    <row r="32" spans="1:33" x14ac:dyDescent="0.2">
      <c r="A32" s="97">
        <v>52507000</v>
      </c>
      <c r="B32" s="95" t="s">
        <v>193</v>
      </c>
      <c r="C32" s="96"/>
      <c r="D32" s="47"/>
      <c r="E32" s="169">
        <v>0</v>
      </c>
      <c r="F32" s="166"/>
      <c r="G32" s="173"/>
      <c r="H32" s="154"/>
      <c r="I32" s="169">
        <f>E32+G32</f>
        <v>0</v>
      </c>
      <c r="J32" s="154"/>
      <c r="K32" s="173"/>
      <c r="L32" s="154"/>
      <c r="M32" s="173">
        <f>I32+K32</f>
        <v>0</v>
      </c>
      <c r="O32" s="173">
        <v>0</v>
      </c>
      <c r="P32" s="173">
        <v>0</v>
      </c>
      <c r="Q32" s="173">
        <v>0</v>
      </c>
      <c r="R32" s="173">
        <v>0</v>
      </c>
      <c r="S32" s="173">
        <v>0</v>
      </c>
      <c r="T32" s="173">
        <v>0</v>
      </c>
      <c r="U32" s="173">
        <v>0</v>
      </c>
      <c r="V32" s="173">
        <v>0</v>
      </c>
      <c r="W32" s="173">
        <v>0</v>
      </c>
      <c r="X32" s="173">
        <v>0</v>
      </c>
      <c r="Y32" s="173">
        <v>0</v>
      </c>
      <c r="Z32" s="173">
        <v>0</v>
      </c>
      <c r="AA32" s="173">
        <f>SUM(O32:Z32)</f>
        <v>0</v>
      </c>
      <c r="AC32" s="173">
        <f>AA32-E32</f>
        <v>0</v>
      </c>
      <c r="AD32" s="154"/>
      <c r="AE32" s="173">
        <f>AA32-I32</f>
        <v>0</v>
      </c>
      <c r="AF32" s="159"/>
      <c r="AG32" s="173">
        <f>AA32-M32</f>
        <v>0</v>
      </c>
    </row>
    <row r="33" spans="1:33" x14ac:dyDescent="0.2">
      <c r="A33" s="97">
        <v>52507400</v>
      </c>
      <c r="B33" s="95" t="s">
        <v>194</v>
      </c>
      <c r="C33" s="96"/>
      <c r="D33" s="47"/>
      <c r="E33" s="169">
        <v>0</v>
      </c>
      <c r="F33" s="166"/>
      <c r="G33" s="173"/>
      <c r="H33" s="154"/>
      <c r="I33" s="169">
        <f>E33+G33</f>
        <v>0</v>
      </c>
      <c r="J33" s="154"/>
      <c r="K33" s="173"/>
      <c r="L33" s="154"/>
      <c r="M33" s="173">
        <f>I33+K33</f>
        <v>0</v>
      </c>
      <c r="O33" s="173">
        <v>0</v>
      </c>
      <c r="P33" s="173">
        <v>0</v>
      </c>
      <c r="Q33" s="173">
        <v>0</v>
      </c>
      <c r="R33" s="173">
        <v>0</v>
      </c>
      <c r="S33" s="173">
        <v>0</v>
      </c>
      <c r="T33" s="173">
        <v>0</v>
      </c>
      <c r="U33" s="173">
        <v>0</v>
      </c>
      <c r="V33" s="173">
        <v>0</v>
      </c>
      <c r="W33" s="173">
        <v>0</v>
      </c>
      <c r="X33" s="173">
        <v>0</v>
      </c>
      <c r="Y33" s="173">
        <v>0</v>
      </c>
      <c r="Z33" s="173">
        <v>0</v>
      </c>
      <c r="AA33" s="173">
        <f>SUM(O33:Z33)</f>
        <v>0</v>
      </c>
      <c r="AC33" s="173">
        <f>AA33-E33</f>
        <v>0</v>
      </c>
      <c r="AD33" s="154"/>
      <c r="AE33" s="173">
        <f>AA33-I33</f>
        <v>0</v>
      </c>
      <c r="AF33" s="159"/>
      <c r="AG33" s="173">
        <f>AA33-M33</f>
        <v>0</v>
      </c>
    </row>
    <row r="34" spans="1:33" x14ac:dyDescent="0.2">
      <c r="A34" s="97">
        <v>52507500</v>
      </c>
      <c r="B34" s="95" t="s">
        <v>196</v>
      </c>
      <c r="C34" s="96"/>
      <c r="D34" s="47"/>
      <c r="E34" s="169">
        <v>0</v>
      </c>
      <c r="F34" s="166"/>
      <c r="G34" s="173"/>
      <c r="H34" s="154"/>
      <c r="I34" s="169">
        <f>E34+G34</f>
        <v>0</v>
      </c>
      <c r="J34" s="154"/>
      <c r="K34" s="173"/>
      <c r="L34" s="154"/>
      <c r="M34" s="173">
        <f>I34+K34</f>
        <v>0</v>
      </c>
      <c r="O34" s="173">
        <v>0</v>
      </c>
      <c r="P34" s="173">
        <v>0</v>
      </c>
      <c r="Q34" s="173">
        <v>0</v>
      </c>
      <c r="R34" s="173">
        <v>0</v>
      </c>
      <c r="S34" s="173">
        <v>0</v>
      </c>
      <c r="T34" s="173">
        <v>0</v>
      </c>
      <c r="U34" s="173">
        <v>0</v>
      </c>
      <c r="V34" s="173">
        <v>0</v>
      </c>
      <c r="W34" s="173">
        <v>0</v>
      </c>
      <c r="X34" s="173">
        <v>0</v>
      </c>
      <c r="Y34" s="173">
        <v>0</v>
      </c>
      <c r="Z34" s="173">
        <v>0</v>
      </c>
      <c r="AA34" s="173">
        <f>SUM(O34:Z34)</f>
        <v>0</v>
      </c>
      <c r="AC34" s="173">
        <f>AA34-E34</f>
        <v>0</v>
      </c>
      <c r="AD34" s="154"/>
      <c r="AE34" s="173">
        <f>AA34-I34</f>
        <v>0</v>
      </c>
      <c r="AF34" s="159"/>
      <c r="AG34" s="173">
        <f>AA34-M34</f>
        <v>0</v>
      </c>
    </row>
    <row r="35" spans="1:33" x14ac:dyDescent="0.2">
      <c r="A35" s="97">
        <v>52508000</v>
      </c>
      <c r="B35" s="95" t="s">
        <v>195</v>
      </c>
      <c r="C35" s="96"/>
      <c r="D35" s="47"/>
      <c r="E35" s="169">
        <v>60000</v>
      </c>
      <c r="F35" s="166"/>
      <c r="G35" s="173"/>
      <c r="H35" s="154"/>
      <c r="I35" s="169">
        <f>E35+G35</f>
        <v>60000</v>
      </c>
      <c r="J35" s="154"/>
      <c r="K35" s="173"/>
      <c r="L35" s="154"/>
      <c r="M35" s="173">
        <f>I35+K35</f>
        <v>60000</v>
      </c>
      <c r="O35" s="173">
        <v>3442</v>
      </c>
      <c r="P35" s="173">
        <v>3442</v>
      </c>
      <c r="Q35" s="173">
        <v>3442</v>
      </c>
      <c r="R35" s="173">
        <v>3442</v>
      </c>
      <c r="S35" s="173">
        <v>3442</v>
      </c>
      <c r="T35" s="173">
        <v>3442</v>
      </c>
      <c r="U35" s="173">
        <v>3442</v>
      </c>
      <c r="V35" s="173">
        <v>3442</v>
      </c>
      <c r="W35" s="173">
        <v>3442</v>
      </c>
      <c r="X35" s="173">
        <v>3442</v>
      </c>
      <c r="Y35" s="173">
        <v>3442</v>
      </c>
      <c r="Z35" s="173">
        <v>3443</v>
      </c>
      <c r="AA35" s="173">
        <f>SUM(O35:Z35)</f>
        <v>41305</v>
      </c>
      <c r="AC35" s="173">
        <f>AA35-E35</f>
        <v>-18695</v>
      </c>
      <c r="AD35" s="154"/>
      <c r="AE35" s="173">
        <f>AA35-I35</f>
        <v>-18695</v>
      </c>
      <c r="AF35" s="159"/>
      <c r="AG35" s="173">
        <f>AA35-M35</f>
        <v>-18695</v>
      </c>
    </row>
    <row r="36" spans="1:33" x14ac:dyDescent="0.2">
      <c r="A36" s="97">
        <v>52508100</v>
      </c>
      <c r="B36" s="95" t="s">
        <v>190</v>
      </c>
      <c r="C36" s="96"/>
      <c r="D36" s="47"/>
      <c r="E36" s="169">
        <v>0</v>
      </c>
      <c r="F36" s="166"/>
      <c r="G36" s="173"/>
      <c r="H36" s="154"/>
      <c r="I36" s="169">
        <f t="shared" si="6"/>
        <v>0</v>
      </c>
      <c r="J36" s="154"/>
      <c r="K36" s="173"/>
      <c r="L36" s="154"/>
      <c r="M36" s="173">
        <f t="shared" si="7"/>
        <v>0</v>
      </c>
      <c r="O36" s="173">
        <v>0</v>
      </c>
      <c r="P36" s="173">
        <v>0</v>
      </c>
      <c r="Q36" s="173">
        <v>0</v>
      </c>
      <c r="R36" s="173">
        <v>0</v>
      </c>
      <c r="S36" s="173">
        <v>0</v>
      </c>
      <c r="T36" s="173">
        <v>0</v>
      </c>
      <c r="U36" s="173">
        <v>0</v>
      </c>
      <c r="V36" s="173">
        <v>0</v>
      </c>
      <c r="W36" s="173">
        <v>0</v>
      </c>
      <c r="X36" s="173">
        <v>0</v>
      </c>
      <c r="Y36" s="173">
        <v>0</v>
      </c>
      <c r="Z36" s="173">
        <v>0</v>
      </c>
      <c r="AA36" s="173">
        <f t="shared" si="8"/>
        <v>0</v>
      </c>
      <c r="AC36" s="173">
        <f t="shared" si="9"/>
        <v>0</v>
      </c>
      <c r="AD36" s="154"/>
      <c r="AE36" s="173">
        <f t="shared" si="10"/>
        <v>0</v>
      </c>
      <c r="AF36" s="159"/>
      <c r="AG36" s="173">
        <f t="shared" si="11"/>
        <v>0</v>
      </c>
    </row>
    <row r="37" spans="1:33" x14ac:dyDescent="0.2">
      <c r="A37" s="97">
        <v>52508500</v>
      </c>
      <c r="B37" s="95" t="s">
        <v>273</v>
      </c>
      <c r="C37" s="96"/>
      <c r="D37" s="47"/>
      <c r="E37" s="169">
        <v>0</v>
      </c>
      <c r="F37" s="166"/>
      <c r="G37" s="173"/>
      <c r="H37" s="154"/>
      <c r="I37" s="169">
        <f t="shared" si="3"/>
        <v>0</v>
      </c>
      <c r="J37" s="154"/>
      <c r="K37" s="173"/>
      <c r="L37" s="154"/>
      <c r="M37" s="173">
        <f t="shared" si="4"/>
        <v>0</v>
      </c>
      <c r="O37" s="173">
        <v>0</v>
      </c>
      <c r="P37" s="173">
        <v>0</v>
      </c>
      <c r="Q37" s="173">
        <v>0</v>
      </c>
      <c r="R37" s="173">
        <v>0</v>
      </c>
      <c r="S37" s="173">
        <v>0</v>
      </c>
      <c r="T37" s="173">
        <v>0</v>
      </c>
      <c r="U37" s="173">
        <v>0</v>
      </c>
      <c r="V37" s="173">
        <v>1200</v>
      </c>
      <c r="W37" s="173">
        <v>0</v>
      </c>
      <c r="X37" s="173">
        <v>0</v>
      </c>
      <c r="Y37" s="173">
        <v>0</v>
      </c>
      <c r="Z37" s="173">
        <v>0</v>
      </c>
      <c r="AA37" s="173">
        <f t="shared" si="5"/>
        <v>1200</v>
      </c>
      <c r="AC37" s="173">
        <f t="shared" ref="AC37:AC44" si="12">AA37-E37</f>
        <v>1200</v>
      </c>
      <c r="AD37" s="154"/>
      <c r="AE37" s="173">
        <f t="shared" ref="AE37:AE44" si="13">AA37-I37</f>
        <v>1200</v>
      </c>
      <c r="AF37" s="159"/>
      <c r="AG37" s="173">
        <f t="shared" si="2"/>
        <v>1200</v>
      </c>
    </row>
    <row r="38" spans="1:33" x14ac:dyDescent="0.2">
      <c r="A38" s="97">
        <v>53500500</v>
      </c>
      <c r="B38" s="95" t="s">
        <v>187</v>
      </c>
      <c r="C38" s="96"/>
      <c r="D38" s="47"/>
      <c r="E38" s="169">
        <v>0</v>
      </c>
      <c r="F38" s="166"/>
      <c r="G38" s="173"/>
      <c r="H38" s="154"/>
      <c r="I38" s="169">
        <f t="shared" si="3"/>
        <v>0</v>
      </c>
      <c r="J38" s="154"/>
      <c r="K38" s="173"/>
      <c r="L38" s="154"/>
      <c r="M38" s="173">
        <f t="shared" si="4"/>
        <v>0</v>
      </c>
      <c r="O38" s="173">
        <v>0</v>
      </c>
      <c r="P38" s="173">
        <v>0</v>
      </c>
      <c r="Q38" s="173">
        <v>0</v>
      </c>
      <c r="R38" s="173">
        <v>0</v>
      </c>
      <c r="S38" s="173">
        <v>0</v>
      </c>
      <c r="T38" s="173">
        <v>0</v>
      </c>
      <c r="U38" s="173">
        <v>0</v>
      </c>
      <c r="V38" s="173">
        <v>0</v>
      </c>
      <c r="W38" s="173">
        <v>0</v>
      </c>
      <c r="X38" s="173">
        <v>0</v>
      </c>
      <c r="Y38" s="173">
        <v>0</v>
      </c>
      <c r="Z38" s="173">
        <v>0</v>
      </c>
      <c r="AA38" s="173">
        <f t="shared" si="5"/>
        <v>0</v>
      </c>
      <c r="AC38" s="173">
        <f t="shared" si="12"/>
        <v>0</v>
      </c>
      <c r="AD38" s="154"/>
      <c r="AE38" s="173">
        <f t="shared" si="13"/>
        <v>0</v>
      </c>
      <c r="AF38" s="159"/>
      <c r="AG38" s="173">
        <f t="shared" si="2"/>
        <v>0</v>
      </c>
    </row>
    <row r="39" spans="1:33" x14ac:dyDescent="0.2">
      <c r="A39" s="97">
        <v>53501000</v>
      </c>
      <c r="B39" s="322" t="s">
        <v>274</v>
      </c>
      <c r="C39" s="96"/>
      <c r="D39" s="47"/>
      <c r="E39" s="169">
        <v>0</v>
      </c>
      <c r="F39" s="166"/>
      <c r="G39" s="173"/>
      <c r="H39" s="154"/>
      <c r="I39" s="169">
        <f t="shared" si="3"/>
        <v>0</v>
      </c>
      <c r="J39" s="154"/>
      <c r="K39" s="173"/>
      <c r="L39" s="154"/>
      <c r="M39" s="173">
        <f t="shared" si="4"/>
        <v>0</v>
      </c>
      <c r="O39" s="173">
        <v>0</v>
      </c>
      <c r="P39" s="173">
        <v>0</v>
      </c>
      <c r="Q39" s="173">
        <v>0</v>
      </c>
      <c r="R39" s="173">
        <v>0</v>
      </c>
      <c r="S39" s="173">
        <v>0</v>
      </c>
      <c r="T39" s="173">
        <v>0</v>
      </c>
      <c r="U39" s="173">
        <v>0</v>
      </c>
      <c r="V39" s="173">
        <v>0</v>
      </c>
      <c r="W39" s="173">
        <v>0</v>
      </c>
      <c r="X39" s="173">
        <v>0</v>
      </c>
      <c r="Y39" s="173">
        <v>0</v>
      </c>
      <c r="Z39" s="173">
        <v>0</v>
      </c>
      <c r="AA39" s="173">
        <f t="shared" si="5"/>
        <v>0</v>
      </c>
      <c r="AC39" s="173">
        <f t="shared" si="12"/>
        <v>0</v>
      </c>
      <c r="AD39" s="154"/>
      <c r="AE39" s="173">
        <f t="shared" si="13"/>
        <v>0</v>
      </c>
      <c r="AF39" s="159"/>
      <c r="AG39" s="173">
        <f t="shared" si="2"/>
        <v>0</v>
      </c>
    </row>
    <row r="40" spans="1:33" x14ac:dyDescent="0.2">
      <c r="A40" s="97">
        <v>53600000</v>
      </c>
      <c r="B40" s="95" t="s">
        <v>191</v>
      </c>
      <c r="C40" s="96"/>
      <c r="D40" s="47"/>
      <c r="E40" s="169">
        <v>2400</v>
      </c>
      <c r="F40" s="166"/>
      <c r="G40" s="173"/>
      <c r="H40" s="154"/>
      <c r="I40" s="169">
        <f t="shared" si="3"/>
        <v>2400</v>
      </c>
      <c r="J40" s="154"/>
      <c r="K40" s="173"/>
      <c r="L40" s="154"/>
      <c r="M40" s="173">
        <f t="shared" si="4"/>
        <v>2400</v>
      </c>
      <c r="O40" s="173">
        <v>200</v>
      </c>
      <c r="P40" s="173">
        <v>200</v>
      </c>
      <c r="Q40" s="173">
        <v>200</v>
      </c>
      <c r="R40" s="173">
        <v>200</v>
      </c>
      <c r="S40" s="173">
        <v>200</v>
      </c>
      <c r="T40" s="173">
        <v>200</v>
      </c>
      <c r="U40" s="173">
        <v>200</v>
      </c>
      <c r="V40" s="173">
        <v>200</v>
      </c>
      <c r="W40" s="173">
        <v>200</v>
      </c>
      <c r="X40" s="173">
        <v>200</v>
      </c>
      <c r="Y40" s="173">
        <v>200</v>
      </c>
      <c r="Z40" s="173">
        <v>200</v>
      </c>
      <c r="AA40" s="173">
        <f t="shared" si="5"/>
        <v>2400</v>
      </c>
      <c r="AC40" s="173">
        <f t="shared" si="12"/>
        <v>0</v>
      </c>
      <c r="AD40" s="154"/>
      <c r="AE40" s="173">
        <f t="shared" si="13"/>
        <v>0</v>
      </c>
      <c r="AF40" s="159"/>
      <c r="AG40" s="173">
        <f t="shared" si="2"/>
        <v>0</v>
      </c>
    </row>
    <row r="41" spans="1:33" x14ac:dyDescent="0.2">
      <c r="A41" s="97">
        <v>53800000</v>
      </c>
      <c r="B41" s="95" t="s">
        <v>198</v>
      </c>
      <c r="C41" s="96"/>
      <c r="D41" s="47"/>
      <c r="E41" s="169">
        <v>0</v>
      </c>
      <c r="F41" s="166"/>
      <c r="G41" s="173"/>
      <c r="H41" s="154"/>
      <c r="I41" s="169">
        <f t="shared" si="3"/>
        <v>0</v>
      </c>
      <c r="J41" s="154"/>
      <c r="K41" s="173"/>
      <c r="L41" s="154"/>
      <c r="M41" s="173">
        <f t="shared" si="4"/>
        <v>0</v>
      </c>
      <c r="O41" s="173">
        <v>0</v>
      </c>
      <c r="P41" s="173">
        <v>0</v>
      </c>
      <c r="Q41" s="173">
        <v>0</v>
      </c>
      <c r="R41" s="173">
        <v>0</v>
      </c>
      <c r="S41" s="173">
        <v>0</v>
      </c>
      <c r="T41" s="173">
        <v>0</v>
      </c>
      <c r="U41" s="173">
        <v>0</v>
      </c>
      <c r="V41" s="173">
        <v>0</v>
      </c>
      <c r="W41" s="173">
        <v>0</v>
      </c>
      <c r="X41" s="173">
        <v>0</v>
      </c>
      <c r="Y41" s="173">
        <v>0</v>
      </c>
      <c r="Z41" s="173">
        <v>0</v>
      </c>
      <c r="AA41" s="173">
        <f t="shared" si="5"/>
        <v>0</v>
      </c>
      <c r="AC41" s="173">
        <f t="shared" si="12"/>
        <v>0</v>
      </c>
      <c r="AD41" s="154"/>
      <c r="AE41" s="173">
        <f t="shared" si="13"/>
        <v>0</v>
      </c>
      <c r="AF41" s="159"/>
      <c r="AG41" s="173">
        <f t="shared" si="2"/>
        <v>0</v>
      </c>
    </row>
    <row r="42" spans="1:33" x14ac:dyDescent="0.2">
      <c r="A42" s="97">
        <v>53900000</v>
      </c>
      <c r="B42" s="95" t="s">
        <v>72</v>
      </c>
      <c r="C42" s="96"/>
      <c r="D42" s="47"/>
      <c r="E42" s="169">
        <v>360</v>
      </c>
      <c r="F42" s="166"/>
      <c r="G42" s="173"/>
      <c r="H42" s="154"/>
      <c r="I42" s="169">
        <f t="shared" si="3"/>
        <v>360</v>
      </c>
      <c r="J42" s="154"/>
      <c r="K42" s="173"/>
      <c r="L42" s="154"/>
      <c r="M42" s="173">
        <f t="shared" si="4"/>
        <v>360</v>
      </c>
      <c r="O42" s="173">
        <v>30</v>
      </c>
      <c r="P42" s="173">
        <v>30</v>
      </c>
      <c r="Q42" s="173">
        <v>30</v>
      </c>
      <c r="R42" s="173">
        <v>30</v>
      </c>
      <c r="S42" s="173">
        <v>30</v>
      </c>
      <c r="T42" s="173">
        <v>30</v>
      </c>
      <c r="U42" s="173">
        <v>30</v>
      </c>
      <c r="V42" s="173">
        <v>30</v>
      </c>
      <c r="W42" s="173">
        <v>30</v>
      </c>
      <c r="X42" s="173">
        <v>30</v>
      </c>
      <c r="Y42" s="173">
        <v>30</v>
      </c>
      <c r="Z42" s="173">
        <v>30</v>
      </c>
      <c r="AA42" s="173">
        <f t="shared" si="5"/>
        <v>360</v>
      </c>
      <c r="AC42" s="173">
        <f t="shared" si="12"/>
        <v>0</v>
      </c>
      <c r="AD42" s="154"/>
      <c r="AE42" s="173">
        <f t="shared" si="13"/>
        <v>0</v>
      </c>
      <c r="AF42" s="159"/>
      <c r="AG42" s="173">
        <f t="shared" si="2"/>
        <v>0</v>
      </c>
    </row>
    <row r="43" spans="1:33" x14ac:dyDescent="0.2">
      <c r="A43" s="97">
        <v>54000000</v>
      </c>
      <c r="B43" s="95" t="s">
        <v>212</v>
      </c>
      <c r="C43" s="96"/>
      <c r="D43" s="47"/>
      <c r="E43" s="169">
        <v>0</v>
      </c>
      <c r="F43" s="166"/>
      <c r="G43" s="173"/>
      <c r="H43" s="154"/>
      <c r="I43" s="169">
        <f t="shared" si="3"/>
        <v>0</v>
      </c>
      <c r="J43" s="154"/>
      <c r="K43" s="173"/>
      <c r="L43" s="154"/>
      <c r="M43" s="173">
        <f t="shared" si="4"/>
        <v>0</v>
      </c>
      <c r="O43" s="173">
        <v>0</v>
      </c>
      <c r="P43" s="173">
        <v>0</v>
      </c>
      <c r="Q43" s="173">
        <v>0</v>
      </c>
      <c r="R43" s="173">
        <v>0</v>
      </c>
      <c r="S43" s="173">
        <v>0</v>
      </c>
      <c r="T43" s="173">
        <v>0</v>
      </c>
      <c r="U43" s="173">
        <v>0</v>
      </c>
      <c r="V43" s="173">
        <v>0</v>
      </c>
      <c r="W43" s="173">
        <v>0</v>
      </c>
      <c r="X43" s="173">
        <v>0</v>
      </c>
      <c r="Y43" s="173">
        <v>0</v>
      </c>
      <c r="Z43" s="173">
        <v>0</v>
      </c>
      <c r="AA43" s="173">
        <f t="shared" si="5"/>
        <v>0</v>
      </c>
      <c r="AC43" s="173">
        <f t="shared" si="12"/>
        <v>0</v>
      </c>
      <c r="AD43" s="154"/>
      <c r="AE43" s="173">
        <f t="shared" si="13"/>
        <v>0</v>
      </c>
      <c r="AF43" s="159"/>
      <c r="AG43" s="173">
        <f t="shared" si="2"/>
        <v>0</v>
      </c>
    </row>
    <row r="44" spans="1:33" x14ac:dyDescent="0.2">
      <c r="A44" s="97">
        <v>54005000</v>
      </c>
      <c r="B44" s="95" t="s">
        <v>186</v>
      </c>
      <c r="C44" s="96"/>
      <c r="D44" s="47"/>
      <c r="E44" s="170">
        <v>0</v>
      </c>
      <c r="F44" s="166"/>
      <c r="G44" s="174"/>
      <c r="H44" s="154"/>
      <c r="I44" s="170">
        <f t="shared" si="3"/>
        <v>0</v>
      </c>
      <c r="J44" s="154"/>
      <c r="K44" s="174"/>
      <c r="L44" s="154"/>
      <c r="M44" s="174">
        <f t="shared" si="4"/>
        <v>0</v>
      </c>
      <c r="O44" s="174">
        <v>0</v>
      </c>
      <c r="P44" s="174">
        <v>0</v>
      </c>
      <c r="Q44" s="174">
        <v>0</v>
      </c>
      <c r="R44" s="174">
        <v>0</v>
      </c>
      <c r="S44" s="174">
        <v>0</v>
      </c>
      <c r="T44" s="174">
        <v>0</v>
      </c>
      <c r="U44" s="174">
        <v>0</v>
      </c>
      <c r="V44" s="174">
        <v>0</v>
      </c>
      <c r="W44" s="174">
        <v>0</v>
      </c>
      <c r="X44" s="174">
        <v>0</v>
      </c>
      <c r="Y44" s="174">
        <v>0</v>
      </c>
      <c r="Z44" s="174">
        <v>0</v>
      </c>
      <c r="AA44" s="174">
        <f t="shared" ref="AA44:AA49" si="14">SUM(O44:Z44)</f>
        <v>0</v>
      </c>
      <c r="AB44" s="154"/>
      <c r="AC44" s="174">
        <f t="shared" si="12"/>
        <v>0</v>
      </c>
      <c r="AD44" s="154"/>
      <c r="AE44" s="174">
        <f t="shared" si="13"/>
        <v>0</v>
      </c>
      <c r="AF44" s="159"/>
      <c r="AG44" s="174">
        <f t="shared" si="2"/>
        <v>0</v>
      </c>
    </row>
    <row r="45" spans="1:33" s="43" customFormat="1" x14ac:dyDescent="0.2">
      <c r="A45" s="207"/>
      <c r="B45" s="180" t="s">
        <v>82</v>
      </c>
      <c r="C45" s="181"/>
      <c r="D45" s="182"/>
      <c r="E45" s="171">
        <f>SUM(E16:E44)</f>
        <v>304208</v>
      </c>
      <c r="F45" s="167"/>
      <c r="G45" s="171">
        <f>SUM(G16:G44)</f>
        <v>0</v>
      </c>
      <c r="H45" s="155"/>
      <c r="I45" s="171">
        <f>SUM(I16:I44)</f>
        <v>304208</v>
      </c>
      <c r="J45" s="155"/>
      <c r="K45" s="171">
        <f>SUM(K16:K44)</f>
        <v>0</v>
      </c>
      <c r="L45" s="155"/>
      <c r="M45" s="171">
        <f>SUM(M16:M44)</f>
        <v>304208</v>
      </c>
      <c r="O45" s="186">
        <f t="shared" ref="O45:AA45" si="15">SUM(O16:O44)</f>
        <v>32594.66</v>
      </c>
      <c r="P45" s="186">
        <f t="shared" si="15"/>
        <v>31494.66</v>
      </c>
      <c r="Q45" s="186">
        <f t="shared" si="15"/>
        <v>31494.66</v>
      </c>
      <c r="R45" s="186">
        <f t="shared" si="15"/>
        <v>31494.66</v>
      </c>
      <c r="S45" s="186">
        <f t="shared" si="15"/>
        <v>31494.66</v>
      </c>
      <c r="T45" s="186">
        <f t="shared" si="15"/>
        <v>32094.66</v>
      </c>
      <c r="U45" s="186">
        <f t="shared" si="15"/>
        <v>31494.66</v>
      </c>
      <c r="V45" s="186">
        <f t="shared" si="15"/>
        <v>32694.66</v>
      </c>
      <c r="W45" s="186">
        <f t="shared" si="15"/>
        <v>32094.66</v>
      </c>
      <c r="X45" s="186">
        <f t="shared" si="15"/>
        <v>31494.66</v>
      </c>
      <c r="Y45" s="186">
        <f t="shared" si="15"/>
        <v>31494.66</v>
      </c>
      <c r="Z45" s="186">
        <f t="shared" si="15"/>
        <v>31495.66</v>
      </c>
      <c r="AA45" s="186">
        <f t="shared" si="15"/>
        <v>381436.92</v>
      </c>
      <c r="AB45" s="155"/>
      <c r="AC45" s="186">
        <f>SUM(AC16:AC44)</f>
        <v>77228.92</v>
      </c>
      <c r="AD45" s="155"/>
      <c r="AE45" s="186">
        <f>SUM(AE16:AE44)</f>
        <v>77228.92</v>
      </c>
      <c r="AF45" s="161"/>
      <c r="AG45" s="186">
        <f>SUM(AG16:AG44)</f>
        <v>77228.92</v>
      </c>
    </row>
    <row r="46" spans="1:33" x14ac:dyDescent="0.2">
      <c r="A46" s="97">
        <v>52001000</v>
      </c>
      <c r="B46" s="95" t="s">
        <v>16</v>
      </c>
      <c r="C46" s="96"/>
      <c r="D46" s="47"/>
      <c r="E46" s="169">
        <f>30228-6998</f>
        <v>23230</v>
      </c>
      <c r="F46" s="166"/>
      <c r="G46" s="173"/>
      <c r="H46" s="154"/>
      <c r="I46" s="169">
        <f t="shared" si="3"/>
        <v>23230</v>
      </c>
      <c r="J46" s="154"/>
      <c r="K46" s="173"/>
      <c r="L46" s="154"/>
      <c r="M46" s="169">
        <f>I46+K46</f>
        <v>23230</v>
      </c>
      <c r="O46" s="217">
        <f>ROUND(+'Proll Data'!$G73/12,0)</f>
        <v>3362</v>
      </c>
      <c r="P46" s="217">
        <f>+'Proll Data'!$G73/12</f>
        <v>3361.6666666666665</v>
      </c>
      <c r="Q46" s="217">
        <f>+'Proll Data'!$G73/12</f>
        <v>3361.6666666666665</v>
      </c>
      <c r="R46" s="217">
        <f>+'Proll Data'!$G73/12</f>
        <v>3361.6666666666665</v>
      </c>
      <c r="S46" s="217">
        <f>+'Proll Data'!$G73/12</f>
        <v>3361.6666666666665</v>
      </c>
      <c r="T46" s="217">
        <f>+'Proll Data'!$G73/12</f>
        <v>3361.6666666666665</v>
      </c>
      <c r="U46" s="217">
        <f>+'Proll Data'!$G73/12</f>
        <v>3361.6666666666665</v>
      </c>
      <c r="V46" s="217">
        <f>+'Proll Data'!$G73/12</f>
        <v>3361.6666666666665</v>
      </c>
      <c r="W46" s="217">
        <f>+'Proll Data'!$G73/12</f>
        <v>3361.6666666666665</v>
      </c>
      <c r="X46" s="217">
        <f>+'Proll Data'!$G73/12</f>
        <v>3361.6666666666665</v>
      </c>
      <c r="Y46" s="217">
        <f>+'Proll Data'!$G73/12</f>
        <v>3361.6666666666665</v>
      </c>
      <c r="Z46" s="217">
        <f>+'Proll Data'!$G73/12</f>
        <v>3361.6666666666665</v>
      </c>
      <c r="AA46" s="173">
        <f t="shared" si="14"/>
        <v>40340.333333333328</v>
      </c>
      <c r="AC46" s="194">
        <f>AA46-E46</f>
        <v>17110.333333333328</v>
      </c>
      <c r="AD46" s="185"/>
      <c r="AE46" s="194">
        <f>AA46-I46</f>
        <v>17110.333333333328</v>
      </c>
      <c r="AF46" s="185"/>
      <c r="AG46" s="194">
        <f>AA46-M46</f>
        <v>17110.333333333328</v>
      </c>
    </row>
    <row r="47" spans="1:33" x14ac:dyDescent="0.2">
      <c r="A47" s="97">
        <v>59003000</v>
      </c>
      <c r="B47" s="95" t="s">
        <v>201</v>
      </c>
      <c r="C47" s="96"/>
      <c r="D47" s="47"/>
      <c r="E47" s="170">
        <f>23412-7337</f>
        <v>16075</v>
      </c>
      <c r="F47" s="166"/>
      <c r="G47" s="174"/>
      <c r="H47" s="154"/>
      <c r="I47" s="170">
        <f t="shared" si="3"/>
        <v>16075</v>
      </c>
      <c r="J47" s="154"/>
      <c r="K47" s="174"/>
      <c r="L47" s="154"/>
      <c r="M47" s="170">
        <f>I47+K47</f>
        <v>16075</v>
      </c>
      <c r="O47" s="216">
        <f>+'Proll Data'!$H73/12</f>
        <v>1638.4870000000001</v>
      </c>
      <c r="P47" s="216">
        <f>+'Proll Data'!$H73/12+SUMIF('Proll Data'!L16:L71,"&gt;0",'Proll Data'!L16:L71)</f>
        <v>4109.0387186844537</v>
      </c>
      <c r="Q47" s="216">
        <f>+'Proll Data'!$H73/12</f>
        <v>1638.4870000000001</v>
      </c>
      <c r="R47" s="216">
        <f>+'Proll Data'!$H73/12</f>
        <v>1638.4870000000001</v>
      </c>
      <c r="S47" s="216">
        <f>+'Proll Data'!$H73/12</f>
        <v>1638.4870000000001</v>
      </c>
      <c r="T47" s="216">
        <f>+'Proll Data'!$H73/12</f>
        <v>1638.4870000000001</v>
      </c>
      <c r="U47" s="216">
        <f>+'Proll Data'!$H73/12</f>
        <v>1638.4870000000001</v>
      </c>
      <c r="V47" s="216">
        <f>+'Proll Data'!$H73/12</f>
        <v>1638.4870000000001</v>
      </c>
      <c r="W47" s="216">
        <f>+'Proll Data'!$H73/12</f>
        <v>1638.4870000000001</v>
      </c>
      <c r="X47" s="216">
        <f>+'Proll Data'!$H73/12</f>
        <v>1638.4870000000001</v>
      </c>
      <c r="Y47" s="216">
        <f>+'Proll Data'!$H73/12</f>
        <v>1638.4870000000001</v>
      </c>
      <c r="Z47" s="216">
        <f>+'Proll Data'!$H73/12</f>
        <v>1638.4870000000001</v>
      </c>
      <c r="AA47" s="174">
        <f t="shared" si="14"/>
        <v>22132.39571868446</v>
      </c>
      <c r="AB47" s="154"/>
      <c r="AC47" s="195">
        <f>AA47-E47</f>
        <v>6057.39571868446</v>
      </c>
      <c r="AD47" s="185"/>
      <c r="AE47" s="195">
        <f>AA47-I47</f>
        <v>6057.39571868446</v>
      </c>
      <c r="AF47" s="185"/>
      <c r="AG47" s="195">
        <f>AA47-M47</f>
        <v>6057.39571868446</v>
      </c>
    </row>
    <row r="48" spans="1:33" s="43" customFormat="1" x14ac:dyDescent="0.2">
      <c r="A48" s="207"/>
      <c r="B48" s="180" t="s">
        <v>82</v>
      </c>
      <c r="C48" s="181"/>
      <c r="D48" s="182"/>
      <c r="E48" s="171">
        <f>E47+E46</f>
        <v>39305</v>
      </c>
      <c r="F48" s="167"/>
      <c r="G48" s="171">
        <f>G47+G46</f>
        <v>0</v>
      </c>
      <c r="H48" s="155"/>
      <c r="I48" s="171">
        <f>I47+I46</f>
        <v>39305</v>
      </c>
      <c r="J48" s="155"/>
      <c r="K48" s="171">
        <f>K47+K46</f>
        <v>0</v>
      </c>
      <c r="L48" s="155"/>
      <c r="M48" s="171">
        <f>M47+M46</f>
        <v>39305</v>
      </c>
      <c r="O48" s="186">
        <f>O47+O46</f>
        <v>5000.4870000000001</v>
      </c>
      <c r="P48" s="186">
        <f>P47+P46</f>
        <v>7470.7053853511206</v>
      </c>
      <c r="Q48" s="186">
        <f t="shared" ref="Q48:Y48" si="16">Q47+Q46</f>
        <v>5000.153666666667</v>
      </c>
      <c r="R48" s="186">
        <f t="shared" si="16"/>
        <v>5000.153666666667</v>
      </c>
      <c r="S48" s="186">
        <f t="shared" si="16"/>
        <v>5000.153666666667</v>
      </c>
      <c r="T48" s="186">
        <f t="shared" si="16"/>
        <v>5000.153666666667</v>
      </c>
      <c r="U48" s="186">
        <f t="shared" si="16"/>
        <v>5000.153666666667</v>
      </c>
      <c r="V48" s="186">
        <f t="shared" si="16"/>
        <v>5000.153666666667</v>
      </c>
      <c r="W48" s="186">
        <f t="shared" si="16"/>
        <v>5000.153666666667</v>
      </c>
      <c r="X48" s="186">
        <f t="shared" si="16"/>
        <v>5000.153666666667</v>
      </c>
      <c r="Y48" s="186">
        <f t="shared" si="16"/>
        <v>5000.153666666667</v>
      </c>
      <c r="Z48" s="186">
        <f>Z47+Z46</f>
        <v>5000.153666666667</v>
      </c>
      <c r="AA48" s="171">
        <f t="shared" si="14"/>
        <v>62472.729052017778</v>
      </c>
      <c r="AB48" s="128"/>
      <c r="AC48" s="196">
        <f>SUM(AC46:AC47)</f>
        <v>23167.729052017788</v>
      </c>
      <c r="AD48" s="197"/>
      <c r="AE48" s="196">
        <f>SUM(AE46:AE47)</f>
        <v>23167.729052017788</v>
      </c>
      <c r="AF48" s="197"/>
      <c r="AG48" s="196">
        <f>SUM(AG46:AG47)</f>
        <v>23167.729052017788</v>
      </c>
    </row>
    <row r="49" spans="1:33" x14ac:dyDescent="0.2">
      <c r="A49" s="97">
        <v>52503000</v>
      </c>
      <c r="B49" s="95" t="s">
        <v>214</v>
      </c>
      <c r="C49" s="96"/>
      <c r="D49" s="47"/>
      <c r="E49" s="169">
        <v>0</v>
      </c>
      <c r="F49" s="166"/>
      <c r="G49" s="173"/>
      <c r="H49" s="154"/>
      <c r="I49" s="169">
        <f>E49+G49</f>
        <v>0</v>
      </c>
      <c r="J49" s="154"/>
      <c r="K49" s="173"/>
      <c r="L49" s="154"/>
      <c r="M49" s="173">
        <f>I49+K49</f>
        <v>0</v>
      </c>
      <c r="O49" s="173">
        <v>0</v>
      </c>
      <c r="P49" s="173">
        <v>0</v>
      </c>
      <c r="Q49" s="173">
        <v>0</v>
      </c>
      <c r="R49" s="173">
        <v>0</v>
      </c>
      <c r="S49" s="173">
        <v>0</v>
      </c>
      <c r="T49" s="173">
        <v>0</v>
      </c>
      <c r="U49" s="173">
        <v>0</v>
      </c>
      <c r="V49" s="173">
        <v>0</v>
      </c>
      <c r="W49" s="173">
        <v>0</v>
      </c>
      <c r="X49" s="173">
        <v>0</v>
      </c>
      <c r="Y49" s="173">
        <v>0</v>
      </c>
      <c r="Z49" s="173">
        <v>0</v>
      </c>
      <c r="AA49" s="173">
        <f t="shared" si="14"/>
        <v>0</v>
      </c>
      <c r="AC49" s="194">
        <f>AA49-E49</f>
        <v>0</v>
      </c>
      <c r="AD49" s="185"/>
      <c r="AE49" s="194">
        <f>AA49-I49</f>
        <v>0</v>
      </c>
      <c r="AF49" s="185"/>
      <c r="AG49" s="194">
        <f>AA49-M49</f>
        <v>0</v>
      </c>
    </row>
    <row r="50" spans="1:33" x14ac:dyDescent="0.2">
      <c r="A50" s="97">
        <v>52502500</v>
      </c>
      <c r="B50" s="95" t="s">
        <v>202</v>
      </c>
      <c r="C50" s="96"/>
      <c r="D50" s="47"/>
      <c r="E50" s="170">
        <v>76902</v>
      </c>
      <c r="F50" s="166"/>
      <c r="G50" s="174"/>
      <c r="H50" s="154"/>
      <c r="I50" s="170">
        <f>E50+G50</f>
        <v>76902</v>
      </c>
      <c r="J50" s="154"/>
      <c r="K50" s="174"/>
      <c r="L50" s="154"/>
      <c r="M50" s="174">
        <f>I50+K50</f>
        <v>76902</v>
      </c>
      <c r="O50" s="216">
        <f>EPSC!K33</f>
        <v>2209.08</v>
      </c>
      <c r="P50" s="216">
        <f>EPSC!L33</f>
        <v>2209.08</v>
      </c>
      <c r="Q50" s="216">
        <f>EPSC!M33</f>
        <v>2209.08</v>
      </c>
      <c r="R50" s="216">
        <f>EPSC!N33</f>
        <v>2209.08</v>
      </c>
      <c r="S50" s="216">
        <f>EPSC!O33</f>
        <v>2209.08</v>
      </c>
      <c r="T50" s="216">
        <f>EPSC!P33</f>
        <v>2209.08</v>
      </c>
      <c r="U50" s="216">
        <f>EPSC!Q33</f>
        <v>2209.08</v>
      </c>
      <c r="V50" s="216">
        <f>EPSC!R33</f>
        <v>2209.08</v>
      </c>
      <c r="W50" s="216">
        <f>EPSC!S33</f>
        <v>2209.08</v>
      </c>
      <c r="X50" s="216">
        <f>EPSC!T33</f>
        <v>2209.08</v>
      </c>
      <c r="Y50" s="216">
        <f>EPSC!U33</f>
        <v>2209.08</v>
      </c>
      <c r="Z50" s="216">
        <f>EPSC!V33</f>
        <v>2209.08</v>
      </c>
      <c r="AA50" s="174">
        <f>SUM(O50:Z50)</f>
        <v>26508.960000000006</v>
      </c>
      <c r="AC50" s="195">
        <f>AA50-E50</f>
        <v>-50393.039999999994</v>
      </c>
      <c r="AD50" s="185"/>
      <c r="AE50" s="195">
        <f>AA50-I50</f>
        <v>-50393.039999999994</v>
      </c>
      <c r="AF50" s="185"/>
      <c r="AG50" s="195">
        <f>AA50-M50</f>
        <v>-50393.039999999994</v>
      </c>
    </row>
    <row r="51" spans="1:33" s="43" customFormat="1" x14ac:dyDescent="0.2">
      <c r="A51" s="207"/>
      <c r="B51" s="180" t="s">
        <v>82</v>
      </c>
      <c r="C51" s="181"/>
      <c r="D51" s="182"/>
      <c r="E51" s="172">
        <f>SUM(E49:E50)</f>
        <v>76902</v>
      </c>
      <c r="F51" s="167"/>
      <c r="G51" s="172">
        <f>SUM(G49:G50)</f>
        <v>0</v>
      </c>
      <c r="H51" s="155"/>
      <c r="I51" s="172">
        <f>SUM(I49:I50)</f>
        <v>76902</v>
      </c>
      <c r="J51" s="155"/>
      <c r="K51" s="172">
        <f>SUM(K49:K50)</f>
        <v>0</v>
      </c>
      <c r="L51" s="155"/>
      <c r="M51" s="172">
        <f>SUM(M49:M50)</f>
        <v>76902</v>
      </c>
      <c r="O51" s="172">
        <f t="shared" ref="O51:Z51" si="17">SUM(O49:O50)</f>
        <v>2209.08</v>
      </c>
      <c r="P51" s="172">
        <f t="shared" si="17"/>
        <v>2209.08</v>
      </c>
      <c r="Q51" s="172">
        <f t="shared" si="17"/>
        <v>2209.08</v>
      </c>
      <c r="R51" s="172">
        <f t="shared" si="17"/>
        <v>2209.08</v>
      </c>
      <c r="S51" s="172">
        <f t="shared" si="17"/>
        <v>2209.08</v>
      </c>
      <c r="T51" s="172">
        <f t="shared" si="17"/>
        <v>2209.08</v>
      </c>
      <c r="U51" s="172">
        <f t="shared" si="17"/>
        <v>2209.08</v>
      </c>
      <c r="V51" s="172">
        <f t="shared" si="17"/>
        <v>2209.08</v>
      </c>
      <c r="W51" s="172">
        <f t="shared" si="17"/>
        <v>2209.08</v>
      </c>
      <c r="X51" s="172">
        <f t="shared" si="17"/>
        <v>2209.08</v>
      </c>
      <c r="Y51" s="172">
        <f t="shared" si="17"/>
        <v>2209.08</v>
      </c>
      <c r="Z51" s="172">
        <f t="shared" si="17"/>
        <v>2209.08</v>
      </c>
      <c r="AA51" s="172">
        <f t="shared" ref="AA51:AA58" si="18">SUM(O51:Z51)</f>
        <v>26508.960000000006</v>
      </c>
      <c r="AB51" s="155"/>
      <c r="AC51" s="172">
        <f>SUM(AC49:AC50)</f>
        <v>-50393.039999999994</v>
      </c>
      <c r="AD51" s="155"/>
      <c r="AE51" s="172">
        <f>SUM(AE49:AE50)</f>
        <v>-50393.039999999994</v>
      </c>
      <c r="AF51" s="161"/>
      <c r="AG51" s="172">
        <f>SUM(AG49:AG50)</f>
        <v>-50393.039999999994</v>
      </c>
    </row>
    <row r="52" spans="1:33" x14ac:dyDescent="0.2">
      <c r="A52" s="199" t="s">
        <v>83</v>
      </c>
      <c r="B52" s="199"/>
      <c r="C52" s="96"/>
      <c r="D52" s="47"/>
      <c r="E52" s="172">
        <f>E51+E48+E45</f>
        <v>420415</v>
      </c>
      <c r="F52" s="167"/>
      <c r="G52" s="172">
        <f>G51+G48+G45</f>
        <v>0</v>
      </c>
      <c r="H52" s="155"/>
      <c r="I52" s="172">
        <f>I51+I48+I45</f>
        <v>420415</v>
      </c>
      <c r="J52" s="155"/>
      <c r="K52" s="172">
        <f>K51+K48+K45</f>
        <v>0</v>
      </c>
      <c r="L52" s="155"/>
      <c r="M52" s="172">
        <f>M51+M48+M45</f>
        <v>420415</v>
      </c>
      <c r="O52" s="172">
        <f t="shared" ref="O52:Z52" si="19">O51+O48+O45</f>
        <v>39804.226999999999</v>
      </c>
      <c r="P52" s="172">
        <f t="shared" si="19"/>
        <v>41174.445385351122</v>
      </c>
      <c r="Q52" s="172">
        <f t="shared" si="19"/>
        <v>38703.89366666667</v>
      </c>
      <c r="R52" s="172">
        <f t="shared" si="19"/>
        <v>38703.89366666667</v>
      </c>
      <c r="S52" s="172">
        <f t="shared" si="19"/>
        <v>38703.89366666667</v>
      </c>
      <c r="T52" s="172">
        <f t="shared" si="19"/>
        <v>39303.89366666667</v>
      </c>
      <c r="U52" s="172">
        <f t="shared" si="19"/>
        <v>38703.89366666667</v>
      </c>
      <c r="V52" s="172">
        <f t="shared" si="19"/>
        <v>39903.89366666667</v>
      </c>
      <c r="W52" s="172">
        <f t="shared" si="19"/>
        <v>39303.89366666667</v>
      </c>
      <c r="X52" s="172">
        <f t="shared" si="19"/>
        <v>38703.89366666667</v>
      </c>
      <c r="Y52" s="172">
        <f t="shared" si="19"/>
        <v>38703.89366666667</v>
      </c>
      <c r="Z52" s="172">
        <f t="shared" si="19"/>
        <v>38704.89366666667</v>
      </c>
      <c r="AA52" s="172">
        <f t="shared" si="18"/>
        <v>470418.60905201791</v>
      </c>
      <c r="AC52" s="172">
        <f>AA52-E52</f>
        <v>50003.609052017913</v>
      </c>
      <c r="AD52" s="155"/>
      <c r="AE52" s="172">
        <f>AA52-I52</f>
        <v>50003.609052017913</v>
      </c>
      <c r="AF52" s="161"/>
      <c r="AG52" s="172">
        <f>AA52-M52</f>
        <v>50003.609052017913</v>
      </c>
    </row>
    <row r="53" spans="1:33" x14ac:dyDescent="0.2">
      <c r="A53" s="207" t="s">
        <v>215</v>
      </c>
      <c r="B53" s="95"/>
      <c r="C53" s="96"/>
      <c r="D53" s="47"/>
      <c r="E53" s="208"/>
      <c r="F53" s="166"/>
      <c r="G53" s="209"/>
      <c r="H53" s="154"/>
      <c r="I53" s="208"/>
      <c r="J53" s="154"/>
      <c r="K53" s="209"/>
      <c r="L53" s="154"/>
      <c r="M53" s="209"/>
      <c r="O53" s="209"/>
      <c r="P53" s="209"/>
      <c r="Q53" s="209"/>
      <c r="R53" s="209"/>
      <c r="S53" s="209"/>
      <c r="T53" s="209"/>
      <c r="U53" s="209"/>
      <c r="V53" s="209"/>
      <c r="W53" s="209"/>
      <c r="X53" s="209"/>
      <c r="Y53" s="209"/>
      <c r="Z53" s="209"/>
      <c r="AA53" s="209"/>
      <c r="AC53" s="209"/>
      <c r="AD53" s="154"/>
      <c r="AE53" s="209"/>
      <c r="AF53" s="159"/>
      <c r="AG53" s="209"/>
    </row>
    <row r="54" spans="1:33" x14ac:dyDescent="0.2">
      <c r="A54" s="97">
        <v>80020054</v>
      </c>
      <c r="B54" s="95" t="s">
        <v>266</v>
      </c>
      <c r="C54" s="96"/>
      <c r="D54" s="47"/>
      <c r="E54" s="169">
        <v>0</v>
      </c>
      <c r="F54" s="166"/>
      <c r="G54" s="173"/>
      <c r="H54" s="154"/>
      <c r="I54" s="169">
        <v>0</v>
      </c>
      <c r="J54" s="154"/>
      <c r="K54" s="173"/>
      <c r="L54" s="154"/>
      <c r="M54" s="173">
        <f>E54+G54</f>
        <v>0</v>
      </c>
      <c r="O54" s="173">
        <v>-4167</v>
      </c>
      <c r="P54" s="173">
        <v>-4167</v>
      </c>
      <c r="Q54" s="173">
        <v>-4167</v>
      </c>
      <c r="R54" s="173">
        <v>-4167</v>
      </c>
      <c r="S54" s="173">
        <v>-4167</v>
      </c>
      <c r="T54" s="173">
        <v>-4167</v>
      </c>
      <c r="U54" s="173">
        <v>-4167</v>
      </c>
      <c r="V54" s="173">
        <v>-4167</v>
      </c>
      <c r="W54" s="173">
        <v>-4167</v>
      </c>
      <c r="X54" s="173">
        <v>-4167</v>
      </c>
      <c r="Y54" s="173">
        <v>-4167</v>
      </c>
      <c r="Z54" s="173">
        <v>-4167</v>
      </c>
      <c r="AA54" s="173">
        <f t="shared" si="18"/>
        <v>-50004</v>
      </c>
      <c r="AC54" s="173">
        <f>AA54-E54</f>
        <v>-50004</v>
      </c>
      <c r="AD54" s="154"/>
      <c r="AE54" s="173">
        <f>AA54-I54</f>
        <v>-50004</v>
      </c>
      <c r="AF54" s="159"/>
      <c r="AG54" s="173">
        <f>AA54-M54</f>
        <v>-50004</v>
      </c>
    </row>
    <row r="55" spans="1:33" x14ac:dyDescent="0.2">
      <c r="A55" s="97">
        <v>80020056</v>
      </c>
      <c r="B55" s="95" t="s">
        <v>267</v>
      </c>
      <c r="C55" s="96"/>
      <c r="D55" s="47"/>
      <c r="E55" s="169">
        <v>0</v>
      </c>
      <c r="F55" s="166"/>
      <c r="G55" s="173"/>
      <c r="H55" s="154"/>
      <c r="I55" s="169">
        <v>0</v>
      </c>
      <c r="J55" s="154"/>
      <c r="K55" s="173"/>
      <c r="L55" s="154"/>
      <c r="M55" s="173">
        <f>E55+G55</f>
        <v>0</v>
      </c>
      <c r="O55" s="173">
        <v>0</v>
      </c>
      <c r="P55" s="173">
        <v>0</v>
      </c>
      <c r="Q55" s="173">
        <v>0</v>
      </c>
      <c r="R55" s="173">
        <v>0</v>
      </c>
      <c r="S55" s="173">
        <v>0</v>
      </c>
      <c r="T55" s="173">
        <v>0</v>
      </c>
      <c r="U55" s="173">
        <v>0</v>
      </c>
      <c r="V55" s="173">
        <v>0</v>
      </c>
      <c r="W55" s="173">
        <v>0</v>
      </c>
      <c r="X55" s="173">
        <v>0</v>
      </c>
      <c r="Y55" s="173">
        <v>0</v>
      </c>
      <c r="Z55" s="173">
        <v>0</v>
      </c>
      <c r="AA55" s="173">
        <f t="shared" si="18"/>
        <v>0</v>
      </c>
      <c r="AC55" s="173">
        <f>AA55-E55</f>
        <v>0</v>
      </c>
      <c r="AD55" s="154"/>
      <c r="AE55" s="173">
        <f>AA55-I55</f>
        <v>0</v>
      </c>
      <c r="AF55" s="159"/>
      <c r="AG55" s="173">
        <f>AA55-M55</f>
        <v>0</v>
      </c>
    </row>
    <row r="56" spans="1:33" x14ac:dyDescent="0.2">
      <c r="A56" s="97">
        <v>80020055</v>
      </c>
      <c r="B56" s="95" t="s">
        <v>268</v>
      </c>
      <c r="C56" s="96"/>
      <c r="D56" s="47"/>
      <c r="E56" s="169">
        <v>0</v>
      </c>
      <c r="F56" s="166"/>
      <c r="G56" s="173"/>
      <c r="H56" s="154"/>
      <c r="I56" s="169">
        <v>0</v>
      </c>
      <c r="J56" s="154"/>
      <c r="K56" s="173"/>
      <c r="L56" s="154"/>
      <c r="M56" s="173">
        <f>E56+G56</f>
        <v>0</v>
      </c>
      <c r="O56" s="173">
        <v>0</v>
      </c>
      <c r="P56" s="173">
        <v>0</v>
      </c>
      <c r="Q56" s="173">
        <v>0</v>
      </c>
      <c r="R56" s="173">
        <v>0</v>
      </c>
      <c r="S56" s="173">
        <v>0</v>
      </c>
      <c r="T56" s="173">
        <v>0</v>
      </c>
      <c r="U56" s="173">
        <v>0</v>
      </c>
      <c r="V56" s="173">
        <v>0</v>
      </c>
      <c r="W56" s="173">
        <v>0</v>
      </c>
      <c r="X56" s="173">
        <v>0</v>
      </c>
      <c r="Y56" s="173">
        <v>0</v>
      </c>
      <c r="Z56" s="173">
        <v>0</v>
      </c>
      <c r="AA56" s="173">
        <f t="shared" si="18"/>
        <v>0</v>
      </c>
      <c r="AC56" s="173">
        <f>AA56-E56</f>
        <v>0</v>
      </c>
      <c r="AD56" s="154"/>
      <c r="AE56" s="173">
        <f>AA56-I56</f>
        <v>0</v>
      </c>
      <c r="AF56" s="159"/>
      <c r="AG56" s="173">
        <f>AA56-M56</f>
        <v>0</v>
      </c>
    </row>
    <row r="57" spans="1:33" x14ac:dyDescent="0.2">
      <c r="A57" s="97">
        <v>80020046</v>
      </c>
      <c r="B57" s="95" t="s">
        <v>269</v>
      </c>
      <c r="C57" s="96"/>
      <c r="D57" s="47"/>
      <c r="E57" s="170">
        <v>0</v>
      </c>
      <c r="F57" s="166"/>
      <c r="G57" s="174"/>
      <c r="H57" s="154"/>
      <c r="I57" s="170">
        <v>0</v>
      </c>
      <c r="J57" s="154"/>
      <c r="K57" s="174"/>
      <c r="L57" s="154"/>
      <c r="M57" s="173">
        <f>E57+G57</f>
        <v>0</v>
      </c>
      <c r="O57" s="174">
        <v>0</v>
      </c>
      <c r="P57" s="174">
        <v>0</v>
      </c>
      <c r="Q57" s="174">
        <v>0</v>
      </c>
      <c r="R57" s="174">
        <v>0</v>
      </c>
      <c r="S57" s="174">
        <v>0</v>
      </c>
      <c r="T57" s="174">
        <v>0</v>
      </c>
      <c r="U57" s="174">
        <v>0</v>
      </c>
      <c r="V57" s="174">
        <v>0</v>
      </c>
      <c r="W57" s="174">
        <v>0</v>
      </c>
      <c r="X57" s="174">
        <v>0</v>
      </c>
      <c r="Y57" s="174">
        <v>0</v>
      </c>
      <c r="Z57" s="174">
        <v>0</v>
      </c>
      <c r="AA57" s="174">
        <f t="shared" si="18"/>
        <v>0</v>
      </c>
      <c r="AC57" s="174">
        <f>AA57-E57</f>
        <v>0</v>
      </c>
      <c r="AD57" s="154"/>
      <c r="AE57" s="174">
        <f>AA57-I57</f>
        <v>0</v>
      </c>
      <c r="AF57" s="159"/>
      <c r="AG57" s="174">
        <f>AA57-M57</f>
        <v>0</v>
      </c>
    </row>
    <row r="58" spans="1:33" s="43" customFormat="1" ht="13.5" thickBot="1" x14ac:dyDescent="0.25">
      <c r="A58" s="325"/>
      <c r="B58" s="326" t="s">
        <v>82</v>
      </c>
      <c r="C58" s="327"/>
      <c r="D58" s="182"/>
      <c r="E58" s="210">
        <f>SUM(E54:E57)</f>
        <v>0</v>
      </c>
      <c r="F58" s="167"/>
      <c r="G58" s="210">
        <f>SUM(G54:G57)</f>
        <v>0</v>
      </c>
      <c r="H58" s="155"/>
      <c r="I58" s="210">
        <f>SUM(I54:I57)</f>
        <v>0</v>
      </c>
      <c r="J58" s="155"/>
      <c r="K58" s="210">
        <f>SUM(K54:K57)</f>
        <v>0</v>
      </c>
      <c r="L58" s="155"/>
      <c r="M58" s="210">
        <f>SUM(M54:M57)</f>
        <v>0</v>
      </c>
      <c r="O58" s="210">
        <f t="shared" ref="O58:Z58" si="20">SUM(O54:O57)</f>
        <v>-4167</v>
      </c>
      <c r="P58" s="210">
        <f t="shared" si="20"/>
        <v>-4167</v>
      </c>
      <c r="Q58" s="210">
        <f t="shared" si="20"/>
        <v>-4167</v>
      </c>
      <c r="R58" s="210">
        <f t="shared" si="20"/>
        <v>-4167</v>
      </c>
      <c r="S58" s="210">
        <f t="shared" si="20"/>
        <v>-4167</v>
      </c>
      <c r="T58" s="210">
        <f t="shared" si="20"/>
        <v>-4167</v>
      </c>
      <c r="U58" s="210">
        <f t="shared" si="20"/>
        <v>-4167</v>
      </c>
      <c r="V58" s="210">
        <f t="shared" si="20"/>
        <v>-4167</v>
      </c>
      <c r="W58" s="210">
        <f t="shared" si="20"/>
        <v>-4167</v>
      </c>
      <c r="X58" s="210">
        <f t="shared" si="20"/>
        <v>-4167</v>
      </c>
      <c r="Y58" s="210">
        <f t="shared" si="20"/>
        <v>-4167</v>
      </c>
      <c r="Z58" s="210">
        <f t="shared" si="20"/>
        <v>-4167</v>
      </c>
      <c r="AA58" s="210">
        <f t="shared" si="18"/>
        <v>-50004</v>
      </c>
      <c r="AB58" s="128"/>
      <c r="AC58" s="210">
        <f>SUM(AC54:AC57)</f>
        <v>-50004</v>
      </c>
      <c r="AD58" s="155"/>
      <c r="AE58" s="210">
        <f>SUM(AE54:AE57)</f>
        <v>-50004</v>
      </c>
      <c r="AF58" s="161"/>
      <c r="AG58" s="210">
        <f>AA58-M58</f>
        <v>-50004</v>
      </c>
    </row>
    <row r="59" spans="1:33" s="43" customFormat="1" ht="13.5" thickBot="1" x14ac:dyDescent="0.25">
      <c r="A59" s="211" t="s">
        <v>84</v>
      </c>
      <c r="B59" s="323"/>
      <c r="C59" s="324"/>
      <c r="D59" s="182"/>
      <c r="E59" s="211">
        <f>E52+E58</f>
        <v>420415</v>
      </c>
      <c r="F59" s="168"/>
      <c r="G59" s="211">
        <f>G52+G58</f>
        <v>0</v>
      </c>
      <c r="H59" s="155"/>
      <c r="I59" s="211">
        <f>I52+I58</f>
        <v>420415</v>
      </c>
      <c r="J59" s="155"/>
      <c r="K59" s="211">
        <f>K52+K58</f>
        <v>0</v>
      </c>
      <c r="L59" s="155"/>
      <c r="M59" s="211">
        <f>M52+M58</f>
        <v>420415</v>
      </c>
      <c r="O59" s="211">
        <f>O52+O58</f>
        <v>35637.226999999999</v>
      </c>
      <c r="P59" s="211">
        <f>P52+P58</f>
        <v>37007.445385351122</v>
      </c>
      <c r="Q59" s="211">
        <f>Q52+Q58</f>
        <v>34536.89366666667</v>
      </c>
      <c r="R59" s="211">
        <f t="shared" ref="R59:Y59" si="21">R52+R58</f>
        <v>34536.89366666667</v>
      </c>
      <c r="S59" s="211">
        <f t="shared" si="21"/>
        <v>34536.89366666667</v>
      </c>
      <c r="T59" s="211">
        <f t="shared" si="21"/>
        <v>35136.89366666667</v>
      </c>
      <c r="U59" s="211">
        <f t="shared" si="21"/>
        <v>34536.89366666667</v>
      </c>
      <c r="V59" s="211">
        <f t="shared" si="21"/>
        <v>35736.89366666667</v>
      </c>
      <c r="W59" s="211">
        <f t="shared" si="21"/>
        <v>35136.89366666667</v>
      </c>
      <c r="X59" s="211">
        <f t="shared" si="21"/>
        <v>34536.89366666667</v>
      </c>
      <c r="Y59" s="211">
        <f t="shared" si="21"/>
        <v>34536.89366666667</v>
      </c>
      <c r="Z59" s="211">
        <f>Z52+Z58</f>
        <v>34537.89366666667</v>
      </c>
      <c r="AA59" s="211">
        <f>AA52+AA58</f>
        <v>420414.60905201791</v>
      </c>
      <c r="AB59" s="128"/>
      <c r="AC59" s="211">
        <f>AC52+AC58</f>
        <v>-0.39094798208680004</v>
      </c>
      <c r="AD59" s="155"/>
      <c r="AE59" s="211">
        <f>AE52+AE58</f>
        <v>-0.39094798208680004</v>
      </c>
      <c r="AF59" s="162"/>
      <c r="AG59" s="211">
        <f>AG52+AG58</f>
        <v>-0.39094798208680004</v>
      </c>
    </row>
    <row r="60" spans="1:33" x14ac:dyDescent="0.2">
      <c r="E60" s="165"/>
      <c r="F60" s="165"/>
      <c r="G60" s="6"/>
      <c r="H60" s="6"/>
      <c r="I60" s="165"/>
      <c r="J60" s="6"/>
      <c r="K60" s="6"/>
      <c r="L60" s="6"/>
      <c r="M60" s="6"/>
      <c r="AC60" s="159"/>
      <c r="AD60" s="159"/>
      <c r="AE60" s="159"/>
      <c r="AF60" s="159"/>
      <c r="AG60" s="160"/>
    </row>
    <row r="61" spans="1:33" x14ac:dyDescent="0.2">
      <c r="B61" s="15"/>
      <c r="E61" s="165"/>
      <c r="F61" s="165"/>
      <c r="G61" s="6"/>
      <c r="H61" s="6"/>
      <c r="I61" s="165"/>
      <c r="J61" s="6"/>
      <c r="K61" s="6"/>
      <c r="L61" s="6"/>
      <c r="M61" s="6"/>
      <c r="AC61" s="159"/>
      <c r="AD61" s="159"/>
      <c r="AE61" s="159"/>
      <c r="AF61" s="159"/>
      <c r="AG61" s="160"/>
    </row>
    <row r="62" spans="1:33" x14ac:dyDescent="0.2">
      <c r="B62" s="17"/>
      <c r="E62" s="165"/>
      <c r="F62" s="165"/>
      <c r="G62" s="6"/>
      <c r="H62" s="6"/>
      <c r="I62" s="165"/>
      <c r="J62" s="6"/>
      <c r="K62" s="6"/>
      <c r="L62" s="6"/>
      <c r="M62" s="6"/>
      <c r="AC62" s="159"/>
      <c r="AD62" s="159"/>
      <c r="AE62" s="159"/>
      <c r="AF62" s="159"/>
      <c r="AG62" s="160"/>
    </row>
    <row r="63" spans="1:33" x14ac:dyDescent="0.2">
      <c r="E63" s="165"/>
      <c r="F63" s="165"/>
      <c r="I63" s="165"/>
      <c r="N63" t="s">
        <v>298</v>
      </c>
      <c r="AC63" s="159"/>
      <c r="AD63" s="159"/>
      <c r="AE63" s="159"/>
      <c r="AF63" s="159"/>
      <c r="AG63" s="160"/>
    </row>
    <row r="64" spans="1:33" x14ac:dyDescent="0.2">
      <c r="E64" s="165"/>
      <c r="F64" s="165"/>
      <c r="I64" s="165"/>
      <c r="N64" t="s">
        <v>81</v>
      </c>
      <c r="AC64" s="159"/>
      <c r="AD64" s="159"/>
      <c r="AE64" s="159"/>
      <c r="AF64" s="159"/>
      <c r="AG64" s="160"/>
    </row>
    <row r="65" spans="2:33" x14ac:dyDescent="0.2">
      <c r="B65" s="105" t="s">
        <v>276</v>
      </c>
      <c r="C65" s="118"/>
      <c r="E65" s="190">
        <f>0.4891*E59</f>
        <v>205624.97649999999</v>
      </c>
      <c r="F65" s="166"/>
      <c r="G65" s="188"/>
      <c r="I65" s="188">
        <f>E65+G65</f>
        <v>205624.97649999999</v>
      </c>
      <c r="K65" s="188"/>
      <c r="M65" s="188">
        <f>I65+K65</f>
        <v>205624.97649999999</v>
      </c>
      <c r="N65" s="200">
        <v>0.4</v>
      </c>
      <c r="O65" s="190">
        <f>IF($N65=0,0,O$59*$N65)</f>
        <v>14254.890800000001</v>
      </c>
      <c r="P65" s="190">
        <f t="shared" ref="O65:Z83" si="22">IF($N65=0,0,P$59*$N65)</f>
        <v>14802.97815414045</v>
      </c>
      <c r="Q65" s="190">
        <f t="shared" si="22"/>
        <v>13814.75746666667</v>
      </c>
      <c r="R65" s="190">
        <f t="shared" si="22"/>
        <v>13814.75746666667</v>
      </c>
      <c r="S65" s="190">
        <f t="shared" si="22"/>
        <v>13814.75746666667</v>
      </c>
      <c r="T65" s="190">
        <f t="shared" si="22"/>
        <v>14054.75746666667</v>
      </c>
      <c r="U65" s="190">
        <f t="shared" si="22"/>
        <v>13814.75746666667</v>
      </c>
      <c r="V65" s="190">
        <f t="shared" si="22"/>
        <v>14294.75746666667</v>
      </c>
      <c r="W65" s="190">
        <f t="shared" si="22"/>
        <v>14054.75746666667</v>
      </c>
      <c r="X65" s="190">
        <f t="shared" si="22"/>
        <v>13814.75746666667</v>
      </c>
      <c r="Y65" s="190">
        <f t="shared" si="22"/>
        <v>13814.75746666667</v>
      </c>
      <c r="Z65" s="190">
        <f t="shared" si="22"/>
        <v>13815.157466666669</v>
      </c>
      <c r="AA65" s="190">
        <f t="shared" ref="AA65:AA85" si="23">SUM(O65:Z65)</f>
        <v>168165.84362080711</v>
      </c>
      <c r="AC65" s="190">
        <f t="shared" ref="AC65:AC85" si="24">$AA65-E65</f>
        <v>-37459.132879192883</v>
      </c>
      <c r="AD65" s="154"/>
      <c r="AE65" s="190">
        <f t="shared" ref="AE65:AE85" si="25">$AA65-I65</f>
        <v>-37459.132879192883</v>
      </c>
      <c r="AF65" s="159"/>
      <c r="AG65" s="190">
        <f t="shared" ref="AG65:AG85" si="26">$AA65-M65</f>
        <v>-37459.132879192883</v>
      </c>
    </row>
    <row r="66" spans="2:33" x14ac:dyDescent="0.2">
      <c r="B66" s="329" t="s">
        <v>277</v>
      </c>
      <c r="C66" s="328"/>
      <c r="E66" s="173">
        <f>0.1145*E59</f>
        <v>48137.517500000002</v>
      </c>
      <c r="F66" s="166"/>
      <c r="G66" s="169"/>
      <c r="I66" s="169">
        <f>E66+G66</f>
        <v>48137.517500000002</v>
      </c>
      <c r="K66" s="169"/>
      <c r="M66" s="169">
        <f>I66+K66</f>
        <v>48137.517500000002</v>
      </c>
      <c r="N66" s="201">
        <v>0.2</v>
      </c>
      <c r="O66" s="173">
        <f t="shared" si="22"/>
        <v>7127.4454000000005</v>
      </c>
      <c r="P66" s="173">
        <f t="shared" si="22"/>
        <v>7401.489077070225</v>
      </c>
      <c r="Q66" s="173">
        <f t="shared" si="22"/>
        <v>6907.3787333333348</v>
      </c>
      <c r="R66" s="173">
        <f t="shared" si="22"/>
        <v>6907.3787333333348</v>
      </c>
      <c r="S66" s="173">
        <f t="shared" si="22"/>
        <v>6907.3787333333348</v>
      </c>
      <c r="T66" s="173">
        <f t="shared" si="22"/>
        <v>7027.3787333333348</v>
      </c>
      <c r="U66" s="173">
        <f t="shared" si="22"/>
        <v>6907.3787333333348</v>
      </c>
      <c r="V66" s="173">
        <f t="shared" si="22"/>
        <v>7147.3787333333348</v>
      </c>
      <c r="W66" s="173">
        <f t="shared" si="22"/>
        <v>7027.3787333333348</v>
      </c>
      <c r="X66" s="173">
        <f t="shared" si="22"/>
        <v>6907.3787333333348</v>
      </c>
      <c r="Y66" s="173">
        <f t="shared" si="22"/>
        <v>6907.3787333333348</v>
      </c>
      <c r="Z66" s="173">
        <f t="shared" si="22"/>
        <v>6907.5787333333346</v>
      </c>
      <c r="AA66" s="173">
        <f t="shared" si="23"/>
        <v>84082.921810403554</v>
      </c>
      <c r="AC66" s="173">
        <f t="shared" si="24"/>
        <v>35945.404310403552</v>
      </c>
      <c r="AD66" s="154"/>
      <c r="AE66" s="173">
        <f t="shared" si="25"/>
        <v>35945.404310403552</v>
      </c>
      <c r="AF66" s="159"/>
      <c r="AG66" s="173">
        <f t="shared" si="26"/>
        <v>35945.404310403552</v>
      </c>
    </row>
    <row r="67" spans="2:33" x14ac:dyDescent="0.2">
      <c r="B67" s="329" t="s">
        <v>278</v>
      </c>
      <c r="C67" s="328"/>
      <c r="E67" s="173">
        <f>0.1795*E59</f>
        <v>75464.492499999993</v>
      </c>
      <c r="F67" s="166"/>
      <c r="G67" s="169"/>
      <c r="I67" s="169">
        <f t="shared" ref="I67:I82" si="27">E67+G67</f>
        <v>75464.492499999993</v>
      </c>
      <c r="K67" s="169"/>
      <c r="M67" s="169">
        <f t="shared" ref="M67:M85" si="28">I67+K67</f>
        <v>75464.492499999993</v>
      </c>
      <c r="N67" s="201">
        <v>0.2</v>
      </c>
      <c r="O67" s="173">
        <f t="shared" si="22"/>
        <v>7127.4454000000005</v>
      </c>
      <c r="P67" s="173">
        <f t="shared" si="22"/>
        <v>7401.489077070225</v>
      </c>
      <c r="Q67" s="173">
        <f t="shared" si="22"/>
        <v>6907.3787333333348</v>
      </c>
      <c r="R67" s="173">
        <f t="shared" si="22"/>
        <v>6907.3787333333348</v>
      </c>
      <c r="S67" s="173">
        <f t="shared" si="22"/>
        <v>6907.3787333333348</v>
      </c>
      <c r="T67" s="173">
        <f t="shared" si="22"/>
        <v>7027.3787333333348</v>
      </c>
      <c r="U67" s="173">
        <f t="shared" si="22"/>
        <v>6907.3787333333348</v>
      </c>
      <c r="V67" s="173">
        <f t="shared" si="22"/>
        <v>7147.3787333333348</v>
      </c>
      <c r="W67" s="173">
        <f t="shared" si="22"/>
        <v>7027.3787333333348</v>
      </c>
      <c r="X67" s="173">
        <f t="shared" si="22"/>
        <v>6907.3787333333348</v>
      </c>
      <c r="Y67" s="173">
        <f t="shared" si="22"/>
        <v>6907.3787333333348</v>
      </c>
      <c r="Z67" s="173">
        <f t="shared" si="22"/>
        <v>6907.5787333333346</v>
      </c>
      <c r="AA67" s="173">
        <f>SUM(O67:Z67)</f>
        <v>84082.921810403554</v>
      </c>
      <c r="AC67" s="173">
        <f t="shared" si="24"/>
        <v>8618.4293104035605</v>
      </c>
      <c r="AD67" s="154"/>
      <c r="AE67" s="173">
        <f t="shared" si="25"/>
        <v>8618.4293104035605</v>
      </c>
      <c r="AF67" s="159"/>
      <c r="AG67" s="173">
        <f>$AA67-M67</f>
        <v>8618.4293104035605</v>
      </c>
    </row>
    <row r="68" spans="2:33" x14ac:dyDescent="0.2">
      <c r="B68" s="329" t="s">
        <v>279</v>
      </c>
      <c r="C68" s="328"/>
      <c r="E68" s="173">
        <v>0</v>
      </c>
      <c r="F68" s="166"/>
      <c r="G68" s="169"/>
      <c r="I68" s="169">
        <f t="shared" si="27"/>
        <v>0</v>
      </c>
      <c r="K68" s="169"/>
      <c r="M68" s="169">
        <f t="shared" si="28"/>
        <v>0</v>
      </c>
      <c r="N68" s="201">
        <v>0</v>
      </c>
      <c r="O68" s="173">
        <f t="shared" si="22"/>
        <v>0</v>
      </c>
      <c r="P68" s="173">
        <f t="shared" si="22"/>
        <v>0</v>
      </c>
      <c r="Q68" s="173">
        <f t="shared" si="22"/>
        <v>0</v>
      </c>
      <c r="R68" s="173">
        <f t="shared" si="22"/>
        <v>0</v>
      </c>
      <c r="S68" s="173">
        <f t="shared" si="22"/>
        <v>0</v>
      </c>
      <c r="T68" s="173">
        <f t="shared" si="22"/>
        <v>0</v>
      </c>
      <c r="U68" s="173">
        <f t="shared" si="22"/>
        <v>0</v>
      </c>
      <c r="V68" s="173">
        <f t="shared" si="22"/>
        <v>0</v>
      </c>
      <c r="W68" s="173">
        <f t="shared" si="22"/>
        <v>0</v>
      </c>
      <c r="X68" s="173">
        <f t="shared" si="22"/>
        <v>0</v>
      </c>
      <c r="Y68" s="173">
        <f t="shared" si="22"/>
        <v>0</v>
      </c>
      <c r="Z68" s="173">
        <f t="shared" si="22"/>
        <v>0</v>
      </c>
      <c r="AA68" s="173">
        <f t="shared" si="23"/>
        <v>0</v>
      </c>
      <c r="AC68" s="173">
        <f t="shared" si="24"/>
        <v>0</v>
      </c>
      <c r="AD68" s="154"/>
      <c r="AE68" s="173">
        <f t="shared" si="25"/>
        <v>0</v>
      </c>
      <c r="AF68" s="159"/>
      <c r="AG68" s="173">
        <f t="shared" si="26"/>
        <v>0</v>
      </c>
    </row>
    <row r="69" spans="2:33" x14ac:dyDescent="0.2">
      <c r="B69" s="329" t="s">
        <v>280</v>
      </c>
      <c r="C69" s="328"/>
      <c r="E69" s="173">
        <v>0</v>
      </c>
      <c r="F69" s="166"/>
      <c r="G69" s="169"/>
      <c r="I69" s="169">
        <f t="shared" si="27"/>
        <v>0</v>
      </c>
      <c r="K69" s="169"/>
      <c r="M69" s="169">
        <f t="shared" si="28"/>
        <v>0</v>
      </c>
      <c r="N69" s="201">
        <v>0</v>
      </c>
      <c r="O69" s="173">
        <f t="shared" si="22"/>
        <v>0</v>
      </c>
      <c r="P69" s="173">
        <f t="shared" si="22"/>
        <v>0</v>
      </c>
      <c r="Q69" s="173">
        <f t="shared" si="22"/>
        <v>0</v>
      </c>
      <c r="R69" s="173">
        <f t="shared" si="22"/>
        <v>0</v>
      </c>
      <c r="S69" s="173">
        <f t="shared" si="22"/>
        <v>0</v>
      </c>
      <c r="T69" s="173">
        <f t="shared" si="22"/>
        <v>0</v>
      </c>
      <c r="U69" s="173">
        <f t="shared" si="22"/>
        <v>0</v>
      </c>
      <c r="V69" s="173">
        <f t="shared" si="22"/>
        <v>0</v>
      </c>
      <c r="W69" s="173">
        <f t="shared" si="22"/>
        <v>0</v>
      </c>
      <c r="X69" s="173">
        <f t="shared" si="22"/>
        <v>0</v>
      </c>
      <c r="Y69" s="173">
        <f t="shared" si="22"/>
        <v>0</v>
      </c>
      <c r="Z69" s="173">
        <f t="shared" si="22"/>
        <v>0</v>
      </c>
      <c r="AA69" s="173">
        <f t="shared" si="23"/>
        <v>0</v>
      </c>
      <c r="AC69" s="173">
        <f t="shared" si="24"/>
        <v>0</v>
      </c>
      <c r="AD69" s="154"/>
      <c r="AE69" s="173">
        <f t="shared" si="25"/>
        <v>0</v>
      </c>
      <c r="AF69" s="159"/>
      <c r="AG69" s="173">
        <f t="shared" si="26"/>
        <v>0</v>
      </c>
    </row>
    <row r="70" spans="2:33" x14ac:dyDescent="0.2">
      <c r="B70" s="329" t="s">
        <v>281</v>
      </c>
      <c r="C70" s="328"/>
      <c r="E70" s="173">
        <v>0</v>
      </c>
      <c r="F70" s="166"/>
      <c r="G70" s="169"/>
      <c r="I70" s="169">
        <f t="shared" si="27"/>
        <v>0</v>
      </c>
      <c r="K70" s="169"/>
      <c r="M70" s="169">
        <f t="shared" si="28"/>
        <v>0</v>
      </c>
      <c r="N70" s="201">
        <v>0</v>
      </c>
      <c r="O70" s="173">
        <f t="shared" si="22"/>
        <v>0</v>
      </c>
      <c r="P70" s="173">
        <f t="shared" si="22"/>
        <v>0</v>
      </c>
      <c r="Q70" s="173">
        <f t="shared" si="22"/>
        <v>0</v>
      </c>
      <c r="R70" s="173">
        <f t="shared" si="22"/>
        <v>0</v>
      </c>
      <c r="S70" s="173">
        <f t="shared" si="22"/>
        <v>0</v>
      </c>
      <c r="T70" s="173">
        <f t="shared" si="22"/>
        <v>0</v>
      </c>
      <c r="U70" s="173">
        <f t="shared" si="22"/>
        <v>0</v>
      </c>
      <c r="V70" s="173">
        <f t="shared" si="22"/>
        <v>0</v>
      </c>
      <c r="W70" s="173">
        <f t="shared" si="22"/>
        <v>0</v>
      </c>
      <c r="X70" s="173">
        <f t="shared" si="22"/>
        <v>0</v>
      </c>
      <c r="Y70" s="173">
        <f t="shared" si="22"/>
        <v>0</v>
      </c>
      <c r="Z70" s="173">
        <f t="shared" si="22"/>
        <v>0</v>
      </c>
      <c r="AA70" s="173">
        <f t="shared" si="23"/>
        <v>0</v>
      </c>
      <c r="AC70" s="173">
        <f t="shared" si="24"/>
        <v>0</v>
      </c>
      <c r="AD70" s="154"/>
      <c r="AE70" s="173">
        <f t="shared" si="25"/>
        <v>0</v>
      </c>
      <c r="AF70" s="159"/>
      <c r="AG70" s="173">
        <f t="shared" si="26"/>
        <v>0</v>
      </c>
    </row>
    <row r="71" spans="2:33" x14ac:dyDescent="0.2">
      <c r="B71" s="329" t="s">
        <v>282</v>
      </c>
      <c r="C71" s="328"/>
      <c r="E71" s="173">
        <v>0</v>
      </c>
      <c r="F71" s="166"/>
      <c r="G71" s="169"/>
      <c r="I71" s="169">
        <f t="shared" si="27"/>
        <v>0</v>
      </c>
      <c r="K71" s="169"/>
      <c r="M71" s="169">
        <f t="shared" si="28"/>
        <v>0</v>
      </c>
      <c r="N71" s="201">
        <v>0</v>
      </c>
      <c r="O71" s="173">
        <f t="shared" si="22"/>
        <v>0</v>
      </c>
      <c r="P71" s="173">
        <f t="shared" si="22"/>
        <v>0</v>
      </c>
      <c r="Q71" s="173">
        <f t="shared" si="22"/>
        <v>0</v>
      </c>
      <c r="R71" s="173">
        <f t="shared" si="22"/>
        <v>0</v>
      </c>
      <c r="S71" s="173">
        <f t="shared" si="22"/>
        <v>0</v>
      </c>
      <c r="T71" s="173">
        <f t="shared" si="22"/>
        <v>0</v>
      </c>
      <c r="U71" s="173">
        <f t="shared" si="22"/>
        <v>0</v>
      </c>
      <c r="V71" s="173">
        <f t="shared" si="22"/>
        <v>0</v>
      </c>
      <c r="W71" s="173">
        <f t="shared" si="22"/>
        <v>0</v>
      </c>
      <c r="X71" s="173">
        <f t="shared" si="22"/>
        <v>0</v>
      </c>
      <c r="Y71" s="173">
        <f t="shared" si="22"/>
        <v>0</v>
      </c>
      <c r="Z71" s="173">
        <f t="shared" si="22"/>
        <v>0</v>
      </c>
      <c r="AA71" s="173">
        <f t="shared" si="23"/>
        <v>0</v>
      </c>
      <c r="AC71" s="173">
        <f t="shared" si="24"/>
        <v>0</v>
      </c>
      <c r="AD71" s="154"/>
      <c r="AE71" s="173">
        <f t="shared" si="25"/>
        <v>0</v>
      </c>
      <c r="AF71" s="159"/>
      <c r="AG71" s="173">
        <f t="shared" si="26"/>
        <v>0</v>
      </c>
    </row>
    <row r="72" spans="2:33" x14ac:dyDescent="0.2">
      <c r="B72" s="329" t="s">
        <v>283</v>
      </c>
      <c r="C72" s="328"/>
      <c r="E72" s="173">
        <f>0.0918*E59</f>
        <v>38594.097000000002</v>
      </c>
      <c r="F72" s="166"/>
      <c r="G72" s="169"/>
      <c r="I72" s="169">
        <f t="shared" si="27"/>
        <v>38594.097000000002</v>
      </c>
      <c r="K72" s="169"/>
      <c r="M72" s="169">
        <f t="shared" si="28"/>
        <v>38594.097000000002</v>
      </c>
      <c r="N72" s="201">
        <v>0.05</v>
      </c>
      <c r="O72" s="173">
        <f t="shared" si="22"/>
        <v>1781.8613500000001</v>
      </c>
      <c r="P72" s="173">
        <f t="shared" si="22"/>
        <v>1850.3722692675562</v>
      </c>
      <c r="Q72" s="173">
        <f t="shared" si="22"/>
        <v>1726.8446833333337</v>
      </c>
      <c r="R72" s="173">
        <f t="shared" si="22"/>
        <v>1726.8446833333337</v>
      </c>
      <c r="S72" s="173">
        <f t="shared" si="22"/>
        <v>1726.8446833333337</v>
      </c>
      <c r="T72" s="173">
        <f t="shared" si="22"/>
        <v>1756.8446833333337</v>
      </c>
      <c r="U72" s="173">
        <f t="shared" si="22"/>
        <v>1726.8446833333337</v>
      </c>
      <c r="V72" s="173">
        <f t="shared" si="22"/>
        <v>1786.8446833333337</v>
      </c>
      <c r="W72" s="173">
        <f t="shared" si="22"/>
        <v>1756.8446833333337</v>
      </c>
      <c r="X72" s="173">
        <f t="shared" si="22"/>
        <v>1726.8446833333337</v>
      </c>
      <c r="Y72" s="173">
        <f t="shared" si="22"/>
        <v>1726.8446833333337</v>
      </c>
      <c r="Z72" s="173">
        <f t="shared" si="22"/>
        <v>1726.8946833333337</v>
      </c>
      <c r="AA72" s="173">
        <f t="shared" si="23"/>
        <v>21020.730452600888</v>
      </c>
      <c r="AC72" s="173">
        <f t="shared" si="24"/>
        <v>-17573.366547399113</v>
      </c>
      <c r="AD72" s="154"/>
      <c r="AE72" s="173">
        <f t="shared" si="25"/>
        <v>-17573.366547399113</v>
      </c>
      <c r="AF72" s="159"/>
      <c r="AG72" s="173">
        <f t="shared" si="26"/>
        <v>-17573.366547399113</v>
      </c>
    </row>
    <row r="73" spans="2:33" x14ac:dyDescent="0.2">
      <c r="B73" s="329" t="s">
        <v>284</v>
      </c>
      <c r="C73" s="328"/>
      <c r="E73" s="173">
        <v>0</v>
      </c>
      <c r="F73" s="166"/>
      <c r="G73" s="169"/>
      <c r="I73" s="169">
        <f t="shared" si="27"/>
        <v>0</v>
      </c>
      <c r="K73" s="169"/>
      <c r="M73" s="169">
        <f t="shared" si="28"/>
        <v>0</v>
      </c>
      <c r="N73" s="201">
        <v>0</v>
      </c>
      <c r="O73" s="173">
        <f t="shared" si="22"/>
        <v>0</v>
      </c>
      <c r="P73" s="173">
        <f t="shared" si="22"/>
        <v>0</v>
      </c>
      <c r="Q73" s="173">
        <f t="shared" si="22"/>
        <v>0</v>
      </c>
      <c r="R73" s="173">
        <f t="shared" si="22"/>
        <v>0</v>
      </c>
      <c r="S73" s="173">
        <f t="shared" si="22"/>
        <v>0</v>
      </c>
      <c r="T73" s="173">
        <f t="shared" si="22"/>
        <v>0</v>
      </c>
      <c r="U73" s="173">
        <f t="shared" si="22"/>
        <v>0</v>
      </c>
      <c r="V73" s="173">
        <f t="shared" si="22"/>
        <v>0</v>
      </c>
      <c r="W73" s="173">
        <f t="shared" si="22"/>
        <v>0</v>
      </c>
      <c r="X73" s="173">
        <f t="shared" si="22"/>
        <v>0</v>
      </c>
      <c r="Y73" s="173">
        <f t="shared" si="22"/>
        <v>0</v>
      </c>
      <c r="Z73" s="173">
        <f t="shared" si="22"/>
        <v>0</v>
      </c>
      <c r="AA73" s="173">
        <f t="shared" si="23"/>
        <v>0</v>
      </c>
      <c r="AC73" s="173">
        <f t="shared" si="24"/>
        <v>0</v>
      </c>
      <c r="AD73" s="154"/>
      <c r="AE73" s="173">
        <f t="shared" si="25"/>
        <v>0</v>
      </c>
      <c r="AF73" s="159"/>
      <c r="AG73" s="173">
        <f t="shared" si="26"/>
        <v>0</v>
      </c>
    </row>
    <row r="74" spans="2:33" x14ac:dyDescent="0.2">
      <c r="B74" s="329" t="s">
        <v>285</v>
      </c>
      <c r="C74" s="328"/>
      <c r="E74" s="173">
        <v>0</v>
      </c>
      <c r="F74" s="166"/>
      <c r="G74" s="169"/>
      <c r="I74" s="169">
        <f t="shared" si="27"/>
        <v>0</v>
      </c>
      <c r="K74" s="169"/>
      <c r="M74" s="169">
        <f t="shared" si="28"/>
        <v>0</v>
      </c>
      <c r="N74" s="201">
        <v>0</v>
      </c>
      <c r="O74" s="173">
        <f t="shared" si="22"/>
        <v>0</v>
      </c>
      <c r="P74" s="173">
        <f t="shared" si="22"/>
        <v>0</v>
      </c>
      <c r="Q74" s="173">
        <f t="shared" si="22"/>
        <v>0</v>
      </c>
      <c r="R74" s="173">
        <f t="shared" si="22"/>
        <v>0</v>
      </c>
      <c r="S74" s="173">
        <f t="shared" si="22"/>
        <v>0</v>
      </c>
      <c r="T74" s="173">
        <f t="shared" si="22"/>
        <v>0</v>
      </c>
      <c r="U74" s="173">
        <f t="shared" si="22"/>
        <v>0</v>
      </c>
      <c r="V74" s="173">
        <f t="shared" si="22"/>
        <v>0</v>
      </c>
      <c r="W74" s="173">
        <f t="shared" si="22"/>
        <v>0</v>
      </c>
      <c r="X74" s="173">
        <f t="shared" si="22"/>
        <v>0</v>
      </c>
      <c r="Y74" s="173">
        <f t="shared" si="22"/>
        <v>0</v>
      </c>
      <c r="Z74" s="173">
        <f t="shared" si="22"/>
        <v>0</v>
      </c>
      <c r="AA74" s="173">
        <f t="shared" si="23"/>
        <v>0</v>
      </c>
      <c r="AC74" s="173">
        <f t="shared" si="24"/>
        <v>0</v>
      </c>
      <c r="AD74" s="154"/>
      <c r="AE74" s="173">
        <f t="shared" si="25"/>
        <v>0</v>
      </c>
      <c r="AF74" s="159"/>
      <c r="AG74" s="173">
        <f t="shared" si="26"/>
        <v>0</v>
      </c>
    </row>
    <row r="75" spans="2:33" x14ac:dyDescent="0.2">
      <c r="B75" s="329" t="s">
        <v>286</v>
      </c>
      <c r="C75" s="328"/>
      <c r="E75" s="173">
        <v>0</v>
      </c>
      <c r="F75" s="166"/>
      <c r="G75" s="169"/>
      <c r="I75" s="169">
        <f t="shared" si="27"/>
        <v>0</v>
      </c>
      <c r="K75" s="169"/>
      <c r="M75" s="169">
        <f t="shared" si="28"/>
        <v>0</v>
      </c>
      <c r="N75" s="201">
        <v>0</v>
      </c>
      <c r="O75" s="173">
        <f t="shared" si="22"/>
        <v>0</v>
      </c>
      <c r="P75" s="173">
        <f t="shared" si="22"/>
        <v>0</v>
      </c>
      <c r="Q75" s="173">
        <f t="shared" si="22"/>
        <v>0</v>
      </c>
      <c r="R75" s="173">
        <f t="shared" si="22"/>
        <v>0</v>
      </c>
      <c r="S75" s="173">
        <f t="shared" si="22"/>
        <v>0</v>
      </c>
      <c r="T75" s="173">
        <f t="shared" si="22"/>
        <v>0</v>
      </c>
      <c r="U75" s="173">
        <f t="shared" si="22"/>
        <v>0</v>
      </c>
      <c r="V75" s="173">
        <f t="shared" si="22"/>
        <v>0</v>
      </c>
      <c r="W75" s="173">
        <f t="shared" si="22"/>
        <v>0</v>
      </c>
      <c r="X75" s="173">
        <f t="shared" si="22"/>
        <v>0</v>
      </c>
      <c r="Y75" s="173">
        <f t="shared" si="22"/>
        <v>0</v>
      </c>
      <c r="Z75" s="173">
        <f t="shared" si="22"/>
        <v>0</v>
      </c>
      <c r="AA75" s="173">
        <f t="shared" si="23"/>
        <v>0</v>
      </c>
      <c r="AC75" s="173">
        <f t="shared" si="24"/>
        <v>0</v>
      </c>
      <c r="AD75" s="154"/>
      <c r="AE75" s="173">
        <f t="shared" si="25"/>
        <v>0</v>
      </c>
      <c r="AF75" s="159"/>
      <c r="AG75" s="173">
        <f t="shared" si="26"/>
        <v>0</v>
      </c>
    </row>
    <row r="76" spans="2:33" x14ac:dyDescent="0.2">
      <c r="B76" s="329" t="s">
        <v>287</v>
      </c>
      <c r="C76" s="328"/>
      <c r="E76" s="173">
        <v>0</v>
      </c>
      <c r="F76" s="166"/>
      <c r="G76" s="169"/>
      <c r="I76" s="169">
        <f t="shared" si="27"/>
        <v>0</v>
      </c>
      <c r="K76" s="169"/>
      <c r="M76" s="169">
        <f t="shared" si="28"/>
        <v>0</v>
      </c>
      <c r="N76" s="201">
        <v>0</v>
      </c>
      <c r="O76" s="173">
        <f t="shared" si="22"/>
        <v>0</v>
      </c>
      <c r="P76" s="173">
        <f t="shared" si="22"/>
        <v>0</v>
      </c>
      <c r="Q76" s="173">
        <f t="shared" si="22"/>
        <v>0</v>
      </c>
      <c r="R76" s="173">
        <f t="shared" si="22"/>
        <v>0</v>
      </c>
      <c r="S76" s="173">
        <f t="shared" si="22"/>
        <v>0</v>
      </c>
      <c r="T76" s="173">
        <f t="shared" si="22"/>
        <v>0</v>
      </c>
      <c r="U76" s="173">
        <f t="shared" si="22"/>
        <v>0</v>
      </c>
      <c r="V76" s="173">
        <f t="shared" si="22"/>
        <v>0</v>
      </c>
      <c r="W76" s="173">
        <f t="shared" si="22"/>
        <v>0</v>
      </c>
      <c r="X76" s="173">
        <f t="shared" si="22"/>
        <v>0</v>
      </c>
      <c r="Y76" s="173">
        <f t="shared" si="22"/>
        <v>0</v>
      </c>
      <c r="Z76" s="173">
        <f t="shared" si="22"/>
        <v>0</v>
      </c>
      <c r="AA76" s="173">
        <f t="shared" si="23"/>
        <v>0</v>
      </c>
      <c r="AC76" s="173">
        <f t="shared" si="24"/>
        <v>0</v>
      </c>
      <c r="AD76" s="154"/>
      <c r="AE76" s="173">
        <f t="shared" si="25"/>
        <v>0</v>
      </c>
      <c r="AF76" s="159"/>
      <c r="AG76" s="173">
        <f t="shared" si="26"/>
        <v>0</v>
      </c>
    </row>
    <row r="77" spans="2:33" x14ac:dyDescent="0.2">
      <c r="B77" s="329" t="s">
        <v>288</v>
      </c>
      <c r="C77" s="328"/>
      <c r="E77" s="173">
        <v>0</v>
      </c>
      <c r="F77" s="166"/>
      <c r="G77" s="169"/>
      <c r="I77" s="169">
        <f t="shared" si="27"/>
        <v>0</v>
      </c>
      <c r="K77" s="169"/>
      <c r="M77" s="169">
        <f t="shared" si="28"/>
        <v>0</v>
      </c>
      <c r="N77" s="201">
        <v>0.15</v>
      </c>
      <c r="O77" s="173">
        <f t="shared" si="22"/>
        <v>5345.5840499999995</v>
      </c>
      <c r="P77" s="173">
        <f t="shared" si="22"/>
        <v>5551.1168078026685</v>
      </c>
      <c r="Q77" s="173">
        <f t="shared" si="22"/>
        <v>5180.5340500000002</v>
      </c>
      <c r="R77" s="173">
        <f t="shared" si="22"/>
        <v>5180.5340500000002</v>
      </c>
      <c r="S77" s="173">
        <f t="shared" si="22"/>
        <v>5180.5340500000002</v>
      </c>
      <c r="T77" s="173">
        <f t="shared" si="22"/>
        <v>5270.5340500000002</v>
      </c>
      <c r="U77" s="173">
        <f t="shared" si="22"/>
        <v>5180.5340500000002</v>
      </c>
      <c r="V77" s="173">
        <f t="shared" si="22"/>
        <v>5360.5340500000002</v>
      </c>
      <c r="W77" s="173">
        <f t="shared" si="22"/>
        <v>5270.5340500000002</v>
      </c>
      <c r="X77" s="173">
        <f t="shared" si="22"/>
        <v>5180.5340500000002</v>
      </c>
      <c r="Y77" s="173">
        <f t="shared" si="22"/>
        <v>5180.5340500000002</v>
      </c>
      <c r="Z77" s="173">
        <f t="shared" si="22"/>
        <v>5180.6840500000008</v>
      </c>
      <c r="AA77" s="173">
        <f t="shared" si="23"/>
        <v>63062.191357802687</v>
      </c>
      <c r="AC77" s="173">
        <f t="shared" si="24"/>
        <v>63062.191357802687</v>
      </c>
      <c r="AD77" s="154"/>
      <c r="AE77" s="173">
        <f t="shared" si="25"/>
        <v>63062.191357802687</v>
      </c>
      <c r="AF77" s="159"/>
      <c r="AG77" s="173">
        <f t="shared" si="26"/>
        <v>63062.191357802687</v>
      </c>
    </row>
    <row r="78" spans="2:33" x14ac:dyDescent="0.2">
      <c r="B78" s="329" t="s">
        <v>289</v>
      </c>
      <c r="C78" s="328"/>
      <c r="E78" s="173">
        <v>0</v>
      </c>
      <c r="F78" s="166"/>
      <c r="G78" s="169"/>
      <c r="I78" s="169">
        <f t="shared" si="27"/>
        <v>0</v>
      </c>
      <c r="K78" s="169"/>
      <c r="M78" s="169">
        <f t="shared" si="28"/>
        <v>0</v>
      </c>
      <c r="N78" s="201">
        <v>0</v>
      </c>
      <c r="O78" s="173">
        <f t="shared" si="22"/>
        <v>0</v>
      </c>
      <c r="P78" s="173">
        <f t="shared" si="22"/>
        <v>0</v>
      </c>
      <c r="Q78" s="173">
        <f t="shared" si="22"/>
        <v>0</v>
      </c>
      <c r="R78" s="173">
        <f t="shared" si="22"/>
        <v>0</v>
      </c>
      <c r="S78" s="173">
        <f t="shared" si="22"/>
        <v>0</v>
      </c>
      <c r="T78" s="173">
        <f t="shared" si="22"/>
        <v>0</v>
      </c>
      <c r="U78" s="173">
        <f t="shared" si="22"/>
        <v>0</v>
      </c>
      <c r="V78" s="173">
        <f t="shared" si="22"/>
        <v>0</v>
      </c>
      <c r="W78" s="173">
        <f t="shared" si="22"/>
        <v>0</v>
      </c>
      <c r="X78" s="173">
        <f t="shared" si="22"/>
        <v>0</v>
      </c>
      <c r="Y78" s="173">
        <f t="shared" si="22"/>
        <v>0</v>
      </c>
      <c r="Z78" s="173">
        <f t="shared" si="22"/>
        <v>0</v>
      </c>
      <c r="AA78" s="173">
        <f t="shared" si="23"/>
        <v>0</v>
      </c>
      <c r="AC78" s="173">
        <f t="shared" si="24"/>
        <v>0</v>
      </c>
      <c r="AD78" s="154"/>
      <c r="AE78" s="173">
        <f t="shared" si="25"/>
        <v>0</v>
      </c>
      <c r="AF78" s="159"/>
      <c r="AG78" s="173">
        <f t="shared" si="26"/>
        <v>0</v>
      </c>
    </row>
    <row r="79" spans="2:33" x14ac:dyDescent="0.2">
      <c r="B79" s="329" t="s">
        <v>290</v>
      </c>
      <c r="C79" s="328"/>
      <c r="E79" s="173">
        <f>0.035*E59</f>
        <v>14714.525000000001</v>
      </c>
      <c r="F79" s="166"/>
      <c r="G79" s="169"/>
      <c r="I79" s="169">
        <f t="shared" si="27"/>
        <v>14714.525000000001</v>
      </c>
      <c r="K79" s="169">
        <v>7821</v>
      </c>
      <c r="M79" s="169">
        <f t="shared" si="28"/>
        <v>22535.525000000001</v>
      </c>
      <c r="N79" s="201">
        <v>0</v>
      </c>
      <c r="O79" s="173">
        <f t="shared" si="22"/>
        <v>0</v>
      </c>
      <c r="P79" s="173">
        <f t="shared" si="22"/>
        <v>0</v>
      </c>
      <c r="Q79" s="173">
        <f t="shared" si="22"/>
        <v>0</v>
      </c>
      <c r="R79" s="173">
        <f t="shared" si="22"/>
        <v>0</v>
      </c>
      <c r="S79" s="173">
        <f t="shared" si="22"/>
        <v>0</v>
      </c>
      <c r="T79" s="173">
        <f t="shared" si="22"/>
        <v>0</v>
      </c>
      <c r="U79" s="173">
        <f t="shared" si="22"/>
        <v>0</v>
      </c>
      <c r="V79" s="173">
        <f t="shared" si="22"/>
        <v>0</v>
      </c>
      <c r="W79" s="173">
        <f t="shared" si="22"/>
        <v>0</v>
      </c>
      <c r="X79" s="173">
        <f t="shared" si="22"/>
        <v>0</v>
      </c>
      <c r="Y79" s="173">
        <f t="shared" si="22"/>
        <v>0</v>
      </c>
      <c r="Z79" s="173">
        <f t="shared" si="22"/>
        <v>0</v>
      </c>
      <c r="AA79" s="173">
        <f t="shared" si="23"/>
        <v>0</v>
      </c>
      <c r="AC79" s="173">
        <f t="shared" si="24"/>
        <v>-14714.525000000001</v>
      </c>
      <c r="AD79" s="154"/>
      <c r="AE79" s="173">
        <f t="shared" si="25"/>
        <v>-14714.525000000001</v>
      </c>
      <c r="AF79" s="159"/>
      <c r="AG79" s="173">
        <f t="shared" si="26"/>
        <v>-22535.525000000001</v>
      </c>
    </row>
    <row r="80" spans="2:33" x14ac:dyDescent="0.2">
      <c r="B80" s="329" t="s">
        <v>291</v>
      </c>
      <c r="C80" s="328"/>
      <c r="E80" s="173">
        <v>0</v>
      </c>
      <c r="F80" s="166"/>
      <c r="G80" s="169"/>
      <c r="I80" s="169">
        <f t="shared" si="27"/>
        <v>0</v>
      </c>
      <c r="K80" s="169"/>
      <c r="M80" s="169">
        <f t="shared" si="28"/>
        <v>0</v>
      </c>
      <c r="N80" s="201">
        <v>0</v>
      </c>
      <c r="O80" s="173">
        <f t="shared" si="22"/>
        <v>0</v>
      </c>
      <c r="P80" s="173">
        <f t="shared" si="22"/>
        <v>0</v>
      </c>
      <c r="Q80" s="173">
        <f t="shared" si="22"/>
        <v>0</v>
      </c>
      <c r="R80" s="173">
        <f t="shared" si="22"/>
        <v>0</v>
      </c>
      <c r="S80" s="173">
        <f t="shared" si="22"/>
        <v>0</v>
      </c>
      <c r="T80" s="173">
        <f t="shared" si="22"/>
        <v>0</v>
      </c>
      <c r="U80" s="173">
        <f t="shared" si="22"/>
        <v>0</v>
      </c>
      <c r="V80" s="173">
        <f t="shared" si="22"/>
        <v>0</v>
      </c>
      <c r="W80" s="173">
        <f t="shared" si="22"/>
        <v>0</v>
      </c>
      <c r="X80" s="173">
        <f t="shared" si="22"/>
        <v>0</v>
      </c>
      <c r="Y80" s="173">
        <f t="shared" si="22"/>
        <v>0</v>
      </c>
      <c r="Z80" s="173">
        <f t="shared" si="22"/>
        <v>0</v>
      </c>
      <c r="AA80" s="173">
        <f t="shared" si="23"/>
        <v>0</v>
      </c>
      <c r="AC80" s="173">
        <f t="shared" si="24"/>
        <v>0</v>
      </c>
      <c r="AD80" s="154"/>
      <c r="AE80" s="173">
        <f t="shared" si="25"/>
        <v>0</v>
      </c>
      <c r="AF80" s="159"/>
      <c r="AG80" s="173">
        <f t="shared" si="26"/>
        <v>0</v>
      </c>
    </row>
    <row r="81" spans="2:33" x14ac:dyDescent="0.2">
      <c r="B81" s="329" t="s">
        <v>294</v>
      </c>
      <c r="C81" s="328"/>
      <c r="E81" s="173">
        <v>0</v>
      </c>
      <c r="F81" s="166"/>
      <c r="G81" s="169"/>
      <c r="I81" s="169">
        <f t="shared" si="27"/>
        <v>0</v>
      </c>
      <c r="K81" s="169"/>
      <c r="M81" s="169">
        <f t="shared" si="28"/>
        <v>0</v>
      </c>
      <c r="N81" s="201">
        <v>0</v>
      </c>
      <c r="O81" s="173">
        <f t="shared" si="22"/>
        <v>0</v>
      </c>
      <c r="P81" s="173">
        <f t="shared" si="22"/>
        <v>0</v>
      </c>
      <c r="Q81" s="173">
        <f t="shared" si="22"/>
        <v>0</v>
      </c>
      <c r="R81" s="173">
        <f t="shared" si="22"/>
        <v>0</v>
      </c>
      <c r="S81" s="173">
        <f t="shared" si="22"/>
        <v>0</v>
      </c>
      <c r="T81" s="173">
        <f t="shared" si="22"/>
        <v>0</v>
      </c>
      <c r="U81" s="173">
        <f t="shared" si="22"/>
        <v>0</v>
      </c>
      <c r="V81" s="173">
        <f t="shared" si="22"/>
        <v>0</v>
      </c>
      <c r="W81" s="173">
        <f t="shared" si="22"/>
        <v>0</v>
      </c>
      <c r="X81" s="173">
        <f t="shared" si="22"/>
        <v>0</v>
      </c>
      <c r="Y81" s="173">
        <f t="shared" si="22"/>
        <v>0</v>
      </c>
      <c r="Z81" s="173">
        <f t="shared" si="22"/>
        <v>0</v>
      </c>
      <c r="AA81" s="173">
        <f t="shared" si="23"/>
        <v>0</v>
      </c>
      <c r="AC81" s="173">
        <f t="shared" si="24"/>
        <v>0</v>
      </c>
      <c r="AD81" s="154"/>
      <c r="AE81" s="173">
        <f t="shared" si="25"/>
        <v>0</v>
      </c>
      <c r="AF81" s="159"/>
      <c r="AG81" s="173">
        <f t="shared" si="26"/>
        <v>0</v>
      </c>
    </row>
    <row r="82" spans="2:33" x14ac:dyDescent="0.2">
      <c r="B82" s="329" t="s">
        <v>292</v>
      </c>
      <c r="C82" s="328"/>
      <c r="E82" s="173">
        <v>0</v>
      </c>
      <c r="F82" s="166"/>
      <c r="G82" s="169"/>
      <c r="I82" s="169">
        <f t="shared" si="27"/>
        <v>0</v>
      </c>
      <c r="K82" s="169"/>
      <c r="M82" s="169">
        <f t="shared" si="28"/>
        <v>0</v>
      </c>
      <c r="N82" s="201">
        <v>0</v>
      </c>
      <c r="O82" s="173">
        <f t="shared" si="22"/>
        <v>0</v>
      </c>
      <c r="P82" s="173">
        <f t="shared" si="22"/>
        <v>0</v>
      </c>
      <c r="Q82" s="173">
        <f t="shared" si="22"/>
        <v>0</v>
      </c>
      <c r="R82" s="173">
        <f t="shared" si="22"/>
        <v>0</v>
      </c>
      <c r="S82" s="173">
        <f t="shared" si="22"/>
        <v>0</v>
      </c>
      <c r="T82" s="173">
        <f t="shared" si="22"/>
        <v>0</v>
      </c>
      <c r="U82" s="173">
        <f t="shared" si="22"/>
        <v>0</v>
      </c>
      <c r="V82" s="173">
        <f t="shared" si="22"/>
        <v>0</v>
      </c>
      <c r="W82" s="173">
        <f t="shared" si="22"/>
        <v>0</v>
      </c>
      <c r="X82" s="173">
        <f t="shared" si="22"/>
        <v>0</v>
      </c>
      <c r="Y82" s="173">
        <f t="shared" si="22"/>
        <v>0</v>
      </c>
      <c r="Z82" s="173">
        <f t="shared" si="22"/>
        <v>0</v>
      </c>
      <c r="AA82" s="173">
        <f t="shared" si="23"/>
        <v>0</v>
      </c>
      <c r="AC82" s="173">
        <f t="shared" si="24"/>
        <v>0</v>
      </c>
      <c r="AD82" s="154"/>
      <c r="AE82" s="173">
        <f t="shared" si="25"/>
        <v>0</v>
      </c>
      <c r="AF82" s="159"/>
      <c r="AG82" s="173">
        <f t="shared" si="26"/>
        <v>0</v>
      </c>
    </row>
    <row r="83" spans="2:33" x14ac:dyDescent="0.2">
      <c r="B83" s="329" t="s">
        <v>293</v>
      </c>
      <c r="C83" s="328"/>
      <c r="E83" s="173">
        <v>0</v>
      </c>
      <c r="F83" s="166"/>
      <c r="G83" s="169"/>
      <c r="I83" s="169">
        <f>E83+G83</f>
        <v>0</v>
      </c>
      <c r="K83" s="169"/>
      <c r="M83" s="169">
        <f t="shared" si="28"/>
        <v>0</v>
      </c>
      <c r="N83" s="201">
        <v>0</v>
      </c>
      <c r="O83" s="173">
        <f t="shared" si="22"/>
        <v>0</v>
      </c>
      <c r="P83" s="173">
        <f t="shared" si="22"/>
        <v>0</v>
      </c>
      <c r="Q83" s="173">
        <f t="shared" si="22"/>
        <v>0</v>
      </c>
      <c r="R83" s="173">
        <f t="shared" si="22"/>
        <v>0</v>
      </c>
      <c r="S83" s="173">
        <f t="shared" si="22"/>
        <v>0</v>
      </c>
      <c r="T83" s="173">
        <f t="shared" si="22"/>
        <v>0</v>
      </c>
      <c r="U83" s="173">
        <f t="shared" si="22"/>
        <v>0</v>
      </c>
      <c r="V83" s="173">
        <f t="shared" si="22"/>
        <v>0</v>
      </c>
      <c r="W83" s="173">
        <f t="shared" si="22"/>
        <v>0</v>
      </c>
      <c r="X83" s="173">
        <f t="shared" si="22"/>
        <v>0</v>
      </c>
      <c r="Y83" s="173">
        <f t="shared" si="22"/>
        <v>0</v>
      </c>
      <c r="Z83" s="173">
        <f t="shared" si="22"/>
        <v>0</v>
      </c>
      <c r="AA83" s="173">
        <f t="shared" si="23"/>
        <v>0</v>
      </c>
      <c r="AC83" s="173">
        <f t="shared" si="24"/>
        <v>0</v>
      </c>
      <c r="AD83" s="154"/>
      <c r="AE83" s="173">
        <f t="shared" si="25"/>
        <v>0</v>
      </c>
      <c r="AF83" s="159"/>
      <c r="AG83" s="173">
        <f t="shared" si="26"/>
        <v>0</v>
      </c>
    </row>
    <row r="84" spans="2:33" x14ac:dyDescent="0.2">
      <c r="B84" s="329" t="s">
        <v>297</v>
      </c>
      <c r="C84" s="328"/>
      <c r="E84" s="343">
        <f>0.05*E59</f>
        <v>21020.75</v>
      </c>
      <c r="F84" s="166"/>
      <c r="G84" s="169"/>
      <c r="I84" s="169">
        <f>E84+G84</f>
        <v>21020.75</v>
      </c>
      <c r="K84" s="169"/>
      <c r="M84" s="169">
        <f t="shared" si="28"/>
        <v>21020.75</v>
      </c>
      <c r="N84" s="201">
        <v>0</v>
      </c>
      <c r="O84" s="341"/>
      <c r="P84" s="341"/>
      <c r="Q84" s="341"/>
      <c r="R84" s="341"/>
      <c r="S84" s="341"/>
      <c r="T84" s="341"/>
      <c r="U84" s="341"/>
      <c r="V84" s="341"/>
      <c r="W84" s="341"/>
      <c r="X84" s="341"/>
      <c r="Y84" s="341"/>
      <c r="Z84" s="341"/>
      <c r="AA84" s="173">
        <f t="shared" si="23"/>
        <v>0</v>
      </c>
      <c r="AC84" s="173">
        <f t="shared" si="24"/>
        <v>-21020.75</v>
      </c>
      <c r="AD84" s="154"/>
      <c r="AE84" s="173">
        <f t="shared" si="25"/>
        <v>-21020.75</v>
      </c>
      <c r="AF84" s="159"/>
      <c r="AG84" s="173">
        <f t="shared" si="26"/>
        <v>-21020.75</v>
      </c>
    </row>
    <row r="85" spans="2:33" x14ac:dyDescent="0.2">
      <c r="B85" s="329" t="s">
        <v>295</v>
      </c>
      <c r="C85" s="328"/>
      <c r="E85" s="173">
        <f>0.0401*E59</f>
        <v>16858.641499999998</v>
      </c>
      <c r="F85" s="166"/>
      <c r="G85" s="169"/>
      <c r="I85" s="169">
        <f>E85+G85</f>
        <v>16858.641499999998</v>
      </c>
      <c r="K85" s="169">
        <v>-7821</v>
      </c>
      <c r="M85" s="169">
        <f t="shared" si="28"/>
        <v>9037.6414999999979</v>
      </c>
      <c r="N85" s="201">
        <v>0</v>
      </c>
      <c r="O85" s="341"/>
      <c r="P85" s="341"/>
      <c r="Q85" s="341"/>
      <c r="R85" s="341"/>
      <c r="S85" s="341"/>
      <c r="T85" s="341"/>
      <c r="U85" s="341"/>
      <c r="V85" s="341"/>
      <c r="W85" s="341"/>
      <c r="X85" s="341"/>
      <c r="Y85" s="341"/>
      <c r="Z85" s="341"/>
      <c r="AA85" s="173">
        <f t="shared" si="23"/>
        <v>0</v>
      </c>
      <c r="AC85" s="173">
        <f t="shared" si="24"/>
        <v>-16858.641499999998</v>
      </c>
      <c r="AD85" s="154"/>
      <c r="AE85" s="173">
        <f t="shared" si="25"/>
        <v>-16858.641499999998</v>
      </c>
      <c r="AF85" s="159"/>
      <c r="AG85" s="173">
        <f t="shared" si="26"/>
        <v>-9037.6414999999979</v>
      </c>
    </row>
    <row r="86" spans="2:33" ht="13.5" thickBot="1" x14ac:dyDescent="0.25">
      <c r="B86" s="329" t="s">
        <v>296</v>
      </c>
      <c r="C86" s="328"/>
      <c r="E86" s="344">
        <v>0</v>
      </c>
      <c r="F86" s="166"/>
      <c r="G86" s="340"/>
      <c r="I86" s="340">
        <v>0</v>
      </c>
      <c r="K86" s="340"/>
      <c r="M86" s="340">
        <v>0</v>
      </c>
      <c r="N86" s="204">
        <v>0</v>
      </c>
      <c r="O86" s="342"/>
      <c r="P86" s="342"/>
      <c r="Q86" s="342"/>
      <c r="R86" s="342"/>
      <c r="S86" s="342"/>
      <c r="T86" s="342"/>
      <c r="U86" s="342"/>
      <c r="V86" s="342"/>
      <c r="W86" s="342"/>
      <c r="X86" s="342"/>
      <c r="Y86" s="342"/>
      <c r="Z86" s="342"/>
      <c r="AA86" s="205">
        <f>SUM(O86:Z86)</f>
        <v>0</v>
      </c>
      <c r="AC86" s="205">
        <f>$AA86-E86</f>
        <v>0</v>
      </c>
      <c r="AD86" s="154"/>
      <c r="AE86" s="205">
        <f>$AA86-I86</f>
        <v>0</v>
      </c>
      <c r="AF86" s="159"/>
      <c r="AG86" s="205">
        <f>$AA86-M86</f>
        <v>0</v>
      </c>
    </row>
    <row r="87" spans="2:33" s="43" customFormat="1" ht="13.5" thickBot="1" x14ac:dyDescent="0.25">
      <c r="B87" s="330" t="s">
        <v>85</v>
      </c>
      <c r="C87" s="331"/>
      <c r="E87" s="345">
        <f>SUM(E65:E86)</f>
        <v>420415</v>
      </c>
      <c r="F87" s="167"/>
      <c r="G87" s="202">
        <f>SUM(G65:G86)</f>
        <v>0</v>
      </c>
      <c r="H87" s="129"/>
      <c r="I87" s="202">
        <f>SUM(I65:I86)</f>
        <v>420415</v>
      </c>
      <c r="J87" s="129"/>
      <c r="K87" s="202">
        <f>SUM(K65:K86)</f>
        <v>0</v>
      </c>
      <c r="L87" s="129"/>
      <c r="M87" s="202">
        <f>SUM(M65:M86)</f>
        <v>420415</v>
      </c>
      <c r="N87" s="203">
        <f>SUM(N65:N86)</f>
        <v>1</v>
      </c>
      <c r="O87" s="202">
        <f t="shared" ref="O87:Z87" si="29">SUM(O65:O86)</f>
        <v>35637.226999999999</v>
      </c>
      <c r="P87" s="202">
        <f t="shared" si="29"/>
        <v>37007.445385351122</v>
      </c>
      <c r="Q87" s="202">
        <f t="shared" si="29"/>
        <v>34536.89366666667</v>
      </c>
      <c r="R87" s="202">
        <f t="shared" si="29"/>
        <v>34536.89366666667</v>
      </c>
      <c r="S87" s="202">
        <f t="shared" si="29"/>
        <v>34536.89366666667</v>
      </c>
      <c r="T87" s="202">
        <f t="shared" si="29"/>
        <v>35136.89366666667</v>
      </c>
      <c r="U87" s="202">
        <f t="shared" si="29"/>
        <v>34536.89366666667</v>
      </c>
      <c r="V87" s="202">
        <f t="shared" si="29"/>
        <v>35736.89366666667</v>
      </c>
      <c r="W87" s="202">
        <f t="shared" si="29"/>
        <v>35136.89366666667</v>
      </c>
      <c r="X87" s="202">
        <f t="shared" si="29"/>
        <v>34536.89366666667</v>
      </c>
      <c r="Y87" s="202">
        <f t="shared" si="29"/>
        <v>34536.89366666667</v>
      </c>
      <c r="Z87" s="202">
        <f t="shared" si="29"/>
        <v>34537.89366666667</v>
      </c>
      <c r="AA87" s="202">
        <f>SUM(AA65:AA86)</f>
        <v>420414.6090520178</v>
      </c>
      <c r="AC87" s="202">
        <f>SUM(AC65:AC86)</f>
        <v>-0.3909479821959394</v>
      </c>
      <c r="AD87" s="320"/>
      <c r="AE87" s="202">
        <f>SUM(AE65:AE86)</f>
        <v>-0.3909479821959394</v>
      </c>
      <c r="AF87" s="161"/>
      <c r="AG87" s="202">
        <f>SUM(AG65:AG86)</f>
        <v>-0.3909479821959394</v>
      </c>
    </row>
    <row r="88" spans="2:33" x14ac:dyDescent="0.2">
      <c r="B88" s="77" t="s">
        <v>86</v>
      </c>
      <c r="C88" s="78"/>
      <c r="E88" s="346">
        <f>E87-E59</f>
        <v>0</v>
      </c>
      <c r="F88" s="166"/>
      <c r="G88" s="187">
        <f>G87-G59</f>
        <v>0</v>
      </c>
      <c r="H88" s="21"/>
      <c r="I88" s="187">
        <f>I87-I59</f>
        <v>0</v>
      </c>
      <c r="J88" s="21"/>
      <c r="K88" s="187">
        <f>K87-K59</f>
        <v>0</v>
      </c>
      <c r="L88" s="21"/>
      <c r="M88" s="187">
        <f>M87-M59</f>
        <v>0</v>
      </c>
      <c r="N88" s="198"/>
      <c r="O88" s="187">
        <f>O87-O59</f>
        <v>0</v>
      </c>
      <c r="P88" s="187">
        <f>P87-P59</f>
        <v>0</v>
      </c>
      <c r="Q88" s="187">
        <f t="shared" ref="Q88:Z88" si="30">Q87-Q59</f>
        <v>0</v>
      </c>
      <c r="R88" s="187">
        <f t="shared" si="30"/>
        <v>0</v>
      </c>
      <c r="S88" s="187">
        <f t="shared" si="30"/>
        <v>0</v>
      </c>
      <c r="T88" s="187">
        <f t="shared" si="30"/>
        <v>0</v>
      </c>
      <c r="U88" s="187">
        <f t="shared" si="30"/>
        <v>0</v>
      </c>
      <c r="V88" s="187">
        <f t="shared" si="30"/>
        <v>0</v>
      </c>
      <c r="W88" s="187">
        <f t="shared" si="30"/>
        <v>0</v>
      </c>
      <c r="X88" s="187">
        <f t="shared" si="30"/>
        <v>0</v>
      </c>
      <c r="Y88" s="187">
        <f t="shared" si="30"/>
        <v>0</v>
      </c>
      <c r="Z88" s="187">
        <f t="shared" si="30"/>
        <v>0</v>
      </c>
      <c r="AA88" s="187">
        <f>AA87-AA59</f>
        <v>0</v>
      </c>
      <c r="AB88"/>
      <c r="AC88" s="187">
        <f>AC87-AC59</f>
        <v>-1.0913936421275139E-10</v>
      </c>
      <c r="AD88" s="321"/>
      <c r="AE88" s="187">
        <f>AE87-AE59</f>
        <v>-1.0913936421275139E-10</v>
      </c>
      <c r="AF88" s="159"/>
      <c r="AG88" s="187">
        <f>AG87-AG59</f>
        <v>-1.0913936421275139E-10</v>
      </c>
    </row>
  </sheetData>
  <phoneticPr fontId="0" type="noConversion"/>
  <printOptions horizontalCentered="1"/>
  <pageMargins left="0.18" right="0.17" top="0.56000000000000005" bottom="0.54" header="0.5" footer="0.5"/>
  <pageSetup scale="49" orientation="landscape"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Felienne</cp:lastModifiedBy>
  <cp:lastPrinted>2001-08-22T21:02:33Z</cp:lastPrinted>
  <dcterms:created xsi:type="dcterms:W3CDTF">1997-05-20T15:42:58Z</dcterms:created>
  <dcterms:modified xsi:type="dcterms:W3CDTF">2014-09-05T11:13:42Z</dcterms:modified>
</cp:coreProperties>
</file>