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35" windowHeight="8805"/>
  </bookViews>
  <sheets>
    <sheet name="By Group" sheetId="1" r:id="rId1"/>
    <sheet name="Summary" sheetId="2" r:id="rId2"/>
  </sheets>
  <definedNames>
    <definedName name="_xlnm.Print_Area" localSheetId="0">'By Group'!$A$1:$AG$215</definedName>
  </definedNames>
  <calcPr calcId="152511"/>
</workbook>
</file>

<file path=xl/calcChain.xml><?xml version="1.0" encoding="utf-8"?>
<calcChain xmlns="http://schemas.openxmlformats.org/spreadsheetml/2006/main">
  <c r="AF10" i="1" l="1"/>
  <c r="AG10" i="1"/>
  <c r="AI10" i="1"/>
  <c r="AJ10" i="1"/>
  <c r="AK10" i="1"/>
  <c r="AL10" i="1"/>
  <c r="AM10" i="1"/>
  <c r="AM19" i="1" s="1"/>
  <c r="AN10" i="1"/>
  <c r="AN19" i="1" s="1"/>
  <c r="AF11" i="1"/>
  <c r="AG11" i="1" s="1"/>
  <c r="AI11" i="1"/>
  <c r="AJ11" i="1"/>
  <c r="AK11" i="1"/>
  <c r="AL11" i="1"/>
  <c r="AM11" i="1"/>
  <c r="AN11" i="1"/>
  <c r="AP11" i="1"/>
  <c r="AF12" i="1"/>
  <c r="AG12" i="1"/>
  <c r="AF13" i="1"/>
  <c r="AG13" i="1"/>
  <c r="AI13" i="1"/>
  <c r="AJ13" i="1"/>
  <c r="AK13" i="1"/>
  <c r="AL13" i="1"/>
  <c r="AM13" i="1"/>
  <c r="AN13" i="1"/>
  <c r="AF14" i="1"/>
  <c r="AG14" i="1"/>
  <c r="AI14" i="1"/>
  <c r="AP14" i="1" s="1"/>
  <c r="AJ14" i="1"/>
  <c r="AK14" i="1"/>
  <c r="AL14" i="1"/>
  <c r="AM14" i="1"/>
  <c r="AN14" i="1"/>
  <c r="AF15" i="1"/>
  <c r="AG15" i="1"/>
  <c r="AI15" i="1"/>
  <c r="AJ15" i="1"/>
  <c r="AP15" i="1" s="1"/>
  <c r="AK15" i="1"/>
  <c r="AL15" i="1"/>
  <c r="AM15" i="1"/>
  <c r="AN15" i="1"/>
  <c r="AF16" i="1"/>
  <c r="AG16" i="1" s="1"/>
  <c r="AI16" i="1"/>
  <c r="AP16" i="1" s="1"/>
  <c r="AJ16" i="1"/>
  <c r="AK16" i="1"/>
  <c r="AL16" i="1"/>
  <c r="AM16" i="1"/>
  <c r="AN16" i="1"/>
  <c r="AF17" i="1"/>
  <c r="AG17" i="1"/>
  <c r="AI17" i="1"/>
  <c r="AJ17" i="1"/>
  <c r="AK17" i="1"/>
  <c r="AL17" i="1"/>
  <c r="AM17" i="1"/>
  <c r="AN17" i="1"/>
  <c r="E19" i="1"/>
  <c r="E212" i="1" s="1"/>
  <c r="I19" i="1"/>
  <c r="J19" i="1"/>
  <c r="G9" i="2" s="1"/>
  <c r="K19" i="1"/>
  <c r="L19" i="1"/>
  <c r="M19" i="1"/>
  <c r="N19" i="1"/>
  <c r="O19" i="1"/>
  <c r="P19" i="1"/>
  <c r="Q19" i="1"/>
  <c r="R19" i="1"/>
  <c r="R212" i="1" s="1"/>
  <c r="S19" i="1"/>
  <c r="T19" i="1"/>
  <c r="U19" i="1"/>
  <c r="V19" i="1"/>
  <c r="S9" i="2" s="1"/>
  <c r="W19" i="1"/>
  <c r="X19" i="1"/>
  <c r="Y19" i="1"/>
  <c r="Z19" i="1"/>
  <c r="W9" i="2" s="1"/>
  <c r="AA19" i="1"/>
  <c r="AB19" i="1"/>
  <c r="AC19" i="1"/>
  <c r="AD19" i="1"/>
  <c r="AA9" i="2" s="1"/>
  <c r="AE19" i="1"/>
  <c r="AF19" i="1"/>
  <c r="AI19" i="1"/>
  <c r="AJ19" i="1"/>
  <c r="AF21" i="1"/>
  <c r="AG21" i="1"/>
  <c r="AF22" i="1"/>
  <c r="AG22" i="1"/>
  <c r="AG31" i="1" s="1"/>
  <c r="AD11" i="2" s="1"/>
  <c r="AI22" i="1"/>
  <c r="AJ22" i="1"/>
  <c r="AK22" i="1"/>
  <c r="AL22" i="1"/>
  <c r="AP22" i="1" s="1"/>
  <c r="AM22" i="1"/>
  <c r="AN22" i="1"/>
  <c r="AF23" i="1"/>
  <c r="AG23" i="1" s="1"/>
  <c r="AI23" i="1"/>
  <c r="AJ23" i="1"/>
  <c r="AK23" i="1"/>
  <c r="AP23" i="1" s="1"/>
  <c r="AL23" i="1"/>
  <c r="AM23" i="1"/>
  <c r="AN23" i="1"/>
  <c r="AE24" i="1"/>
  <c r="AF24" i="1"/>
  <c r="AG24" i="1" s="1"/>
  <c r="AI24" i="1"/>
  <c r="AJ24" i="1"/>
  <c r="AK24" i="1"/>
  <c r="AL24" i="1"/>
  <c r="AM24" i="1"/>
  <c r="AN24" i="1"/>
  <c r="AF25" i="1"/>
  <c r="AG25" i="1"/>
  <c r="AI25" i="1"/>
  <c r="AJ25" i="1"/>
  <c r="AK25" i="1"/>
  <c r="AL25" i="1"/>
  <c r="AM25" i="1"/>
  <c r="AN25" i="1"/>
  <c r="AF26" i="1"/>
  <c r="AG26" i="1" s="1"/>
  <c r="AI26" i="1"/>
  <c r="AJ26" i="1"/>
  <c r="AK26" i="1"/>
  <c r="AL26" i="1"/>
  <c r="AM26" i="1"/>
  <c r="AN26" i="1"/>
  <c r="AF27" i="1"/>
  <c r="AG27" i="1"/>
  <c r="AI27" i="1"/>
  <c r="AJ27" i="1"/>
  <c r="AK27" i="1"/>
  <c r="AL27" i="1"/>
  <c r="AM27" i="1"/>
  <c r="AN27" i="1"/>
  <c r="AF28" i="1"/>
  <c r="AG28" i="1" s="1"/>
  <c r="AI28" i="1"/>
  <c r="AJ28" i="1"/>
  <c r="AK28" i="1"/>
  <c r="AL28" i="1"/>
  <c r="AM28" i="1"/>
  <c r="AM31" i="1" s="1"/>
  <c r="AN28" i="1"/>
  <c r="AF29" i="1"/>
  <c r="AG29" i="1"/>
  <c r="AI29" i="1"/>
  <c r="AJ29" i="1"/>
  <c r="AK29" i="1"/>
  <c r="AL29" i="1"/>
  <c r="AM29" i="1"/>
  <c r="AN29" i="1"/>
  <c r="E31" i="1"/>
  <c r="I31" i="1"/>
  <c r="J31" i="1"/>
  <c r="G11" i="2" s="1"/>
  <c r="K31" i="1"/>
  <c r="L31" i="1"/>
  <c r="I11" i="2" s="1"/>
  <c r="I39" i="2" s="1"/>
  <c r="M31" i="1"/>
  <c r="N31" i="1"/>
  <c r="O31" i="1"/>
  <c r="P31" i="1"/>
  <c r="M11" i="2" s="1"/>
  <c r="Q31" i="1"/>
  <c r="R31" i="1"/>
  <c r="O11" i="2" s="1"/>
  <c r="S31" i="1"/>
  <c r="T31" i="1"/>
  <c r="T212" i="1" s="1"/>
  <c r="U31" i="1"/>
  <c r="V31" i="1"/>
  <c r="W31" i="1"/>
  <c r="X31" i="1"/>
  <c r="U11" i="2" s="1"/>
  <c r="Y31" i="1"/>
  <c r="Z31" i="1"/>
  <c r="W11" i="2" s="1"/>
  <c r="AA31" i="1"/>
  <c r="AB31" i="1"/>
  <c r="Y11" i="2" s="1"/>
  <c r="AC31" i="1"/>
  <c r="AD31" i="1"/>
  <c r="AE31" i="1"/>
  <c r="AF34" i="1"/>
  <c r="AG34" i="1"/>
  <c r="AG41" i="1" s="1"/>
  <c r="AD13" i="2" s="1"/>
  <c r="AI34" i="1"/>
  <c r="AJ34" i="1"/>
  <c r="AK34" i="1"/>
  <c r="AL34" i="1"/>
  <c r="AL41" i="1" s="1"/>
  <c r="AM34" i="1"/>
  <c r="AN34" i="1"/>
  <c r="AF35" i="1"/>
  <c r="AG35" i="1" s="1"/>
  <c r="AI35" i="1"/>
  <c r="AP35" i="1" s="1"/>
  <c r="AJ35" i="1"/>
  <c r="AK35" i="1"/>
  <c r="AL35" i="1"/>
  <c r="AM35" i="1"/>
  <c r="AN35" i="1"/>
  <c r="AF36" i="1"/>
  <c r="AG36" i="1"/>
  <c r="AI36" i="1"/>
  <c r="AP36" i="1" s="1"/>
  <c r="AJ36" i="1"/>
  <c r="AK36" i="1"/>
  <c r="AL36" i="1"/>
  <c r="AM36" i="1"/>
  <c r="AN36" i="1"/>
  <c r="AF37" i="1"/>
  <c r="AG37" i="1" s="1"/>
  <c r="AI37" i="1"/>
  <c r="AJ37" i="1"/>
  <c r="AK37" i="1"/>
  <c r="AL37" i="1"/>
  <c r="AM37" i="1"/>
  <c r="AN37" i="1"/>
  <c r="AF38" i="1"/>
  <c r="AG38" i="1"/>
  <c r="AI38" i="1"/>
  <c r="AJ38" i="1"/>
  <c r="AK38" i="1"/>
  <c r="AL38" i="1"/>
  <c r="AM38" i="1"/>
  <c r="AN38" i="1"/>
  <c r="AF39" i="1"/>
  <c r="AG39" i="1"/>
  <c r="AI39" i="1"/>
  <c r="AP39" i="1" s="1"/>
  <c r="AJ39" i="1"/>
  <c r="AK39" i="1"/>
  <c r="AL39" i="1"/>
  <c r="AM39" i="1"/>
  <c r="AN39" i="1"/>
  <c r="E41" i="1"/>
  <c r="I41" i="1"/>
  <c r="F13" i="2" s="1"/>
  <c r="J41" i="1"/>
  <c r="G13" i="2" s="1"/>
  <c r="K41" i="1"/>
  <c r="L41" i="1"/>
  <c r="M41" i="1"/>
  <c r="N41" i="1"/>
  <c r="O41" i="1"/>
  <c r="P41" i="1"/>
  <c r="M13" i="2" s="1"/>
  <c r="Q41" i="1"/>
  <c r="N13" i="2" s="1"/>
  <c r="R41" i="1"/>
  <c r="O13" i="2" s="1"/>
  <c r="S41" i="1"/>
  <c r="P13" i="2" s="1"/>
  <c r="T41" i="1"/>
  <c r="U41" i="1"/>
  <c r="V41" i="1"/>
  <c r="W41" i="1"/>
  <c r="T13" i="2" s="1"/>
  <c r="X41" i="1"/>
  <c r="U13" i="2" s="1"/>
  <c r="Y41" i="1"/>
  <c r="V13" i="2" s="1"/>
  <c r="Z41" i="1"/>
  <c r="W13" i="2" s="1"/>
  <c r="AA41" i="1"/>
  <c r="X13" i="2" s="1"/>
  <c r="AB41" i="1"/>
  <c r="AC41" i="1"/>
  <c r="AD41" i="1"/>
  <c r="AE41" i="1"/>
  <c r="AI41" i="1"/>
  <c r="AN41" i="1"/>
  <c r="AO41" i="1"/>
  <c r="AF44" i="1"/>
  <c r="AG44" i="1"/>
  <c r="AI44" i="1"/>
  <c r="AJ44" i="1"/>
  <c r="AP44" i="1" s="1"/>
  <c r="AP52" i="1" s="1"/>
  <c r="AK44" i="1"/>
  <c r="AL44" i="1"/>
  <c r="AM44" i="1"/>
  <c r="AN44" i="1"/>
  <c r="AN52" i="1" s="1"/>
  <c r="AF45" i="1"/>
  <c r="AG45" i="1" s="1"/>
  <c r="AI45" i="1"/>
  <c r="AP45" i="1" s="1"/>
  <c r="AJ45" i="1"/>
  <c r="AK45" i="1"/>
  <c r="AL45" i="1"/>
  <c r="AM45" i="1"/>
  <c r="AN45" i="1"/>
  <c r="AF46" i="1"/>
  <c r="AG46" i="1"/>
  <c r="AI46" i="1"/>
  <c r="AP46" i="1" s="1"/>
  <c r="AJ46" i="1"/>
  <c r="AK46" i="1"/>
  <c r="AK52" i="1" s="1"/>
  <c r="AL46" i="1"/>
  <c r="AM46" i="1"/>
  <c r="AM52" i="1" s="1"/>
  <c r="AN46" i="1"/>
  <c r="AF47" i="1"/>
  <c r="AG47" i="1" s="1"/>
  <c r="AI47" i="1"/>
  <c r="AP47" i="1" s="1"/>
  <c r="AJ47" i="1"/>
  <c r="AK47" i="1"/>
  <c r="AL47" i="1"/>
  <c r="AM47" i="1"/>
  <c r="AN47" i="1"/>
  <c r="AF48" i="1"/>
  <c r="AG48" i="1"/>
  <c r="AI48" i="1"/>
  <c r="AP48" i="1" s="1"/>
  <c r="AJ48" i="1"/>
  <c r="AK48" i="1"/>
  <c r="AL48" i="1"/>
  <c r="AM48" i="1"/>
  <c r="AN48" i="1"/>
  <c r="AF49" i="1"/>
  <c r="AG49" i="1"/>
  <c r="AI49" i="1"/>
  <c r="AP49" i="1" s="1"/>
  <c r="AJ49" i="1"/>
  <c r="AK49" i="1"/>
  <c r="AL49" i="1"/>
  <c r="AM49" i="1"/>
  <c r="AN49" i="1"/>
  <c r="AF50" i="1"/>
  <c r="AG50" i="1"/>
  <c r="AI50" i="1"/>
  <c r="AJ50" i="1"/>
  <c r="AK50" i="1"/>
  <c r="AL50" i="1"/>
  <c r="AM50" i="1"/>
  <c r="AN50" i="1"/>
  <c r="AP50" i="1"/>
  <c r="E52" i="1"/>
  <c r="I52" i="1"/>
  <c r="J52" i="1"/>
  <c r="K52" i="1"/>
  <c r="L52" i="1"/>
  <c r="I15" i="2" s="1"/>
  <c r="M52" i="1"/>
  <c r="N52" i="1"/>
  <c r="K15" i="2" s="1"/>
  <c r="K39" i="2" s="1"/>
  <c r="O52" i="1"/>
  <c r="L15" i="2" s="1"/>
  <c r="P52" i="1"/>
  <c r="M15" i="2" s="1"/>
  <c r="Q52" i="1"/>
  <c r="R52" i="1"/>
  <c r="S52" i="1"/>
  <c r="T52" i="1"/>
  <c r="Q15" i="2" s="1"/>
  <c r="U52" i="1"/>
  <c r="V52" i="1"/>
  <c r="S15" i="2" s="1"/>
  <c r="W52" i="1"/>
  <c r="T15" i="2" s="1"/>
  <c r="X52" i="1"/>
  <c r="U15" i="2" s="1"/>
  <c r="Y52" i="1"/>
  <c r="Z52" i="1"/>
  <c r="AA52" i="1"/>
  <c r="AB52" i="1"/>
  <c r="Y15" i="2" s="1"/>
  <c r="AC52" i="1"/>
  <c r="AD52" i="1"/>
  <c r="AA15" i="2" s="1"/>
  <c r="AE52" i="1"/>
  <c r="AF52" i="1"/>
  <c r="AC15" i="2" s="1"/>
  <c r="AF55" i="1"/>
  <c r="AG55" i="1"/>
  <c r="AI55" i="1"/>
  <c r="AJ55" i="1"/>
  <c r="AK55" i="1"/>
  <c r="AL55" i="1"/>
  <c r="AM55" i="1"/>
  <c r="AN55" i="1"/>
  <c r="AP55" i="1"/>
  <c r="AF56" i="1"/>
  <c r="AG56" i="1" s="1"/>
  <c r="AI56" i="1"/>
  <c r="AJ56" i="1"/>
  <c r="AK56" i="1"/>
  <c r="AL56" i="1"/>
  <c r="AM56" i="1"/>
  <c r="AN56" i="1"/>
  <c r="AP56" i="1"/>
  <c r="O57" i="1"/>
  <c r="AF57" i="1"/>
  <c r="AG57" i="1" s="1"/>
  <c r="AI57" i="1"/>
  <c r="AJ57" i="1"/>
  <c r="AK57" i="1"/>
  <c r="AL57" i="1"/>
  <c r="AM57" i="1"/>
  <c r="AN57" i="1"/>
  <c r="AP57" i="1"/>
  <c r="AF58" i="1"/>
  <c r="AG58" i="1"/>
  <c r="AI58" i="1"/>
  <c r="AJ58" i="1"/>
  <c r="AK58" i="1"/>
  <c r="AK65" i="1" s="1"/>
  <c r="AL58" i="1"/>
  <c r="AM58" i="1"/>
  <c r="AN58" i="1"/>
  <c r="AF59" i="1"/>
  <c r="AG59" i="1"/>
  <c r="AI59" i="1"/>
  <c r="AP59" i="1" s="1"/>
  <c r="AJ59" i="1"/>
  <c r="AK59" i="1"/>
  <c r="AL59" i="1"/>
  <c r="AM59" i="1"/>
  <c r="AN59" i="1"/>
  <c r="O60" i="1"/>
  <c r="O65" i="1" s="1"/>
  <c r="L17" i="2" s="1"/>
  <c r="AI60" i="1"/>
  <c r="AP60" i="1" s="1"/>
  <c r="AJ60" i="1"/>
  <c r="AK60" i="1"/>
  <c r="AL60" i="1"/>
  <c r="AM60" i="1"/>
  <c r="AN60" i="1"/>
  <c r="AF61" i="1"/>
  <c r="AG61" i="1"/>
  <c r="AI61" i="1"/>
  <c r="AJ61" i="1"/>
  <c r="AK61" i="1"/>
  <c r="AL61" i="1"/>
  <c r="AM61" i="1"/>
  <c r="AN61" i="1"/>
  <c r="AP61" i="1"/>
  <c r="AF62" i="1"/>
  <c r="AG62" i="1" s="1"/>
  <c r="AI62" i="1"/>
  <c r="AP62" i="1" s="1"/>
  <c r="AJ62" i="1"/>
  <c r="AK62" i="1"/>
  <c r="AL62" i="1"/>
  <c r="AM62" i="1"/>
  <c r="AN62" i="1"/>
  <c r="AF63" i="1"/>
  <c r="AG63" i="1"/>
  <c r="AI63" i="1"/>
  <c r="AJ63" i="1"/>
  <c r="AK63" i="1"/>
  <c r="AL63" i="1"/>
  <c r="AM63" i="1"/>
  <c r="AN63" i="1"/>
  <c r="E65" i="1"/>
  <c r="I65" i="1"/>
  <c r="J65" i="1"/>
  <c r="K65" i="1"/>
  <c r="L65" i="1"/>
  <c r="M65" i="1"/>
  <c r="N65" i="1"/>
  <c r="P65" i="1"/>
  <c r="Q65" i="1"/>
  <c r="R65" i="1"/>
  <c r="O17" i="2" s="1"/>
  <c r="S65" i="1"/>
  <c r="T65" i="1"/>
  <c r="U65" i="1"/>
  <c r="V65" i="1"/>
  <c r="W65" i="1"/>
  <c r="X65" i="1"/>
  <c r="Y65" i="1"/>
  <c r="Z65" i="1"/>
  <c r="W17" i="2" s="1"/>
  <c r="AA65" i="1"/>
  <c r="AB65" i="1"/>
  <c r="AC65" i="1"/>
  <c r="AD65" i="1"/>
  <c r="AE65" i="1"/>
  <c r="AJ65" i="1"/>
  <c r="AL65" i="1"/>
  <c r="AF68" i="1"/>
  <c r="AG68" i="1"/>
  <c r="AI68" i="1"/>
  <c r="AJ68" i="1"/>
  <c r="AK68" i="1"/>
  <c r="AL68" i="1"/>
  <c r="AL70" i="1" s="1"/>
  <c r="AM68" i="1"/>
  <c r="AN68" i="1"/>
  <c r="AN70" i="1" s="1"/>
  <c r="E70" i="1"/>
  <c r="I70" i="1"/>
  <c r="J70" i="1"/>
  <c r="G19" i="2" s="1"/>
  <c r="K70" i="1"/>
  <c r="H19" i="2" s="1"/>
  <c r="L70" i="1"/>
  <c r="I19" i="2" s="1"/>
  <c r="M70" i="1"/>
  <c r="N70" i="1"/>
  <c r="K19" i="2" s="1"/>
  <c r="O70" i="1"/>
  <c r="P70" i="1"/>
  <c r="Q70" i="1"/>
  <c r="R70" i="1"/>
  <c r="O19" i="2" s="1"/>
  <c r="S70" i="1"/>
  <c r="P19" i="2" s="1"/>
  <c r="T70" i="1"/>
  <c r="Q19" i="2" s="1"/>
  <c r="U70" i="1"/>
  <c r="V70" i="1"/>
  <c r="S19" i="2" s="1"/>
  <c r="W70" i="1"/>
  <c r="X70" i="1"/>
  <c r="Y70" i="1"/>
  <c r="Z70" i="1"/>
  <c r="AA70" i="1"/>
  <c r="X19" i="2" s="1"/>
  <c r="AB70" i="1"/>
  <c r="Y19" i="2" s="1"/>
  <c r="AC70" i="1"/>
  <c r="AD70" i="1"/>
  <c r="AA19" i="2" s="1"/>
  <c r="AE70" i="1"/>
  <c r="AF70" i="1"/>
  <c r="AG70" i="1"/>
  <c r="AD19" i="2" s="1"/>
  <c r="AI70" i="1"/>
  <c r="AJ70" i="1"/>
  <c r="AK70" i="1"/>
  <c r="AM70" i="1"/>
  <c r="AF73" i="1"/>
  <c r="AG73" i="1" s="1"/>
  <c r="AI73" i="1"/>
  <c r="AJ73" i="1"/>
  <c r="AK73" i="1"/>
  <c r="AL73" i="1"/>
  <c r="AL77" i="1" s="1"/>
  <c r="AM73" i="1"/>
  <c r="AN73" i="1"/>
  <c r="AF74" i="1"/>
  <c r="AG74" i="1"/>
  <c r="AI74" i="1"/>
  <c r="AJ74" i="1"/>
  <c r="AK74" i="1"/>
  <c r="AK77" i="1" s="1"/>
  <c r="AL74" i="1"/>
  <c r="AM74" i="1"/>
  <c r="AN74" i="1"/>
  <c r="AF75" i="1"/>
  <c r="AG75" i="1" s="1"/>
  <c r="AI75" i="1"/>
  <c r="AJ75" i="1"/>
  <c r="AK75" i="1"/>
  <c r="AL75" i="1"/>
  <c r="AM75" i="1"/>
  <c r="AM77" i="1" s="1"/>
  <c r="AN75" i="1"/>
  <c r="AP75" i="1"/>
  <c r="E77" i="1"/>
  <c r="I77" i="1"/>
  <c r="J77" i="1"/>
  <c r="K77" i="1"/>
  <c r="L77" i="1"/>
  <c r="M77" i="1"/>
  <c r="J21" i="2" s="1"/>
  <c r="N77" i="1"/>
  <c r="O77" i="1"/>
  <c r="L21" i="2" s="1"/>
  <c r="P77" i="1"/>
  <c r="M21" i="2" s="1"/>
  <c r="Q77" i="1"/>
  <c r="R77" i="1"/>
  <c r="S77" i="1"/>
  <c r="T77" i="1"/>
  <c r="U77" i="1"/>
  <c r="R21" i="2" s="1"/>
  <c r="V77" i="1"/>
  <c r="W77" i="1"/>
  <c r="X77" i="1"/>
  <c r="U21" i="2" s="1"/>
  <c r="Y77" i="1"/>
  <c r="Z77" i="1"/>
  <c r="W21" i="2" s="1"/>
  <c r="AA77" i="1"/>
  <c r="AB77" i="1"/>
  <c r="AC77" i="1"/>
  <c r="Z21" i="2" s="1"/>
  <c r="AD77" i="1"/>
  <c r="AE77" i="1"/>
  <c r="AB21" i="2" s="1"/>
  <c r="AI77" i="1"/>
  <c r="AN77" i="1"/>
  <c r="AF80" i="1"/>
  <c r="AG80" i="1"/>
  <c r="AG84" i="1" s="1"/>
  <c r="AD23" i="2" s="1"/>
  <c r="AI80" i="1"/>
  <c r="AP80" i="1" s="1"/>
  <c r="AJ80" i="1"/>
  <c r="AK80" i="1"/>
  <c r="AK84" i="1" s="1"/>
  <c r="AL80" i="1"/>
  <c r="AM80" i="1"/>
  <c r="AM84" i="1" s="1"/>
  <c r="AN80" i="1"/>
  <c r="AF81" i="1"/>
  <c r="AG81" i="1" s="1"/>
  <c r="AI81" i="1"/>
  <c r="AJ81" i="1"/>
  <c r="AK81" i="1"/>
  <c r="AL81" i="1"/>
  <c r="AM81" i="1"/>
  <c r="AN81" i="1"/>
  <c r="AF82" i="1"/>
  <c r="AG82" i="1"/>
  <c r="AI82" i="1"/>
  <c r="AJ82" i="1"/>
  <c r="AK82" i="1"/>
  <c r="AL82" i="1"/>
  <c r="AM82" i="1"/>
  <c r="AN82" i="1"/>
  <c r="E84" i="1"/>
  <c r="I84" i="1"/>
  <c r="F23" i="2" s="1"/>
  <c r="J84" i="1"/>
  <c r="G23" i="2" s="1"/>
  <c r="K84" i="1"/>
  <c r="H23" i="2" s="1"/>
  <c r="L84" i="1"/>
  <c r="I23" i="2" s="1"/>
  <c r="M84" i="1"/>
  <c r="N84" i="1"/>
  <c r="O84" i="1"/>
  <c r="P84" i="1"/>
  <c r="M23" i="2" s="1"/>
  <c r="Q84" i="1"/>
  <c r="N23" i="2" s="1"/>
  <c r="R84" i="1"/>
  <c r="O23" i="2" s="1"/>
  <c r="S84" i="1"/>
  <c r="P23" i="2" s="1"/>
  <c r="T84" i="1"/>
  <c r="Q23" i="2" s="1"/>
  <c r="U84" i="1"/>
  <c r="V84" i="1"/>
  <c r="W84" i="1"/>
  <c r="X84" i="1"/>
  <c r="Y84" i="1"/>
  <c r="Z84" i="1"/>
  <c r="W23" i="2" s="1"/>
  <c r="AA84" i="1"/>
  <c r="X23" i="2" s="1"/>
  <c r="AB84" i="1"/>
  <c r="Y23" i="2" s="1"/>
  <c r="AC84" i="1"/>
  <c r="AD84" i="1"/>
  <c r="AE84" i="1"/>
  <c r="AI84" i="1"/>
  <c r="AJ84" i="1"/>
  <c r="N87" i="1"/>
  <c r="N102" i="1" s="1"/>
  <c r="P87" i="1"/>
  <c r="P102" i="1" s="1"/>
  <c r="R87" i="1"/>
  <c r="S87" i="1"/>
  <c r="T87" i="1"/>
  <c r="U87" i="1"/>
  <c r="V87" i="1"/>
  <c r="W87" i="1"/>
  <c r="X87" i="1"/>
  <c r="Y87" i="1"/>
  <c r="Z87" i="1"/>
  <c r="AB87" i="1"/>
  <c r="AB102" i="1" s="1"/>
  <c r="AG87" i="1"/>
  <c r="AI87" i="1"/>
  <c r="AI102" i="1" s="1"/>
  <c r="AJ87" i="1"/>
  <c r="AK87" i="1"/>
  <c r="AL87" i="1"/>
  <c r="AM87" i="1"/>
  <c r="AN87" i="1"/>
  <c r="AF88" i="1"/>
  <c r="AG88" i="1"/>
  <c r="AI88" i="1"/>
  <c r="AJ88" i="1"/>
  <c r="AK88" i="1"/>
  <c r="AL88" i="1"/>
  <c r="AM88" i="1"/>
  <c r="AN88" i="1"/>
  <c r="AN102" i="1" s="1"/>
  <c r="AF89" i="1"/>
  <c r="AI89" i="1"/>
  <c r="AP89" i="1" s="1"/>
  <c r="AJ89" i="1"/>
  <c r="AK89" i="1"/>
  <c r="AL89" i="1"/>
  <c r="AM89" i="1"/>
  <c r="AN89" i="1"/>
  <c r="AF90" i="1"/>
  <c r="AG90" i="1"/>
  <c r="AI90" i="1"/>
  <c r="AJ90" i="1"/>
  <c r="AK90" i="1"/>
  <c r="AL90" i="1"/>
  <c r="AM90" i="1"/>
  <c r="AN90" i="1"/>
  <c r="AF91" i="1"/>
  <c r="AG91" i="1"/>
  <c r="AI91" i="1"/>
  <c r="AJ91" i="1"/>
  <c r="AK91" i="1"/>
  <c r="AL91" i="1"/>
  <c r="AM91" i="1"/>
  <c r="AN91" i="1"/>
  <c r="AP91" i="1"/>
  <c r="AF92" i="1"/>
  <c r="AG92" i="1" s="1"/>
  <c r="AI92" i="1"/>
  <c r="AJ92" i="1"/>
  <c r="AK92" i="1"/>
  <c r="AL92" i="1"/>
  <c r="AM92" i="1"/>
  <c r="AN92" i="1"/>
  <c r="AP92" i="1"/>
  <c r="AF93" i="1"/>
  <c r="AG93" i="1"/>
  <c r="AI93" i="1"/>
  <c r="AJ93" i="1"/>
  <c r="AK93" i="1"/>
  <c r="AL93" i="1"/>
  <c r="AM93" i="1"/>
  <c r="AN93" i="1"/>
  <c r="AF94" i="1"/>
  <c r="AG94" i="1" s="1"/>
  <c r="AI94" i="1"/>
  <c r="AJ94" i="1"/>
  <c r="AK94" i="1"/>
  <c r="AL94" i="1"/>
  <c r="AM94" i="1"/>
  <c r="AN94" i="1"/>
  <c r="AF95" i="1"/>
  <c r="AG95" i="1" s="1"/>
  <c r="AI95" i="1"/>
  <c r="AP95" i="1" s="1"/>
  <c r="AJ95" i="1"/>
  <c r="AK95" i="1"/>
  <c r="AL95" i="1"/>
  <c r="AL102" i="1" s="1"/>
  <c r="AM95" i="1"/>
  <c r="AN95" i="1"/>
  <c r="AF96" i="1"/>
  <c r="AG96" i="1"/>
  <c r="AI96" i="1"/>
  <c r="AJ96" i="1"/>
  <c r="AP96" i="1" s="1"/>
  <c r="AK96" i="1"/>
  <c r="AL96" i="1"/>
  <c r="AM96" i="1"/>
  <c r="AN96" i="1"/>
  <c r="AF98" i="1"/>
  <c r="AG98" i="1" s="1"/>
  <c r="AI98" i="1"/>
  <c r="AJ98" i="1"/>
  <c r="AK98" i="1"/>
  <c r="AL98" i="1"/>
  <c r="AM98" i="1"/>
  <c r="AN98" i="1"/>
  <c r="AF99" i="1"/>
  <c r="AG99" i="1"/>
  <c r="AI99" i="1"/>
  <c r="AJ99" i="1"/>
  <c r="AK99" i="1"/>
  <c r="AL99" i="1"/>
  <c r="AM99" i="1"/>
  <c r="AN99" i="1"/>
  <c r="AF100" i="1"/>
  <c r="AG100" i="1"/>
  <c r="AI100" i="1"/>
  <c r="AJ100" i="1"/>
  <c r="AK100" i="1"/>
  <c r="AL100" i="1"/>
  <c r="AM100" i="1"/>
  <c r="AN100" i="1"/>
  <c r="E102" i="1"/>
  <c r="I102" i="1"/>
  <c r="J102" i="1"/>
  <c r="G25" i="2" s="1"/>
  <c r="K102" i="1"/>
  <c r="H25" i="2" s="1"/>
  <c r="L102" i="1"/>
  <c r="M102" i="1"/>
  <c r="O102" i="1"/>
  <c r="Q102" i="1"/>
  <c r="R102" i="1"/>
  <c r="S102" i="1"/>
  <c r="P25" i="2" s="1"/>
  <c r="T102" i="1"/>
  <c r="U102" i="1"/>
  <c r="V102" i="1"/>
  <c r="W102" i="1"/>
  <c r="X102" i="1"/>
  <c r="Y102" i="1"/>
  <c r="Z102" i="1"/>
  <c r="AA102" i="1"/>
  <c r="X25" i="2" s="1"/>
  <c r="AC102" i="1"/>
  <c r="Z25" i="2" s="1"/>
  <c r="AD102" i="1"/>
  <c r="AE102" i="1"/>
  <c r="AF105" i="1"/>
  <c r="AG105" i="1"/>
  <c r="AI105" i="1"/>
  <c r="AP105" i="1" s="1"/>
  <c r="AJ105" i="1"/>
  <c r="AK105" i="1"/>
  <c r="AL105" i="1"/>
  <c r="AM105" i="1"/>
  <c r="AM112" i="1" s="1"/>
  <c r="AN105" i="1"/>
  <c r="AN112" i="1" s="1"/>
  <c r="AF106" i="1"/>
  <c r="AG106" i="1" s="1"/>
  <c r="AI106" i="1"/>
  <c r="AJ106" i="1"/>
  <c r="AP106" i="1" s="1"/>
  <c r="AK106" i="1"/>
  <c r="AL106" i="1"/>
  <c r="AM106" i="1"/>
  <c r="AN106" i="1"/>
  <c r="AF107" i="1"/>
  <c r="AG107" i="1" s="1"/>
  <c r="AI107" i="1"/>
  <c r="AJ107" i="1"/>
  <c r="AK107" i="1"/>
  <c r="AL107" i="1"/>
  <c r="AM107" i="1"/>
  <c r="AN107" i="1"/>
  <c r="AF108" i="1"/>
  <c r="AG108" i="1"/>
  <c r="AI108" i="1"/>
  <c r="AJ108" i="1"/>
  <c r="AK108" i="1"/>
  <c r="AL108" i="1"/>
  <c r="AM108" i="1"/>
  <c r="AN108" i="1"/>
  <c r="AF109" i="1"/>
  <c r="AG109" i="1" s="1"/>
  <c r="AI109" i="1"/>
  <c r="AJ109" i="1"/>
  <c r="AK109" i="1"/>
  <c r="AL109" i="1"/>
  <c r="AM109" i="1"/>
  <c r="AN109" i="1"/>
  <c r="E110" i="1"/>
  <c r="AF110" i="1"/>
  <c r="AG110" i="1"/>
  <c r="AI110" i="1"/>
  <c r="AP110" i="1" s="1"/>
  <c r="AJ110" i="1"/>
  <c r="AK110" i="1"/>
  <c r="AL110" i="1"/>
  <c r="AM110" i="1"/>
  <c r="AN110" i="1"/>
  <c r="E112" i="1"/>
  <c r="I112" i="1"/>
  <c r="F27" i="2" s="1"/>
  <c r="J112" i="1"/>
  <c r="G27" i="2" s="1"/>
  <c r="K112" i="1"/>
  <c r="H27" i="2" s="1"/>
  <c r="L112" i="1"/>
  <c r="M112" i="1"/>
  <c r="J27" i="2" s="1"/>
  <c r="N112" i="1"/>
  <c r="O112" i="1"/>
  <c r="L27" i="2" s="1"/>
  <c r="P112" i="1"/>
  <c r="Q112" i="1"/>
  <c r="R112" i="1"/>
  <c r="O27" i="2" s="1"/>
  <c r="S112" i="1"/>
  <c r="T112" i="1"/>
  <c r="U112" i="1"/>
  <c r="V112" i="1"/>
  <c r="W112" i="1"/>
  <c r="X112" i="1"/>
  <c r="U27" i="2" s="1"/>
  <c r="Y112" i="1"/>
  <c r="V27" i="2" s="1"/>
  <c r="Z112" i="1"/>
  <c r="W27" i="2" s="1"/>
  <c r="AA112" i="1"/>
  <c r="X27" i="2" s="1"/>
  <c r="AB112" i="1"/>
  <c r="AC112" i="1"/>
  <c r="AD112" i="1"/>
  <c r="AE112" i="1"/>
  <c r="AB27" i="2" s="1"/>
  <c r="AF112" i="1"/>
  <c r="AC27" i="2" s="1"/>
  <c r="AG112" i="1"/>
  <c r="AD27" i="2" s="1"/>
  <c r="AI112" i="1"/>
  <c r="AJ112" i="1"/>
  <c r="AF115" i="1"/>
  <c r="AG115" i="1"/>
  <c r="AI115" i="1"/>
  <c r="AP115" i="1" s="1"/>
  <c r="AJ115" i="1"/>
  <c r="AK115" i="1"/>
  <c r="AL115" i="1"/>
  <c r="AM115" i="1"/>
  <c r="AN115" i="1"/>
  <c r="AF116" i="1"/>
  <c r="AG116" i="1" s="1"/>
  <c r="AI116" i="1"/>
  <c r="AJ116" i="1"/>
  <c r="AK116" i="1"/>
  <c r="AL116" i="1"/>
  <c r="AM116" i="1"/>
  <c r="AN116" i="1"/>
  <c r="E117" i="1"/>
  <c r="AF117" i="1"/>
  <c r="AG117" i="1"/>
  <c r="AI117" i="1"/>
  <c r="AJ117" i="1"/>
  <c r="AK117" i="1"/>
  <c r="AL117" i="1"/>
  <c r="AM117" i="1"/>
  <c r="AN117" i="1"/>
  <c r="AF118" i="1"/>
  <c r="AG118" i="1" s="1"/>
  <c r="AI118" i="1"/>
  <c r="AP118" i="1" s="1"/>
  <c r="AJ118" i="1"/>
  <c r="AK118" i="1"/>
  <c r="AL118" i="1"/>
  <c r="AM118" i="1"/>
  <c r="AN118" i="1"/>
  <c r="AF119" i="1"/>
  <c r="AG119" i="1"/>
  <c r="AI119" i="1"/>
  <c r="AJ119" i="1"/>
  <c r="AK119" i="1"/>
  <c r="AL119" i="1"/>
  <c r="AM119" i="1"/>
  <c r="AN119" i="1"/>
  <c r="AF120" i="1"/>
  <c r="AG120" i="1"/>
  <c r="AI120" i="1"/>
  <c r="AJ120" i="1"/>
  <c r="AK120" i="1"/>
  <c r="AL120" i="1"/>
  <c r="AM120" i="1"/>
  <c r="AN120" i="1"/>
  <c r="AP120" i="1"/>
  <c r="E121" i="1"/>
  <c r="AG121" i="1" s="1"/>
  <c r="AF121" i="1"/>
  <c r="AI121" i="1"/>
  <c r="AP121" i="1" s="1"/>
  <c r="AJ121" i="1"/>
  <c r="AK121" i="1"/>
  <c r="AL121" i="1"/>
  <c r="AM121" i="1"/>
  <c r="AN121" i="1"/>
  <c r="AF122" i="1"/>
  <c r="AG122" i="1" s="1"/>
  <c r="AI122" i="1"/>
  <c r="AJ122" i="1"/>
  <c r="AP122" i="1" s="1"/>
  <c r="AK122" i="1"/>
  <c r="AL122" i="1"/>
  <c r="AM122" i="1"/>
  <c r="AN122" i="1"/>
  <c r="AF123" i="1"/>
  <c r="AG123" i="1" s="1"/>
  <c r="AI123" i="1"/>
  <c r="AJ123" i="1"/>
  <c r="AK123" i="1"/>
  <c r="AL123" i="1"/>
  <c r="AM123" i="1"/>
  <c r="AN123" i="1"/>
  <c r="AF124" i="1"/>
  <c r="AG124" i="1"/>
  <c r="AI124" i="1"/>
  <c r="AJ124" i="1"/>
  <c r="AK124" i="1"/>
  <c r="AL124" i="1"/>
  <c r="AM124" i="1"/>
  <c r="AN124" i="1"/>
  <c r="AF125" i="1"/>
  <c r="AG125" i="1" s="1"/>
  <c r="AI125" i="1"/>
  <c r="AJ125" i="1"/>
  <c r="AK125" i="1"/>
  <c r="AL125" i="1"/>
  <c r="AM125" i="1"/>
  <c r="AM133" i="1" s="1"/>
  <c r="AN125" i="1"/>
  <c r="AF126" i="1"/>
  <c r="AG126" i="1"/>
  <c r="AI126" i="1"/>
  <c r="AJ126" i="1"/>
  <c r="AK126" i="1"/>
  <c r="AL126" i="1"/>
  <c r="AM126" i="1"/>
  <c r="AN126" i="1"/>
  <c r="AF127" i="1"/>
  <c r="AG127" i="1"/>
  <c r="AI127" i="1"/>
  <c r="AJ127" i="1"/>
  <c r="AK127" i="1"/>
  <c r="AL127" i="1"/>
  <c r="AM127" i="1"/>
  <c r="AN127" i="1"/>
  <c r="AF128" i="1"/>
  <c r="AG128" i="1" s="1"/>
  <c r="AI128" i="1"/>
  <c r="AP128" i="1" s="1"/>
  <c r="AJ128" i="1"/>
  <c r="AK128" i="1"/>
  <c r="AL128" i="1"/>
  <c r="AM128" i="1"/>
  <c r="AN128" i="1"/>
  <c r="AF129" i="1"/>
  <c r="AG129" i="1"/>
  <c r="AI129" i="1"/>
  <c r="AP129" i="1" s="1"/>
  <c r="AJ129" i="1"/>
  <c r="AK129" i="1"/>
  <c r="AL129" i="1"/>
  <c r="AM129" i="1"/>
  <c r="AN129" i="1"/>
  <c r="E130" i="1"/>
  <c r="AF130" i="1"/>
  <c r="AI130" i="1"/>
  <c r="AP130" i="1" s="1"/>
  <c r="AJ130" i="1"/>
  <c r="AK130" i="1"/>
  <c r="AL130" i="1"/>
  <c r="AM130" i="1"/>
  <c r="AN130" i="1"/>
  <c r="AF131" i="1"/>
  <c r="AG131" i="1"/>
  <c r="AI131" i="1"/>
  <c r="AJ131" i="1"/>
  <c r="AK131" i="1"/>
  <c r="AL131" i="1"/>
  <c r="AM131" i="1"/>
  <c r="AN131" i="1"/>
  <c r="E133" i="1"/>
  <c r="I133" i="1"/>
  <c r="J133" i="1"/>
  <c r="K133" i="1"/>
  <c r="L133" i="1"/>
  <c r="M133" i="1"/>
  <c r="J29" i="2" s="1"/>
  <c r="N133" i="1"/>
  <c r="O133" i="1"/>
  <c r="P133" i="1"/>
  <c r="M29" i="2" s="1"/>
  <c r="Q133" i="1"/>
  <c r="R133" i="1"/>
  <c r="S133" i="1"/>
  <c r="T133" i="1"/>
  <c r="U133" i="1"/>
  <c r="R29" i="2" s="1"/>
  <c r="V133" i="1"/>
  <c r="W133" i="1"/>
  <c r="X133" i="1"/>
  <c r="U29" i="2" s="1"/>
  <c r="Y133" i="1"/>
  <c r="Z133" i="1"/>
  <c r="AA133" i="1"/>
  <c r="AB133" i="1"/>
  <c r="AC133" i="1"/>
  <c r="Z29" i="2" s="1"/>
  <c r="AD133" i="1"/>
  <c r="AE133" i="1"/>
  <c r="AF133" i="1"/>
  <c r="AC29" i="2" s="1"/>
  <c r="AI133" i="1"/>
  <c r="AO133" i="1"/>
  <c r="AF136" i="1"/>
  <c r="AG136" i="1"/>
  <c r="AI136" i="1"/>
  <c r="AP136" i="1" s="1"/>
  <c r="AJ136" i="1"/>
  <c r="AK136" i="1"/>
  <c r="AL136" i="1"/>
  <c r="AM136" i="1"/>
  <c r="AM149" i="1" s="1"/>
  <c r="AN136" i="1"/>
  <c r="AF137" i="1"/>
  <c r="AG137" i="1" s="1"/>
  <c r="AF138" i="1"/>
  <c r="AG138" i="1"/>
  <c r="AF139" i="1"/>
  <c r="AG139" i="1"/>
  <c r="AF140" i="1"/>
  <c r="AG140" i="1"/>
  <c r="AF141" i="1"/>
  <c r="AG141" i="1" s="1"/>
  <c r="AF142" i="1"/>
  <c r="AG142" i="1"/>
  <c r="AF143" i="1"/>
  <c r="AG143" i="1"/>
  <c r="AF144" i="1"/>
  <c r="AG144" i="1"/>
  <c r="AF145" i="1"/>
  <c r="AG145" i="1" s="1"/>
  <c r="AF146" i="1"/>
  <c r="AG146" i="1"/>
  <c r="AF147" i="1"/>
  <c r="AG147" i="1"/>
  <c r="AI147" i="1"/>
  <c r="AJ147" i="1"/>
  <c r="AK147" i="1"/>
  <c r="AL147" i="1"/>
  <c r="AL149" i="1" s="1"/>
  <c r="AM147" i="1"/>
  <c r="AN147" i="1"/>
  <c r="AN149" i="1" s="1"/>
  <c r="E149" i="1"/>
  <c r="I149" i="1"/>
  <c r="J149" i="1"/>
  <c r="G31" i="2" s="1"/>
  <c r="K149" i="1"/>
  <c r="L149" i="1"/>
  <c r="I31" i="2" s="1"/>
  <c r="M149" i="1"/>
  <c r="N149" i="1"/>
  <c r="O149" i="1"/>
  <c r="P149" i="1"/>
  <c r="Q149" i="1"/>
  <c r="R149" i="1"/>
  <c r="O31" i="2" s="1"/>
  <c r="S149" i="1"/>
  <c r="T149" i="1"/>
  <c r="Q31" i="2" s="1"/>
  <c r="U149" i="1"/>
  <c r="V149" i="1"/>
  <c r="W149" i="1"/>
  <c r="X149" i="1"/>
  <c r="Y149" i="1"/>
  <c r="Z149" i="1"/>
  <c r="W31" i="2" s="1"/>
  <c r="AA149" i="1"/>
  <c r="AB149" i="1"/>
  <c r="Y31" i="2" s="1"/>
  <c r="AC149" i="1"/>
  <c r="AD149" i="1"/>
  <c r="AE149" i="1"/>
  <c r="AI149" i="1"/>
  <c r="AJ149" i="1"/>
  <c r="AK149" i="1"/>
  <c r="AF152" i="1"/>
  <c r="AG152" i="1"/>
  <c r="AI152" i="1"/>
  <c r="AJ152" i="1"/>
  <c r="AK152" i="1"/>
  <c r="AL152" i="1"/>
  <c r="AM152" i="1"/>
  <c r="AN152" i="1"/>
  <c r="AF153" i="1"/>
  <c r="AG153" i="1" s="1"/>
  <c r="AI153" i="1"/>
  <c r="AJ153" i="1"/>
  <c r="AK153" i="1"/>
  <c r="AL153" i="1"/>
  <c r="AM153" i="1"/>
  <c r="AN153" i="1"/>
  <c r="AF154" i="1"/>
  <c r="AG154" i="1"/>
  <c r="AI154" i="1"/>
  <c r="AJ154" i="1"/>
  <c r="AK154" i="1"/>
  <c r="AL154" i="1"/>
  <c r="AM154" i="1"/>
  <c r="AN154" i="1"/>
  <c r="AF155" i="1"/>
  <c r="AG155" i="1" s="1"/>
  <c r="AG193" i="1" s="1"/>
  <c r="AD33" i="2" s="1"/>
  <c r="AI155" i="1"/>
  <c r="AP155" i="1" s="1"/>
  <c r="AJ155" i="1"/>
  <c r="AK155" i="1"/>
  <c r="AL155" i="1"/>
  <c r="AM155" i="1"/>
  <c r="AN155" i="1"/>
  <c r="AF156" i="1"/>
  <c r="AG156" i="1"/>
  <c r="AI156" i="1"/>
  <c r="AJ156" i="1"/>
  <c r="AP156" i="1" s="1"/>
  <c r="AK156" i="1"/>
  <c r="AL156" i="1"/>
  <c r="AM156" i="1"/>
  <c r="AN156" i="1"/>
  <c r="AF157" i="1"/>
  <c r="AG157" i="1" s="1"/>
  <c r="AI157" i="1"/>
  <c r="AP157" i="1" s="1"/>
  <c r="AJ157" i="1"/>
  <c r="AK157" i="1"/>
  <c r="AL157" i="1"/>
  <c r="AM157" i="1"/>
  <c r="AN157" i="1"/>
  <c r="AF158" i="1"/>
  <c r="AG158" i="1"/>
  <c r="AI158" i="1"/>
  <c r="AJ158" i="1"/>
  <c r="AK158" i="1"/>
  <c r="AL158" i="1"/>
  <c r="AM158" i="1"/>
  <c r="AN158" i="1"/>
  <c r="AF159" i="1"/>
  <c r="AG159" i="1" s="1"/>
  <c r="AI159" i="1"/>
  <c r="AP159" i="1" s="1"/>
  <c r="AJ159" i="1"/>
  <c r="AK159" i="1"/>
  <c r="AL159" i="1"/>
  <c r="AM159" i="1"/>
  <c r="AN159" i="1"/>
  <c r="AF160" i="1"/>
  <c r="AG160" i="1"/>
  <c r="AI160" i="1"/>
  <c r="AP160" i="1" s="1"/>
  <c r="AJ160" i="1"/>
  <c r="AK160" i="1"/>
  <c r="AL160" i="1"/>
  <c r="AM160" i="1"/>
  <c r="AN160" i="1"/>
  <c r="AF161" i="1"/>
  <c r="AG161" i="1"/>
  <c r="AI161" i="1"/>
  <c r="AP161" i="1" s="1"/>
  <c r="AJ161" i="1"/>
  <c r="AK161" i="1"/>
  <c r="AL161" i="1"/>
  <c r="AM161" i="1"/>
  <c r="AN161" i="1"/>
  <c r="AF162" i="1"/>
  <c r="AG162" i="1"/>
  <c r="AI162" i="1"/>
  <c r="AJ162" i="1"/>
  <c r="AK162" i="1"/>
  <c r="AL162" i="1"/>
  <c r="AM162" i="1"/>
  <c r="AN162" i="1"/>
  <c r="AP162" i="1"/>
  <c r="AF163" i="1"/>
  <c r="AG163" i="1" s="1"/>
  <c r="AI163" i="1"/>
  <c r="AJ163" i="1"/>
  <c r="AK163" i="1"/>
  <c r="AL163" i="1"/>
  <c r="AM163" i="1"/>
  <c r="AN163" i="1"/>
  <c r="AP163" i="1"/>
  <c r="AF164" i="1"/>
  <c r="AG164" i="1"/>
  <c r="AI164" i="1"/>
  <c r="AJ164" i="1"/>
  <c r="AK164" i="1"/>
  <c r="AL164" i="1"/>
  <c r="AM164" i="1"/>
  <c r="AN164" i="1"/>
  <c r="AF165" i="1"/>
  <c r="AG165" i="1" s="1"/>
  <c r="AI165" i="1"/>
  <c r="AP165" i="1" s="1"/>
  <c r="AJ165" i="1"/>
  <c r="AK165" i="1"/>
  <c r="AL165" i="1"/>
  <c r="AM165" i="1"/>
  <c r="AN165" i="1"/>
  <c r="AF166" i="1"/>
  <c r="AG166" i="1"/>
  <c r="AI166" i="1"/>
  <c r="AJ166" i="1"/>
  <c r="AP166" i="1" s="1"/>
  <c r="AK166" i="1"/>
  <c r="AL166" i="1"/>
  <c r="AM166" i="1"/>
  <c r="AN166" i="1"/>
  <c r="AF167" i="1"/>
  <c r="AG167" i="1" s="1"/>
  <c r="AI167" i="1"/>
  <c r="AJ167" i="1"/>
  <c r="AK167" i="1"/>
  <c r="AL167" i="1"/>
  <c r="AM167" i="1"/>
  <c r="AN167" i="1"/>
  <c r="AF168" i="1"/>
  <c r="AG168" i="1"/>
  <c r="AI168" i="1"/>
  <c r="AJ168" i="1"/>
  <c r="AK168" i="1"/>
  <c r="AL168" i="1"/>
  <c r="AM168" i="1"/>
  <c r="AN168" i="1"/>
  <c r="AF169" i="1"/>
  <c r="AG169" i="1" s="1"/>
  <c r="AI169" i="1"/>
  <c r="AJ169" i="1"/>
  <c r="AK169" i="1"/>
  <c r="AL169" i="1"/>
  <c r="AM169" i="1"/>
  <c r="AN169" i="1"/>
  <c r="AF170" i="1"/>
  <c r="AG170" i="1"/>
  <c r="AJ170" i="1"/>
  <c r="AK170" i="1"/>
  <c r="AL170" i="1"/>
  <c r="AM170" i="1"/>
  <c r="AN170" i="1"/>
  <c r="AF171" i="1"/>
  <c r="AG171" i="1"/>
  <c r="AI171" i="1"/>
  <c r="AJ171" i="1"/>
  <c r="AK171" i="1"/>
  <c r="AL171" i="1"/>
  <c r="AM171" i="1"/>
  <c r="AN171" i="1"/>
  <c r="AF172" i="1"/>
  <c r="AG172" i="1" s="1"/>
  <c r="AI172" i="1"/>
  <c r="AP172" i="1" s="1"/>
  <c r="AJ172" i="1"/>
  <c r="AK172" i="1"/>
  <c r="AL172" i="1"/>
  <c r="AM172" i="1"/>
  <c r="AN172" i="1"/>
  <c r="AF173" i="1"/>
  <c r="AG173" i="1"/>
  <c r="AI173" i="1"/>
  <c r="AJ173" i="1"/>
  <c r="AP173" i="1" s="1"/>
  <c r="AK173" i="1"/>
  <c r="AL173" i="1"/>
  <c r="AM173" i="1"/>
  <c r="AN173" i="1"/>
  <c r="AF174" i="1"/>
  <c r="AG174" i="1" s="1"/>
  <c r="AI174" i="1"/>
  <c r="AP174" i="1" s="1"/>
  <c r="AJ174" i="1"/>
  <c r="AK174" i="1"/>
  <c r="AL174" i="1"/>
  <c r="AM174" i="1"/>
  <c r="AN174" i="1"/>
  <c r="AF175" i="1"/>
  <c r="AG175" i="1"/>
  <c r="AI175" i="1"/>
  <c r="AJ175" i="1"/>
  <c r="AK175" i="1"/>
  <c r="AL175" i="1"/>
  <c r="AM175" i="1"/>
  <c r="AN175" i="1"/>
  <c r="AF176" i="1"/>
  <c r="AG176" i="1" s="1"/>
  <c r="AI176" i="1"/>
  <c r="AP176" i="1" s="1"/>
  <c r="AJ176" i="1"/>
  <c r="AK176" i="1"/>
  <c r="AL176" i="1"/>
  <c r="AM176" i="1"/>
  <c r="AN176" i="1"/>
  <c r="AF177" i="1"/>
  <c r="AG177" i="1"/>
  <c r="AI177" i="1"/>
  <c r="AP177" i="1" s="1"/>
  <c r="AJ177" i="1"/>
  <c r="AK177" i="1"/>
  <c r="AL177" i="1"/>
  <c r="AM177" i="1"/>
  <c r="AN177" i="1"/>
  <c r="AF178" i="1"/>
  <c r="AG178" i="1"/>
  <c r="AI178" i="1"/>
  <c r="AP178" i="1" s="1"/>
  <c r="AJ178" i="1"/>
  <c r="AK178" i="1"/>
  <c r="AL178" i="1"/>
  <c r="AM178" i="1"/>
  <c r="AN178" i="1"/>
  <c r="AF179" i="1"/>
  <c r="AG179" i="1"/>
  <c r="AI179" i="1"/>
  <c r="AJ179" i="1"/>
  <c r="AK179" i="1"/>
  <c r="AL179" i="1"/>
  <c r="AM179" i="1"/>
  <c r="AN179" i="1"/>
  <c r="AP179" i="1"/>
  <c r="AF180" i="1"/>
  <c r="AG180" i="1" s="1"/>
  <c r="AI180" i="1"/>
  <c r="AJ180" i="1"/>
  <c r="AK180" i="1"/>
  <c r="AL180" i="1"/>
  <c r="AM180" i="1"/>
  <c r="AN180" i="1"/>
  <c r="AP180" i="1"/>
  <c r="AF181" i="1"/>
  <c r="AG181" i="1"/>
  <c r="AI181" i="1"/>
  <c r="AJ181" i="1"/>
  <c r="AK181" i="1"/>
  <c r="AL181" i="1"/>
  <c r="AM181" i="1"/>
  <c r="AN181" i="1"/>
  <c r="AF182" i="1"/>
  <c r="AG182" i="1" s="1"/>
  <c r="AI182" i="1"/>
  <c r="AP182" i="1" s="1"/>
  <c r="AJ182" i="1"/>
  <c r="AK182" i="1"/>
  <c r="AL182" i="1"/>
  <c r="AM182" i="1"/>
  <c r="AN182" i="1"/>
  <c r="AF183" i="1"/>
  <c r="AG183" i="1"/>
  <c r="AI183" i="1"/>
  <c r="AJ183" i="1"/>
  <c r="AP183" i="1" s="1"/>
  <c r="AK183" i="1"/>
  <c r="AL183" i="1"/>
  <c r="AM183" i="1"/>
  <c r="AN183" i="1"/>
  <c r="AF184" i="1"/>
  <c r="AG184" i="1" s="1"/>
  <c r="AI184" i="1"/>
  <c r="AJ184" i="1"/>
  <c r="AK184" i="1"/>
  <c r="AL184" i="1"/>
  <c r="AM184" i="1"/>
  <c r="AN184" i="1"/>
  <c r="AF185" i="1"/>
  <c r="AG185" i="1"/>
  <c r="AI185" i="1"/>
  <c r="AJ185" i="1"/>
  <c r="AK185" i="1"/>
  <c r="AL185" i="1"/>
  <c r="AM185" i="1"/>
  <c r="AN185" i="1"/>
  <c r="AF186" i="1"/>
  <c r="AG186" i="1" s="1"/>
  <c r="AI186" i="1"/>
  <c r="AJ186" i="1"/>
  <c r="AK186" i="1"/>
  <c r="AL186" i="1"/>
  <c r="AM186" i="1"/>
  <c r="AN186" i="1"/>
  <c r="AF187" i="1"/>
  <c r="AG187" i="1"/>
  <c r="AI187" i="1"/>
  <c r="AJ187" i="1"/>
  <c r="AK187" i="1"/>
  <c r="AL187" i="1"/>
  <c r="AM187" i="1"/>
  <c r="AN187" i="1"/>
  <c r="AF188" i="1"/>
  <c r="AG188" i="1"/>
  <c r="AI188" i="1"/>
  <c r="AP188" i="1" s="1"/>
  <c r="AJ188" i="1"/>
  <c r="AK188" i="1"/>
  <c r="AL188" i="1"/>
  <c r="AM188" i="1"/>
  <c r="AN188" i="1"/>
  <c r="AF189" i="1"/>
  <c r="AG189" i="1"/>
  <c r="AI189" i="1"/>
  <c r="AJ189" i="1"/>
  <c r="AP189" i="1" s="1"/>
  <c r="AK189" i="1"/>
  <c r="AL189" i="1"/>
  <c r="AM189" i="1"/>
  <c r="AN189" i="1"/>
  <c r="AF190" i="1"/>
  <c r="AG190" i="1" s="1"/>
  <c r="AF191" i="1"/>
  <c r="AG191" i="1" s="1"/>
  <c r="AI191" i="1"/>
  <c r="AP191" i="1" s="1"/>
  <c r="AJ191" i="1"/>
  <c r="AK191" i="1"/>
  <c r="AL191" i="1"/>
  <c r="AM191" i="1"/>
  <c r="AN191" i="1"/>
  <c r="E193" i="1"/>
  <c r="I193" i="1"/>
  <c r="F33" i="2" s="1"/>
  <c r="J193" i="1"/>
  <c r="K193" i="1"/>
  <c r="H33" i="2" s="1"/>
  <c r="L193" i="1"/>
  <c r="M193" i="1"/>
  <c r="J33" i="2" s="1"/>
  <c r="N193" i="1"/>
  <c r="O193" i="1"/>
  <c r="P193" i="1"/>
  <c r="Q193" i="1"/>
  <c r="R193" i="1"/>
  <c r="S193" i="1"/>
  <c r="P33" i="2" s="1"/>
  <c r="T193" i="1"/>
  <c r="U193" i="1"/>
  <c r="R33" i="2" s="1"/>
  <c r="V193" i="1"/>
  <c r="W193" i="1"/>
  <c r="T33" i="2" s="1"/>
  <c r="X193" i="1"/>
  <c r="Y193" i="1"/>
  <c r="V33" i="2" s="1"/>
  <c r="Z193" i="1"/>
  <c r="AA193" i="1"/>
  <c r="X33" i="2" s="1"/>
  <c r="AB193" i="1"/>
  <c r="AC193" i="1"/>
  <c r="Z33" i="2" s="1"/>
  <c r="AD193" i="1"/>
  <c r="AE193" i="1"/>
  <c r="AB33" i="2" s="1"/>
  <c r="AI193" i="1"/>
  <c r="AN193" i="1"/>
  <c r="AF196" i="1"/>
  <c r="AG196" i="1"/>
  <c r="AI196" i="1"/>
  <c r="AJ196" i="1"/>
  <c r="AK196" i="1"/>
  <c r="AL196" i="1"/>
  <c r="AM196" i="1"/>
  <c r="AN196" i="1"/>
  <c r="AF197" i="1"/>
  <c r="AG197" i="1" s="1"/>
  <c r="AI197" i="1"/>
  <c r="AP197" i="1" s="1"/>
  <c r="AJ197" i="1"/>
  <c r="AK197" i="1"/>
  <c r="AL197" i="1"/>
  <c r="AM197" i="1"/>
  <c r="AN197" i="1"/>
  <c r="AF198" i="1"/>
  <c r="AG198" i="1"/>
  <c r="AI198" i="1"/>
  <c r="AJ198" i="1"/>
  <c r="AK198" i="1"/>
  <c r="AL198" i="1"/>
  <c r="AM198" i="1"/>
  <c r="AN198" i="1"/>
  <c r="AP198" i="1" s="1"/>
  <c r="AF199" i="1"/>
  <c r="AG199" i="1" s="1"/>
  <c r="AI199" i="1"/>
  <c r="AJ199" i="1"/>
  <c r="AK199" i="1"/>
  <c r="AL199" i="1"/>
  <c r="AP199" i="1" s="1"/>
  <c r="AM199" i="1"/>
  <c r="AN199" i="1"/>
  <c r="AF200" i="1"/>
  <c r="AG200" i="1" s="1"/>
  <c r="AI200" i="1"/>
  <c r="AJ200" i="1"/>
  <c r="AK200" i="1"/>
  <c r="AK204" i="1" s="1"/>
  <c r="AL200" i="1"/>
  <c r="AM200" i="1"/>
  <c r="AN200" i="1"/>
  <c r="AF201" i="1"/>
  <c r="AG201" i="1"/>
  <c r="AI201" i="1"/>
  <c r="AJ201" i="1"/>
  <c r="AK201" i="1"/>
  <c r="AL201" i="1"/>
  <c r="AM201" i="1"/>
  <c r="AN201" i="1"/>
  <c r="AF202" i="1"/>
  <c r="AG202" i="1" s="1"/>
  <c r="AI202" i="1"/>
  <c r="AJ202" i="1"/>
  <c r="AK202" i="1"/>
  <c r="AP202" i="1" s="1"/>
  <c r="AL202" i="1"/>
  <c r="AM202" i="1"/>
  <c r="AN202" i="1"/>
  <c r="E204" i="1"/>
  <c r="I204" i="1"/>
  <c r="J204" i="1"/>
  <c r="K204" i="1"/>
  <c r="H35" i="2" s="1"/>
  <c r="L204" i="1"/>
  <c r="I35" i="2" s="1"/>
  <c r="M204" i="1"/>
  <c r="N204" i="1"/>
  <c r="O204" i="1"/>
  <c r="L35" i="2" s="1"/>
  <c r="P204" i="1"/>
  <c r="Q204" i="1"/>
  <c r="R204" i="1"/>
  <c r="S204" i="1"/>
  <c r="P35" i="2" s="1"/>
  <c r="T204" i="1"/>
  <c r="Q35" i="2" s="1"/>
  <c r="U204" i="1"/>
  <c r="V204" i="1"/>
  <c r="W204" i="1"/>
  <c r="X204" i="1"/>
  <c r="Y204" i="1"/>
  <c r="Z204" i="1"/>
  <c r="AA204" i="1"/>
  <c r="X35" i="2" s="1"/>
  <c r="AB204" i="1"/>
  <c r="Y35" i="2" s="1"/>
  <c r="AC204" i="1"/>
  <c r="AD204" i="1"/>
  <c r="AE204" i="1"/>
  <c r="AN204" i="1"/>
  <c r="AG207" i="1"/>
  <c r="AG210" i="1" s="1"/>
  <c r="AD37" i="2" s="1"/>
  <c r="AI207" i="1"/>
  <c r="AP207" i="1" s="1"/>
  <c r="AJ207" i="1"/>
  <c r="AK207" i="1"/>
  <c r="AK210" i="1" s="1"/>
  <c r="AL207" i="1"/>
  <c r="AM207" i="1"/>
  <c r="AN207" i="1"/>
  <c r="AN210" i="1" s="1"/>
  <c r="AG208" i="1"/>
  <c r="AI208" i="1"/>
  <c r="AJ208" i="1"/>
  <c r="AK208" i="1"/>
  <c r="AL208" i="1"/>
  <c r="AM208" i="1"/>
  <c r="AN208" i="1"/>
  <c r="E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C37" i="2" s="1"/>
  <c r="AJ210" i="1"/>
  <c r="AM210" i="1"/>
  <c r="AO210" i="1"/>
  <c r="Q212" i="1"/>
  <c r="AD212" i="1"/>
  <c r="B214" i="1"/>
  <c r="B215" i="1"/>
  <c r="F9" i="2"/>
  <c r="I9" i="2"/>
  <c r="J9" i="2"/>
  <c r="K9" i="2"/>
  <c r="L9" i="2"/>
  <c r="N9" i="2"/>
  <c r="Q9" i="2"/>
  <c r="R9" i="2"/>
  <c r="T9" i="2"/>
  <c r="V9" i="2"/>
  <c r="Y9" i="2"/>
  <c r="Z9" i="2"/>
  <c r="AB9" i="2"/>
  <c r="AC9" i="2"/>
  <c r="F11" i="2"/>
  <c r="H11" i="2"/>
  <c r="J11" i="2"/>
  <c r="K11" i="2"/>
  <c r="L11" i="2"/>
  <c r="N11" i="2"/>
  <c r="P11" i="2"/>
  <c r="Q11" i="2"/>
  <c r="Q39" i="2" s="1"/>
  <c r="R11" i="2"/>
  <c r="S11" i="2"/>
  <c r="T11" i="2"/>
  <c r="X11" i="2"/>
  <c r="Z11" i="2"/>
  <c r="Z39" i="2" s="1"/>
  <c r="AA11" i="2"/>
  <c r="AA39" i="2" s="1"/>
  <c r="AB11" i="2"/>
  <c r="H13" i="2"/>
  <c r="I13" i="2"/>
  <c r="J13" i="2"/>
  <c r="K13" i="2"/>
  <c r="L13" i="2"/>
  <c r="Q13" i="2"/>
  <c r="R13" i="2"/>
  <c r="R39" i="2" s="1"/>
  <c r="S13" i="2"/>
  <c r="S39" i="2" s="1"/>
  <c r="Y13" i="2"/>
  <c r="Z13" i="2"/>
  <c r="AA13" i="2"/>
  <c r="AB13" i="2"/>
  <c r="F15" i="2"/>
  <c r="G15" i="2"/>
  <c r="H15" i="2"/>
  <c r="J15" i="2"/>
  <c r="N15" i="2"/>
  <c r="O15" i="2"/>
  <c r="P15" i="2"/>
  <c r="R15" i="2"/>
  <c r="V15" i="2"/>
  <c r="W15" i="2"/>
  <c r="X15" i="2"/>
  <c r="Z15" i="2"/>
  <c r="AB15" i="2"/>
  <c r="F17" i="2"/>
  <c r="G17" i="2"/>
  <c r="H17" i="2"/>
  <c r="I17" i="2"/>
  <c r="J17" i="2"/>
  <c r="K17" i="2"/>
  <c r="M17" i="2"/>
  <c r="N17" i="2"/>
  <c r="P17" i="2"/>
  <c r="Q17" i="2"/>
  <c r="R17" i="2"/>
  <c r="S17" i="2"/>
  <c r="T17" i="2"/>
  <c r="U17" i="2"/>
  <c r="V17" i="2"/>
  <c r="X17" i="2"/>
  <c r="Y17" i="2"/>
  <c r="Z17" i="2"/>
  <c r="AA17" i="2"/>
  <c r="AB17" i="2"/>
  <c r="F19" i="2"/>
  <c r="J19" i="2"/>
  <c r="L19" i="2"/>
  <c r="M19" i="2"/>
  <c r="N19" i="2"/>
  <c r="R19" i="2"/>
  <c r="T19" i="2"/>
  <c r="U19" i="2"/>
  <c r="V19" i="2"/>
  <c r="W19" i="2"/>
  <c r="Z19" i="2"/>
  <c r="AB19" i="2"/>
  <c r="AC19" i="2"/>
  <c r="F21" i="2"/>
  <c r="G21" i="2"/>
  <c r="H21" i="2"/>
  <c r="I21" i="2"/>
  <c r="K21" i="2"/>
  <c r="N21" i="2"/>
  <c r="O21" i="2"/>
  <c r="P21" i="2"/>
  <c r="Q21" i="2"/>
  <c r="S21" i="2"/>
  <c r="T21" i="2"/>
  <c r="V21" i="2"/>
  <c r="X21" i="2"/>
  <c r="Y21" i="2"/>
  <c r="AA21" i="2"/>
  <c r="J23" i="2"/>
  <c r="J39" i="2" s="1"/>
  <c r="K23" i="2"/>
  <c r="L23" i="2"/>
  <c r="R23" i="2"/>
  <c r="S23" i="2"/>
  <c r="T23" i="2"/>
  <c r="U23" i="2"/>
  <c r="V23" i="2"/>
  <c r="Z23" i="2"/>
  <c r="AA23" i="2"/>
  <c r="AB23" i="2"/>
  <c r="F25" i="2"/>
  <c r="I25" i="2"/>
  <c r="J25" i="2"/>
  <c r="K25" i="2"/>
  <c r="L25" i="2"/>
  <c r="M25" i="2"/>
  <c r="N25" i="2"/>
  <c r="O25" i="2"/>
  <c r="Q25" i="2"/>
  <c r="R25" i="2"/>
  <c r="S25" i="2"/>
  <c r="T25" i="2"/>
  <c r="U25" i="2"/>
  <c r="V25" i="2"/>
  <c r="W25" i="2"/>
  <c r="Y25" i="2"/>
  <c r="AA25" i="2"/>
  <c r="AB25" i="2"/>
  <c r="I27" i="2"/>
  <c r="K27" i="2"/>
  <c r="M27" i="2"/>
  <c r="N27" i="2"/>
  <c r="P27" i="2"/>
  <c r="Q27" i="2"/>
  <c r="R27" i="2"/>
  <c r="S27" i="2"/>
  <c r="T27" i="2"/>
  <c r="Y27" i="2"/>
  <c r="Z27" i="2"/>
  <c r="AA27" i="2"/>
  <c r="F29" i="2"/>
  <c r="G29" i="2"/>
  <c r="H29" i="2"/>
  <c r="I29" i="2"/>
  <c r="K29" i="2"/>
  <c r="L29" i="2"/>
  <c r="N29" i="2"/>
  <c r="O29" i="2"/>
  <c r="P29" i="2"/>
  <c r="Q29" i="2"/>
  <c r="S29" i="2"/>
  <c r="T29" i="2"/>
  <c r="V29" i="2"/>
  <c r="W29" i="2"/>
  <c r="X29" i="2"/>
  <c r="Y29" i="2"/>
  <c r="AA29" i="2"/>
  <c r="AB29" i="2"/>
  <c r="F31" i="2"/>
  <c r="H31" i="2"/>
  <c r="J31" i="2"/>
  <c r="K31" i="2"/>
  <c r="L31" i="2"/>
  <c r="M31" i="2"/>
  <c r="N31" i="2"/>
  <c r="P31" i="2"/>
  <c r="R31" i="2"/>
  <c r="S31" i="2"/>
  <c r="T31" i="2"/>
  <c r="U31" i="2"/>
  <c r="V31" i="2"/>
  <c r="X31" i="2"/>
  <c r="Z31" i="2"/>
  <c r="AA31" i="2"/>
  <c r="AB31" i="2"/>
  <c r="G33" i="2"/>
  <c r="I33" i="2"/>
  <c r="K33" i="2"/>
  <c r="L33" i="2"/>
  <c r="M33" i="2"/>
  <c r="N33" i="2"/>
  <c r="O33" i="2"/>
  <c r="Q33" i="2"/>
  <c r="S33" i="2"/>
  <c r="U33" i="2"/>
  <c r="W33" i="2"/>
  <c r="Y33" i="2"/>
  <c r="AA33" i="2"/>
  <c r="F35" i="2"/>
  <c r="G35" i="2"/>
  <c r="J35" i="2"/>
  <c r="K35" i="2"/>
  <c r="M35" i="2"/>
  <c r="N35" i="2"/>
  <c r="O35" i="2"/>
  <c r="R35" i="2"/>
  <c r="S35" i="2"/>
  <c r="T35" i="2"/>
  <c r="U35" i="2"/>
  <c r="V35" i="2"/>
  <c r="W35" i="2"/>
  <c r="Z35" i="2"/>
  <c r="AA35" i="2"/>
  <c r="AB35" i="2"/>
  <c r="Y39" i="2" l="1"/>
  <c r="W39" i="2"/>
  <c r="G39" i="2"/>
  <c r="AB212" i="1"/>
  <c r="I212" i="1"/>
  <c r="AL204" i="1"/>
  <c r="AP187" i="1"/>
  <c r="AP186" i="1"/>
  <c r="AP170" i="1"/>
  <c r="AP169" i="1"/>
  <c r="AP152" i="1"/>
  <c r="AP123" i="1"/>
  <c r="AJ133" i="1"/>
  <c r="AK133" i="1"/>
  <c r="AP109" i="1"/>
  <c r="AP87" i="1"/>
  <c r="AF84" i="1"/>
  <c r="AC23" i="2" s="1"/>
  <c r="AP68" i="1"/>
  <c r="AP70" i="1" s="1"/>
  <c r="O212" i="1"/>
  <c r="AK31" i="1"/>
  <c r="AP27" i="1"/>
  <c r="AP26" i="1"/>
  <c r="X212" i="1"/>
  <c r="P212" i="1"/>
  <c r="AP13" i="1"/>
  <c r="AK19" i="1"/>
  <c r="AP171" i="1"/>
  <c r="AP154" i="1"/>
  <c r="AP153" i="1"/>
  <c r="AG130" i="1"/>
  <c r="AP127" i="1"/>
  <c r="AP126" i="1"/>
  <c r="AP125" i="1"/>
  <c r="AI31" i="1"/>
  <c r="AP29" i="1"/>
  <c r="AP28" i="1"/>
  <c r="AP10" i="1"/>
  <c r="M9" i="2"/>
  <c r="M39" i="2" s="1"/>
  <c r="V212" i="1"/>
  <c r="AP200" i="1"/>
  <c r="AI204" i="1"/>
  <c r="AM102" i="1"/>
  <c r="AJ77" i="1"/>
  <c r="AN65" i="1"/>
  <c r="Y212" i="1"/>
  <c r="V11" i="2"/>
  <c r="V39" i="2" s="1"/>
  <c r="N212" i="1"/>
  <c r="F39" i="2"/>
  <c r="AL193" i="1"/>
  <c r="AP84" i="1"/>
  <c r="AJ52" i="1"/>
  <c r="AL31" i="1"/>
  <c r="L212" i="1"/>
  <c r="AK193" i="1"/>
  <c r="AL133" i="1"/>
  <c r="AP108" i="1"/>
  <c r="AP82" i="1"/>
  <c r="AI65" i="1"/>
  <c r="AP37" i="1"/>
  <c r="N39" i="2"/>
  <c r="AB39" i="2"/>
  <c r="AP168" i="1"/>
  <c r="AJ193" i="1"/>
  <c r="T39" i="2"/>
  <c r="AM193" i="1"/>
  <c r="AE212" i="1"/>
  <c r="AI210" i="1"/>
  <c r="AP208" i="1"/>
  <c r="AP210" i="1" s="1"/>
  <c r="AP201" i="1"/>
  <c r="AG102" i="1"/>
  <c r="AD25" i="2" s="1"/>
  <c r="AP81" i="1"/>
  <c r="AI52" i="1"/>
  <c r="AI212" i="1" s="1"/>
  <c r="AP38" i="1"/>
  <c r="Z212" i="1"/>
  <c r="J212" i="1"/>
  <c r="AP185" i="1"/>
  <c r="AP184" i="1"/>
  <c r="AP167" i="1"/>
  <c r="AP124" i="1"/>
  <c r="AP107" i="1"/>
  <c r="AP112" i="1" s="1"/>
  <c r="AP100" i="1"/>
  <c r="AP99" i="1"/>
  <c r="AP98" i="1"/>
  <c r="AG89" i="1"/>
  <c r="AF102" i="1"/>
  <c r="AC25" i="2" s="1"/>
  <c r="AG52" i="1"/>
  <c r="AD15" i="2" s="1"/>
  <c r="AF41" i="1"/>
  <c r="AC13" i="2" s="1"/>
  <c r="AP25" i="1"/>
  <c r="AP24" i="1"/>
  <c r="AP31" i="1" s="1"/>
  <c r="AL19" i="1"/>
  <c r="O9" i="2"/>
  <c r="O39" i="2" s="1"/>
  <c r="W212" i="1"/>
  <c r="AJ204" i="1"/>
  <c r="L39" i="2"/>
  <c r="AG204" i="1"/>
  <c r="AD35" i="2" s="1"/>
  <c r="AG149" i="1"/>
  <c r="AD31" i="2" s="1"/>
  <c r="AP116" i="1"/>
  <c r="AG133" i="1"/>
  <c r="AD29" i="2" s="1"/>
  <c r="AL112" i="1"/>
  <c r="AK112" i="1"/>
  <c r="AJ102" i="1"/>
  <c r="AP74" i="1"/>
  <c r="AP73" i="1"/>
  <c r="AP77" i="1" s="1"/>
  <c r="AM65" i="1"/>
  <c r="AK41" i="1"/>
  <c r="AP34" i="1"/>
  <c r="AP41" i="1" s="1"/>
  <c r="AF31" i="1"/>
  <c r="AN31" i="1"/>
  <c r="AN212" i="1" s="1"/>
  <c r="U9" i="2"/>
  <c r="U39" i="2" s="1"/>
  <c r="AP196" i="1"/>
  <c r="AF204" i="1"/>
  <c r="AC35" i="2" s="1"/>
  <c r="AP181" i="1"/>
  <c r="AP164" i="1"/>
  <c r="AP147" i="1"/>
  <c r="AP149" i="1" s="1"/>
  <c r="AF149" i="1"/>
  <c r="AC31" i="2" s="1"/>
  <c r="AP94" i="1"/>
  <c r="AP93" i="1"/>
  <c r="AF77" i="1"/>
  <c r="AC21" i="2" s="1"/>
  <c r="AG77" i="1"/>
  <c r="AD21" i="2" s="1"/>
  <c r="AP63" i="1"/>
  <c r="AJ41" i="1"/>
  <c r="AL210" i="1"/>
  <c r="AM204" i="1"/>
  <c r="AM212" i="1" s="1"/>
  <c r="AN133" i="1"/>
  <c r="AN84" i="1"/>
  <c r="AF60" i="1"/>
  <c r="AP58" i="1"/>
  <c r="AP65" i="1" s="1"/>
  <c r="AC212" i="1"/>
  <c r="U212" i="1"/>
  <c r="M212" i="1"/>
  <c r="AP131" i="1"/>
  <c r="AP117" i="1"/>
  <c r="AP133" i="1" s="1"/>
  <c r="AK102" i="1"/>
  <c r="AL52" i="1"/>
  <c r="AJ31" i="1"/>
  <c r="AJ212" i="1" s="1"/>
  <c r="AG19" i="1"/>
  <c r="AF193" i="1"/>
  <c r="AC33" i="2" s="1"/>
  <c r="AP175" i="1"/>
  <c r="AP158" i="1"/>
  <c r="AP119" i="1"/>
  <c r="AP90" i="1"/>
  <c r="AP88" i="1"/>
  <c r="AL84" i="1"/>
  <c r="AM41" i="1"/>
  <c r="AA212" i="1"/>
  <c r="X9" i="2"/>
  <c r="X39" i="2" s="1"/>
  <c r="S212" i="1"/>
  <c r="P9" i="2"/>
  <c r="P39" i="2" s="1"/>
  <c r="K212" i="1"/>
  <c r="H9" i="2"/>
  <c r="H39" i="2" s="1"/>
  <c r="AP17" i="1"/>
  <c r="AP102" i="1" l="1"/>
  <c r="AP19" i="1"/>
  <c r="AD9" i="2"/>
  <c r="AD39" i="2" s="1"/>
  <c r="AG212" i="1"/>
  <c r="AC11" i="2"/>
  <c r="AL212" i="1"/>
  <c r="AF65" i="1"/>
  <c r="AC17" i="2" s="1"/>
  <c r="AG60" i="1"/>
  <c r="AG65" i="1" s="1"/>
  <c r="AD17" i="2" s="1"/>
  <c r="AP204" i="1"/>
  <c r="AK212" i="1"/>
  <c r="AP193" i="1"/>
  <c r="AC39" i="2" l="1"/>
  <c r="AP212" i="1"/>
  <c r="AF212" i="1"/>
</calcChain>
</file>

<file path=xl/comments1.xml><?xml version="1.0" encoding="utf-8"?>
<comments xmlns="http://schemas.openxmlformats.org/spreadsheetml/2006/main">
  <authors>
    <author>dderr</author>
  </authors>
  <commentList>
    <comment ref="AE24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EOG:20K; San Juan:750K; EREC:1K; CRM (co 46): 750</t>
        </r>
      </text>
    </comment>
    <comment ref="AE4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bill to RAC
</t>
        </r>
      </text>
    </comment>
    <comment ref="E11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1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<sst xmlns="http://schemas.openxmlformats.org/spreadsheetml/2006/main" count="700" uniqueCount="324">
  <si>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</si>
  <si>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</si>
  <si>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</si>
  <si>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</si>
  <si>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</si>
  <si>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</si>
  <si>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</si>
  <si>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</si>
  <si>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</si>
  <si>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</si>
  <si>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</si>
  <si>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</si>
  <si>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</si>
  <si>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</si>
  <si>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</si>
  <si>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</si>
  <si>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</si>
  <si>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</si>
  <si>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</si>
  <si>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</si>
  <si>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</si>
  <si>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</si>
  <si>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</si>
  <si>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</si>
  <si>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</si>
  <si>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</si>
  <si>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</si>
  <si>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</si>
  <si>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</si>
  <si>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</si>
  <si>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</si>
  <si>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</si>
  <si>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</si>
  <si>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</si>
  <si>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</si>
  <si>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</si>
  <si>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</si>
  <si>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</si>
  <si>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</si>
  <si>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</si>
  <si>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</si>
  <si>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</si>
  <si>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</si>
  <si>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</si>
  <si>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</si>
  <si>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</si>
  <si>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</si>
  <si>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</si>
  <si>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</si>
  <si>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</si>
  <si>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</si>
  <si>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</si>
  <si>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</si>
  <si>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</si>
  <si>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</si>
  <si>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</si>
  <si>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</si>
  <si>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</si>
  <si>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</si>
  <si>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</si>
  <si>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</si>
  <si>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</si>
  <si>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</si>
  <si>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</si>
  <si>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</si>
  <si>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</si>
  <si>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</si>
  <si>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</si>
  <si>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</si>
  <si>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</si>
  <si>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</si>
  <si>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</si>
  <si>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</si>
  <si>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</si>
  <si>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</si>
  <si>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</si>
  <si>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</si>
  <si>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</si>
  <si>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</si>
  <si>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</si>
  <si>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</si>
  <si>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</si>
  <si>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</si>
  <si>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</si>
  <si>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</si>
  <si>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</si>
  <si>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</si>
  <si>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</si>
  <si>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</si>
  <si>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</si>
  <si>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</si>
  <si>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</si>
  <si>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</si>
  <si>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</si>
  <si>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</si>
  <si>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</si>
  <si>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</si>
  <si>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</si>
  <si>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</si>
  <si>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</si>
  <si>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</si>
  <si>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</si>
  <si>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</si>
  <si>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</si>
  <si>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</si>
  <si>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</si>
  <si>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</si>
  <si>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</si>
  <si>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</si>
  <si>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</si>
  <si>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</si>
  <si>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</si>
  <si>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</si>
  <si>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</si>
  <si>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</si>
  <si>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</si>
  <si>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</si>
  <si>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</si>
  <si>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</si>
  <si>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</si>
  <si>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</si>
  <si>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</si>
  <si>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</si>
  <si>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</si>
  <si>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</si>
  <si>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</si>
  <si>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</si>
  <si>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</si>
  <si>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</si>
  <si>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</si>
  <si>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</si>
  <si>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</si>
  <si>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</si>
  <si>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</si>
  <si>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</si>
  <si>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</si>
  <si>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</si>
  <si>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</si>
  <si>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</si>
  <si>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</si>
  <si>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</si>
  <si>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</si>
  <si>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</si>
  <si>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</si>
  <si>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</si>
  <si>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</si>
  <si>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</si>
  <si>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</si>
  <si>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</si>
  <si>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</si>
  <si>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</si>
  <si>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</si>
  <si>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</si>
  <si>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</si>
  <si>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</si>
  <si>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</si>
  <si>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</si>
  <si>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</si>
  <si>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</si>
  <si>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</si>
  <si>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</si>
  <si>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</si>
  <si>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</si>
  <si>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</si>
  <si>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</si>
  <si>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</si>
  <si>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</si>
  <si>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</si>
  <si>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</si>
  <si>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</si>
  <si>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</si>
  <si>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</si>
  <si>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</si>
  <si>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</si>
  <si>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</si>
  <si>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</si>
  <si>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</si>
  <si>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</si>
  <si>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</si>
  <si>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</si>
  <si>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</si>
  <si>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</si>
  <si>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</si>
  <si>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</si>
  <si>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</si>
  <si>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</si>
  <si>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</si>
  <si>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</si>
  <si>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</si>
  <si>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</si>
  <si>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</si>
  <si>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</si>
  <si>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</si>
  <si>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</si>
  <si>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</si>
  <si>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</si>
  <si>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</si>
  <si>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</si>
  <si>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</si>
  <si>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</si>
  <si>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</si>
  <si>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</si>
  <si>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</si>
  <si>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</si>
  <si>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</si>
  <si>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</si>
  <si>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</si>
  <si>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</si>
  <si>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</si>
  <si>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</si>
  <si>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</si>
  <si>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</si>
  <si>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</si>
  <si>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</si>
  <si>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</si>
  <si>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</si>
  <si>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</si>
  <si>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</si>
  <si>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</si>
  <si>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</si>
  <si>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</si>
  <si>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</si>
  <si>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</si>
  <si>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</si>
  <si>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</si>
  <si>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</si>
  <si>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</si>
  <si>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</si>
  <si>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</si>
  <si>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</si>
  <si>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</si>
  <si>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</si>
  <si>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</si>
  <si>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</si>
  <si>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</si>
  <si>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</si>
  <si>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</si>
  <si>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</si>
  <si>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</si>
  <si>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</si>
  <si>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</si>
  <si>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</si>
  <si>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</si>
  <si>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</si>
  <si>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Suzanne Brown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</si>
  <si>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</si>
  <si>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</si>
  <si>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</si>
  <si>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</si>
  <si>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</si>
  <si>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</si>
  <si>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</si>
  <si>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</si>
  <si>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</si>
  <si>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</si>
  <si>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</si>
  <si>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</si>
  <si>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</si>
  <si>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</si>
  <si>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</si>
  <si>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</si>
  <si>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</si>
  <si>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</si>
  <si>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</si>
  <si>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</si>
  <si>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</si>
  <si>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</si>
  <si>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</si>
  <si>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</si>
  <si>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</si>
  <si>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</si>
  <si>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</si>
  <si>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</si>
  <si>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</si>
  <si>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</si>
  <si>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</si>
  <si>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</si>
  <si>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</si>
  <si>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</si>
  <si>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</si>
  <si>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</si>
  <si>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</si>
  <si>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</si>
  <si>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</si>
  <si>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</si>
  <si>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</si>
  <si>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</si>
  <si>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</si>
  <si>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</si>
  <si>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</si>
  <si>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</si>
  <si>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</si>
  <si>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</si>
  <si>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</si>
  <si>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</si>
  <si>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</si>
  <si>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</si>
  <si>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</si>
  <si>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</si>
  <si>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</si>
  <si>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</si>
  <si>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</si>
  <si>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</si>
  <si>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</si>
  <si>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</si>
  <si>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</si>
  <si>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</si>
  <si>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</si>
  <si>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</si>
  <si>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</si>
  <si>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</si>
  <si>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</si>
  <si>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</si>
  <si>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</si>
  <si>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</si>
  <si>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</si>
  <si>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</si>
  <si>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Aviation &amp; EPSC charges will not be allocated via Corp. Assessments.  These charges will bill actual expenses directly to individual cost centers.</t>
  </si>
  <si>
    <t>Loss Pymts/Premium Alloc.</t>
  </si>
  <si>
    <t>HC, Revenues, Loss Exp</t>
  </si>
  <si>
    <t>Book Values/Country Risk</t>
  </si>
  <si>
    <t>Historical Usage</t>
  </si>
  <si>
    <t>Other</t>
  </si>
  <si>
    <t>***Revision #1***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</si>
</sst>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00"/>
  </numFmts>
  <fonts count="14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  <xf numFmtId="41" fontId="0" fillId="0" borderId="1" xfId="0" applyNumberFormat="1" applyBorder="1"/>
    <xf numFmtId="41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41" fontId="2" fillId="0" borderId="2" xfId="0" applyNumberFormat="1" applyFont="1" applyBorder="1"/>
    <xf numFmtId="0" fontId="13" fillId="0" borderId="0" xfId="0" applyFont="1" applyAlignment="1">
      <alignment horizontal="center"/>
    </xf>
    <xf numFmtId="4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215"/>
  <sheetViews>
    <sheetView tabSelected="1" zoomScaleNormal="100" zoomScaleSheetLayoutView="5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2.75" x14ac:dyDescent="0.2"/>
  <cols>
    <col min="1" max="1" width="5" customWidth="1"/>
    <col min="2" max="2" width="36.7109375" customWidth="1"/>
    <col min="3" max="3" width="18.42578125" customWidth="1"/>
    <col min="4" max="4" width="8" customWidth="1"/>
    <col min="5" max="5" width="11.140625" style="21" customWidth="1"/>
    <col min="6" max="6" width="2" style="21" customWidth="1"/>
    <col min="7" max="7" width="24.5703125" style="21" customWidth="1"/>
    <col min="8" max="8" width="2" style="21" customWidth="1"/>
    <col min="9" max="12" width="9.5703125" style="21" bestFit="1" customWidth="1"/>
    <col min="13" max="13" width="11.140625" style="21" bestFit="1" customWidth="1"/>
    <col min="14" max="14" width="10.7109375" style="21" bestFit="1" customWidth="1"/>
    <col min="15" max="16" width="9.5703125" style="21" bestFit="1" customWidth="1"/>
    <col min="17" max="17" width="10.42578125" style="21" bestFit="1" customWidth="1"/>
    <col min="18" max="18" width="11.5703125" style="21" bestFit="1" customWidth="1"/>
    <col min="19" max="20" width="11.28515625" style="21" bestFit="1" customWidth="1"/>
    <col min="21" max="21" width="9.5703125" style="21" bestFit="1" customWidth="1"/>
    <col min="22" max="22" width="11.5703125" style="21" bestFit="1" customWidth="1"/>
    <col min="23" max="24" width="11" style="21" bestFit="1" customWidth="1"/>
    <col min="25" max="25" width="10.7109375" style="21" bestFit="1" customWidth="1"/>
    <col min="26" max="26" width="11.28515625" style="21" bestFit="1" customWidth="1"/>
    <col min="27" max="27" width="9.28515625" style="21" bestFit="1" customWidth="1"/>
    <col min="28" max="31" width="9.140625" style="21"/>
    <col min="32" max="32" width="9.7109375" style="21" customWidth="1"/>
    <col min="33" max="33" width="9.85546875" style="21" customWidth="1"/>
    <col min="34" max="34" width="9.140625" style="24"/>
    <col min="35" max="39" width="9.140625" style="21"/>
    <col min="40" max="40" width="9.5703125" style="21" customWidth="1"/>
    <col min="41" max="41" width="2" style="24" customWidth="1"/>
    <col min="42" max="42" width="9.140625" style="21"/>
    <col min="43" max="16384" width="9.140625" style="17"/>
  </cols>
  <sheetData>
    <row r="1" spans="1:42" s="18" customFormat="1" ht="15" x14ac:dyDescent="0.25">
      <c r="A1" s="1" t="s">
        <v>153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2"/>
      <c r="AJ1" s="22"/>
      <c r="AK1" s="22"/>
      <c r="AL1" s="22"/>
      <c r="AM1" s="22"/>
      <c r="AN1" s="22"/>
      <c r="AO1" s="23"/>
      <c r="AP1" s="22"/>
    </row>
    <row r="2" spans="1:42" s="18" customFormat="1" ht="15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3"/>
      <c r="AI2" s="22"/>
      <c r="AJ2" s="22"/>
      <c r="AK2" s="22"/>
      <c r="AL2" s="22"/>
      <c r="AM2" s="22"/>
      <c r="AN2" s="22"/>
      <c r="AO2" s="23"/>
      <c r="AP2" s="22"/>
    </row>
    <row r="3" spans="1:42" x14ac:dyDescent="0.2">
      <c r="A3" t="s">
        <v>1</v>
      </c>
    </row>
    <row r="4" spans="1:42" s="19" customFormat="1" ht="15.75" x14ac:dyDescent="0.25">
      <c r="A4" s="3"/>
      <c r="B4" s="38" t="s">
        <v>323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6"/>
      <c r="AI4" s="25"/>
      <c r="AJ4" s="25"/>
      <c r="AK4" s="25"/>
      <c r="AL4" s="25"/>
      <c r="AM4" s="25"/>
      <c r="AN4" s="25"/>
      <c r="AO4" s="26"/>
      <c r="AP4" s="25"/>
    </row>
    <row r="5" spans="1:42" s="20" customFormat="1" x14ac:dyDescent="0.2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161</v>
      </c>
      <c r="M5" s="25"/>
      <c r="N5" s="25" t="s">
        <v>130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 t="s">
        <v>137</v>
      </c>
      <c r="AG5" s="25" t="s">
        <v>139</v>
      </c>
      <c r="AH5" s="27"/>
      <c r="AI5" s="25"/>
      <c r="AJ5" s="25"/>
      <c r="AK5" s="25"/>
      <c r="AL5" s="25" t="s">
        <v>161</v>
      </c>
      <c r="AM5" s="25"/>
      <c r="AN5" s="25" t="s">
        <v>130</v>
      </c>
      <c r="AO5" s="26"/>
      <c r="AP5" s="25" t="s">
        <v>12</v>
      </c>
    </row>
    <row r="6" spans="1:42" s="20" customFormat="1" x14ac:dyDescent="0.2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157</v>
      </c>
      <c r="J6" s="25" t="s">
        <v>158</v>
      </c>
      <c r="K6" s="25" t="s">
        <v>160</v>
      </c>
      <c r="L6" s="25" t="s">
        <v>159</v>
      </c>
      <c r="M6" s="25" t="s">
        <v>162</v>
      </c>
      <c r="N6" s="25" t="s">
        <v>172</v>
      </c>
      <c r="O6" s="25" t="s">
        <v>163</v>
      </c>
      <c r="P6" s="25" t="s">
        <v>173</v>
      </c>
      <c r="Q6" s="25" t="s">
        <v>166</v>
      </c>
      <c r="R6" s="25" t="s">
        <v>155</v>
      </c>
      <c r="S6" s="25" t="s">
        <v>164</v>
      </c>
      <c r="T6" s="25" t="s">
        <v>131</v>
      </c>
      <c r="U6" s="25" t="s">
        <v>132</v>
      </c>
      <c r="V6" s="25" t="s">
        <v>135</v>
      </c>
      <c r="W6" s="25" t="s">
        <v>136</v>
      </c>
      <c r="X6" s="25" t="s">
        <v>133</v>
      </c>
      <c r="Y6" s="25" t="s">
        <v>152</v>
      </c>
      <c r="Z6" s="25" t="s">
        <v>134</v>
      </c>
      <c r="AA6" s="25" t="s">
        <v>156</v>
      </c>
      <c r="AB6" s="25" t="s">
        <v>174</v>
      </c>
      <c r="AC6" s="25" t="s">
        <v>175</v>
      </c>
      <c r="AD6" s="25" t="s">
        <v>165</v>
      </c>
      <c r="AE6" s="25" t="s">
        <v>176</v>
      </c>
      <c r="AF6" s="25" t="s">
        <v>138</v>
      </c>
      <c r="AG6" s="25" t="s">
        <v>140</v>
      </c>
      <c r="AH6" s="27"/>
      <c r="AI6" s="25" t="s">
        <v>157</v>
      </c>
      <c r="AJ6" s="25" t="s">
        <v>158</v>
      </c>
      <c r="AK6" s="25" t="s">
        <v>160</v>
      </c>
      <c r="AL6" s="25" t="s">
        <v>159</v>
      </c>
      <c r="AM6" s="25" t="s">
        <v>162</v>
      </c>
      <c r="AN6" s="25" t="s">
        <v>172</v>
      </c>
      <c r="AO6" s="26"/>
      <c r="AP6" s="25" t="s">
        <v>130</v>
      </c>
    </row>
    <row r="7" spans="1:42" s="20" customFormat="1" x14ac:dyDescent="0.2">
      <c r="A7" s="3"/>
      <c r="B7" s="3"/>
      <c r="C7" s="3"/>
      <c r="D7" s="3"/>
      <c r="E7" s="25"/>
      <c r="F7" s="28"/>
      <c r="G7" s="2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7"/>
      <c r="AI7" s="28"/>
      <c r="AJ7" s="28"/>
      <c r="AK7" s="28"/>
      <c r="AL7" s="28"/>
      <c r="AM7" s="28"/>
      <c r="AN7" s="28"/>
      <c r="AO7" s="27"/>
      <c r="AP7" s="28"/>
    </row>
    <row r="8" spans="1:42" x14ac:dyDescent="0.2">
      <c r="E8" s="35"/>
    </row>
    <row r="9" spans="1:42" x14ac:dyDescent="0.2">
      <c r="A9" s="2" t="s">
        <v>13</v>
      </c>
    </row>
    <row r="10" spans="1:42" x14ac:dyDescent="0.2">
      <c r="A10" s="4" t="s">
        <v>11</v>
      </c>
      <c r="B10" t="s">
        <v>17</v>
      </c>
      <c r="C10" t="s">
        <v>19</v>
      </c>
      <c r="D10">
        <v>100009</v>
      </c>
      <c r="E10" s="21">
        <v>1500</v>
      </c>
      <c r="G10" s="21" t="s">
        <v>190</v>
      </c>
      <c r="AF10" s="21">
        <f>SUM(I10:AE10)</f>
        <v>0</v>
      </c>
      <c r="AG10" s="21">
        <f>E10-AF10</f>
        <v>1500</v>
      </c>
      <c r="AI10" s="21">
        <f t="shared" ref="AI10:AN10" si="0">I10</f>
        <v>0</v>
      </c>
      <c r="AJ10" s="21">
        <f t="shared" si="0"/>
        <v>0</v>
      </c>
      <c r="AK10" s="21">
        <f t="shared" si="0"/>
        <v>0</v>
      </c>
      <c r="AL10" s="21">
        <f t="shared" si="0"/>
        <v>0</v>
      </c>
      <c r="AM10" s="21">
        <f t="shared" si="0"/>
        <v>0</v>
      </c>
      <c r="AN10" s="21">
        <f t="shared" si="0"/>
        <v>0</v>
      </c>
      <c r="AP10" s="21">
        <f>SUM(AI10:AO10)</f>
        <v>0</v>
      </c>
    </row>
    <row r="11" spans="1:42" x14ac:dyDescent="0.2">
      <c r="A11" s="4" t="s">
        <v>11</v>
      </c>
      <c r="B11" s="14" t="s">
        <v>309</v>
      </c>
      <c r="C11" s="14" t="s">
        <v>310</v>
      </c>
      <c r="D11">
        <v>140673</v>
      </c>
      <c r="E11" s="21">
        <v>3200</v>
      </c>
      <c r="G11" s="21" t="s">
        <v>190</v>
      </c>
      <c r="AF11" s="21">
        <f t="shared" ref="AF11:AF17" si="1">SUM(I11:AE11)</f>
        <v>0</v>
      </c>
      <c r="AG11" s="21">
        <f t="shared" ref="AG11:AG17" si="2">E11-AF11</f>
        <v>3200</v>
      </c>
      <c r="AI11" s="21">
        <f t="shared" ref="AI11:AI17" si="3">I11</f>
        <v>0</v>
      </c>
      <c r="AJ11" s="21">
        <f t="shared" ref="AJ11:AJ17" si="4">J11</f>
        <v>0</v>
      </c>
      <c r="AK11" s="21">
        <f t="shared" ref="AK11:AK17" si="5">K11</f>
        <v>0</v>
      </c>
      <c r="AL11" s="21">
        <f t="shared" ref="AL11:AL17" si="6">L11</f>
        <v>0</v>
      </c>
      <c r="AM11" s="21">
        <f t="shared" ref="AM11:AM17" si="7">M11</f>
        <v>0</v>
      </c>
      <c r="AN11" s="21">
        <f t="shared" ref="AN11:AN17" si="8">N11</f>
        <v>0</v>
      </c>
      <c r="AP11" s="21">
        <f t="shared" ref="AP11:AP17" si="9">SUM(AI11:AO11)</f>
        <v>0</v>
      </c>
    </row>
    <row r="12" spans="1:42" x14ac:dyDescent="0.2">
      <c r="A12" s="4" t="s">
        <v>11</v>
      </c>
      <c r="B12" s="14" t="s">
        <v>311</v>
      </c>
      <c r="C12" s="14" t="s">
        <v>312</v>
      </c>
      <c r="D12">
        <v>140672</v>
      </c>
      <c r="E12" s="21">
        <v>3200</v>
      </c>
      <c r="G12" s="21" t="s">
        <v>190</v>
      </c>
      <c r="AF12" s="21">
        <f t="shared" si="1"/>
        <v>0</v>
      </c>
      <c r="AG12" s="21">
        <f t="shared" si="2"/>
        <v>3200</v>
      </c>
    </row>
    <row r="13" spans="1:42" x14ac:dyDescent="0.2">
      <c r="A13" s="4" t="s">
        <v>11</v>
      </c>
      <c r="B13" t="s">
        <v>14</v>
      </c>
      <c r="C13" t="s">
        <v>19</v>
      </c>
      <c r="D13">
        <v>100020</v>
      </c>
      <c r="E13" s="21">
        <v>2300</v>
      </c>
      <c r="G13" s="21" t="s">
        <v>190</v>
      </c>
      <c r="AF13" s="21">
        <f t="shared" si="1"/>
        <v>0</v>
      </c>
      <c r="AG13" s="21">
        <f t="shared" si="2"/>
        <v>2300</v>
      </c>
      <c r="AI13" s="21">
        <f t="shared" si="3"/>
        <v>0</v>
      </c>
      <c r="AJ13" s="21">
        <f t="shared" si="4"/>
        <v>0</v>
      </c>
      <c r="AK13" s="21">
        <f t="shared" si="5"/>
        <v>0</v>
      </c>
      <c r="AL13" s="21">
        <f t="shared" si="6"/>
        <v>0</v>
      </c>
      <c r="AM13" s="21">
        <f t="shared" si="7"/>
        <v>0</v>
      </c>
      <c r="AN13" s="21">
        <f t="shared" si="8"/>
        <v>0</v>
      </c>
      <c r="AP13" s="21">
        <f t="shared" si="9"/>
        <v>0</v>
      </c>
    </row>
    <row r="14" spans="1:42" x14ac:dyDescent="0.2">
      <c r="A14" s="4" t="s">
        <v>11</v>
      </c>
      <c r="B14" t="s">
        <v>304</v>
      </c>
      <c r="C14" t="s">
        <v>19</v>
      </c>
      <c r="D14">
        <v>100044</v>
      </c>
      <c r="E14" s="21">
        <v>3800</v>
      </c>
      <c r="G14" s="21" t="s">
        <v>190</v>
      </c>
      <c r="AF14" s="21">
        <f t="shared" si="1"/>
        <v>0</v>
      </c>
      <c r="AG14" s="21">
        <f t="shared" si="2"/>
        <v>3800</v>
      </c>
      <c r="AI14" s="21">
        <f t="shared" si="3"/>
        <v>0</v>
      </c>
      <c r="AJ14" s="21">
        <f t="shared" si="4"/>
        <v>0</v>
      </c>
      <c r="AK14" s="21">
        <f t="shared" si="5"/>
        <v>0</v>
      </c>
      <c r="AL14" s="21">
        <f t="shared" si="6"/>
        <v>0</v>
      </c>
      <c r="AM14" s="21">
        <f t="shared" si="7"/>
        <v>0</v>
      </c>
      <c r="AN14" s="21">
        <f t="shared" si="8"/>
        <v>0</v>
      </c>
      <c r="AP14" s="21">
        <f t="shared" si="9"/>
        <v>0</v>
      </c>
    </row>
    <row r="15" spans="1:42" x14ac:dyDescent="0.2">
      <c r="A15" s="4" t="s">
        <v>11</v>
      </c>
      <c r="B15" t="s">
        <v>15</v>
      </c>
      <c r="C15" t="s">
        <v>19</v>
      </c>
      <c r="D15">
        <v>100066</v>
      </c>
      <c r="E15" s="21">
        <v>950</v>
      </c>
      <c r="G15" s="21" t="s">
        <v>210</v>
      </c>
      <c r="I15" s="21">
        <v>9.5</v>
      </c>
      <c r="J15" s="21">
        <v>9.5</v>
      </c>
      <c r="K15" s="21">
        <v>9.5</v>
      </c>
      <c r="L15" s="21">
        <v>19</v>
      </c>
      <c r="M15" s="21">
        <v>57</v>
      </c>
      <c r="N15" s="21">
        <v>9.5</v>
      </c>
      <c r="O15" s="21">
        <v>28.5</v>
      </c>
      <c r="P15" s="21">
        <v>28.5</v>
      </c>
      <c r="Q15" s="21">
        <v>28.5</v>
      </c>
      <c r="R15" s="21">
        <v>66.5</v>
      </c>
      <c r="S15" s="21">
        <v>114</v>
      </c>
      <c r="T15" s="21">
        <v>28.5</v>
      </c>
      <c r="U15" s="21">
        <v>19</v>
      </c>
      <c r="V15" s="21">
        <v>85.5</v>
      </c>
      <c r="W15" s="21">
        <v>28.5</v>
      </c>
      <c r="X15" s="21">
        <v>114</v>
      </c>
      <c r="Y15" s="21">
        <v>19</v>
      </c>
      <c r="Z15" s="21">
        <v>9.5</v>
      </c>
      <c r="AA15" s="21">
        <v>0.47499999999999998</v>
      </c>
      <c r="AB15" s="21">
        <v>20</v>
      </c>
      <c r="AC15" s="21">
        <v>0.47499999999999998</v>
      </c>
      <c r="AF15" s="21">
        <f t="shared" si="1"/>
        <v>704.95</v>
      </c>
      <c r="AG15" s="21">
        <f t="shared" si="2"/>
        <v>245.04999999999995</v>
      </c>
      <c r="AI15" s="21">
        <f t="shared" si="3"/>
        <v>9.5</v>
      </c>
      <c r="AJ15" s="21">
        <f t="shared" si="4"/>
        <v>9.5</v>
      </c>
      <c r="AK15" s="21">
        <f t="shared" si="5"/>
        <v>9.5</v>
      </c>
      <c r="AL15" s="21">
        <f t="shared" si="6"/>
        <v>19</v>
      </c>
      <c r="AM15" s="21">
        <f t="shared" si="7"/>
        <v>57</v>
      </c>
      <c r="AN15" s="21">
        <f t="shared" si="8"/>
        <v>9.5</v>
      </c>
      <c r="AP15" s="21">
        <f t="shared" si="9"/>
        <v>114</v>
      </c>
    </row>
    <row r="16" spans="1:42" x14ac:dyDescent="0.2">
      <c r="A16" s="4" t="s">
        <v>11</v>
      </c>
      <c r="B16" t="s">
        <v>16</v>
      </c>
      <c r="C16" t="s">
        <v>19</v>
      </c>
      <c r="D16">
        <v>100207</v>
      </c>
      <c r="E16" s="21">
        <v>8600</v>
      </c>
      <c r="G16" s="21" t="s">
        <v>190</v>
      </c>
      <c r="AF16" s="21">
        <f t="shared" si="1"/>
        <v>0</v>
      </c>
      <c r="AG16" s="21">
        <f t="shared" si="2"/>
        <v>8600</v>
      </c>
      <c r="AI16" s="21">
        <f t="shared" si="3"/>
        <v>0</v>
      </c>
      <c r="AJ16" s="21">
        <f t="shared" si="4"/>
        <v>0</v>
      </c>
      <c r="AK16" s="21">
        <f t="shared" si="5"/>
        <v>0</v>
      </c>
      <c r="AL16" s="21">
        <f t="shared" si="6"/>
        <v>0</v>
      </c>
      <c r="AM16" s="21">
        <f t="shared" si="7"/>
        <v>0</v>
      </c>
      <c r="AN16" s="21">
        <f t="shared" si="8"/>
        <v>0</v>
      </c>
      <c r="AP16" s="21">
        <f t="shared" si="9"/>
        <v>0</v>
      </c>
    </row>
    <row r="17" spans="1:42" x14ac:dyDescent="0.2">
      <c r="A17" s="4" t="s">
        <v>11</v>
      </c>
      <c r="B17" t="s">
        <v>18</v>
      </c>
      <c r="C17" t="s">
        <v>20</v>
      </c>
      <c r="D17">
        <v>100230</v>
      </c>
      <c r="E17" s="21">
        <v>250</v>
      </c>
      <c r="G17" s="21" t="s">
        <v>190</v>
      </c>
      <c r="AF17" s="21">
        <f t="shared" si="1"/>
        <v>0</v>
      </c>
      <c r="AG17" s="21">
        <f t="shared" si="2"/>
        <v>250</v>
      </c>
      <c r="AI17" s="21">
        <f t="shared" si="3"/>
        <v>0</v>
      </c>
      <c r="AJ17" s="21">
        <f t="shared" si="4"/>
        <v>0</v>
      </c>
      <c r="AK17" s="21">
        <f t="shared" si="5"/>
        <v>0</v>
      </c>
      <c r="AL17" s="21">
        <f t="shared" si="6"/>
        <v>0</v>
      </c>
      <c r="AM17" s="21">
        <f t="shared" si="7"/>
        <v>0</v>
      </c>
      <c r="AN17" s="21">
        <f t="shared" si="8"/>
        <v>0</v>
      </c>
      <c r="AP17" s="21">
        <f t="shared" si="9"/>
        <v>0</v>
      </c>
    </row>
    <row r="19" spans="1:42" s="20" customFormat="1" x14ac:dyDescent="0.2">
      <c r="A19" s="15"/>
      <c r="B19" s="15" t="s">
        <v>141</v>
      </c>
      <c r="C19" s="15"/>
      <c r="D19" s="15"/>
      <c r="E19" s="29">
        <f>SUM(E10:E18)</f>
        <v>23800</v>
      </c>
      <c r="F19" s="29"/>
      <c r="G19" s="29"/>
      <c r="H19" s="29"/>
      <c r="I19" s="29">
        <f t="shared" ref="I19:AG19" si="10">SUM(I10:I18)</f>
        <v>9.5</v>
      </c>
      <c r="J19" s="29">
        <f t="shared" si="10"/>
        <v>9.5</v>
      </c>
      <c r="K19" s="29">
        <f t="shared" si="10"/>
        <v>9.5</v>
      </c>
      <c r="L19" s="29">
        <f t="shared" si="10"/>
        <v>19</v>
      </c>
      <c r="M19" s="29">
        <f t="shared" si="10"/>
        <v>57</v>
      </c>
      <c r="N19" s="29">
        <f t="shared" si="10"/>
        <v>9.5</v>
      </c>
      <c r="O19" s="29">
        <f t="shared" si="10"/>
        <v>28.5</v>
      </c>
      <c r="P19" s="29">
        <f t="shared" si="10"/>
        <v>28.5</v>
      </c>
      <c r="Q19" s="29">
        <f t="shared" si="10"/>
        <v>28.5</v>
      </c>
      <c r="R19" s="29">
        <f t="shared" si="10"/>
        <v>66.5</v>
      </c>
      <c r="S19" s="29">
        <f t="shared" si="10"/>
        <v>114</v>
      </c>
      <c r="T19" s="29">
        <f t="shared" si="10"/>
        <v>28.5</v>
      </c>
      <c r="U19" s="29">
        <f t="shared" si="10"/>
        <v>19</v>
      </c>
      <c r="V19" s="29">
        <f t="shared" si="10"/>
        <v>85.5</v>
      </c>
      <c r="W19" s="29">
        <f t="shared" si="10"/>
        <v>28.5</v>
      </c>
      <c r="X19" s="29">
        <f t="shared" si="10"/>
        <v>114</v>
      </c>
      <c r="Y19" s="29">
        <f t="shared" si="10"/>
        <v>19</v>
      </c>
      <c r="Z19" s="29">
        <f t="shared" si="10"/>
        <v>9.5</v>
      </c>
      <c r="AA19" s="29">
        <f t="shared" si="10"/>
        <v>0.47499999999999998</v>
      </c>
      <c r="AB19" s="29">
        <f t="shared" si="10"/>
        <v>20</v>
      </c>
      <c r="AC19" s="29">
        <f t="shared" si="10"/>
        <v>0.47499999999999998</v>
      </c>
      <c r="AD19" s="29">
        <f t="shared" si="10"/>
        <v>0</v>
      </c>
      <c r="AE19" s="29">
        <f t="shared" si="10"/>
        <v>0</v>
      </c>
      <c r="AF19" s="29">
        <f t="shared" si="10"/>
        <v>704.95</v>
      </c>
      <c r="AG19" s="29">
        <f t="shared" si="10"/>
        <v>23095.05</v>
      </c>
      <c r="AH19" s="27"/>
      <c r="AI19" s="29">
        <f t="shared" ref="AI19:AN19" si="11">SUM(AI10:AI18)</f>
        <v>9.5</v>
      </c>
      <c r="AJ19" s="29">
        <f t="shared" si="11"/>
        <v>9.5</v>
      </c>
      <c r="AK19" s="29">
        <f t="shared" si="11"/>
        <v>9.5</v>
      </c>
      <c r="AL19" s="29">
        <f t="shared" si="11"/>
        <v>19</v>
      </c>
      <c r="AM19" s="29">
        <f t="shared" si="11"/>
        <v>57</v>
      </c>
      <c r="AN19" s="29">
        <f t="shared" si="11"/>
        <v>9.5</v>
      </c>
      <c r="AO19" s="29"/>
      <c r="AP19" s="29">
        <f>SUM(AP10:AP18)</f>
        <v>114</v>
      </c>
    </row>
    <row r="21" spans="1:42" x14ac:dyDescent="0.2">
      <c r="A21" s="2" t="s">
        <v>21</v>
      </c>
      <c r="AF21" s="21">
        <f t="shared" ref="AF21:AF29" si="12">SUM(I21:AE21)</f>
        <v>0</v>
      </c>
      <c r="AG21" s="21">
        <f t="shared" ref="AG21:AG29" si="13">E21-AF21</f>
        <v>0</v>
      </c>
    </row>
    <row r="22" spans="1:42" x14ac:dyDescent="0.2">
      <c r="A22" s="4" t="s">
        <v>11</v>
      </c>
      <c r="B22" s="14" t="s">
        <v>22</v>
      </c>
      <c r="C22" s="14" t="s">
        <v>297</v>
      </c>
      <c r="D22" s="14">
        <v>100030</v>
      </c>
      <c r="E22" s="21">
        <v>4373</v>
      </c>
      <c r="G22" s="21" t="s">
        <v>212</v>
      </c>
      <c r="N22" s="21">
        <v>38.19</v>
      </c>
      <c r="P22" s="21">
        <v>28.65</v>
      </c>
      <c r="R22" s="21">
        <v>210.05</v>
      </c>
      <c r="S22" s="21">
        <v>143.12</v>
      </c>
      <c r="T22" s="21">
        <v>47.75</v>
      </c>
      <c r="V22" s="21">
        <v>57.3</v>
      </c>
      <c r="W22" s="21">
        <v>38.19</v>
      </c>
      <c r="Y22" s="21">
        <v>305.49</v>
      </c>
      <c r="Z22" s="21">
        <v>38.19</v>
      </c>
      <c r="AB22" s="21">
        <v>9.5500000000000007</v>
      </c>
      <c r="AC22" s="21">
        <v>38.19</v>
      </c>
      <c r="AF22" s="21">
        <f t="shared" si="12"/>
        <v>954.67000000000007</v>
      </c>
      <c r="AG22" s="21">
        <f t="shared" si="13"/>
        <v>3418.33</v>
      </c>
      <c r="AI22" s="21">
        <f t="shared" ref="AI22:AI29" si="14">I22</f>
        <v>0</v>
      </c>
      <c r="AJ22" s="21">
        <f t="shared" ref="AJ22:AJ29" si="15">J22</f>
        <v>0</v>
      </c>
      <c r="AK22" s="21">
        <f t="shared" ref="AK22:AK29" si="16">K22</f>
        <v>0</v>
      </c>
      <c r="AL22" s="21">
        <f t="shared" ref="AL22:AL29" si="17">L22</f>
        <v>0</v>
      </c>
      <c r="AM22" s="21">
        <f t="shared" ref="AM22:AM29" si="18">M22</f>
        <v>0</v>
      </c>
      <c r="AN22" s="21">
        <f t="shared" ref="AN22:AN29" si="19">N22</f>
        <v>38.19</v>
      </c>
      <c r="AP22" s="21">
        <f t="shared" ref="AP22:AP29" si="20">SUM(AI22:AO22)</f>
        <v>38.19</v>
      </c>
    </row>
    <row r="23" spans="1:42" x14ac:dyDescent="0.2">
      <c r="A23" s="4" t="s">
        <v>11</v>
      </c>
      <c r="B23" s="14" t="s">
        <v>23</v>
      </c>
      <c r="C23" s="14" t="s">
        <v>297</v>
      </c>
      <c r="D23" s="14">
        <v>100031</v>
      </c>
      <c r="E23" s="21">
        <v>496</v>
      </c>
      <c r="G23" s="21" t="s">
        <v>212</v>
      </c>
      <c r="L23" s="21">
        <v>180.53</v>
      </c>
      <c r="O23" s="21">
        <v>120.355</v>
      </c>
      <c r="AF23" s="21">
        <f t="shared" si="12"/>
        <v>300.88499999999999</v>
      </c>
      <c r="AG23" s="21">
        <f t="shared" si="13"/>
        <v>195.11500000000001</v>
      </c>
      <c r="AI23" s="21">
        <f t="shared" si="14"/>
        <v>0</v>
      </c>
      <c r="AJ23" s="21">
        <f t="shared" si="15"/>
        <v>0</v>
      </c>
      <c r="AK23" s="21">
        <f t="shared" si="16"/>
        <v>0</v>
      </c>
      <c r="AL23" s="21">
        <f t="shared" si="17"/>
        <v>180.53</v>
      </c>
      <c r="AM23" s="21">
        <f t="shared" si="18"/>
        <v>0</v>
      </c>
      <c r="AN23" s="21">
        <f t="shared" si="19"/>
        <v>0</v>
      </c>
      <c r="AP23" s="21">
        <f t="shared" si="20"/>
        <v>180.53</v>
      </c>
    </row>
    <row r="24" spans="1:42" x14ac:dyDescent="0.2">
      <c r="A24" s="16" t="s">
        <v>11</v>
      </c>
      <c r="B24" s="17" t="s">
        <v>24</v>
      </c>
      <c r="C24" s="17" t="s">
        <v>299</v>
      </c>
      <c r="D24" s="17">
        <v>100039</v>
      </c>
      <c r="E24" s="24">
        <v>3680</v>
      </c>
      <c r="F24" s="24"/>
      <c r="G24" s="24" t="s">
        <v>296</v>
      </c>
      <c r="H24" s="24"/>
      <c r="I24" s="24"/>
      <c r="J24" s="24"/>
      <c r="K24" s="24"/>
      <c r="L24" s="24">
        <v>150</v>
      </c>
      <c r="M24" s="24"/>
      <c r="N24" s="24">
        <v>845</v>
      </c>
      <c r="O24" s="24">
        <v>25</v>
      </c>
      <c r="P24" s="24"/>
      <c r="Q24" s="24"/>
      <c r="R24" s="24">
        <v>850</v>
      </c>
      <c r="S24" s="24"/>
      <c r="T24" s="24"/>
      <c r="U24" s="24"/>
      <c r="V24" s="24">
        <v>60</v>
      </c>
      <c r="W24" s="24">
        <v>1</v>
      </c>
      <c r="X24" s="24"/>
      <c r="Y24" s="24"/>
      <c r="Z24" s="24"/>
      <c r="AA24" s="24"/>
      <c r="AB24" s="24"/>
      <c r="AC24" s="24">
        <v>10</v>
      </c>
      <c r="AD24" s="24">
        <v>5</v>
      </c>
      <c r="AE24" s="24">
        <f>20+750+1+750</f>
        <v>1521</v>
      </c>
      <c r="AF24" s="21">
        <f t="shared" si="12"/>
        <v>3467</v>
      </c>
      <c r="AG24" s="21">
        <f t="shared" si="13"/>
        <v>213</v>
      </c>
      <c r="AI24" s="21">
        <f t="shared" si="14"/>
        <v>0</v>
      </c>
      <c r="AJ24" s="21">
        <f t="shared" si="15"/>
        <v>0</v>
      </c>
      <c r="AK24" s="21">
        <f t="shared" si="16"/>
        <v>0</v>
      </c>
      <c r="AL24" s="21">
        <f t="shared" si="17"/>
        <v>150</v>
      </c>
      <c r="AM24" s="21">
        <f t="shared" si="18"/>
        <v>0</v>
      </c>
      <c r="AN24" s="21">
        <f t="shared" si="19"/>
        <v>845</v>
      </c>
      <c r="AP24" s="21">
        <f t="shared" si="20"/>
        <v>995</v>
      </c>
    </row>
    <row r="25" spans="1:42" x14ac:dyDescent="0.2">
      <c r="A25" s="4" t="s">
        <v>11</v>
      </c>
      <c r="B25" s="14" t="s">
        <v>25</v>
      </c>
      <c r="C25" s="32" t="s">
        <v>276</v>
      </c>
      <c r="D25" s="14">
        <v>100040</v>
      </c>
      <c r="E25" s="21">
        <v>5514</v>
      </c>
      <c r="G25" s="21" t="s">
        <v>212</v>
      </c>
      <c r="N25" s="21">
        <v>275.69299999999998</v>
      </c>
      <c r="P25" s="21">
        <v>275.69299999999998</v>
      </c>
      <c r="R25" s="21">
        <v>1102.7729999999999</v>
      </c>
      <c r="S25" s="21">
        <v>275.69299999999998</v>
      </c>
      <c r="T25" s="21">
        <v>275.69299999999998</v>
      </c>
      <c r="U25" s="21">
        <v>275.69299999999998</v>
      </c>
      <c r="V25" s="21">
        <v>551.38599999999997</v>
      </c>
      <c r="W25" s="21">
        <v>275.69299999999998</v>
      </c>
      <c r="X25" s="21">
        <v>275.69299999999998</v>
      </c>
      <c r="Y25" s="21">
        <v>551.38599999999997</v>
      </c>
      <c r="Z25" s="21">
        <v>275.69299999999998</v>
      </c>
      <c r="AA25" s="21">
        <v>275.69299999999998</v>
      </c>
      <c r="AF25" s="21">
        <f t="shared" si="12"/>
        <v>4686.7820000000011</v>
      </c>
      <c r="AG25" s="21">
        <f t="shared" si="13"/>
        <v>827.21799999999894</v>
      </c>
      <c r="AI25" s="21">
        <f t="shared" si="14"/>
        <v>0</v>
      </c>
      <c r="AJ25" s="21">
        <f t="shared" si="15"/>
        <v>0</v>
      </c>
      <c r="AK25" s="21">
        <f t="shared" si="16"/>
        <v>0</v>
      </c>
      <c r="AL25" s="21">
        <f t="shared" si="17"/>
        <v>0</v>
      </c>
      <c r="AM25" s="21">
        <f t="shared" si="18"/>
        <v>0</v>
      </c>
      <c r="AN25" s="21">
        <f t="shared" si="19"/>
        <v>275.69299999999998</v>
      </c>
      <c r="AP25" s="21">
        <f t="shared" si="20"/>
        <v>275.69299999999998</v>
      </c>
    </row>
    <row r="26" spans="1:42" x14ac:dyDescent="0.2">
      <c r="A26" s="4" t="s">
        <v>11</v>
      </c>
      <c r="B26" s="14" t="s">
        <v>26</v>
      </c>
      <c r="C26" s="14" t="s">
        <v>298</v>
      </c>
      <c r="D26" s="14">
        <v>100041</v>
      </c>
      <c r="E26" s="21">
        <v>569</v>
      </c>
      <c r="G26" s="21" t="s">
        <v>212</v>
      </c>
      <c r="I26" s="21">
        <v>28.437999999999999</v>
      </c>
      <c r="J26" s="21">
        <v>28.437999999999999</v>
      </c>
      <c r="M26" s="21">
        <v>113.75</v>
      </c>
      <c r="R26" s="21">
        <v>113.75</v>
      </c>
      <c r="T26" s="21">
        <v>28.437999999999999</v>
      </c>
      <c r="U26" s="21">
        <v>28.437999999999999</v>
      </c>
      <c r="V26" s="21">
        <v>56.875</v>
      </c>
      <c r="W26" s="21">
        <v>28.437999999999999</v>
      </c>
      <c r="Y26" s="21">
        <v>56.875</v>
      </c>
      <c r="AB26" s="21">
        <v>85.31</v>
      </c>
      <c r="AF26" s="21">
        <f t="shared" si="12"/>
        <v>568.75</v>
      </c>
      <c r="AG26" s="21">
        <f t="shared" si="13"/>
        <v>0.25</v>
      </c>
      <c r="AI26" s="21">
        <f t="shared" si="14"/>
        <v>28.437999999999999</v>
      </c>
      <c r="AJ26" s="21">
        <f t="shared" si="15"/>
        <v>28.437999999999999</v>
      </c>
      <c r="AK26" s="21">
        <f t="shared" si="16"/>
        <v>0</v>
      </c>
      <c r="AL26" s="21">
        <f t="shared" si="17"/>
        <v>0</v>
      </c>
      <c r="AM26" s="21">
        <f t="shared" si="18"/>
        <v>113.75</v>
      </c>
      <c r="AN26" s="21">
        <f t="shared" si="19"/>
        <v>0</v>
      </c>
      <c r="AP26" s="21">
        <f t="shared" si="20"/>
        <v>170.626</v>
      </c>
    </row>
    <row r="27" spans="1:42" x14ac:dyDescent="0.2">
      <c r="A27" s="4" t="s">
        <v>11</v>
      </c>
      <c r="B27" s="14" t="s">
        <v>27</v>
      </c>
      <c r="C27" s="14" t="s">
        <v>297</v>
      </c>
      <c r="D27" s="14">
        <v>100139</v>
      </c>
      <c r="E27" s="21">
        <v>450</v>
      </c>
      <c r="G27" s="21" t="s">
        <v>212</v>
      </c>
      <c r="L27" s="21">
        <v>8.66</v>
      </c>
      <c r="N27" s="21">
        <v>32.475000000000001</v>
      </c>
      <c r="O27" s="21">
        <v>10.824999999999999</v>
      </c>
      <c r="P27" s="21">
        <v>12.99</v>
      </c>
      <c r="Q27" s="21">
        <v>6.4950000000000001</v>
      </c>
      <c r="R27" s="21">
        <v>106.08499999999999</v>
      </c>
      <c r="S27" s="21">
        <v>17.32</v>
      </c>
      <c r="T27" s="21">
        <v>23.815000000000001</v>
      </c>
      <c r="U27" s="21">
        <v>10.824999999999999</v>
      </c>
      <c r="V27" s="21">
        <v>34.64</v>
      </c>
      <c r="W27" s="21">
        <v>21.65</v>
      </c>
      <c r="Y27" s="21">
        <v>28.145</v>
      </c>
      <c r="Z27" s="21">
        <v>12.99</v>
      </c>
      <c r="AB27" s="21">
        <v>21.65</v>
      </c>
      <c r="AC27" s="21">
        <v>8.66</v>
      </c>
      <c r="AF27" s="21">
        <f t="shared" si="12"/>
        <v>357.22499999999997</v>
      </c>
      <c r="AG27" s="21">
        <f t="shared" si="13"/>
        <v>92.775000000000034</v>
      </c>
      <c r="AI27" s="21">
        <f t="shared" si="14"/>
        <v>0</v>
      </c>
      <c r="AJ27" s="21">
        <f t="shared" si="15"/>
        <v>0</v>
      </c>
      <c r="AK27" s="21">
        <f t="shared" si="16"/>
        <v>0</v>
      </c>
      <c r="AL27" s="21">
        <f t="shared" si="17"/>
        <v>8.66</v>
      </c>
      <c r="AM27" s="21">
        <f t="shared" si="18"/>
        <v>0</v>
      </c>
      <c r="AN27" s="21">
        <f t="shared" si="19"/>
        <v>32.475000000000001</v>
      </c>
      <c r="AP27" s="21">
        <f t="shared" si="20"/>
        <v>41.135000000000005</v>
      </c>
    </row>
    <row r="28" spans="1:42" x14ac:dyDescent="0.2">
      <c r="A28" s="4" t="s">
        <v>11</v>
      </c>
      <c r="B28" s="14" t="s">
        <v>28</v>
      </c>
      <c r="C28" s="14" t="s">
        <v>297</v>
      </c>
      <c r="D28" s="14">
        <v>100140</v>
      </c>
      <c r="E28" s="21">
        <v>2713</v>
      </c>
      <c r="G28" s="21" t="s">
        <v>190</v>
      </c>
      <c r="AF28" s="21">
        <f t="shared" si="12"/>
        <v>0</v>
      </c>
      <c r="AG28" s="21">
        <f t="shared" si="13"/>
        <v>2713</v>
      </c>
      <c r="AI28" s="21">
        <f t="shared" si="14"/>
        <v>0</v>
      </c>
      <c r="AJ28" s="21">
        <f t="shared" si="15"/>
        <v>0</v>
      </c>
      <c r="AK28" s="21">
        <f t="shared" si="16"/>
        <v>0</v>
      </c>
      <c r="AL28" s="21">
        <f t="shared" si="17"/>
        <v>0</v>
      </c>
      <c r="AM28" s="21">
        <f t="shared" si="18"/>
        <v>0</v>
      </c>
      <c r="AN28" s="21">
        <f t="shared" si="19"/>
        <v>0</v>
      </c>
      <c r="AP28" s="21">
        <f t="shared" si="20"/>
        <v>0</v>
      </c>
    </row>
    <row r="29" spans="1:42" x14ac:dyDescent="0.2">
      <c r="A29" s="4" t="s">
        <v>11</v>
      </c>
      <c r="B29" s="14" t="s">
        <v>306</v>
      </c>
      <c r="C29" s="32" t="s">
        <v>307</v>
      </c>
      <c r="D29" s="14">
        <v>100818</v>
      </c>
      <c r="E29" s="21">
        <v>629</v>
      </c>
      <c r="G29" s="24" t="s">
        <v>295</v>
      </c>
      <c r="V29" s="21">
        <v>377.976</v>
      </c>
      <c r="W29" s="21">
        <v>48.320999999999998</v>
      </c>
      <c r="AF29" s="21">
        <f t="shared" si="12"/>
        <v>426.29700000000003</v>
      </c>
      <c r="AG29" s="21">
        <f t="shared" si="13"/>
        <v>202.70299999999997</v>
      </c>
      <c r="AI29" s="21">
        <f t="shared" si="14"/>
        <v>0</v>
      </c>
      <c r="AJ29" s="21">
        <f t="shared" si="15"/>
        <v>0</v>
      </c>
      <c r="AK29" s="21">
        <f t="shared" si="16"/>
        <v>0</v>
      </c>
      <c r="AL29" s="21">
        <f t="shared" si="17"/>
        <v>0</v>
      </c>
      <c r="AM29" s="21">
        <f t="shared" si="18"/>
        <v>0</v>
      </c>
      <c r="AN29" s="21">
        <f t="shared" si="19"/>
        <v>0</v>
      </c>
      <c r="AP29" s="21">
        <f t="shared" si="20"/>
        <v>0</v>
      </c>
    </row>
    <row r="31" spans="1:42" s="20" customFormat="1" x14ac:dyDescent="0.2">
      <c r="A31" s="15"/>
      <c r="B31" s="15" t="s">
        <v>142</v>
      </c>
      <c r="C31" s="15"/>
      <c r="D31" s="15"/>
      <c r="E31" s="29">
        <f>SUM(E22:E29)</f>
        <v>18424</v>
      </c>
      <c r="F31" s="29"/>
      <c r="G31" s="29"/>
      <c r="H31" s="29"/>
      <c r="I31" s="29">
        <f t="shared" ref="I31:AP31" si="21">SUM(I22:I29)</f>
        <v>28.437999999999999</v>
      </c>
      <c r="J31" s="29">
        <f t="shared" si="21"/>
        <v>28.437999999999999</v>
      </c>
      <c r="K31" s="29">
        <f t="shared" si="21"/>
        <v>0</v>
      </c>
      <c r="L31" s="29">
        <f t="shared" si="21"/>
        <v>339.19</v>
      </c>
      <c r="M31" s="29">
        <f t="shared" si="21"/>
        <v>113.75</v>
      </c>
      <c r="N31" s="29">
        <f t="shared" si="21"/>
        <v>1191.3579999999999</v>
      </c>
      <c r="O31" s="29">
        <f t="shared" si="21"/>
        <v>156.18</v>
      </c>
      <c r="P31" s="29">
        <f t="shared" si="21"/>
        <v>317.33299999999997</v>
      </c>
      <c r="Q31" s="29">
        <f t="shared" si="21"/>
        <v>6.4950000000000001</v>
      </c>
      <c r="R31" s="29">
        <f t="shared" si="21"/>
        <v>2382.6579999999999</v>
      </c>
      <c r="S31" s="29">
        <f t="shared" si="21"/>
        <v>436.13299999999998</v>
      </c>
      <c r="T31" s="29">
        <f t="shared" si="21"/>
        <v>375.69599999999997</v>
      </c>
      <c r="U31" s="29">
        <f t="shared" si="21"/>
        <v>314.95599999999996</v>
      </c>
      <c r="V31" s="29">
        <f t="shared" si="21"/>
        <v>1138.1769999999999</v>
      </c>
      <c r="W31" s="29">
        <f t="shared" si="21"/>
        <v>413.29199999999992</v>
      </c>
      <c r="X31" s="29">
        <f t="shared" si="21"/>
        <v>275.69299999999998</v>
      </c>
      <c r="Y31" s="29">
        <f t="shared" si="21"/>
        <v>941.89599999999996</v>
      </c>
      <c r="Z31" s="29">
        <f t="shared" si="21"/>
        <v>326.87299999999999</v>
      </c>
      <c r="AA31" s="29">
        <f t="shared" si="21"/>
        <v>275.69299999999998</v>
      </c>
      <c r="AB31" s="29">
        <f t="shared" si="21"/>
        <v>116.50999999999999</v>
      </c>
      <c r="AC31" s="29">
        <f t="shared" si="21"/>
        <v>56.849999999999994</v>
      </c>
      <c r="AD31" s="29">
        <f t="shared" si="21"/>
        <v>5</v>
      </c>
      <c r="AE31" s="29">
        <f t="shared" si="21"/>
        <v>1521</v>
      </c>
      <c r="AF31" s="29">
        <f t="shared" si="21"/>
        <v>10761.609000000002</v>
      </c>
      <c r="AG31" s="29">
        <f t="shared" si="21"/>
        <v>7662.3909999999978</v>
      </c>
      <c r="AH31" s="27"/>
      <c r="AI31" s="29">
        <f t="shared" si="21"/>
        <v>28.437999999999999</v>
      </c>
      <c r="AJ31" s="29">
        <f t="shared" si="21"/>
        <v>28.437999999999999</v>
      </c>
      <c r="AK31" s="29">
        <f t="shared" si="21"/>
        <v>0</v>
      </c>
      <c r="AL31" s="29">
        <f t="shared" si="21"/>
        <v>339.19</v>
      </c>
      <c r="AM31" s="29">
        <f t="shared" si="21"/>
        <v>113.75</v>
      </c>
      <c r="AN31" s="29">
        <f t="shared" si="21"/>
        <v>1191.3579999999999</v>
      </c>
      <c r="AO31" s="29"/>
      <c r="AP31" s="29">
        <f t="shared" si="21"/>
        <v>1701.174</v>
      </c>
    </row>
    <row r="33" spans="1:42" x14ac:dyDescent="0.2">
      <c r="A33" s="2" t="s">
        <v>29</v>
      </c>
    </row>
    <row r="34" spans="1:42" x14ac:dyDescent="0.2">
      <c r="A34" s="4" t="s">
        <v>11</v>
      </c>
      <c r="B34" t="s">
        <v>314</v>
      </c>
      <c r="C34" t="s">
        <v>240</v>
      </c>
      <c r="D34">
        <v>100052</v>
      </c>
      <c r="E34" s="21">
        <v>7377</v>
      </c>
      <c r="G34" s="21" t="s">
        <v>321</v>
      </c>
      <c r="P34" s="21">
        <v>36.887</v>
      </c>
      <c r="Q34" s="21">
        <v>36.887</v>
      </c>
      <c r="R34" s="21">
        <v>3098.4969999999998</v>
      </c>
      <c r="S34" s="21">
        <v>368.86900000000003</v>
      </c>
      <c r="T34" s="21">
        <v>442.642</v>
      </c>
      <c r="U34" s="21">
        <v>442.642</v>
      </c>
      <c r="V34" s="21">
        <v>1991.8910000000001</v>
      </c>
      <c r="W34" s="21">
        <v>368.86900000000003</v>
      </c>
      <c r="X34" s="21">
        <v>295.09500000000003</v>
      </c>
      <c r="Y34" s="21">
        <v>295.09500000000003</v>
      </c>
      <c r="AF34" s="21">
        <f t="shared" ref="AF34:AF39" si="22">SUM(I34:AE34)</f>
        <v>7377.3740000000007</v>
      </c>
      <c r="AG34" s="21">
        <f t="shared" ref="AG34:AG39" si="23">E34-AF34</f>
        <v>-0.37400000000070577</v>
      </c>
      <c r="AI34" s="21">
        <f t="shared" ref="AI34:AI39" si="24">I34</f>
        <v>0</v>
      </c>
      <c r="AJ34" s="21">
        <f t="shared" ref="AJ34:AJ39" si="25">J34</f>
        <v>0</v>
      </c>
      <c r="AK34" s="21">
        <f t="shared" ref="AK34:AK39" si="26">K34</f>
        <v>0</v>
      </c>
      <c r="AL34" s="21">
        <f t="shared" ref="AL34:AL39" si="27">L34</f>
        <v>0</v>
      </c>
      <c r="AM34" s="21">
        <f t="shared" ref="AM34:AM39" si="28">M34</f>
        <v>0</v>
      </c>
      <c r="AN34" s="21">
        <f t="shared" ref="AN34:AN39" si="29">N34</f>
        <v>0</v>
      </c>
      <c r="AP34" s="21">
        <f t="shared" ref="AP34:AP39" si="30">SUM(AI34:AO34)</f>
        <v>0</v>
      </c>
    </row>
    <row r="35" spans="1:42" x14ac:dyDescent="0.2">
      <c r="A35" s="4" t="s">
        <v>11</v>
      </c>
      <c r="B35" t="s">
        <v>316</v>
      </c>
      <c r="C35" t="s">
        <v>239</v>
      </c>
      <c r="D35">
        <v>100053</v>
      </c>
      <c r="E35" s="21">
        <v>2177</v>
      </c>
      <c r="G35" s="21" t="s">
        <v>321</v>
      </c>
      <c r="R35" s="21">
        <v>544.16</v>
      </c>
      <c r="S35" s="21">
        <v>108.83199999999999</v>
      </c>
      <c r="T35" s="21">
        <v>108.83199999999999</v>
      </c>
      <c r="U35" s="21">
        <v>108.83199999999999</v>
      </c>
      <c r="V35" s="21">
        <v>435.32799999999997</v>
      </c>
      <c r="Y35" s="21">
        <v>326.49599999999998</v>
      </c>
      <c r="AA35" s="21">
        <v>544.16</v>
      </c>
      <c r="AF35" s="21">
        <f t="shared" si="22"/>
        <v>2176.64</v>
      </c>
      <c r="AG35" s="21">
        <f t="shared" si="23"/>
        <v>0.36000000000012733</v>
      </c>
      <c r="AI35" s="21">
        <f t="shared" si="24"/>
        <v>0</v>
      </c>
      <c r="AJ35" s="21">
        <f t="shared" si="25"/>
        <v>0</v>
      </c>
      <c r="AK35" s="21">
        <f t="shared" si="26"/>
        <v>0</v>
      </c>
      <c r="AL35" s="21">
        <f t="shared" si="27"/>
        <v>0</v>
      </c>
      <c r="AM35" s="21">
        <f t="shared" si="28"/>
        <v>0</v>
      </c>
      <c r="AN35" s="21">
        <f t="shared" si="29"/>
        <v>0</v>
      </c>
      <c r="AP35" s="21">
        <f t="shared" si="30"/>
        <v>0</v>
      </c>
    </row>
    <row r="36" spans="1:42" x14ac:dyDescent="0.2">
      <c r="A36" s="4" t="s">
        <v>11</v>
      </c>
      <c r="B36" t="s">
        <v>30</v>
      </c>
      <c r="C36" t="s">
        <v>238</v>
      </c>
      <c r="D36">
        <v>100055</v>
      </c>
      <c r="E36" s="21">
        <v>4994</v>
      </c>
      <c r="G36" s="21" t="s">
        <v>321</v>
      </c>
      <c r="N36" s="21">
        <v>149.81</v>
      </c>
      <c r="Q36" s="21">
        <v>199.74700000000001</v>
      </c>
      <c r="R36" s="21">
        <v>1398.2280000000001</v>
      </c>
      <c r="S36" s="21">
        <v>499.36700000000002</v>
      </c>
      <c r="T36" s="21">
        <v>499.36700000000002</v>
      </c>
      <c r="U36" s="21">
        <v>299.62</v>
      </c>
      <c r="V36" s="21">
        <v>699.11400000000003</v>
      </c>
      <c r="W36" s="21">
        <v>199.74700000000001</v>
      </c>
      <c r="Y36" s="21">
        <v>749.05100000000004</v>
      </c>
      <c r="AA36" s="21">
        <v>299.62</v>
      </c>
      <c r="AF36" s="21">
        <f t="shared" si="22"/>
        <v>4993.6710000000003</v>
      </c>
      <c r="AG36" s="21">
        <f t="shared" si="23"/>
        <v>0.32899999999972351</v>
      </c>
      <c r="AI36" s="21">
        <f t="shared" si="24"/>
        <v>0</v>
      </c>
      <c r="AJ36" s="21">
        <f t="shared" si="25"/>
        <v>0</v>
      </c>
      <c r="AK36" s="21">
        <f t="shared" si="26"/>
        <v>0</v>
      </c>
      <c r="AL36" s="21">
        <f t="shared" si="27"/>
        <v>0</v>
      </c>
      <c r="AM36" s="21">
        <f t="shared" si="28"/>
        <v>0</v>
      </c>
      <c r="AN36" s="21">
        <f t="shared" si="29"/>
        <v>149.81</v>
      </c>
      <c r="AP36" s="21">
        <f t="shared" si="30"/>
        <v>149.81</v>
      </c>
    </row>
    <row r="37" spans="1:42" x14ac:dyDescent="0.2">
      <c r="A37" s="4" t="s">
        <v>11</v>
      </c>
      <c r="B37" t="s">
        <v>315</v>
      </c>
      <c r="C37" t="s">
        <v>241</v>
      </c>
      <c r="D37">
        <v>100068</v>
      </c>
      <c r="E37" s="21">
        <v>4846</v>
      </c>
      <c r="G37" s="21" t="s">
        <v>321</v>
      </c>
      <c r="N37" s="21">
        <v>96.918000000000006</v>
      </c>
      <c r="O37" s="21">
        <v>48.459000000000003</v>
      </c>
      <c r="R37" s="21">
        <v>2616.7829999999999</v>
      </c>
      <c r="S37" s="21">
        <v>629.96600000000001</v>
      </c>
      <c r="T37" s="21">
        <v>387.67200000000003</v>
      </c>
      <c r="U37" s="21">
        <v>96.918000000000006</v>
      </c>
      <c r="V37" s="21">
        <v>533.048</v>
      </c>
      <c r="W37" s="21">
        <v>96.918000000000006</v>
      </c>
      <c r="Y37" s="21">
        <v>193.83600000000001</v>
      </c>
      <c r="Z37" s="21">
        <v>96.918000000000006</v>
      </c>
      <c r="AC37" s="21">
        <v>48.459000000000003</v>
      </c>
      <c r="AF37" s="21">
        <f t="shared" si="22"/>
        <v>4845.8949999999995</v>
      </c>
      <c r="AG37" s="21">
        <f t="shared" si="23"/>
        <v>0.10500000000047294</v>
      </c>
      <c r="AI37" s="21">
        <f t="shared" si="24"/>
        <v>0</v>
      </c>
      <c r="AJ37" s="21">
        <f t="shared" si="25"/>
        <v>0</v>
      </c>
      <c r="AK37" s="21">
        <f t="shared" si="26"/>
        <v>0</v>
      </c>
      <c r="AL37" s="21">
        <f t="shared" si="27"/>
        <v>0</v>
      </c>
      <c r="AM37" s="21">
        <f t="shared" si="28"/>
        <v>0</v>
      </c>
      <c r="AN37" s="21">
        <f t="shared" si="29"/>
        <v>96.918000000000006</v>
      </c>
      <c r="AP37" s="21">
        <f t="shared" si="30"/>
        <v>96.918000000000006</v>
      </c>
    </row>
    <row r="38" spans="1:42" x14ac:dyDescent="0.2">
      <c r="A38" s="4" t="s">
        <v>11</v>
      </c>
      <c r="B38" t="s">
        <v>32</v>
      </c>
      <c r="C38" t="s">
        <v>242</v>
      </c>
      <c r="D38">
        <v>100872</v>
      </c>
      <c r="E38" s="21">
        <v>952</v>
      </c>
      <c r="G38" s="21" t="s">
        <v>321</v>
      </c>
      <c r="R38" s="21">
        <v>333.13299999999998</v>
      </c>
      <c r="T38" s="21">
        <v>142.77099999999999</v>
      </c>
      <c r="U38" s="21">
        <v>142.77099999999999</v>
      </c>
      <c r="AA38" s="21">
        <v>333.13299999999998</v>
      </c>
      <c r="AF38" s="21">
        <f t="shared" si="22"/>
        <v>951.80799999999999</v>
      </c>
      <c r="AG38" s="21">
        <f t="shared" si="23"/>
        <v>0.19200000000000728</v>
      </c>
      <c r="AI38" s="21">
        <f t="shared" si="24"/>
        <v>0</v>
      </c>
      <c r="AJ38" s="21">
        <f t="shared" si="25"/>
        <v>0</v>
      </c>
      <c r="AK38" s="21">
        <f t="shared" si="26"/>
        <v>0</v>
      </c>
      <c r="AL38" s="21">
        <f t="shared" si="27"/>
        <v>0</v>
      </c>
      <c r="AM38" s="21">
        <f t="shared" si="28"/>
        <v>0</v>
      </c>
      <c r="AN38" s="21">
        <f t="shared" si="29"/>
        <v>0</v>
      </c>
      <c r="AP38" s="21">
        <f t="shared" si="30"/>
        <v>0</v>
      </c>
    </row>
    <row r="39" spans="1:42" x14ac:dyDescent="0.2">
      <c r="A39" s="4" t="s">
        <v>11</v>
      </c>
      <c r="B39" s="14" t="s">
        <v>31</v>
      </c>
      <c r="C39" t="s">
        <v>239</v>
      </c>
      <c r="D39" s="14">
        <v>103454</v>
      </c>
      <c r="E39" s="21">
        <v>400</v>
      </c>
      <c r="G39" s="21" t="s">
        <v>190</v>
      </c>
      <c r="R39" s="21">
        <v>100</v>
      </c>
      <c r="S39" s="21">
        <v>20</v>
      </c>
      <c r="T39" s="21">
        <v>20</v>
      </c>
      <c r="U39" s="21">
        <v>20</v>
      </c>
      <c r="V39" s="21">
        <v>80</v>
      </c>
      <c r="Y39" s="21">
        <v>60</v>
      </c>
      <c r="AA39" s="21">
        <v>100</v>
      </c>
      <c r="AF39" s="21">
        <f t="shared" si="22"/>
        <v>400</v>
      </c>
      <c r="AG39" s="21">
        <f t="shared" si="23"/>
        <v>0</v>
      </c>
      <c r="AI39" s="21">
        <f t="shared" si="24"/>
        <v>0</v>
      </c>
      <c r="AJ39" s="21">
        <f t="shared" si="25"/>
        <v>0</v>
      </c>
      <c r="AK39" s="21">
        <f t="shared" si="26"/>
        <v>0</v>
      </c>
      <c r="AL39" s="21">
        <f t="shared" si="27"/>
        <v>0</v>
      </c>
      <c r="AM39" s="21">
        <f t="shared" si="28"/>
        <v>0</v>
      </c>
      <c r="AN39" s="21">
        <f t="shared" si="29"/>
        <v>0</v>
      </c>
      <c r="AP39" s="21">
        <f t="shared" si="30"/>
        <v>0</v>
      </c>
    </row>
    <row r="41" spans="1:42" s="20" customFormat="1" x14ac:dyDescent="0.2">
      <c r="A41" s="15"/>
      <c r="B41" s="15" t="s">
        <v>143</v>
      </c>
      <c r="C41" s="15"/>
      <c r="D41" s="15"/>
      <c r="E41" s="29">
        <f>SUM(E34:E39)</f>
        <v>20746</v>
      </c>
      <c r="F41" s="29"/>
      <c r="G41" s="29"/>
      <c r="H41" s="29"/>
      <c r="I41" s="29">
        <f t="shared" ref="I41:AG41" si="31">SUM(I34:I39)</f>
        <v>0</v>
      </c>
      <c r="J41" s="29">
        <f t="shared" si="31"/>
        <v>0</v>
      </c>
      <c r="K41" s="29">
        <f t="shared" si="31"/>
        <v>0</v>
      </c>
      <c r="L41" s="29">
        <f t="shared" si="31"/>
        <v>0</v>
      </c>
      <c r="M41" s="29">
        <f t="shared" si="31"/>
        <v>0</v>
      </c>
      <c r="N41" s="29">
        <f t="shared" si="31"/>
        <v>246.72800000000001</v>
      </c>
      <c r="O41" s="29">
        <f t="shared" si="31"/>
        <v>48.459000000000003</v>
      </c>
      <c r="P41" s="29">
        <f t="shared" si="31"/>
        <v>36.887</v>
      </c>
      <c r="Q41" s="29">
        <f t="shared" si="31"/>
        <v>236.63400000000001</v>
      </c>
      <c r="R41" s="29">
        <f t="shared" si="31"/>
        <v>8090.8009999999995</v>
      </c>
      <c r="S41" s="29">
        <f t="shared" si="31"/>
        <v>1627.0340000000001</v>
      </c>
      <c r="T41" s="29">
        <f t="shared" si="31"/>
        <v>1601.2839999999999</v>
      </c>
      <c r="U41" s="29">
        <f t="shared" si="31"/>
        <v>1110.7829999999999</v>
      </c>
      <c r="V41" s="29">
        <f t="shared" si="31"/>
        <v>3739.3810000000003</v>
      </c>
      <c r="W41" s="29">
        <f t="shared" si="31"/>
        <v>665.53399999999999</v>
      </c>
      <c r="X41" s="29">
        <f t="shared" si="31"/>
        <v>295.09500000000003</v>
      </c>
      <c r="Y41" s="29">
        <f t="shared" si="31"/>
        <v>1624.4780000000001</v>
      </c>
      <c r="Z41" s="29">
        <f t="shared" si="31"/>
        <v>96.918000000000006</v>
      </c>
      <c r="AA41" s="29">
        <f t="shared" si="31"/>
        <v>1276.913</v>
      </c>
      <c r="AB41" s="29">
        <f t="shared" si="31"/>
        <v>0</v>
      </c>
      <c r="AC41" s="29">
        <f t="shared" si="31"/>
        <v>48.459000000000003</v>
      </c>
      <c r="AD41" s="29">
        <f t="shared" si="31"/>
        <v>0</v>
      </c>
      <c r="AE41" s="29">
        <f t="shared" si="31"/>
        <v>0</v>
      </c>
      <c r="AF41" s="29">
        <f t="shared" si="31"/>
        <v>20745.388000000003</v>
      </c>
      <c r="AG41" s="29">
        <f t="shared" si="31"/>
        <v>0.61199999999962529</v>
      </c>
      <c r="AH41" s="27"/>
      <c r="AI41" s="29">
        <f t="shared" ref="AI41:AP41" si="32">SUM(AI34:AI39)</f>
        <v>0</v>
      </c>
      <c r="AJ41" s="29">
        <f t="shared" si="32"/>
        <v>0</v>
      </c>
      <c r="AK41" s="29">
        <f t="shared" si="32"/>
        <v>0</v>
      </c>
      <c r="AL41" s="29">
        <f t="shared" si="32"/>
        <v>0</v>
      </c>
      <c r="AM41" s="29">
        <f t="shared" si="32"/>
        <v>0</v>
      </c>
      <c r="AN41" s="29">
        <f t="shared" si="32"/>
        <v>246.72800000000001</v>
      </c>
      <c r="AO41" s="29">
        <f t="shared" si="32"/>
        <v>0</v>
      </c>
      <c r="AP41" s="29">
        <f t="shared" si="32"/>
        <v>246.72800000000001</v>
      </c>
    </row>
    <row r="43" spans="1:42" x14ac:dyDescent="0.2">
      <c r="A43" s="2" t="s">
        <v>33</v>
      </c>
    </row>
    <row r="44" spans="1:42" x14ac:dyDescent="0.2">
      <c r="A44" s="4" t="s">
        <v>11</v>
      </c>
      <c r="B44" t="s">
        <v>35</v>
      </c>
      <c r="C44" t="s">
        <v>42</v>
      </c>
      <c r="D44">
        <v>100012</v>
      </c>
      <c r="E44" s="21">
        <v>7095</v>
      </c>
      <c r="G44" s="21" t="s">
        <v>190</v>
      </c>
      <c r="AF44" s="21">
        <f t="shared" ref="AF44:AF50" si="33">SUM(I44:AE44)</f>
        <v>0</v>
      </c>
      <c r="AG44" s="21">
        <f t="shared" ref="AG44:AG50" si="34">E44-AF44</f>
        <v>7095</v>
      </c>
      <c r="AI44" s="21">
        <f t="shared" ref="AI44:AI50" si="35">I44</f>
        <v>0</v>
      </c>
      <c r="AJ44" s="21">
        <f t="shared" ref="AJ44:AJ50" si="36">J44</f>
        <v>0</v>
      </c>
      <c r="AK44" s="21">
        <f t="shared" ref="AK44:AK50" si="37">K44</f>
        <v>0</v>
      </c>
      <c r="AL44" s="21">
        <f t="shared" ref="AL44:AL50" si="38">L44</f>
        <v>0</v>
      </c>
      <c r="AM44" s="21">
        <f t="shared" ref="AM44:AM50" si="39">M44</f>
        <v>0</v>
      </c>
      <c r="AN44" s="21">
        <f t="shared" ref="AN44:AN50" si="40">N44</f>
        <v>0</v>
      </c>
      <c r="AP44" s="21">
        <f t="shared" ref="AP44:AP50" si="41">SUM(AI44:AO44)</f>
        <v>0</v>
      </c>
    </row>
    <row r="45" spans="1:42" x14ac:dyDescent="0.2">
      <c r="A45" s="4" t="s">
        <v>11</v>
      </c>
      <c r="B45" t="s">
        <v>34</v>
      </c>
      <c r="C45" t="s">
        <v>40</v>
      </c>
      <c r="D45">
        <v>100016</v>
      </c>
      <c r="E45" s="21">
        <v>1260</v>
      </c>
      <c r="G45" s="21" t="s">
        <v>190</v>
      </c>
      <c r="AF45" s="21">
        <f t="shared" si="33"/>
        <v>0</v>
      </c>
      <c r="AG45" s="21">
        <f t="shared" si="34"/>
        <v>1260</v>
      </c>
      <c r="AI45" s="21">
        <f t="shared" si="35"/>
        <v>0</v>
      </c>
      <c r="AJ45" s="21">
        <f t="shared" si="36"/>
        <v>0</v>
      </c>
      <c r="AK45" s="21">
        <f t="shared" si="37"/>
        <v>0</v>
      </c>
      <c r="AL45" s="21">
        <f t="shared" si="38"/>
        <v>0</v>
      </c>
      <c r="AM45" s="21">
        <f t="shared" si="39"/>
        <v>0</v>
      </c>
      <c r="AN45" s="21">
        <f t="shared" si="40"/>
        <v>0</v>
      </c>
      <c r="AP45" s="21">
        <f t="shared" si="41"/>
        <v>0</v>
      </c>
    </row>
    <row r="46" spans="1:42" x14ac:dyDescent="0.2">
      <c r="A46" s="4" t="s">
        <v>11</v>
      </c>
      <c r="B46" s="14" t="s">
        <v>37</v>
      </c>
      <c r="C46" s="14" t="s">
        <v>43</v>
      </c>
      <c r="D46" s="14">
        <v>100091</v>
      </c>
      <c r="E46" s="21">
        <v>977</v>
      </c>
      <c r="G46" s="21" t="s">
        <v>190</v>
      </c>
      <c r="AF46" s="21">
        <f t="shared" si="33"/>
        <v>0</v>
      </c>
      <c r="AG46" s="21">
        <f t="shared" si="34"/>
        <v>977</v>
      </c>
      <c r="AI46" s="21">
        <f t="shared" si="35"/>
        <v>0</v>
      </c>
      <c r="AJ46" s="21">
        <f t="shared" si="36"/>
        <v>0</v>
      </c>
      <c r="AK46" s="21">
        <f t="shared" si="37"/>
        <v>0</v>
      </c>
      <c r="AL46" s="21">
        <f t="shared" si="38"/>
        <v>0</v>
      </c>
      <c r="AM46" s="21">
        <f t="shared" si="39"/>
        <v>0</v>
      </c>
      <c r="AN46" s="21">
        <f t="shared" si="40"/>
        <v>0</v>
      </c>
      <c r="AP46" s="21">
        <f t="shared" si="41"/>
        <v>0</v>
      </c>
    </row>
    <row r="47" spans="1:42" x14ac:dyDescent="0.2">
      <c r="A47" s="4" t="s">
        <v>11</v>
      </c>
      <c r="B47" t="s">
        <v>38</v>
      </c>
      <c r="C47" t="s">
        <v>44</v>
      </c>
      <c r="D47">
        <v>100127</v>
      </c>
      <c r="E47" s="21">
        <v>13607</v>
      </c>
      <c r="G47" s="21" t="s">
        <v>212</v>
      </c>
      <c r="M47" s="21">
        <v>800</v>
      </c>
      <c r="P47" s="21">
        <v>220</v>
      </c>
      <c r="R47" s="21">
        <v>3150</v>
      </c>
      <c r="T47" s="21">
        <v>1650</v>
      </c>
      <c r="U47" s="21">
        <v>350</v>
      </c>
      <c r="V47" s="21">
        <v>1430</v>
      </c>
      <c r="W47" s="21">
        <v>1000</v>
      </c>
      <c r="X47" s="21">
        <v>54</v>
      </c>
      <c r="Y47" s="21">
        <v>754</v>
      </c>
      <c r="Z47" s="21">
        <v>237</v>
      </c>
      <c r="AE47" s="21">
        <v>380</v>
      </c>
      <c r="AF47" s="21">
        <f t="shared" si="33"/>
        <v>10025</v>
      </c>
      <c r="AG47" s="21">
        <f t="shared" si="34"/>
        <v>3582</v>
      </c>
      <c r="AI47" s="21">
        <f t="shared" si="35"/>
        <v>0</v>
      </c>
      <c r="AJ47" s="21">
        <f t="shared" si="36"/>
        <v>0</v>
      </c>
      <c r="AK47" s="21">
        <f t="shared" si="37"/>
        <v>0</v>
      </c>
      <c r="AL47" s="21">
        <f t="shared" si="38"/>
        <v>0</v>
      </c>
      <c r="AM47" s="21">
        <f t="shared" si="39"/>
        <v>800</v>
      </c>
      <c r="AN47" s="21">
        <f t="shared" si="40"/>
        <v>0</v>
      </c>
      <c r="AP47" s="21">
        <f t="shared" si="41"/>
        <v>800</v>
      </c>
    </row>
    <row r="48" spans="1:42" x14ac:dyDescent="0.2">
      <c r="A48" s="4" t="s">
        <v>11</v>
      </c>
      <c r="B48" t="s">
        <v>229</v>
      </c>
      <c r="C48" t="s">
        <v>41</v>
      </c>
      <c r="D48">
        <v>100236</v>
      </c>
      <c r="E48" s="21">
        <v>1008</v>
      </c>
      <c r="G48" s="21" t="s">
        <v>190</v>
      </c>
      <c r="AF48" s="21">
        <f t="shared" si="33"/>
        <v>0</v>
      </c>
      <c r="AG48" s="21">
        <f t="shared" si="34"/>
        <v>1008</v>
      </c>
      <c r="AI48" s="21">
        <f t="shared" si="35"/>
        <v>0</v>
      </c>
      <c r="AJ48" s="21">
        <f t="shared" si="36"/>
        <v>0</v>
      </c>
      <c r="AK48" s="21">
        <f t="shared" si="37"/>
        <v>0</v>
      </c>
      <c r="AL48" s="21">
        <f t="shared" si="38"/>
        <v>0</v>
      </c>
      <c r="AM48" s="21">
        <f t="shared" si="39"/>
        <v>0</v>
      </c>
      <c r="AN48" s="21">
        <f t="shared" si="40"/>
        <v>0</v>
      </c>
      <c r="AP48" s="21">
        <f t="shared" si="41"/>
        <v>0</v>
      </c>
    </row>
    <row r="49" spans="1:42" x14ac:dyDescent="0.2">
      <c r="A49" s="4" t="s">
        <v>11</v>
      </c>
      <c r="B49" t="s">
        <v>211</v>
      </c>
      <c r="C49" t="s">
        <v>45</v>
      </c>
      <c r="D49">
        <v>102670</v>
      </c>
      <c r="E49" s="21">
        <v>4853</v>
      </c>
      <c r="G49" s="21" t="s">
        <v>212</v>
      </c>
      <c r="R49" s="21">
        <v>1000</v>
      </c>
      <c r="T49" s="21">
        <v>125</v>
      </c>
      <c r="U49" s="21">
        <v>125</v>
      </c>
      <c r="V49" s="21">
        <v>275</v>
      </c>
      <c r="W49" s="21">
        <v>75</v>
      </c>
      <c r="Y49" s="21">
        <v>200</v>
      </c>
      <c r="Z49" s="21">
        <v>1000</v>
      </c>
      <c r="AF49" s="21">
        <f t="shared" si="33"/>
        <v>2800</v>
      </c>
      <c r="AG49" s="21">
        <f t="shared" si="34"/>
        <v>2053</v>
      </c>
      <c r="AI49" s="21">
        <f t="shared" si="35"/>
        <v>0</v>
      </c>
      <c r="AJ49" s="21">
        <f t="shared" si="36"/>
        <v>0</v>
      </c>
      <c r="AK49" s="21">
        <f t="shared" si="37"/>
        <v>0</v>
      </c>
      <c r="AL49" s="21">
        <f t="shared" si="38"/>
        <v>0</v>
      </c>
      <c r="AM49" s="21">
        <f t="shared" si="39"/>
        <v>0</v>
      </c>
      <c r="AN49" s="21">
        <f t="shared" si="40"/>
        <v>0</v>
      </c>
      <c r="AP49" s="21">
        <f t="shared" si="41"/>
        <v>0</v>
      </c>
    </row>
    <row r="50" spans="1:42" x14ac:dyDescent="0.2">
      <c r="A50" s="4" t="s">
        <v>11</v>
      </c>
      <c r="B50" t="s">
        <v>39</v>
      </c>
      <c r="C50" t="s">
        <v>46</v>
      </c>
      <c r="D50">
        <v>102711</v>
      </c>
      <c r="E50" s="21">
        <v>545</v>
      </c>
      <c r="G50" s="21" t="s">
        <v>190</v>
      </c>
      <c r="AF50" s="21">
        <f t="shared" si="33"/>
        <v>0</v>
      </c>
      <c r="AG50" s="21">
        <f t="shared" si="34"/>
        <v>545</v>
      </c>
      <c r="AI50" s="21">
        <f t="shared" si="35"/>
        <v>0</v>
      </c>
      <c r="AJ50" s="21">
        <f t="shared" si="36"/>
        <v>0</v>
      </c>
      <c r="AK50" s="21">
        <f t="shared" si="37"/>
        <v>0</v>
      </c>
      <c r="AL50" s="21">
        <f t="shared" si="38"/>
        <v>0</v>
      </c>
      <c r="AM50" s="21">
        <f t="shared" si="39"/>
        <v>0</v>
      </c>
      <c r="AN50" s="21">
        <f t="shared" si="40"/>
        <v>0</v>
      </c>
      <c r="AP50" s="21">
        <f t="shared" si="41"/>
        <v>0</v>
      </c>
    </row>
    <row r="52" spans="1:42" s="20" customFormat="1" x14ac:dyDescent="0.2">
      <c r="A52" s="15"/>
      <c r="B52" s="15" t="s">
        <v>144</v>
      </c>
      <c r="C52" s="15"/>
      <c r="D52" s="15"/>
      <c r="E52" s="29">
        <f>SUM(E44:E50)</f>
        <v>29345</v>
      </c>
      <c r="F52" s="29"/>
      <c r="G52" s="29"/>
      <c r="H52" s="29"/>
      <c r="I52" s="29">
        <f t="shared" ref="I52:AG52" si="42">SUM(I44:I50)</f>
        <v>0</v>
      </c>
      <c r="J52" s="29">
        <f t="shared" si="42"/>
        <v>0</v>
      </c>
      <c r="K52" s="29">
        <f t="shared" si="42"/>
        <v>0</v>
      </c>
      <c r="L52" s="29">
        <f t="shared" si="42"/>
        <v>0</v>
      </c>
      <c r="M52" s="29">
        <f t="shared" si="42"/>
        <v>800</v>
      </c>
      <c r="N52" s="29">
        <f t="shared" si="42"/>
        <v>0</v>
      </c>
      <c r="O52" s="29">
        <f t="shared" si="42"/>
        <v>0</v>
      </c>
      <c r="P52" s="29">
        <f t="shared" si="42"/>
        <v>220</v>
      </c>
      <c r="Q52" s="29">
        <f t="shared" si="42"/>
        <v>0</v>
      </c>
      <c r="R52" s="29">
        <f t="shared" si="42"/>
        <v>4150</v>
      </c>
      <c r="S52" s="29">
        <f t="shared" si="42"/>
        <v>0</v>
      </c>
      <c r="T52" s="29">
        <f t="shared" si="42"/>
        <v>1775</v>
      </c>
      <c r="U52" s="29">
        <f t="shared" si="42"/>
        <v>475</v>
      </c>
      <c r="V52" s="29">
        <f t="shared" si="42"/>
        <v>1705</v>
      </c>
      <c r="W52" s="29">
        <f t="shared" si="42"/>
        <v>1075</v>
      </c>
      <c r="X52" s="29">
        <f t="shared" si="42"/>
        <v>54</v>
      </c>
      <c r="Y52" s="29">
        <f t="shared" si="42"/>
        <v>954</v>
      </c>
      <c r="Z52" s="29">
        <f t="shared" si="42"/>
        <v>1237</v>
      </c>
      <c r="AA52" s="29">
        <f t="shared" si="42"/>
        <v>0</v>
      </c>
      <c r="AB52" s="29">
        <f t="shared" si="42"/>
        <v>0</v>
      </c>
      <c r="AC52" s="29">
        <f t="shared" si="42"/>
        <v>0</v>
      </c>
      <c r="AD52" s="29">
        <f t="shared" si="42"/>
        <v>0</v>
      </c>
      <c r="AE52" s="29">
        <f t="shared" si="42"/>
        <v>380</v>
      </c>
      <c r="AF52" s="29">
        <f t="shared" si="42"/>
        <v>12825</v>
      </c>
      <c r="AG52" s="29">
        <f t="shared" si="42"/>
        <v>16520</v>
      </c>
      <c r="AH52" s="27"/>
      <c r="AI52" s="29">
        <f t="shared" ref="AI52:AN52" si="43">SUM(AI44:AI50)</f>
        <v>0</v>
      </c>
      <c r="AJ52" s="29">
        <f t="shared" si="43"/>
        <v>0</v>
      </c>
      <c r="AK52" s="29">
        <f t="shared" si="43"/>
        <v>0</v>
      </c>
      <c r="AL52" s="29">
        <f t="shared" si="43"/>
        <v>0</v>
      </c>
      <c r="AM52" s="29">
        <f t="shared" si="43"/>
        <v>800</v>
      </c>
      <c r="AN52" s="29">
        <f t="shared" si="43"/>
        <v>0</v>
      </c>
      <c r="AO52" s="29"/>
      <c r="AP52" s="29">
        <f>SUM(AP44:AP50)</f>
        <v>800</v>
      </c>
    </row>
    <row r="54" spans="1:42" x14ac:dyDescent="0.2">
      <c r="A54" s="2" t="s">
        <v>206</v>
      </c>
    </row>
    <row r="55" spans="1:42" x14ac:dyDescent="0.2">
      <c r="A55" s="4" t="s">
        <v>11</v>
      </c>
      <c r="B55" t="s">
        <v>196</v>
      </c>
      <c r="C55" t="s">
        <v>193</v>
      </c>
      <c r="D55">
        <v>100026</v>
      </c>
      <c r="E55" s="21">
        <v>2382</v>
      </c>
      <c r="G55" s="21" t="s">
        <v>190</v>
      </c>
      <c r="AF55" s="21">
        <f t="shared" ref="AF55:AF63" si="44">SUM(I55:AE55)</f>
        <v>0</v>
      </c>
      <c r="AG55" s="21">
        <f t="shared" ref="AG55:AG63" si="45">E55-AF55</f>
        <v>2382</v>
      </c>
      <c r="AI55" s="21">
        <f t="shared" ref="AI55:AI63" si="46">I55</f>
        <v>0</v>
      </c>
      <c r="AJ55" s="21">
        <f t="shared" ref="AJ55:AJ63" si="47">J55</f>
        <v>0</v>
      </c>
      <c r="AK55" s="21">
        <f t="shared" ref="AK55:AK63" si="48">K55</f>
        <v>0</v>
      </c>
      <c r="AL55" s="21">
        <f t="shared" ref="AL55:AL63" si="49">L55</f>
        <v>0</v>
      </c>
      <c r="AM55" s="21">
        <f t="shared" ref="AM55:AM63" si="50">M55</f>
        <v>0</v>
      </c>
      <c r="AN55" s="21">
        <f t="shared" ref="AN55:AN63" si="51">N55</f>
        <v>0</v>
      </c>
      <c r="AP55" s="21">
        <f t="shared" ref="AP55:AP63" si="52">SUM(AI55:AO55)</f>
        <v>0</v>
      </c>
    </row>
    <row r="56" spans="1:42" x14ac:dyDescent="0.2">
      <c r="A56" s="4" t="s">
        <v>11</v>
      </c>
      <c r="B56" s="14" t="s">
        <v>194</v>
      </c>
      <c r="C56" s="14" t="s">
        <v>292</v>
      </c>
      <c r="D56" s="14">
        <v>100027</v>
      </c>
      <c r="E56" s="21">
        <v>2033</v>
      </c>
      <c r="G56" s="21" t="s">
        <v>212</v>
      </c>
      <c r="N56" s="21">
        <v>98</v>
      </c>
      <c r="S56" s="21">
        <v>149</v>
      </c>
      <c r="V56" s="21">
        <v>130</v>
      </c>
      <c r="W56" s="21">
        <v>286</v>
      </c>
      <c r="Y56" s="21">
        <v>109</v>
      </c>
      <c r="Z56" s="21">
        <v>131</v>
      </c>
      <c r="AC56" s="21">
        <v>30</v>
      </c>
      <c r="AF56" s="21">
        <f t="shared" si="44"/>
        <v>933</v>
      </c>
      <c r="AG56" s="21">
        <f t="shared" si="45"/>
        <v>1100</v>
      </c>
      <c r="AI56" s="21">
        <f t="shared" si="46"/>
        <v>0</v>
      </c>
      <c r="AJ56" s="21">
        <f t="shared" si="47"/>
        <v>0</v>
      </c>
      <c r="AK56" s="21">
        <f t="shared" si="48"/>
        <v>0</v>
      </c>
      <c r="AL56" s="21">
        <f t="shared" si="49"/>
        <v>0</v>
      </c>
      <c r="AM56" s="21">
        <f t="shared" si="50"/>
        <v>0</v>
      </c>
      <c r="AN56" s="21">
        <f t="shared" si="51"/>
        <v>98</v>
      </c>
      <c r="AP56" s="21">
        <f t="shared" si="52"/>
        <v>98</v>
      </c>
    </row>
    <row r="57" spans="1:42" x14ac:dyDescent="0.2">
      <c r="A57" s="4" t="s">
        <v>11</v>
      </c>
      <c r="B57" s="14" t="s">
        <v>36</v>
      </c>
      <c r="C57" s="14" t="s">
        <v>193</v>
      </c>
      <c r="D57" s="14">
        <v>100029</v>
      </c>
      <c r="E57" s="21">
        <v>1280</v>
      </c>
      <c r="G57" s="21" t="s">
        <v>212</v>
      </c>
      <c r="I57" s="21">
        <v>80</v>
      </c>
      <c r="J57" s="21">
        <v>160</v>
      </c>
      <c r="M57" s="21">
        <v>275</v>
      </c>
      <c r="O57" s="21">
        <f>175+20</f>
        <v>195</v>
      </c>
      <c r="Q57" s="21">
        <v>10</v>
      </c>
      <c r="R57" s="21">
        <v>150</v>
      </c>
      <c r="V57" s="21">
        <v>100</v>
      </c>
      <c r="W57" s="21">
        <v>250</v>
      </c>
      <c r="AF57" s="21">
        <f t="shared" si="44"/>
        <v>1220</v>
      </c>
      <c r="AG57" s="21">
        <f t="shared" si="45"/>
        <v>60</v>
      </c>
      <c r="AI57" s="21">
        <f t="shared" si="46"/>
        <v>80</v>
      </c>
      <c r="AJ57" s="21">
        <f t="shared" si="47"/>
        <v>160</v>
      </c>
      <c r="AK57" s="21">
        <f t="shared" si="48"/>
        <v>0</v>
      </c>
      <c r="AL57" s="21">
        <f t="shared" si="49"/>
        <v>0</v>
      </c>
      <c r="AM57" s="21">
        <f t="shared" si="50"/>
        <v>275</v>
      </c>
      <c r="AN57" s="21">
        <f t="shared" si="51"/>
        <v>0</v>
      </c>
      <c r="AP57" s="21">
        <f t="shared" si="52"/>
        <v>515</v>
      </c>
    </row>
    <row r="58" spans="1:42" x14ac:dyDescent="0.2">
      <c r="A58" s="4" t="s">
        <v>11</v>
      </c>
      <c r="B58" s="14" t="s">
        <v>195</v>
      </c>
      <c r="C58" s="14" t="s">
        <v>192</v>
      </c>
      <c r="D58" s="14">
        <v>100045</v>
      </c>
      <c r="E58" s="21">
        <v>4856</v>
      </c>
      <c r="G58" s="21" t="s">
        <v>212</v>
      </c>
      <c r="R58" s="21">
        <v>82.55</v>
      </c>
      <c r="S58" s="21">
        <v>89.7</v>
      </c>
      <c r="T58" s="21">
        <v>22.62</v>
      </c>
      <c r="V58" s="21">
        <v>86.84</v>
      </c>
      <c r="Y58" s="21">
        <v>212.55</v>
      </c>
      <c r="Z58" s="21">
        <v>157.94999999999999</v>
      </c>
      <c r="AF58" s="21">
        <f t="shared" si="44"/>
        <v>652.21</v>
      </c>
      <c r="AG58" s="21">
        <f t="shared" si="45"/>
        <v>4203.79</v>
      </c>
      <c r="AI58" s="21">
        <f t="shared" si="46"/>
        <v>0</v>
      </c>
      <c r="AJ58" s="21">
        <f t="shared" si="47"/>
        <v>0</v>
      </c>
      <c r="AK58" s="21">
        <f t="shared" si="48"/>
        <v>0</v>
      </c>
      <c r="AL58" s="21">
        <f t="shared" si="49"/>
        <v>0</v>
      </c>
      <c r="AM58" s="21">
        <f t="shared" si="50"/>
        <v>0</v>
      </c>
      <c r="AN58" s="21">
        <f t="shared" si="51"/>
        <v>0</v>
      </c>
      <c r="AP58" s="21">
        <f t="shared" si="52"/>
        <v>0</v>
      </c>
    </row>
    <row r="59" spans="1:42" x14ac:dyDescent="0.2">
      <c r="A59" s="4" t="s">
        <v>11</v>
      </c>
      <c r="B59" s="14" t="s">
        <v>197</v>
      </c>
      <c r="C59" s="14" t="s">
        <v>193</v>
      </c>
      <c r="D59" s="14">
        <v>100280</v>
      </c>
      <c r="E59" s="21">
        <v>1962</v>
      </c>
      <c r="G59" s="21" t="s">
        <v>212</v>
      </c>
      <c r="I59" s="21">
        <v>50</v>
      </c>
      <c r="J59" s="21">
        <v>150</v>
      </c>
      <c r="M59" s="21">
        <v>125</v>
      </c>
      <c r="N59" s="21">
        <v>75</v>
      </c>
      <c r="R59" s="21">
        <v>325</v>
      </c>
      <c r="T59" s="21">
        <v>175</v>
      </c>
      <c r="V59" s="21">
        <v>425</v>
      </c>
      <c r="X59" s="21">
        <v>350</v>
      </c>
      <c r="AF59" s="21">
        <f t="shared" si="44"/>
        <v>1675</v>
      </c>
      <c r="AG59" s="21">
        <f t="shared" si="45"/>
        <v>287</v>
      </c>
      <c r="AI59" s="21">
        <f t="shared" si="46"/>
        <v>50</v>
      </c>
      <c r="AJ59" s="21">
        <f t="shared" si="47"/>
        <v>150</v>
      </c>
      <c r="AK59" s="21">
        <f t="shared" si="48"/>
        <v>0</v>
      </c>
      <c r="AL59" s="21">
        <f t="shared" si="49"/>
        <v>0</v>
      </c>
      <c r="AM59" s="21">
        <f t="shared" si="50"/>
        <v>125</v>
      </c>
      <c r="AN59" s="21">
        <f t="shared" si="51"/>
        <v>75</v>
      </c>
      <c r="AP59" s="21">
        <f t="shared" si="52"/>
        <v>400</v>
      </c>
    </row>
    <row r="60" spans="1:42" x14ac:dyDescent="0.2">
      <c r="A60" s="4" t="s">
        <v>11</v>
      </c>
      <c r="B60" s="14" t="s">
        <v>198</v>
      </c>
      <c r="C60" s="14" t="s">
        <v>191</v>
      </c>
      <c r="D60" s="14">
        <v>140502</v>
      </c>
      <c r="E60" s="21">
        <v>6495</v>
      </c>
      <c r="G60" s="21" t="s">
        <v>212</v>
      </c>
      <c r="I60" s="21">
        <v>90</v>
      </c>
      <c r="J60" s="21">
        <v>27</v>
      </c>
      <c r="K60" s="21">
        <v>150</v>
      </c>
      <c r="L60" s="21">
        <v>7</v>
      </c>
      <c r="M60" s="21">
        <v>276</v>
      </c>
      <c r="O60" s="21">
        <f>49+30</f>
        <v>79</v>
      </c>
      <c r="R60" s="21">
        <v>1470</v>
      </c>
      <c r="S60" s="21">
        <v>320</v>
      </c>
      <c r="T60" s="21">
        <v>220</v>
      </c>
      <c r="U60" s="21">
        <v>260</v>
      </c>
      <c r="V60" s="21">
        <v>1510</v>
      </c>
      <c r="X60" s="21">
        <v>260</v>
      </c>
      <c r="Y60" s="21">
        <v>705</v>
      </c>
      <c r="Z60" s="21">
        <v>100</v>
      </c>
      <c r="AC60" s="21">
        <v>185</v>
      </c>
      <c r="AF60" s="21">
        <f t="shared" si="44"/>
        <v>5659</v>
      </c>
      <c r="AG60" s="21">
        <f t="shared" si="45"/>
        <v>836</v>
      </c>
      <c r="AI60" s="21">
        <f t="shared" si="46"/>
        <v>90</v>
      </c>
      <c r="AJ60" s="21">
        <f t="shared" si="47"/>
        <v>27</v>
      </c>
      <c r="AK60" s="21">
        <f t="shared" si="48"/>
        <v>150</v>
      </c>
      <c r="AL60" s="21">
        <f t="shared" si="49"/>
        <v>7</v>
      </c>
      <c r="AM60" s="21">
        <f t="shared" si="50"/>
        <v>276</v>
      </c>
      <c r="AN60" s="21">
        <f t="shared" si="51"/>
        <v>0</v>
      </c>
      <c r="AP60" s="21">
        <f t="shared" si="52"/>
        <v>550</v>
      </c>
    </row>
    <row r="61" spans="1:42" x14ac:dyDescent="0.2">
      <c r="A61" s="4" t="s">
        <v>11</v>
      </c>
      <c r="B61" t="s">
        <v>199</v>
      </c>
      <c r="C61" t="s">
        <v>191</v>
      </c>
      <c r="D61">
        <v>140503</v>
      </c>
      <c r="E61" s="21">
        <v>1343</v>
      </c>
      <c r="G61" s="21" t="s">
        <v>212</v>
      </c>
      <c r="M61" s="21">
        <v>10</v>
      </c>
      <c r="N61" s="21">
        <v>70</v>
      </c>
      <c r="R61" s="21">
        <v>250</v>
      </c>
      <c r="S61" s="21">
        <v>300</v>
      </c>
      <c r="T61" s="21">
        <v>20</v>
      </c>
      <c r="U61" s="21">
        <v>20</v>
      </c>
      <c r="V61" s="21">
        <v>195</v>
      </c>
      <c r="X61" s="21">
        <v>20</v>
      </c>
      <c r="Y61" s="21">
        <v>50</v>
      </c>
      <c r="Z61" s="21">
        <v>20</v>
      </c>
      <c r="AF61" s="21">
        <f t="shared" si="44"/>
        <v>955</v>
      </c>
      <c r="AG61" s="21">
        <f t="shared" si="45"/>
        <v>388</v>
      </c>
      <c r="AI61" s="21">
        <f t="shared" si="46"/>
        <v>0</v>
      </c>
      <c r="AJ61" s="21">
        <f t="shared" si="47"/>
        <v>0</v>
      </c>
      <c r="AK61" s="21">
        <f t="shared" si="48"/>
        <v>0</v>
      </c>
      <c r="AL61" s="21">
        <f t="shared" si="49"/>
        <v>0</v>
      </c>
      <c r="AM61" s="21">
        <f t="shared" si="50"/>
        <v>10</v>
      </c>
      <c r="AN61" s="21">
        <f t="shared" si="51"/>
        <v>70</v>
      </c>
      <c r="AP61" s="21">
        <f t="shared" si="52"/>
        <v>80</v>
      </c>
    </row>
    <row r="62" spans="1:42" x14ac:dyDescent="0.2">
      <c r="A62" s="4" t="s">
        <v>11</v>
      </c>
      <c r="B62" t="s">
        <v>200</v>
      </c>
      <c r="C62" t="s">
        <v>202</v>
      </c>
      <c r="D62">
        <v>140504</v>
      </c>
      <c r="E62" s="21">
        <v>3220</v>
      </c>
      <c r="G62" s="21" t="s">
        <v>212</v>
      </c>
      <c r="M62" s="21">
        <v>20</v>
      </c>
      <c r="W62" s="21">
        <v>750</v>
      </c>
      <c r="Y62" s="21">
        <v>200</v>
      </c>
      <c r="Z62" s="21">
        <v>700</v>
      </c>
      <c r="AA62" s="21">
        <v>100</v>
      </c>
      <c r="AC62" s="21">
        <v>40</v>
      </c>
      <c r="AF62" s="21">
        <f t="shared" si="44"/>
        <v>1810</v>
      </c>
      <c r="AG62" s="21">
        <f t="shared" si="45"/>
        <v>1410</v>
      </c>
      <c r="AI62" s="21">
        <f t="shared" si="46"/>
        <v>0</v>
      </c>
      <c r="AJ62" s="21">
        <f t="shared" si="47"/>
        <v>0</v>
      </c>
      <c r="AK62" s="21">
        <f t="shared" si="48"/>
        <v>0</v>
      </c>
      <c r="AL62" s="21">
        <f t="shared" si="49"/>
        <v>0</v>
      </c>
      <c r="AM62" s="21">
        <f t="shared" si="50"/>
        <v>20</v>
      </c>
      <c r="AN62" s="21">
        <f t="shared" si="51"/>
        <v>0</v>
      </c>
      <c r="AP62" s="21">
        <f t="shared" si="52"/>
        <v>20</v>
      </c>
    </row>
    <row r="63" spans="1:42" x14ac:dyDescent="0.2">
      <c r="A63" s="4" t="s">
        <v>11</v>
      </c>
      <c r="B63" t="s">
        <v>201</v>
      </c>
      <c r="C63" t="s">
        <v>203</v>
      </c>
      <c r="D63">
        <v>140505</v>
      </c>
      <c r="E63" s="21">
        <v>1910</v>
      </c>
      <c r="G63" s="21" t="s">
        <v>190</v>
      </c>
      <c r="AF63" s="21">
        <f t="shared" si="44"/>
        <v>0</v>
      </c>
      <c r="AG63" s="21">
        <f t="shared" si="45"/>
        <v>1910</v>
      </c>
      <c r="AI63" s="21">
        <f t="shared" si="46"/>
        <v>0</v>
      </c>
      <c r="AJ63" s="21">
        <f t="shared" si="47"/>
        <v>0</v>
      </c>
      <c r="AK63" s="21">
        <f t="shared" si="48"/>
        <v>0</v>
      </c>
      <c r="AL63" s="21">
        <f t="shared" si="49"/>
        <v>0</v>
      </c>
      <c r="AM63" s="21">
        <f t="shared" si="50"/>
        <v>0</v>
      </c>
      <c r="AN63" s="21">
        <f t="shared" si="51"/>
        <v>0</v>
      </c>
      <c r="AP63" s="21">
        <f t="shared" si="52"/>
        <v>0</v>
      </c>
    </row>
    <row r="65" spans="1:42" s="20" customFormat="1" x14ac:dyDescent="0.2">
      <c r="A65" s="15"/>
      <c r="B65" s="15" t="s">
        <v>207</v>
      </c>
      <c r="C65" s="15"/>
      <c r="D65" s="15"/>
      <c r="E65" s="29">
        <f>SUM(E55:E64)</f>
        <v>25481</v>
      </c>
      <c r="F65" s="29"/>
      <c r="G65" s="29"/>
      <c r="H65" s="29"/>
      <c r="I65" s="29">
        <f t="shared" ref="I65:AG65" si="53">SUM(I55:I64)</f>
        <v>220</v>
      </c>
      <c r="J65" s="29">
        <f t="shared" si="53"/>
        <v>337</v>
      </c>
      <c r="K65" s="29">
        <f t="shared" si="53"/>
        <v>150</v>
      </c>
      <c r="L65" s="29">
        <f t="shared" si="53"/>
        <v>7</v>
      </c>
      <c r="M65" s="29">
        <f t="shared" si="53"/>
        <v>706</v>
      </c>
      <c r="N65" s="29">
        <f t="shared" si="53"/>
        <v>243</v>
      </c>
      <c r="O65" s="29">
        <f t="shared" si="53"/>
        <v>274</v>
      </c>
      <c r="P65" s="29">
        <f t="shared" si="53"/>
        <v>0</v>
      </c>
      <c r="Q65" s="29">
        <f t="shared" si="53"/>
        <v>10</v>
      </c>
      <c r="R65" s="29">
        <f t="shared" si="53"/>
        <v>2277.5500000000002</v>
      </c>
      <c r="S65" s="29">
        <f t="shared" si="53"/>
        <v>858.7</v>
      </c>
      <c r="T65" s="29">
        <f t="shared" si="53"/>
        <v>437.62</v>
      </c>
      <c r="U65" s="29">
        <f t="shared" si="53"/>
        <v>280</v>
      </c>
      <c r="V65" s="29">
        <f t="shared" si="53"/>
        <v>2446.84</v>
      </c>
      <c r="W65" s="29">
        <f t="shared" si="53"/>
        <v>1286</v>
      </c>
      <c r="X65" s="29">
        <f t="shared" si="53"/>
        <v>630</v>
      </c>
      <c r="Y65" s="29">
        <f t="shared" si="53"/>
        <v>1276.55</v>
      </c>
      <c r="Z65" s="29">
        <f t="shared" si="53"/>
        <v>1108.95</v>
      </c>
      <c r="AA65" s="29">
        <f t="shared" si="53"/>
        <v>100</v>
      </c>
      <c r="AB65" s="29">
        <f t="shared" si="53"/>
        <v>0</v>
      </c>
      <c r="AC65" s="29">
        <f t="shared" si="53"/>
        <v>255</v>
      </c>
      <c r="AD65" s="29">
        <f t="shared" si="53"/>
        <v>0</v>
      </c>
      <c r="AE65" s="29">
        <f t="shared" si="53"/>
        <v>0</v>
      </c>
      <c r="AF65" s="29">
        <f t="shared" si="53"/>
        <v>12904.21</v>
      </c>
      <c r="AG65" s="29">
        <f t="shared" si="53"/>
        <v>12576.79</v>
      </c>
      <c r="AH65" s="27"/>
      <c r="AI65" s="29">
        <f t="shared" ref="AI65:AN65" si="54">SUM(AI55:AI64)</f>
        <v>220</v>
      </c>
      <c r="AJ65" s="29">
        <f t="shared" si="54"/>
        <v>337</v>
      </c>
      <c r="AK65" s="29">
        <f t="shared" si="54"/>
        <v>150</v>
      </c>
      <c r="AL65" s="29">
        <f t="shared" si="54"/>
        <v>7</v>
      </c>
      <c r="AM65" s="29">
        <f t="shared" si="54"/>
        <v>706</v>
      </c>
      <c r="AN65" s="29">
        <f t="shared" si="54"/>
        <v>243</v>
      </c>
      <c r="AO65" s="29"/>
      <c r="AP65" s="29">
        <f>SUM(AP55:AP64)</f>
        <v>1663</v>
      </c>
    </row>
    <row r="67" spans="1:42" x14ac:dyDescent="0.2">
      <c r="A67" s="2" t="s">
        <v>47</v>
      </c>
    </row>
    <row r="68" spans="1:42" x14ac:dyDescent="0.2">
      <c r="A68" s="4" t="s">
        <v>11</v>
      </c>
      <c r="B68" s="14" t="s">
        <v>49</v>
      </c>
      <c r="C68" s="14" t="s">
        <v>50</v>
      </c>
      <c r="D68" s="14">
        <v>100024</v>
      </c>
      <c r="E68" s="21">
        <v>3250</v>
      </c>
      <c r="G68" s="21" t="s">
        <v>212</v>
      </c>
      <c r="O68" s="21">
        <v>50</v>
      </c>
      <c r="AF68" s="21">
        <f>SUM(I68:AE68)</f>
        <v>50</v>
      </c>
      <c r="AG68" s="21">
        <f>E68-AF68</f>
        <v>3200</v>
      </c>
      <c r="AI68" s="21">
        <f t="shared" ref="AI68:AN68" si="55">I68</f>
        <v>0</v>
      </c>
      <c r="AJ68" s="21">
        <f t="shared" si="55"/>
        <v>0</v>
      </c>
      <c r="AK68" s="21">
        <f t="shared" si="55"/>
        <v>0</v>
      </c>
      <c r="AL68" s="21">
        <f t="shared" si="55"/>
        <v>0</v>
      </c>
      <c r="AM68" s="21">
        <f t="shared" si="55"/>
        <v>0</v>
      </c>
      <c r="AN68" s="21">
        <f t="shared" si="55"/>
        <v>0</v>
      </c>
      <c r="AP68" s="21">
        <f>SUM(AI68:AO68)</f>
        <v>0</v>
      </c>
    </row>
    <row r="70" spans="1:42" s="20" customFormat="1" x14ac:dyDescent="0.2">
      <c r="A70" s="15"/>
      <c r="B70" s="15" t="s">
        <v>145</v>
      </c>
      <c r="C70" s="15"/>
      <c r="D70" s="15"/>
      <c r="E70" s="29">
        <f>SUM(E68:E69)</f>
        <v>3250</v>
      </c>
      <c r="F70" s="29"/>
      <c r="G70" s="29"/>
      <c r="H70" s="29"/>
      <c r="I70" s="29">
        <f t="shared" ref="I70:AG70" si="56">SUM(I68:I69)</f>
        <v>0</v>
      </c>
      <c r="J70" s="29">
        <f t="shared" si="56"/>
        <v>0</v>
      </c>
      <c r="K70" s="29">
        <f t="shared" si="56"/>
        <v>0</v>
      </c>
      <c r="L70" s="29">
        <f t="shared" si="56"/>
        <v>0</v>
      </c>
      <c r="M70" s="29">
        <f t="shared" si="56"/>
        <v>0</v>
      </c>
      <c r="N70" s="29">
        <f t="shared" si="56"/>
        <v>0</v>
      </c>
      <c r="O70" s="29">
        <f t="shared" si="56"/>
        <v>50</v>
      </c>
      <c r="P70" s="29">
        <f t="shared" si="56"/>
        <v>0</v>
      </c>
      <c r="Q70" s="29">
        <f t="shared" si="56"/>
        <v>0</v>
      </c>
      <c r="R70" s="29">
        <f t="shared" si="56"/>
        <v>0</v>
      </c>
      <c r="S70" s="29">
        <f t="shared" si="56"/>
        <v>0</v>
      </c>
      <c r="T70" s="29">
        <f t="shared" si="56"/>
        <v>0</v>
      </c>
      <c r="U70" s="29">
        <f t="shared" si="56"/>
        <v>0</v>
      </c>
      <c r="V70" s="29">
        <f t="shared" si="56"/>
        <v>0</v>
      </c>
      <c r="W70" s="29">
        <f t="shared" si="56"/>
        <v>0</v>
      </c>
      <c r="X70" s="29">
        <f t="shared" si="56"/>
        <v>0</v>
      </c>
      <c r="Y70" s="29">
        <f t="shared" si="56"/>
        <v>0</v>
      </c>
      <c r="Z70" s="29">
        <f t="shared" si="56"/>
        <v>0</v>
      </c>
      <c r="AA70" s="29">
        <f t="shared" si="56"/>
        <v>0</v>
      </c>
      <c r="AB70" s="29">
        <f t="shared" si="56"/>
        <v>0</v>
      </c>
      <c r="AC70" s="29">
        <f t="shared" si="56"/>
        <v>0</v>
      </c>
      <c r="AD70" s="29">
        <f t="shared" si="56"/>
        <v>0</v>
      </c>
      <c r="AE70" s="29">
        <f t="shared" si="56"/>
        <v>0</v>
      </c>
      <c r="AF70" s="29">
        <f t="shared" si="56"/>
        <v>50</v>
      </c>
      <c r="AG70" s="29">
        <f t="shared" si="56"/>
        <v>3200</v>
      </c>
      <c r="AH70" s="27"/>
      <c r="AI70" s="29">
        <f t="shared" ref="AI70:AN70" si="57">SUM(AI68:AI69)</f>
        <v>0</v>
      </c>
      <c r="AJ70" s="29">
        <f t="shared" si="57"/>
        <v>0</v>
      </c>
      <c r="AK70" s="29">
        <f t="shared" si="57"/>
        <v>0</v>
      </c>
      <c r="AL70" s="29">
        <f t="shared" si="57"/>
        <v>0</v>
      </c>
      <c r="AM70" s="29">
        <f t="shared" si="57"/>
        <v>0</v>
      </c>
      <c r="AN70" s="29">
        <f t="shared" si="57"/>
        <v>0</v>
      </c>
      <c r="AO70" s="29"/>
      <c r="AP70" s="29">
        <f>SUM(AP68:AP69)</f>
        <v>0</v>
      </c>
    </row>
    <row r="72" spans="1:42" x14ac:dyDescent="0.2">
      <c r="A72" s="2" t="s">
        <v>48</v>
      </c>
    </row>
    <row r="73" spans="1:42" x14ac:dyDescent="0.2">
      <c r="A73" s="4" t="s">
        <v>11</v>
      </c>
      <c r="B73" s="14" t="s">
        <v>51</v>
      </c>
      <c r="C73" s="14" t="s">
        <v>170</v>
      </c>
      <c r="D73" s="14">
        <v>100028</v>
      </c>
      <c r="E73" s="21">
        <v>3062</v>
      </c>
      <c r="G73" s="21" t="s">
        <v>190</v>
      </c>
      <c r="AF73" s="21">
        <f>SUM(I73:AE73)</f>
        <v>0</v>
      </c>
      <c r="AG73" s="21">
        <f>E73-AF73</f>
        <v>3062</v>
      </c>
      <c r="AI73" s="21">
        <f t="shared" ref="AI73:AN75" si="58">I73</f>
        <v>0</v>
      </c>
      <c r="AJ73" s="21">
        <f t="shared" si="58"/>
        <v>0</v>
      </c>
      <c r="AK73" s="21">
        <f t="shared" si="58"/>
        <v>0</v>
      </c>
      <c r="AL73" s="21">
        <f t="shared" si="58"/>
        <v>0</v>
      </c>
      <c r="AM73" s="21">
        <f t="shared" si="58"/>
        <v>0</v>
      </c>
      <c r="AN73" s="21">
        <f t="shared" si="58"/>
        <v>0</v>
      </c>
      <c r="AP73" s="21">
        <f>SUM(AI73:AO73)</f>
        <v>0</v>
      </c>
    </row>
    <row r="74" spans="1:42" x14ac:dyDescent="0.2">
      <c r="A74" s="4" t="s">
        <v>11</v>
      </c>
      <c r="B74" t="s">
        <v>171</v>
      </c>
      <c r="C74" t="s">
        <v>52</v>
      </c>
      <c r="D74">
        <v>140296</v>
      </c>
      <c r="E74" s="21">
        <v>4302</v>
      </c>
      <c r="G74" s="21" t="s">
        <v>190</v>
      </c>
      <c r="AF74" s="21">
        <f>SUM(I74:AE74)</f>
        <v>0</v>
      </c>
      <c r="AG74" s="21">
        <f>E74-AF74</f>
        <v>4302</v>
      </c>
      <c r="AI74" s="21">
        <f t="shared" si="58"/>
        <v>0</v>
      </c>
      <c r="AJ74" s="21">
        <f t="shared" si="58"/>
        <v>0</v>
      </c>
      <c r="AK74" s="21">
        <f t="shared" si="58"/>
        <v>0</v>
      </c>
      <c r="AL74" s="21">
        <f t="shared" si="58"/>
        <v>0</v>
      </c>
      <c r="AM74" s="21">
        <f t="shared" si="58"/>
        <v>0</v>
      </c>
      <c r="AN74" s="21">
        <f t="shared" si="58"/>
        <v>0</v>
      </c>
      <c r="AP74" s="21">
        <f>SUM(AI74:AO74)</f>
        <v>0</v>
      </c>
    </row>
    <row r="75" spans="1:42" x14ac:dyDescent="0.2">
      <c r="A75" s="4" t="s">
        <v>11</v>
      </c>
      <c r="B75" s="14" t="s">
        <v>204</v>
      </c>
      <c r="C75" s="14" t="s">
        <v>205</v>
      </c>
      <c r="D75" s="14">
        <v>140403</v>
      </c>
      <c r="E75" s="21">
        <v>9296</v>
      </c>
      <c r="G75" s="21" t="s">
        <v>190</v>
      </c>
      <c r="AF75" s="21">
        <f>SUM(I75:AE75)</f>
        <v>0</v>
      </c>
      <c r="AG75" s="21">
        <f>E75-AF75</f>
        <v>9296</v>
      </c>
      <c r="AI75" s="21">
        <f t="shared" si="58"/>
        <v>0</v>
      </c>
      <c r="AJ75" s="21">
        <f t="shared" si="58"/>
        <v>0</v>
      </c>
      <c r="AK75" s="21">
        <f t="shared" si="58"/>
        <v>0</v>
      </c>
      <c r="AL75" s="21">
        <f t="shared" si="58"/>
        <v>0</v>
      </c>
      <c r="AM75" s="21">
        <f t="shared" si="58"/>
        <v>0</v>
      </c>
      <c r="AN75" s="21">
        <f t="shared" si="58"/>
        <v>0</v>
      </c>
      <c r="AP75" s="21">
        <f>SUM(AI75:AO75)</f>
        <v>0</v>
      </c>
    </row>
    <row r="76" spans="1:42" x14ac:dyDescent="0.2">
      <c r="B76" s="14"/>
    </row>
    <row r="77" spans="1:42" s="20" customFormat="1" x14ac:dyDescent="0.2">
      <c r="A77" s="15"/>
      <c r="B77" s="15" t="s">
        <v>146</v>
      </c>
      <c r="C77" s="15"/>
      <c r="D77" s="15"/>
      <c r="E77" s="29">
        <f>SUM(E73:E76)</f>
        <v>16660</v>
      </c>
      <c r="F77" s="29"/>
      <c r="G77" s="29"/>
      <c r="H77" s="29"/>
      <c r="I77" s="29">
        <f t="shared" ref="I77:AG77" si="59">SUM(I73:I76)</f>
        <v>0</v>
      </c>
      <c r="J77" s="29">
        <f t="shared" si="59"/>
        <v>0</v>
      </c>
      <c r="K77" s="29">
        <f t="shared" si="59"/>
        <v>0</v>
      </c>
      <c r="L77" s="29">
        <f t="shared" si="59"/>
        <v>0</v>
      </c>
      <c r="M77" s="29">
        <f t="shared" si="59"/>
        <v>0</v>
      </c>
      <c r="N77" s="29">
        <f t="shared" si="59"/>
        <v>0</v>
      </c>
      <c r="O77" s="29">
        <f t="shared" si="59"/>
        <v>0</v>
      </c>
      <c r="P77" s="29">
        <f t="shared" si="59"/>
        <v>0</v>
      </c>
      <c r="Q77" s="29">
        <f t="shared" si="59"/>
        <v>0</v>
      </c>
      <c r="R77" s="29">
        <f t="shared" si="59"/>
        <v>0</v>
      </c>
      <c r="S77" s="29">
        <f t="shared" si="59"/>
        <v>0</v>
      </c>
      <c r="T77" s="29">
        <f t="shared" si="59"/>
        <v>0</v>
      </c>
      <c r="U77" s="29">
        <f t="shared" si="59"/>
        <v>0</v>
      </c>
      <c r="V77" s="29">
        <f t="shared" si="59"/>
        <v>0</v>
      </c>
      <c r="W77" s="29">
        <f t="shared" si="59"/>
        <v>0</v>
      </c>
      <c r="X77" s="29">
        <f t="shared" si="59"/>
        <v>0</v>
      </c>
      <c r="Y77" s="29">
        <f t="shared" si="59"/>
        <v>0</v>
      </c>
      <c r="Z77" s="29">
        <f t="shared" si="59"/>
        <v>0</v>
      </c>
      <c r="AA77" s="29">
        <f t="shared" si="59"/>
        <v>0</v>
      </c>
      <c r="AB77" s="29">
        <f t="shared" si="59"/>
        <v>0</v>
      </c>
      <c r="AC77" s="29">
        <f t="shared" si="59"/>
        <v>0</v>
      </c>
      <c r="AD77" s="29">
        <f t="shared" si="59"/>
        <v>0</v>
      </c>
      <c r="AE77" s="29">
        <f t="shared" si="59"/>
        <v>0</v>
      </c>
      <c r="AF77" s="29">
        <f t="shared" si="59"/>
        <v>0</v>
      </c>
      <c r="AG77" s="29">
        <f t="shared" si="59"/>
        <v>16660</v>
      </c>
      <c r="AH77" s="27"/>
      <c r="AI77" s="29">
        <f t="shared" ref="AI77:AN77" si="60">SUM(AI73:AI76)</f>
        <v>0</v>
      </c>
      <c r="AJ77" s="29">
        <f t="shared" si="60"/>
        <v>0</v>
      </c>
      <c r="AK77" s="29">
        <f t="shared" si="60"/>
        <v>0</v>
      </c>
      <c r="AL77" s="29">
        <f t="shared" si="60"/>
        <v>0</v>
      </c>
      <c r="AM77" s="29">
        <f t="shared" si="60"/>
        <v>0</v>
      </c>
      <c r="AN77" s="29">
        <f t="shared" si="60"/>
        <v>0</v>
      </c>
      <c r="AO77" s="29"/>
      <c r="AP77" s="29">
        <f>SUM(AP73:AP76)</f>
        <v>0</v>
      </c>
    </row>
    <row r="79" spans="1:42" x14ac:dyDescent="0.2">
      <c r="A79" s="2" t="s">
        <v>53</v>
      </c>
    </row>
    <row r="80" spans="1:42" x14ac:dyDescent="0.2">
      <c r="A80" s="4" t="s">
        <v>11</v>
      </c>
      <c r="B80" t="s">
        <v>230</v>
      </c>
      <c r="C80" t="s">
        <v>168</v>
      </c>
      <c r="D80">
        <v>100225</v>
      </c>
      <c r="E80" s="21">
        <v>2525</v>
      </c>
      <c r="G80" s="21" t="s">
        <v>318</v>
      </c>
      <c r="I80" s="21">
        <v>85.698999999999998</v>
      </c>
      <c r="J80" s="21">
        <v>577.31399999999996</v>
      </c>
      <c r="L80" s="21">
        <v>1</v>
      </c>
      <c r="M80" s="21">
        <v>295.75599999999997</v>
      </c>
      <c r="N80" s="21">
        <v>35.338000000000001</v>
      </c>
      <c r="P80" s="21">
        <v>29.486000000000001</v>
      </c>
      <c r="Q80" s="21">
        <v>102.95099999999999</v>
      </c>
      <c r="R80" s="21">
        <v>401.97899999999998</v>
      </c>
      <c r="S80" s="21">
        <v>155.23400000000001</v>
      </c>
      <c r="T80" s="21">
        <v>45.386000000000003</v>
      </c>
      <c r="U80" s="21">
        <v>52</v>
      </c>
      <c r="V80" s="21">
        <v>142.43</v>
      </c>
      <c r="W80" s="21">
        <v>30.766999999999999</v>
      </c>
      <c r="X80" s="21">
        <v>46</v>
      </c>
      <c r="Y80" s="21">
        <v>521.04499999999996</v>
      </c>
      <c r="Z80" s="21">
        <v>1.8879999999999999</v>
      </c>
      <c r="AA80" s="21">
        <v>1</v>
      </c>
      <c r="AF80" s="21">
        <f>SUM(I80:AE80)</f>
        <v>2525.2729999999997</v>
      </c>
      <c r="AG80" s="21">
        <f>E80-AF80</f>
        <v>-0.2729999999996835</v>
      </c>
      <c r="AI80" s="21">
        <f t="shared" ref="AI80:AN82" si="61">I80</f>
        <v>85.698999999999998</v>
      </c>
      <c r="AJ80" s="21">
        <f t="shared" si="61"/>
        <v>577.31399999999996</v>
      </c>
      <c r="AK80" s="21">
        <f t="shared" si="61"/>
        <v>0</v>
      </c>
      <c r="AL80" s="21">
        <f t="shared" si="61"/>
        <v>1</v>
      </c>
      <c r="AM80" s="21">
        <f t="shared" si="61"/>
        <v>295.75599999999997</v>
      </c>
      <c r="AN80" s="21">
        <f t="shared" si="61"/>
        <v>35.338000000000001</v>
      </c>
      <c r="AP80" s="21">
        <f>SUM(AI80:AO80)</f>
        <v>995.10699999999986</v>
      </c>
    </row>
    <row r="81" spans="1:42" x14ac:dyDescent="0.2">
      <c r="A81" s="4" t="s">
        <v>11</v>
      </c>
      <c r="B81" t="s">
        <v>54</v>
      </c>
      <c r="C81" t="s">
        <v>168</v>
      </c>
      <c r="D81">
        <v>100226</v>
      </c>
      <c r="E81" s="21">
        <v>37073</v>
      </c>
      <c r="G81" s="21" t="s">
        <v>319</v>
      </c>
      <c r="I81" s="21">
        <v>1554.1859999999999</v>
      </c>
      <c r="J81" s="21">
        <v>6789.3370000000004</v>
      </c>
      <c r="L81" s="21">
        <v>9.1300000000000008</v>
      </c>
      <c r="M81" s="21">
        <v>6028.9889999999996</v>
      </c>
      <c r="N81" s="21">
        <v>584.64700000000005</v>
      </c>
      <c r="O81" s="21">
        <v>121.396</v>
      </c>
      <c r="P81" s="21">
        <v>402.25</v>
      </c>
      <c r="Q81" s="21">
        <v>1862.52</v>
      </c>
      <c r="R81" s="21">
        <v>6112.1570000000002</v>
      </c>
      <c r="S81" s="21">
        <v>1563.818</v>
      </c>
      <c r="T81" s="21">
        <v>1073.162</v>
      </c>
      <c r="U81" s="21">
        <v>1176.5260000000001</v>
      </c>
      <c r="V81" s="21">
        <v>3151.0419999999999</v>
      </c>
      <c r="W81" s="21">
        <v>727.49900000000002</v>
      </c>
      <c r="X81" s="21">
        <v>1101.634</v>
      </c>
      <c r="Y81" s="21">
        <v>1357.2249999999999</v>
      </c>
      <c r="Z81" s="21">
        <v>44.646000000000001</v>
      </c>
      <c r="AA81" s="21">
        <v>2.5419999999999998</v>
      </c>
      <c r="AB81" s="21">
        <v>601.9</v>
      </c>
      <c r="AD81" s="21">
        <v>1000.817</v>
      </c>
      <c r="AF81" s="21">
        <f>SUM(I81:AE81)</f>
        <v>35265.42300000001</v>
      </c>
      <c r="AG81" s="21">
        <f>E81-AF81</f>
        <v>1807.5769999999902</v>
      </c>
      <c r="AI81" s="21">
        <f t="shared" si="61"/>
        <v>1554.1859999999999</v>
      </c>
      <c r="AJ81" s="21">
        <f t="shared" si="61"/>
        <v>6789.3370000000004</v>
      </c>
      <c r="AK81" s="21">
        <f t="shared" si="61"/>
        <v>0</v>
      </c>
      <c r="AL81" s="21">
        <f t="shared" si="61"/>
        <v>9.1300000000000008</v>
      </c>
      <c r="AM81" s="21">
        <f t="shared" si="61"/>
        <v>6028.9889999999996</v>
      </c>
      <c r="AN81" s="21">
        <f t="shared" si="61"/>
        <v>584.64700000000005</v>
      </c>
      <c r="AP81" s="21">
        <f>SUM(AI81:AO81)</f>
        <v>14966.289000000001</v>
      </c>
    </row>
    <row r="82" spans="1:42" x14ac:dyDescent="0.2">
      <c r="A82" s="4" t="s">
        <v>11</v>
      </c>
      <c r="B82" t="s">
        <v>303</v>
      </c>
      <c r="C82" t="s">
        <v>169</v>
      </c>
      <c r="D82">
        <v>100245</v>
      </c>
      <c r="E82" s="21">
        <v>35629</v>
      </c>
      <c r="G82" s="21" t="s">
        <v>320</v>
      </c>
      <c r="S82" s="21">
        <v>714.71799999999996</v>
      </c>
      <c r="Y82" s="21">
        <v>34914.275999999998</v>
      </c>
      <c r="AF82" s="21">
        <f>SUM(I82:AE82)</f>
        <v>35628.993999999999</v>
      </c>
      <c r="AG82" s="21">
        <f>E82-AF82</f>
        <v>6.0000000012223609E-3</v>
      </c>
      <c r="AI82" s="21">
        <f t="shared" si="61"/>
        <v>0</v>
      </c>
      <c r="AJ82" s="21">
        <f t="shared" si="61"/>
        <v>0</v>
      </c>
      <c r="AK82" s="21">
        <f t="shared" si="61"/>
        <v>0</v>
      </c>
      <c r="AL82" s="21">
        <f t="shared" si="61"/>
        <v>0</v>
      </c>
      <c r="AM82" s="21">
        <f t="shared" si="61"/>
        <v>0</v>
      </c>
      <c r="AN82" s="21">
        <f t="shared" si="61"/>
        <v>0</v>
      </c>
      <c r="AP82" s="21">
        <f>SUM(AI82:AO82)</f>
        <v>0</v>
      </c>
    </row>
    <row r="84" spans="1:42" s="20" customFormat="1" x14ac:dyDescent="0.2">
      <c r="A84" s="15"/>
      <c r="B84" s="15" t="s">
        <v>147</v>
      </c>
      <c r="C84" s="15"/>
      <c r="D84" s="15"/>
      <c r="E84" s="29">
        <f>SUM(E80:E83)</f>
        <v>75227</v>
      </c>
      <c r="F84" s="29"/>
      <c r="G84" s="29"/>
      <c r="H84" s="29"/>
      <c r="I84" s="29">
        <f t="shared" ref="I84:AG84" si="62">SUM(I80:I83)</f>
        <v>1639.885</v>
      </c>
      <c r="J84" s="29">
        <f t="shared" si="62"/>
        <v>7366.6510000000007</v>
      </c>
      <c r="K84" s="29">
        <f t="shared" si="62"/>
        <v>0</v>
      </c>
      <c r="L84" s="29">
        <f t="shared" si="62"/>
        <v>10.130000000000001</v>
      </c>
      <c r="M84" s="29">
        <f t="shared" si="62"/>
        <v>6324.7449999999999</v>
      </c>
      <c r="N84" s="29">
        <f t="shared" si="62"/>
        <v>619.98500000000001</v>
      </c>
      <c r="O84" s="29">
        <f t="shared" si="62"/>
        <v>121.396</v>
      </c>
      <c r="P84" s="29">
        <f t="shared" si="62"/>
        <v>431.73599999999999</v>
      </c>
      <c r="Q84" s="29">
        <f t="shared" si="62"/>
        <v>1965.471</v>
      </c>
      <c r="R84" s="29">
        <f t="shared" si="62"/>
        <v>6514.1360000000004</v>
      </c>
      <c r="S84" s="29">
        <f t="shared" si="62"/>
        <v>2433.77</v>
      </c>
      <c r="T84" s="29">
        <f t="shared" si="62"/>
        <v>1118.548</v>
      </c>
      <c r="U84" s="29">
        <f t="shared" si="62"/>
        <v>1228.5260000000001</v>
      </c>
      <c r="V84" s="29">
        <f t="shared" si="62"/>
        <v>3293.4719999999998</v>
      </c>
      <c r="W84" s="29">
        <f t="shared" si="62"/>
        <v>758.26600000000008</v>
      </c>
      <c r="X84" s="29">
        <f t="shared" si="62"/>
        <v>1147.634</v>
      </c>
      <c r="Y84" s="29">
        <f t="shared" si="62"/>
        <v>36792.545999999995</v>
      </c>
      <c r="Z84" s="29">
        <f t="shared" si="62"/>
        <v>46.533999999999999</v>
      </c>
      <c r="AA84" s="29">
        <f t="shared" si="62"/>
        <v>3.5419999999999998</v>
      </c>
      <c r="AB84" s="29">
        <f t="shared" si="62"/>
        <v>601.9</v>
      </c>
      <c r="AC84" s="29">
        <f t="shared" si="62"/>
        <v>0</v>
      </c>
      <c r="AD84" s="29">
        <f t="shared" si="62"/>
        <v>1000.817</v>
      </c>
      <c r="AE84" s="29">
        <f t="shared" si="62"/>
        <v>0</v>
      </c>
      <c r="AF84" s="29">
        <f t="shared" si="62"/>
        <v>73419.69</v>
      </c>
      <c r="AG84" s="29">
        <f t="shared" si="62"/>
        <v>1807.3099999999918</v>
      </c>
      <c r="AH84" s="27"/>
      <c r="AI84" s="29">
        <f t="shared" ref="AI84:AN84" si="63">SUM(AI80:AI83)</f>
        <v>1639.885</v>
      </c>
      <c r="AJ84" s="29">
        <f t="shared" si="63"/>
        <v>7366.6510000000007</v>
      </c>
      <c r="AK84" s="29">
        <f t="shared" si="63"/>
        <v>0</v>
      </c>
      <c r="AL84" s="29">
        <f t="shared" si="63"/>
        <v>10.130000000000001</v>
      </c>
      <c r="AM84" s="29">
        <f t="shared" si="63"/>
        <v>6324.7449999999999</v>
      </c>
      <c r="AN84" s="29">
        <f t="shared" si="63"/>
        <v>619.98500000000001</v>
      </c>
      <c r="AO84" s="29"/>
      <c r="AP84" s="29">
        <f>SUM(AP80:AP83)</f>
        <v>15961.396000000001</v>
      </c>
    </row>
    <row r="86" spans="1:42" x14ac:dyDescent="0.2">
      <c r="A86" s="2" t="s">
        <v>55</v>
      </c>
    </row>
    <row r="87" spans="1:42" x14ac:dyDescent="0.2">
      <c r="A87" s="4" t="s">
        <v>11</v>
      </c>
      <c r="B87" s="14" t="s">
        <v>300</v>
      </c>
      <c r="C87" s="14" t="s">
        <v>185</v>
      </c>
      <c r="D87" s="14">
        <v>100216</v>
      </c>
      <c r="E87" s="21">
        <v>20000</v>
      </c>
      <c r="G87" s="21" t="s">
        <v>305</v>
      </c>
      <c r="N87" s="21">
        <f>0.16*AF87</f>
        <v>2599.36</v>
      </c>
      <c r="P87" s="21">
        <f>0.11*AF87</f>
        <v>1787.06</v>
      </c>
      <c r="R87" s="21">
        <f>0.18*AF87</f>
        <v>2924.2799999999997</v>
      </c>
      <c r="S87" s="21">
        <f>0.13*AF87</f>
        <v>2111.98</v>
      </c>
      <c r="T87" s="21">
        <f>0.04*AF87</f>
        <v>649.84</v>
      </c>
      <c r="U87" s="21">
        <f>0.01*AF87</f>
        <v>162.46</v>
      </c>
      <c r="V87" s="21">
        <f>0.13*AF87</f>
        <v>2111.98</v>
      </c>
      <c r="W87" s="21">
        <f>0.07*AF87</f>
        <v>1137.22</v>
      </c>
      <c r="X87" s="21">
        <f>0.03*AF87</f>
        <v>487.38</v>
      </c>
      <c r="Y87" s="21">
        <f>0.12*AF87</f>
        <v>1949.52</v>
      </c>
      <c r="Z87" s="21">
        <f>0.01*AF87</f>
        <v>162.46</v>
      </c>
      <c r="AB87" s="21">
        <f>0.01*AF87</f>
        <v>162.46</v>
      </c>
      <c r="AF87" s="35">
        <v>16246</v>
      </c>
      <c r="AG87" s="21">
        <f t="shared" ref="AG87:AG100" si="64">E87-AF87</f>
        <v>3754</v>
      </c>
      <c r="AI87" s="21">
        <f t="shared" ref="AI87:AI100" si="65">I87</f>
        <v>0</v>
      </c>
      <c r="AJ87" s="21">
        <f t="shared" ref="AJ87:AJ100" si="66">J87</f>
        <v>0</v>
      </c>
      <c r="AK87" s="21">
        <f t="shared" ref="AK87:AK100" si="67">K87</f>
        <v>0</v>
      </c>
      <c r="AL87" s="21">
        <f t="shared" ref="AL87:AL100" si="68">L87</f>
        <v>0</v>
      </c>
      <c r="AM87" s="21">
        <f t="shared" ref="AM87:AM100" si="69">M87</f>
        <v>0</v>
      </c>
      <c r="AN87" s="21">
        <f t="shared" ref="AN87:AN100" si="70">N87</f>
        <v>2599.36</v>
      </c>
      <c r="AP87" s="21">
        <f t="shared" ref="AP87:AP100" si="71">SUM(AI87:AO87)</f>
        <v>2599.36</v>
      </c>
    </row>
    <row r="88" spans="1:42" x14ac:dyDescent="0.2">
      <c r="A88" s="4" t="s">
        <v>11</v>
      </c>
      <c r="B88" s="14" t="s">
        <v>56</v>
      </c>
      <c r="C88" s="14" t="s">
        <v>65</v>
      </c>
      <c r="D88" s="14">
        <v>140248</v>
      </c>
      <c r="E88" s="21">
        <v>6917.4160000000002</v>
      </c>
      <c r="G88" s="21" t="s">
        <v>305</v>
      </c>
      <c r="AF88" s="21">
        <f t="shared" ref="AF88:AF100" si="72">SUM(I88:AE88)</f>
        <v>0</v>
      </c>
      <c r="AG88" s="21">
        <f t="shared" si="64"/>
        <v>6917.4160000000002</v>
      </c>
      <c r="AI88" s="21">
        <f t="shared" si="65"/>
        <v>0</v>
      </c>
      <c r="AJ88" s="21">
        <f t="shared" si="66"/>
        <v>0</v>
      </c>
      <c r="AK88" s="21">
        <f t="shared" si="67"/>
        <v>0</v>
      </c>
      <c r="AL88" s="21">
        <f t="shared" si="68"/>
        <v>0</v>
      </c>
      <c r="AM88" s="21">
        <f t="shared" si="69"/>
        <v>0</v>
      </c>
      <c r="AN88" s="21">
        <f t="shared" si="70"/>
        <v>0</v>
      </c>
      <c r="AP88" s="21">
        <f t="shared" si="71"/>
        <v>0</v>
      </c>
    </row>
    <row r="89" spans="1:42" x14ac:dyDescent="0.2">
      <c r="A89" s="4" t="s">
        <v>11</v>
      </c>
      <c r="B89" s="14" t="s">
        <v>57</v>
      </c>
      <c r="C89" s="14" t="s">
        <v>66</v>
      </c>
      <c r="D89" s="14">
        <v>140249</v>
      </c>
      <c r="E89" s="21">
        <v>6267.4070000000002</v>
      </c>
      <c r="G89" s="21" t="s">
        <v>305</v>
      </c>
      <c r="AF89" s="21">
        <f t="shared" si="72"/>
        <v>0</v>
      </c>
      <c r="AG89" s="21">
        <f t="shared" si="64"/>
        <v>6267.4070000000002</v>
      </c>
      <c r="AI89" s="21">
        <f t="shared" si="65"/>
        <v>0</v>
      </c>
      <c r="AJ89" s="21">
        <f t="shared" si="66"/>
        <v>0</v>
      </c>
      <c r="AK89" s="21">
        <f t="shared" si="67"/>
        <v>0</v>
      </c>
      <c r="AL89" s="21">
        <f t="shared" si="68"/>
        <v>0</v>
      </c>
      <c r="AM89" s="21">
        <f t="shared" si="69"/>
        <v>0</v>
      </c>
      <c r="AN89" s="21">
        <f t="shared" si="70"/>
        <v>0</v>
      </c>
      <c r="AP89" s="21">
        <f t="shared" si="71"/>
        <v>0</v>
      </c>
    </row>
    <row r="90" spans="1:42" x14ac:dyDescent="0.2">
      <c r="A90" s="4" t="s">
        <v>11</v>
      </c>
      <c r="B90" s="14" t="s">
        <v>58</v>
      </c>
      <c r="C90" s="14" t="s">
        <v>67</v>
      </c>
      <c r="D90" s="14">
        <v>140250</v>
      </c>
      <c r="E90" s="21">
        <v>1355.242</v>
      </c>
      <c r="G90" s="21" t="s">
        <v>305</v>
      </c>
      <c r="AF90" s="21">
        <f t="shared" si="72"/>
        <v>0</v>
      </c>
      <c r="AG90" s="21">
        <f t="shared" si="64"/>
        <v>1355.242</v>
      </c>
      <c r="AI90" s="21">
        <f t="shared" si="65"/>
        <v>0</v>
      </c>
      <c r="AJ90" s="21">
        <f t="shared" si="66"/>
        <v>0</v>
      </c>
      <c r="AK90" s="21">
        <f t="shared" si="67"/>
        <v>0</v>
      </c>
      <c r="AL90" s="21">
        <f t="shared" si="68"/>
        <v>0</v>
      </c>
      <c r="AM90" s="21">
        <f t="shared" si="69"/>
        <v>0</v>
      </c>
      <c r="AN90" s="21">
        <f t="shared" si="70"/>
        <v>0</v>
      </c>
      <c r="AP90" s="21">
        <f t="shared" si="71"/>
        <v>0</v>
      </c>
    </row>
    <row r="91" spans="1:42" x14ac:dyDescent="0.2">
      <c r="A91" s="4" t="s">
        <v>11</v>
      </c>
      <c r="B91" s="14" t="s">
        <v>59</v>
      </c>
      <c r="C91" s="14" t="s">
        <v>68</v>
      </c>
      <c r="D91" s="14">
        <v>140251</v>
      </c>
      <c r="E91" s="21">
        <v>4595.3779999999997</v>
      </c>
      <c r="G91" s="21" t="s">
        <v>305</v>
      </c>
      <c r="AF91" s="21">
        <f t="shared" si="72"/>
        <v>0</v>
      </c>
      <c r="AG91" s="21">
        <f t="shared" si="64"/>
        <v>4595.3779999999997</v>
      </c>
      <c r="AI91" s="21">
        <f t="shared" si="65"/>
        <v>0</v>
      </c>
      <c r="AJ91" s="21">
        <f t="shared" si="66"/>
        <v>0</v>
      </c>
      <c r="AK91" s="21">
        <f t="shared" si="67"/>
        <v>0</v>
      </c>
      <c r="AL91" s="21">
        <f t="shared" si="68"/>
        <v>0</v>
      </c>
      <c r="AM91" s="21">
        <f t="shared" si="69"/>
        <v>0</v>
      </c>
      <c r="AN91" s="21">
        <f t="shared" si="70"/>
        <v>0</v>
      </c>
      <c r="AP91" s="21">
        <f t="shared" si="71"/>
        <v>0</v>
      </c>
    </row>
    <row r="92" spans="1:42" x14ac:dyDescent="0.2">
      <c r="A92" s="4" t="s">
        <v>11</v>
      </c>
      <c r="B92" s="14" t="s">
        <v>60</v>
      </c>
      <c r="C92" s="14" t="s">
        <v>69</v>
      </c>
      <c r="D92" s="14">
        <v>140252</v>
      </c>
      <c r="E92" s="21">
        <v>1056.4559999999999</v>
      </c>
      <c r="G92" s="21" t="s">
        <v>305</v>
      </c>
      <c r="AF92" s="21">
        <f t="shared" si="72"/>
        <v>0</v>
      </c>
      <c r="AG92" s="21">
        <f t="shared" si="64"/>
        <v>1056.4559999999999</v>
      </c>
      <c r="AI92" s="21">
        <f t="shared" si="65"/>
        <v>0</v>
      </c>
      <c r="AJ92" s="21">
        <f t="shared" si="66"/>
        <v>0</v>
      </c>
      <c r="AK92" s="21">
        <f t="shared" si="67"/>
        <v>0</v>
      </c>
      <c r="AL92" s="21">
        <f t="shared" si="68"/>
        <v>0</v>
      </c>
      <c r="AM92" s="21">
        <f t="shared" si="69"/>
        <v>0</v>
      </c>
      <c r="AN92" s="21">
        <f t="shared" si="70"/>
        <v>0</v>
      </c>
      <c r="AP92" s="21">
        <f t="shared" si="71"/>
        <v>0</v>
      </c>
    </row>
    <row r="93" spans="1:42" x14ac:dyDescent="0.2">
      <c r="A93" s="4" t="s">
        <v>11</v>
      </c>
      <c r="B93" s="14" t="s">
        <v>61</v>
      </c>
      <c r="C93" s="14" t="s">
        <v>70</v>
      </c>
      <c r="D93" s="14">
        <v>140253</v>
      </c>
      <c r="E93" s="21">
        <v>1545.1020000000001</v>
      </c>
      <c r="G93" s="21" t="s">
        <v>305</v>
      </c>
      <c r="AF93" s="21">
        <f t="shared" si="72"/>
        <v>0</v>
      </c>
      <c r="AG93" s="21">
        <f t="shared" si="64"/>
        <v>1545.1020000000001</v>
      </c>
      <c r="AI93" s="21">
        <f t="shared" si="65"/>
        <v>0</v>
      </c>
      <c r="AJ93" s="21">
        <f t="shared" si="66"/>
        <v>0</v>
      </c>
      <c r="AK93" s="21">
        <f t="shared" si="67"/>
        <v>0</v>
      </c>
      <c r="AL93" s="21">
        <f t="shared" si="68"/>
        <v>0</v>
      </c>
      <c r="AM93" s="21">
        <f t="shared" si="69"/>
        <v>0</v>
      </c>
      <c r="AN93" s="21">
        <f t="shared" si="70"/>
        <v>0</v>
      </c>
      <c r="AP93" s="21">
        <f t="shared" si="71"/>
        <v>0</v>
      </c>
    </row>
    <row r="94" spans="1:42" x14ac:dyDescent="0.2">
      <c r="A94" s="4" t="s">
        <v>11</v>
      </c>
      <c r="B94" s="14" t="s">
        <v>62</v>
      </c>
      <c r="C94" s="14" t="s">
        <v>71</v>
      </c>
      <c r="D94" s="14">
        <v>140254</v>
      </c>
      <c r="E94" s="21">
        <v>675.45699999999999</v>
      </c>
      <c r="G94" s="21" t="s">
        <v>305</v>
      </c>
      <c r="AF94" s="21">
        <f t="shared" si="72"/>
        <v>0</v>
      </c>
      <c r="AG94" s="21">
        <f t="shared" si="64"/>
        <v>675.45699999999999</v>
      </c>
      <c r="AI94" s="21">
        <f t="shared" si="65"/>
        <v>0</v>
      </c>
      <c r="AJ94" s="21">
        <f t="shared" si="66"/>
        <v>0</v>
      </c>
      <c r="AK94" s="21">
        <f t="shared" si="67"/>
        <v>0</v>
      </c>
      <c r="AL94" s="21">
        <f t="shared" si="68"/>
        <v>0</v>
      </c>
      <c r="AM94" s="21">
        <f t="shared" si="69"/>
        <v>0</v>
      </c>
      <c r="AN94" s="21">
        <f t="shared" si="70"/>
        <v>0</v>
      </c>
      <c r="AP94" s="21">
        <f t="shared" si="71"/>
        <v>0</v>
      </c>
    </row>
    <row r="95" spans="1:42" x14ac:dyDescent="0.2">
      <c r="A95" s="4" t="s">
        <v>11</v>
      </c>
      <c r="B95" s="14" t="s">
        <v>63</v>
      </c>
      <c r="C95" s="14" t="s">
        <v>72</v>
      </c>
      <c r="D95" s="14">
        <v>140255</v>
      </c>
      <c r="E95" s="21">
        <v>968.28099999999995</v>
      </c>
      <c r="G95" s="21" t="s">
        <v>305</v>
      </c>
      <c r="AF95" s="21">
        <f t="shared" si="72"/>
        <v>0</v>
      </c>
      <c r="AG95" s="21">
        <f t="shared" si="64"/>
        <v>968.28099999999995</v>
      </c>
      <c r="AI95" s="21">
        <f t="shared" si="65"/>
        <v>0</v>
      </c>
      <c r="AJ95" s="21">
        <f t="shared" si="66"/>
        <v>0</v>
      </c>
      <c r="AK95" s="21">
        <f t="shared" si="67"/>
        <v>0</v>
      </c>
      <c r="AL95" s="21">
        <f t="shared" si="68"/>
        <v>0</v>
      </c>
      <c r="AM95" s="21">
        <f t="shared" si="69"/>
        <v>0</v>
      </c>
      <c r="AN95" s="21">
        <f t="shared" si="70"/>
        <v>0</v>
      </c>
      <c r="AP95" s="21">
        <f t="shared" si="71"/>
        <v>0</v>
      </c>
    </row>
    <row r="96" spans="1:42" x14ac:dyDescent="0.2">
      <c r="A96" s="4" t="s">
        <v>11</v>
      </c>
      <c r="B96" s="14" t="s">
        <v>64</v>
      </c>
      <c r="C96" s="14" t="s">
        <v>73</v>
      </c>
      <c r="D96" s="14">
        <v>140256</v>
      </c>
      <c r="E96" s="21">
        <v>0</v>
      </c>
      <c r="G96" s="21" t="s">
        <v>305</v>
      </c>
      <c r="AF96" s="21">
        <f t="shared" si="72"/>
        <v>0</v>
      </c>
      <c r="AG96" s="21">
        <f t="shared" si="64"/>
        <v>0</v>
      </c>
      <c r="AI96" s="21">
        <f t="shared" si="65"/>
        <v>0</v>
      </c>
      <c r="AJ96" s="21">
        <f t="shared" si="66"/>
        <v>0</v>
      </c>
      <c r="AK96" s="21">
        <f t="shared" si="67"/>
        <v>0</v>
      </c>
      <c r="AL96" s="21">
        <f t="shared" si="68"/>
        <v>0</v>
      </c>
      <c r="AM96" s="21">
        <f t="shared" si="69"/>
        <v>0</v>
      </c>
      <c r="AN96" s="21">
        <f t="shared" si="70"/>
        <v>0</v>
      </c>
      <c r="AP96" s="21">
        <f t="shared" si="71"/>
        <v>0</v>
      </c>
    </row>
    <row r="97" spans="1:42" x14ac:dyDescent="0.2">
      <c r="A97" s="4" t="s">
        <v>11</v>
      </c>
      <c r="B97" s="14" t="s">
        <v>301</v>
      </c>
      <c r="C97" s="14" t="s">
        <v>71</v>
      </c>
      <c r="D97" s="14">
        <v>140315</v>
      </c>
      <c r="E97" s="21">
        <v>7.7039999999999997</v>
      </c>
      <c r="G97" s="21" t="s">
        <v>305</v>
      </c>
    </row>
    <row r="98" spans="1:42" x14ac:dyDescent="0.2">
      <c r="A98" s="4" t="s">
        <v>11</v>
      </c>
      <c r="B98" s="14" t="s">
        <v>188</v>
      </c>
      <c r="C98" s="14" t="s">
        <v>185</v>
      </c>
      <c r="D98" s="14">
        <v>140345</v>
      </c>
      <c r="E98" s="21">
        <v>1243.2</v>
      </c>
      <c r="G98" s="21" t="s">
        <v>305</v>
      </c>
      <c r="AF98" s="21">
        <f t="shared" si="72"/>
        <v>0</v>
      </c>
      <c r="AG98" s="21">
        <f t="shared" si="64"/>
        <v>1243.2</v>
      </c>
      <c r="AI98" s="21">
        <f t="shared" si="65"/>
        <v>0</v>
      </c>
      <c r="AJ98" s="21">
        <f t="shared" si="66"/>
        <v>0</v>
      </c>
      <c r="AK98" s="21">
        <f t="shared" si="67"/>
        <v>0</v>
      </c>
      <c r="AL98" s="21">
        <f t="shared" si="68"/>
        <v>0</v>
      </c>
      <c r="AM98" s="21">
        <f t="shared" si="69"/>
        <v>0</v>
      </c>
      <c r="AN98" s="21">
        <f t="shared" si="70"/>
        <v>0</v>
      </c>
      <c r="AP98" s="21">
        <f t="shared" si="71"/>
        <v>0</v>
      </c>
    </row>
    <row r="99" spans="1:42" x14ac:dyDescent="0.2">
      <c r="A99" s="4" t="s">
        <v>11</v>
      </c>
      <c r="B99" s="14" t="s">
        <v>187</v>
      </c>
      <c r="C99" s="14" t="s">
        <v>189</v>
      </c>
      <c r="D99" s="14">
        <v>140346</v>
      </c>
      <c r="E99" s="21">
        <v>318.50400000000002</v>
      </c>
      <c r="G99" s="21" t="s">
        <v>305</v>
      </c>
      <c r="AF99" s="21">
        <f t="shared" si="72"/>
        <v>0</v>
      </c>
      <c r="AG99" s="21">
        <f t="shared" si="64"/>
        <v>318.50400000000002</v>
      </c>
      <c r="AI99" s="21">
        <f t="shared" si="65"/>
        <v>0</v>
      </c>
      <c r="AJ99" s="21">
        <f t="shared" si="66"/>
        <v>0</v>
      </c>
      <c r="AK99" s="21">
        <f t="shared" si="67"/>
        <v>0</v>
      </c>
      <c r="AL99" s="21">
        <f t="shared" si="68"/>
        <v>0</v>
      </c>
      <c r="AM99" s="21">
        <f t="shared" si="69"/>
        <v>0</v>
      </c>
      <c r="AN99" s="21">
        <f t="shared" si="70"/>
        <v>0</v>
      </c>
      <c r="AP99" s="21">
        <f t="shared" si="71"/>
        <v>0</v>
      </c>
    </row>
    <row r="100" spans="1:42" x14ac:dyDescent="0.2">
      <c r="A100" s="4" t="s">
        <v>11</v>
      </c>
      <c r="B100" s="14" t="s">
        <v>186</v>
      </c>
      <c r="C100" s="14" t="s">
        <v>185</v>
      </c>
      <c r="D100" s="14">
        <v>140347</v>
      </c>
      <c r="E100" s="21">
        <v>0</v>
      </c>
      <c r="G100" s="21" t="s">
        <v>305</v>
      </c>
      <c r="N100" s="21">
        <v>3488</v>
      </c>
      <c r="P100" s="21">
        <v>2322.5630000000001</v>
      </c>
      <c r="R100" s="21">
        <v>3946.3910000000001</v>
      </c>
      <c r="S100" s="21">
        <v>2801.3040000000001</v>
      </c>
      <c r="T100" s="21">
        <v>858.56299999999999</v>
      </c>
      <c r="U100" s="21">
        <v>263.96699999999998</v>
      </c>
      <c r="V100" s="21">
        <v>2786.5030000000002</v>
      </c>
      <c r="W100" s="21">
        <v>1629.7370000000001</v>
      </c>
      <c r="X100" s="21">
        <v>744.96500000000003</v>
      </c>
      <c r="Y100" s="21">
        <v>2642.163</v>
      </c>
      <c r="Z100" s="21">
        <v>145.155</v>
      </c>
      <c r="AA100" s="21">
        <v>8.7200000000000006</v>
      </c>
      <c r="AB100" s="21">
        <v>214.66200000000001</v>
      </c>
      <c r="AC100" s="21">
        <v>1</v>
      </c>
      <c r="AF100" s="21">
        <f t="shared" si="72"/>
        <v>21853.693000000003</v>
      </c>
      <c r="AG100" s="21">
        <f t="shared" si="64"/>
        <v>-21853.693000000003</v>
      </c>
      <c r="AI100" s="21">
        <f t="shared" si="65"/>
        <v>0</v>
      </c>
      <c r="AJ100" s="21">
        <f t="shared" si="66"/>
        <v>0</v>
      </c>
      <c r="AK100" s="21">
        <f t="shared" si="67"/>
        <v>0</v>
      </c>
      <c r="AL100" s="21">
        <f t="shared" si="68"/>
        <v>0</v>
      </c>
      <c r="AM100" s="21">
        <f t="shared" si="69"/>
        <v>0</v>
      </c>
      <c r="AN100" s="21">
        <f t="shared" si="70"/>
        <v>3488</v>
      </c>
      <c r="AP100" s="21">
        <f t="shared" si="71"/>
        <v>3488</v>
      </c>
    </row>
    <row r="102" spans="1:42" s="20" customFormat="1" x14ac:dyDescent="0.2">
      <c r="A102" s="15"/>
      <c r="B102" s="15" t="s">
        <v>148</v>
      </c>
      <c r="C102" s="15"/>
      <c r="D102" s="15"/>
      <c r="E102" s="29">
        <f>SUM(E87:E101)</f>
        <v>44950.146999999997</v>
      </c>
      <c r="F102" s="29"/>
      <c r="G102" s="29"/>
      <c r="H102" s="29"/>
      <c r="I102" s="29">
        <f t="shared" ref="I102:AG102" si="73">SUM(I87:I101)</f>
        <v>0</v>
      </c>
      <c r="J102" s="29">
        <f t="shared" si="73"/>
        <v>0</v>
      </c>
      <c r="K102" s="29">
        <f t="shared" si="73"/>
        <v>0</v>
      </c>
      <c r="L102" s="29">
        <f t="shared" si="73"/>
        <v>0</v>
      </c>
      <c r="M102" s="29">
        <f t="shared" si="73"/>
        <v>0</v>
      </c>
      <c r="N102" s="29">
        <f t="shared" si="73"/>
        <v>6087.3600000000006</v>
      </c>
      <c r="O102" s="29">
        <f t="shared" si="73"/>
        <v>0</v>
      </c>
      <c r="P102" s="29">
        <f t="shared" si="73"/>
        <v>4109.6229999999996</v>
      </c>
      <c r="Q102" s="29">
        <f t="shared" si="73"/>
        <v>0</v>
      </c>
      <c r="R102" s="29">
        <f t="shared" si="73"/>
        <v>6870.6710000000003</v>
      </c>
      <c r="S102" s="29">
        <f t="shared" si="73"/>
        <v>4913.2839999999997</v>
      </c>
      <c r="T102" s="29">
        <f t="shared" si="73"/>
        <v>1508.403</v>
      </c>
      <c r="U102" s="29">
        <f t="shared" si="73"/>
        <v>426.42700000000002</v>
      </c>
      <c r="V102" s="29">
        <f t="shared" si="73"/>
        <v>4898.4830000000002</v>
      </c>
      <c r="W102" s="29">
        <f t="shared" si="73"/>
        <v>2766.9570000000003</v>
      </c>
      <c r="X102" s="29">
        <f t="shared" si="73"/>
        <v>1232.345</v>
      </c>
      <c r="Y102" s="29">
        <f t="shared" si="73"/>
        <v>4591.683</v>
      </c>
      <c r="Z102" s="29">
        <f t="shared" si="73"/>
        <v>307.61500000000001</v>
      </c>
      <c r="AA102" s="29">
        <f t="shared" si="73"/>
        <v>8.7200000000000006</v>
      </c>
      <c r="AB102" s="29">
        <f t="shared" si="73"/>
        <v>377.12200000000001</v>
      </c>
      <c r="AC102" s="29">
        <f t="shared" si="73"/>
        <v>1</v>
      </c>
      <c r="AD102" s="29">
        <f t="shared" si="73"/>
        <v>0</v>
      </c>
      <c r="AE102" s="29">
        <f t="shared" si="73"/>
        <v>0</v>
      </c>
      <c r="AF102" s="29">
        <f t="shared" si="73"/>
        <v>38099.692999999999</v>
      </c>
      <c r="AG102" s="29">
        <f t="shared" si="73"/>
        <v>6842.7499999999927</v>
      </c>
      <c r="AH102" s="27"/>
      <c r="AI102" s="29">
        <f t="shared" ref="AI102:AN102" si="74">SUM(AI87:AI101)</f>
        <v>0</v>
      </c>
      <c r="AJ102" s="29">
        <f t="shared" si="74"/>
        <v>0</v>
      </c>
      <c r="AK102" s="29">
        <f t="shared" si="74"/>
        <v>0</v>
      </c>
      <c r="AL102" s="29">
        <f t="shared" si="74"/>
        <v>0</v>
      </c>
      <c r="AM102" s="29">
        <f t="shared" si="74"/>
        <v>0</v>
      </c>
      <c r="AN102" s="29">
        <f t="shared" si="74"/>
        <v>6087.3600000000006</v>
      </c>
      <c r="AO102" s="29"/>
      <c r="AP102" s="29">
        <f>SUM(AP87:AP101)</f>
        <v>6087.3600000000006</v>
      </c>
    </row>
    <row r="104" spans="1:42" x14ac:dyDescent="0.2">
      <c r="A104" s="2" t="s">
        <v>74</v>
      </c>
    </row>
    <row r="105" spans="1:42" x14ac:dyDescent="0.2">
      <c r="A105" s="4" t="s">
        <v>11</v>
      </c>
      <c r="B105" s="14" t="s">
        <v>313</v>
      </c>
      <c r="C105" t="s">
        <v>154</v>
      </c>
      <c r="D105" s="14">
        <v>100801</v>
      </c>
      <c r="E105" s="21">
        <v>4376</v>
      </c>
      <c r="G105" s="21" t="s">
        <v>280</v>
      </c>
      <c r="I105" s="21">
        <v>437.64499999999998</v>
      </c>
      <c r="J105" s="21">
        <v>131.29400000000001</v>
      </c>
      <c r="K105" s="21">
        <v>43.765000000000001</v>
      </c>
      <c r="L105" s="21">
        <v>43.765000000000001</v>
      </c>
      <c r="M105" s="21">
        <v>437.64499999999998</v>
      </c>
      <c r="N105" s="21">
        <v>43.765000000000001</v>
      </c>
      <c r="R105" s="21">
        <v>306.35199999999998</v>
      </c>
      <c r="T105" s="21">
        <v>131.29400000000001</v>
      </c>
      <c r="U105" s="21">
        <v>393.88099999999997</v>
      </c>
      <c r="V105" s="21">
        <v>437.64499999999998</v>
      </c>
      <c r="W105" s="21">
        <v>437.64499999999998</v>
      </c>
      <c r="X105" s="21">
        <v>437.64499999999998</v>
      </c>
      <c r="Y105" s="21">
        <v>43.765000000000001</v>
      </c>
      <c r="Z105" s="21">
        <v>43.765000000000001</v>
      </c>
      <c r="AA105" s="21">
        <v>43.765000000000001</v>
      </c>
      <c r="AB105" s="21">
        <v>43.765000000000001</v>
      </c>
      <c r="AC105" s="21">
        <v>43.765000000000001</v>
      </c>
      <c r="AF105" s="21">
        <f t="shared" ref="AF105:AF110" si="75">SUM(I105:AE105)</f>
        <v>3501.1659999999997</v>
      </c>
      <c r="AG105" s="21">
        <f t="shared" ref="AG105:AG110" si="76">E105-AF105</f>
        <v>874.83400000000029</v>
      </c>
      <c r="AI105" s="21">
        <f t="shared" ref="AI105:AN105" si="77">I105</f>
        <v>437.64499999999998</v>
      </c>
      <c r="AJ105" s="21">
        <f t="shared" si="77"/>
        <v>131.29400000000001</v>
      </c>
      <c r="AK105" s="21">
        <f t="shared" si="77"/>
        <v>43.765000000000001</v>
      </c>
      <c r="AL105" s="21">
        <f t="shared" si="77"/>
        <v>43.765000000000001</v>
      </c>
      <c r="AM105" s="21">
        <f t="shared" si="77"/>
        <v>437.64499999999998</v>
      </c>
      <c r="AN105" s="21">
        <f t="shared" si="77"/>
        <v>43.765000000000001</v>
      </c>
      <c r="AP105" s="21">
        <f t="shared" ref="AP105:AP110" si="78">SUM(AI105:AO105)</f>
        <v>1137.8790000000001</v>
      </c>
    </row>
    <row r="106" spans="1:42" x14ac:dyDescent="0.2">
      <c r="A106" s="4" t="s">
        <v>11</v>
      </c>
      <c r="B106" t="s">
        <v>234</v>
      </c>
      <c r="C106" t="s">
        <v>76</v>
      </c>
      <c r="D106">
        <v>100874</v>
      </c>
      <c r="E106" s="21">
        <v>737</v>
      </c>
      <c r="G106" s="21" t="s">
        <v>190</v>
      </c>
      <c r="AF106" s="21">
        <f t="shared" si="75"/>
        <v>0</v>
      </c>
      <c r="AG106" s="21">
        <f t="shared" si="76"/>
        <v>737</v>
      </c>
      <c r="AI106" s="21">
        <f t="shared" ref="AI106:AN110" si="79">I106</f>
        <v>0</v>
      </c>
      <c r="AJ106" s="21">
        <f t="shared" si="79"/>
        <v>0</v>
      </c>
      <c r="AK106" s="21">
        <f t="shared" si="79"/>
        <v>0</v>
      </c>
      <c r="AL106" s="21">
        <f t="shared" si="79"/>
        <v>0</v>
      </c>
      <c r="AM106" s="21">
        <f t="shared" si="79"/>
        <v>0</v>
      </c>
      <c r="AN106" s="21">
        <f t="shared" si="79"/>
        <v>0</v>
      </c>
      <c r="AP106" s="21">
        <f t="shared" si="78"/>
        <v>0</v>
      </c>
    </row>
    <row r="107" spans="1:42" x14ac:dyDescent="0.2">
      <c r="A107" s="4" t="s">
        <v>11</v>
      </c>
      <c r="B107" t="s">
        <v>237</v>
      </c>
      <c r="C107" t="s">
        <v>233</v>
      </c>
      <c r="D107">
        <v>100875</v>
      </c>
      <c r="E107" s="21">
        <v>1156</v>
      </c>
      <c r="G107" s="21" t="s">
        <v>190</v>
      </c>
      <c r="AF107" s="21">
        <f t="shared" si="75"/>
        <v>0</v>
      </c>
      <c r="AG107" s="21">
        <f t="shared" si="76"/>
        <v>1156</v>
      </c>
      <c r="AI107" s="21">
        <f t="shared" si="79"/>
        <v>0</v>
      </c>
      <c r="AJ107" s="21">
        <f t="shared" si="79"/>
        <v>0</v>
      </c>
      <c r="AK107" s="21">
        <f t="shared" si="79"/>
        <v>0</v>
      </c>
      <c r="AL107" s="21">
        <f t="shared" si="79"/>
        <v>0</v>
      </c>
      <c r="AM107" s="21">
        <f t="shared" si="79"/>
        <v>0</v>
      </c>
      <c r="AN107" s="21">
        <f t="shared" si="79"/>
        <v>0</v>
      </c>
      <c r="AP107" s="21">
        <f t="shared" si="78"/>
        <v>0</v>
      </c>
    </row>
    <row r="108" spans="1:42" x14ac:dyDescent="0.2">
      <c r="A108" s="4" t="s">
        <v>11</v>
      </c>
      <c r="B108" t="s">
        <v>75</v>
      </c>
      <c r="C108" t="s">
        <v>231</v>
      </c>
      <c r="D108">
        <v>100876</v>
      </c>
      <c r="E108" s="21">
        <v>4929</v>
      </c>
      <c r="G108" s="21" t="s">
        <v>190</v>
      </c>
      <c r="AF108" s="21">
        <f t="shared" si="75"/>
        <v>0</v>
      </c>
      <c r="AG108" s="21">
        <f t="shared" si="76"/>
        <v>4929</v>
      </c>
      <c r="AI108" s="21">
        <f t="shared" si="79"/>
        <v>0</v>
      </c>
      <c r="AJ108" s="21">
        <f t="shared" si="79"/>
        <v>0</v>
      </c>
      <c r="AK108" s="21">
        <f t="shared" si="79"/>
        <v>0</v>
      </c>
      <c r="AL108" s="21">
        <f t="shared" si="79"/>
        <v>0</v>
      </c>
      <c r="AM108" s="21">
        <f t="shared" si="79"/>
        <v>0</v>
      </c>
      <c r="AN108" s="21">
        <f t="shared" si="79"/>
        <v>0</v>
      </c>
      <c r="AP108" s="21">
        <f t="shared" si="78"/>
        <v>0</v>
      </c>
    </row>
    <row r="109" spans="1:42" x14ac:dyDescent="0.2">
      <c r="A109" s="4" t="s">
        <v>11</v>
      </c>
      <c r="B109" t="s">
        <v>235</v>
      </c>
      <c r="C109" t="s">
        <v>232</v>
      </c>
      <c r="D109">
        <v>100877</v>
      </c>
      <c r="E109" s="21">
        <v>1052</v>
      </c>
      <c r="G109" s="21" t="s">
        <v>190</v>
      </c>
      <c r="AF109" s="21">
        <f t="shared" si="75"/>
        <v>0</v>
      </c>
      <c r="AG109" s="21">
        <f t="shared" si="76"/>
        <v>1052</v>
      </c>
      <c r="AI109" s="21">
        <f t="shared" si="79"/>
        <v>0</v>
      </c>
      <c r="AJ109" s="21">
        <f t="shared" si="79"/>
        <v>0</v>
      </c>
      <c r="AK109" s="21">
        <f t="shared" si="79"/>
        <v>0</v>
      </c>
      <c r="AL109" s="21">
        <f t="shared" si="79"/>
        <v>0</v>
      </c>
      <c r="AM109" s="21">
        <f t="shared" si="79"/>
        <v>0</v>
      </c>
      <c r="AN109" s="21">
        <f t="shared" si="79"/>
        <v>0</v>
      </c>
      <c r="AP109" s="21">
        <f t="shared" si="78"/>
        <v>0</v>
      </c>
    </row>
    <row r="110" spans="1:42" x14ac:dyDescent="0.2">
      <c r="A110" s="4" t="s">
        <v>11</v>
      </c>
      <c r="B110" t="s">
        <v>236</v>
      </c>
      <c r="C110" t="s">
        <v>231</v>
      </c>
      <c r="D110">
        <v>103102</v>
      </c>
      <c r="E110" s="21">
        <f>4901-4901</f>
        <v>0</v>
      </c>
      <c r="G110" s="21" t="s">
        <v>190</v>
      </c>
      <c r="AF110" s="21">
        <f t="shared" si="75"/>
        <v>0</v>
      </c>
      <c r="AG110" s="21">
        <f t="shared" si="76"/>
        <v>0</v>
      </c>
      <c r="AI110" s="21">
        <f t="shared" si="79"/>
        <v>0</v>
      </c>
      <c r="AJ110" s="21">
        <f t="shared" si="79"/>
        <v>0</v>
      </c>
      <c r="AK110" s="21">
        <f t="shared" si="79"/>
        <v>0</v>
      </c>
      <c r="AL110" s="21">
        <f t="shared" si="79"/>
        <v>0</v>
      </c>
      <c r="AM110" s="21">
        <f t="shared" si="79"/>
        <v>0</v>
      </c>
      <c r="AN110" s="21">
        <f t="shared" si="79"/>
        <v>0</v>
      </c>
      <c r="AP110" s="21">
        <f t="shared" si="78"/>
        <v>0</v>
      </c>
    </row>
    <row r="112" spans="1:42" s="20" customFormat="1" x14ac:dyDescent="0.2">
      <c r="A112" s="15"/>
      <c r="B112" s="15" t="s">
        <v>149</v>
      </c>
      <c r="C112" s="15"/>
      <c r="D112" s="15"/>
      <c r="E112" s="29">
        <f>SUM(E105:E111)</f>
        <v>12250</v>
      </c>
      <c r="F112" s="29"/>
      <c r="G112" s="29"/>
      <c r="H112" s="29"/>
      <c r="I112" s="29">
        <f t="shared" ref="I112:AG112" si="80">SUM(I105:I111)</f>
        <v>437.64499999999998</v>
      </c>
      <c r="J112" s="29">
        <f t="shared" si="80"/>
        <v>131.29400000000001</v>
      </c>
      <c r="K112" s="29">
        <f t="shared" si="80"/>
        <v>43.765000000000001</v>
      </c>
      <c r="L112" s="29">
        <f t="shared" si="80"/>
        <v>43.765000000000001</v>
      </c>
      <c r="M112" s="29">
        <f t="shared" si="80"/>
        <v>437.64499999999998</v>
      </c>
      <c r="N112" s="29">
        <f t="shared" si="80"/>
        <v>43.765000000000001</v>
      </c>
      <c r="O112" s="29">
        <f t="shared" si="80"/>
        <v>0</v>
      </c>
      <c r="P112" s="29">
        <f t="shared" si="80"/>
        <v>0</v>
      </c>
      <c r="Q112" s="29">
        <f t="shared" si="80"/>
        <v>0</v>
      </c>
      <c r="R112" s="29">
        <f t="shared" si="80"/>
        <v>306.35199999999998</v>
      </c>
      <c r="S112" s="29">
        <f t="shared" si="80"/>
        <v>0</v>
      </c>
      <c r="T112" s="29">
        <f t="shared" si="80"/>
        <v>131.29400000000001</v>
      </c>
      <c r="U112" s="29">
        <f t="shared" si="80"/>
        <v>393.88099999999997</v>
      </c>
      <c r="V112" s="29">
        <f t="shared" si="80"/>
        <v>437.64499999999998</v>
      </c>
      <c r="W112" s="29">
        <f t="shared" si="80"/>
        <v>437.64499999999998</v>
      </c>
      <c r="X112" s="29">
        <f t="shared" si="80"/>
        <v>437.64499999999998</v>
      </c>
      <c r="Y112" s="29">
        <f t="shared" si="80"/>
        <v>43.765000000000001</v>
      </c>
      <c r="Z112" s="29">
        <f t="shared" si="80"/>
        <v>43.765000000000001</v>
      </c>
      <c r="AA112" s="29">
        <f t="shared" si="80"/>
        <v>43.765000000000001</v>
      </c>
      <c r="AB112" s="29">
        <f t="shared" si="80"/>
        <v>43.765000000000001</v>
      </c>
      <c r="AC112" s="29">
        <f t="shared" si="80"/>
        <v>43.765000000000001</v>
      </c>
      <c r="AD112" s="29">
        <f t="shared" si="80"/>
        <v>0</v>
      </c>
      <c r="AE112" s="29">
        <f t="shared" si="80"/>
        <v>0</v>
      </c>
      <c r="AF112" s="29">
        <f t="shared" si="80"/>
        <v>3501.1659999999997</v>
      </c>
      <c r="AG112" s="29">
        <f t="shared" si="80"/>
        <v>8748.8340000000007</v>
      </c>
      <c r="AH112" s="27"/>
      <c r="AI112" s="29">
        <f t="shared" ref="AI112:AN112" si="81">SUM(AI105:AI111)</f>
        <v>437.64499999999998</v>
      </c>
      <c r="AJ112" s="29">
        <f t="shared" si="81"/>
        <v>131.29400000000001</v>
      </c>
      <c r="AK112" s="29">
        <f t="shared" si="81"/>
        <v>43.765000000000001</v>
      </c>
      <c r="AL112" s="29">
        <f t="shared" si="81"/>
        <v>43.765000000000001</v>
      </c>
      <c r="AM112" s="29">
        <f t="shared" si="81"/>
        <v>437.64499999999998</v>
      </c>
      <c r="AN112" s="29">
        <f t="shared" si="81"/>
        <v>43.765000000000001</v>
      </c>
      <c r="AO112" s="29"/>
      <c r="AP112" s="29">
        <f>SUM(AP105:AP111)</f>
        <v>1137.8790000000001</v>
      </c>
    </row>
    <row r="114" spans="1:42" x14ac:dyDescent="0.2">
      <c r="A114" s="2" t="s">
        <v>272</v>
      </c>
    </row>
    <row r="115" spans="1:42" x14ac:dyDescent="0.2">
      <c r="A115" s="4" t="s">
        <v>11</v>
      </c>
      <c r="B115" t="s">
        <v>249</v>
      </c>
      <c r="C115" t="s">
        <v>281</v>
      </c>
      <c r="D115">
        <v>100008</v>
      </c>
      <c r="E115" s="21">
        <v>597</v>
      </c>
      <c r="G115" s="21" t="s">
        <v>190</v>
      </c>
      <c r="AF115" s="21">
        <f t="shared" ref="AF115:AF131" si="82">SUM(I115:AE115)</f>
        <v>0</v>
      </c>
      <c r="AG115" s="21">
        <f t="shared" ref="AG115:AG131" si="83">E115-AF115</f>
        <v>597</v>
      </c>
      <c r="AI115" s="21">
        <f t="shared" ref="AI115:AI131" si="84">I115</f>
        <v>0</v>
      </c>
      <c r="AJ115" s="21">
        <f t="shared" ref="AJ115:AJ131" si="85">J115</f>
        <v>0</v>
      </c>
      <c r="AK115" s="21">
        <f t="shared" ref="AK115:AK131" si="86">K115</f>
        <v>0</v>
      </c>
      <c r="AL115" s="21">
        <f t="shared" ref="AL115:AL131" si="87">L115</f>
        <v>0</v>
      </c>
      <c r="AM115" s="21">
        <f t="shared" ref="AM115:AM131" si="88">M115</f>
        <v>0</v>
      </c>
      <c r="AN115" s="21">
        <f t="shared" ref="AN115:AN131" si="89">N115</f>
        <v>0</v>
      </c>
      <c r="AP115" s="21">
        <f t="shared" ref="AP115:AP131" si="90">SUM(AI115:AO115)</f>
        <v>0</v>
      </c>
    </row>
    <row r="116" spans="1:42" x14ac:dyDescent="0.2">
      <c r="A116" s="4" t="s">
        <v>11</v>
      </c>
      <c r="B116" t="s">
        <v>260</v>
      </c>
      <c r="C116" t="s">
        <v>255</v>
      </c>
      <c r="D116">
        <v>100013</v>
      </c>
      <c r="E116" s="21">
        <v>1577</v>
      </c>
      <c r="G116" s="21" t="s">
        <v>210</v>
      </c>
      <c r="I116" s="21">
        <v>21.308</v>
      </c>
      <c r="K116" s="21">
        <v>50.973999999999997</v>
      </c>
      <c r="L116" s="21">
        <v>45.676000000000002</v>
      </c>
      <c r="M116" s="21">
        <v>125.139</v>
      </c>
      <c r="N116" s="21">
        <v>34.375</v>
      </c>
      <c r="P116" s="21">
        <v>125.61</v>
      </c>
      <c r="Q116" s="21">
        <v>258.99</v>
      </c>
      <c r="R116" s="21">
        <v>151.97999999999999</v>
      </c>
      <c r="T116" s="21">
        <v>73.222999999999999</v>
      </c>
      <c r="U116" s="21">
        <v>36.259</v>
      </c>
      <c r="V116" s="21">
        <v>188.00299999999999</v>
      </c>
      <c r="W116" s="21">
        <v>70.634</v>
      </c>
      <c r="X116" s="21">
        <v>218.375</v>
      </c>
      <c r="Y116" s="21">
        <v>19.777000000000001</v>
      </c>
      <c r="Z116" s="21">
        <v>11.537000000000001</v>
      </c>
      <c r="AF116" s="45">
        <f t="shared" si="82"/>
        <v>1431.8600000000001</v>
      </c>
      <c r="AG116" s="21">
        <f t="shared" si="83"/>
        <v>145.13999999999987</v>
      </c>
      <c r="AI116" s="21">
        <f t="shared" si="84"/>
        <v>21.308</v>
      </c>
      <c r="AJ116" s="21">
        <f t="shared" si="85"/>
        <v>0</v>
      </c>
      <c r="AK116" s="21">
        <f t="shared" si="86"/>
        <v>50.973999999999997</v>
      </c>
      <c r="AL116" s="21">
        <f t="shared" si="87"/>
        <v>45.676000000000002</v>
      </c>
      <c r="AM116" s="21">
        <f t="shared" si="88"/>
        <v>125.139</v>
      </c>
      <c r="AN116" s="21">
        <f t="shared" si="89"/>
        <v>34.375</v>
      </c>
      <c r="AP116" s="21">
        <f t="shared" si="90"/>
        <v>277.47199999999998</v>
      </c>
    </row>
    <row r="117" spans="1:42" x14ac:dyDescent="0.2">
      <c r="A117" s="4" t="s">
        <v>11</v>
      </c>
      <c r="B117" s="14" t="s">
        <v>82</v>
      </c>
      <c r="C117" s="14" t="s">
        <v>291</v>
      </c>
      <c r="D117" s="14">
        <v>100034</v>
      </c>
      <c r="E117" s="21">
        <f>855-22</f>
        <v>833</v>
      </c>
      <c r="G117" s="21" t="s">
        <v>190</v>
      </c>
      <c r="AF117" s="21">
        <f t="shared" si="82"/>
        <v>0</v>
      </c>
      <c r="AG117" s="21">
        <f t="shared" si="83"/>
        <v>833</v>
      </c>
      <c r="AI117" s="21">
        <f t="shared" si="84"/>
        <v>0</v>
      </c>
      <c r="AJ117" s="21">
        <f t="shared" si="85"/>
        <v>0</v>
      </c>
      <c r="AK117" s="21">
        <f t="shared" si="86"/>
        <v>0</v>
      </c>
      <c r="AL117" s="21">
        <f t="shared" si="87"/>
        <v>0</v>
      </c>
      <c r="AM117" s="21">
        <f t="shared" si="88"/>
        <v>0</v>
      </c>
      <c r="AN117" s="21">
        <f t="shared" si="89"/>
        <v>0</v>
      </c>
      <c r="AP117" s="21">
        <f t="shared" si="90"/>
        <v>0</v>
      </c>
    </row>
    <row r="118" spans="1:42" x14ac:dyDescent="0.2">
      <c r="A118" s="4" t="s">
        <v>11</v>
      </c>
      <c r="B118" t="s">
        <v>246</v>
      </c>
      <c r="C118" t="s">
        <v>245</v>
      </c>
      <c r="D118">
        <v>100070</v>
      </c>
      <c r="E118" s="21">
        <v>595</v>
      </c>
      <c r="G118" s="21" t="s">
        <v>210</v>
      </c>
      <c r="I118" s="21">
        <v>11.579000000000001</v>
      </c>
      <c r="J118" s="21">
        <v>20.411000000000001</v>
      </c>
      <c r="K118" s="21">
        <v>1.423</v>
      </c>
      <c r="L118" s="21">
        <v>11.191000000000001</v>
      </c>
      <c r="M118" s="21">
        <v>61.323999999999998</v>
      </c>
      <c r="N118" s="21">
        <v>54.273000000000003</v>
      </c>
      <c r="Q118" s="21">
        <v>50.198</v>
      </c>
      <c r="R118" s="21">
        <v>130.60499999999999</v>
      </c>
      <c r="T118" s="21">
        <v>17.401</v>
      </c>
      <c r="U118" s="21">
        <v>8.9920000000000009</v>
      </c>
      <c r="V118" s="21">
        <v>74.391000000000005</v>
      </c>
      <c r="W118" s="21">
        <v>51.427</v>
      </c>
      <c r="X118" s="21">
        <v>89.882000000000005</v>
      </c>
      <c r="Y118" s="21">
        <v>11.191000000000001</v>
      </c>
      <c r="AC118" s="21">
        <v>0.71199999999999997</v>
      </c>
      <c r="AF118" s="21">
        <f t="shared" si="82"/>
        <v>595.00000000000011</v>
      </c>
      <c r="AG118" s="21">
        <f t="shared" si="83"/>
        <v>0</v>
      </c>
      <c r="AI118" s="21">
        <f t="shared" si="84"/>
        <v>11.579000000000001</v>
      </c>
      <c r="AJ118" s="21">
        <f t="shared" si="85"/>
        <v>20.411000000000001</v>
      </c>
      <c r="AK118" s="21">
        <f t="shared" si="86"/>
        <v>1.423</v>
      </c>
      <c r="AL118" s="21">
        <f t="shared" si="87"/>
        <v>11.191000000000001</v>
      </c>
      <c r="AM118" s="21">
        <f t="shared" si="88"/>
        <v>61.323999999999998</v>
      </c>
      <c r="AN118" s="21">
        <f t="shared" si="89"/>
        <v>54.273000000000003</v>
      </c>
      <c r="AP118" s="21">
        <f t="shared" si="90"/>
        <v>160.20099999999999</v>
      </c>
    </row>
    <row r="119" spans="1:42" x14ac:dyDescent="0.2">
      <c r="A119" s="4" t="s">
        <v>11</v>
      </c>
      <c r="B119" t="s">
        <v>243</v>
      </c>
      <c r="C119" t="s">
        <v>244</v>
      </c>
      <c r="D119">
        <v>100090</v>
      </c>
      <c r="E119" s="21">
        <v>800</v>
      </c>
      <c r="G119" s="21" t="s">
        <v>190</v>
      </c>
      <c r="AF119" s="21">
        <f t="shared" si="82"/>
        <v>0</v>
      </c>
      <c r="AG119" s="21">
        <f t="shared" si="83"/>
        <v>800</v>
      </c>
      <c r="AI119" s="21">
        <f t="shared" si="84"/>
        <v>0</v>
      </c>
      <c r="AJ119" s="21">
        <f t="shared" si="85"/>
        <v>0</v>
      </c>
      <c r="AK119" s="21">
        <f t="shared" si="86"/>
        <v>0</v>
      </c>
      <c r="AL119" s="21">
        <f t="shared" si="87"/>
        <v>0</v>
      </c>
      <c r="AM119" s="21">
        <f t="shared" si="88"/>
        <v>0</v>
      </c>
      <c r="AN119" s="21">
        <f t="shared" si="89"/>
        <v>0</v>
      </c>
      <c r="AP119" s="21">
        <f t="shared" si="90"/>
        <v>0</v>
      </c>
    </row>
    <row r="120" spans="1:42" x14ac:dyDescent="0.2">
      <c r="A120" s="4" t="s">
        <v>11</v>
      </c>
      <c r="B120" t="s">
        <v>256</v>
      </c>
      <c r="C120" t="s">
        <v>281</v>
      </c>
      <c r="D120">
        <v>100110</v>
      </c>
      <c r="E120" s="21">
        <v>444</v>
      </c>
      <c r="G120" s="21" t="s">
        <v>190</v>
      </c>
      <c r="AF120" s="21">
        <f t="shared" si="82"/>
        <v>0</v>
      </c>
      <c r="AG120" s="21">
        <f t="shared" si="83"/>
        <v>444</v>
      </c>
      <c r="AI120" s="21">
        <f t="shared" si="84"/>
        <v>0</v>
      </c>
      <c r="AJ120" s="21">
        <f t="shared" si="85"/>
        <v>0</v>
      </c>
      <c r="AK120" s="21">
        <f t="shared" si="86"/>
        <v>0</v>
      </c>
      <c r="AL120" s="21">
        <f t="shared" si="87"/>
        <v>0</v>
      </c>
      <c r="AM120" s="21">
        <f t="shared" si="88"/>
        <v>0</v>
      </c>
      <c r="AN120" s="21">
        <f t="shared" si="89"/>
        <v>0</v>
      </c>
      <c r="AP120" s="21">
        <f t="shared" si="90"/>
        <v>0</v>
      </c>
    </row>
    <row r="121" spans="1:42" x14ac:dyDescent="0.2">
      <c r="A121" s="4" t="s">
        <v>11</v>
      </c>
      <c r="B121" s="14" t="s">
        <v>83</v>
      </c>
      <c r="C121" s="14" t="s">
        <v>291</v>
      </c>
      <c r="D121" s="14">
        <v>100141</v>
      </c>
      <c r="E121" s="21">
        <f>2155-1269</f>
        <v>886</v>
      </c>
      <c r="G121" s="21" t="s">
        <v>190</v>
      </c>
      <c r="AF121" s="21">
        <f t="shared" si="82"/>
        <v>0</v>
      </c>
      <c r="AG121" s="21">
        <f t="shared" si="83"/>
        <v>886</v>
      </c>
      <c r="AI121" s="21">
        <f t="shared" si="84"/>
        <v>0</v>
      </c>
      <c r="AJ121" s="21">
        <f t="shared" si="85"/>
        <v>0</v>
      </c>
      <c r="AK121" s="21">
        <f t="shared" si="86"/>
        <v>0</v>
      </c>
      <c r="AL121" s="21">
        <f t="shared" si="87"/>
        <v>0</v>
      </c>
      <c r="AM121" s="21">
        <f t="shared" si="88"/>
        <v>0</v>
      </c>
      <c r="AN121" s="21">
        <f t="shared" si="89"/>
        <v>0</v>
      </c>
      <c r="AP121" s="21">
        <f t="shared" si="90"/>
        <v>0</v>
      </c>
    </row>
    <row r="122" spans="1:42" x14ac:dyDescent="0.2">
      <c r="A122" s="4" t="s">
        <v>11</v>
      </c>
      <c r="B122" s="14" t="s">
        <v>84</v>
      </c>
      <c r="C122" s="14" t="s">
        <v>290</v>
      </c>
      <c r="D122" s="14">
        <v>100142</v>
      </c>
      <c r="E122" s="21">
        <v>172</v>
      </c>
      <c r="G122" s="21" t="s">
        <v>302</v>
      </c>
      <c r="I122" s="21">
        <v>1.2569999999999999</v>
      </c>
      <c r="J122" s="21">
        <v>2.6789999999999998</v>
      </c>
      <c r="M122" s="21">
        <v>5.0739999999999998</v>
      </c>
      <c r="P122" s="21">
        <v>3.8410000000000002</v>
      </c>
      <c r="R122" s="21">
        <v>23.614999999999998</v>
      </c>
      <c r="T122" s="21">
        <v>9.4600000000000009</v>
      </c>
      <c r="U122" s="21">
        <v>6.4969999999999999</v>
      </c>
      <c r="V122" s="21">
        <v>27.978000000000002</v>
      </c>
      <c r="W122" s="21">
        <v>14.226000000000001</v>
      </c>
      <c r="X122" s="21">
        <v>42.37</v>
      </c>
      <c r="Y122" s="21">
        <v>4.173</v>
      </c>
      <c r="Z122" s="21">
        <v>2.3239999999999998</v>
      </c>
      <c r="AF122" s="21">
        <f t="shared" si="82"/>
        <v>143.494</v>
      </c>
      <c r="AG122" s="21">
        <f t="shared" si="83"/>
        <v>28.506</v>
      </c>
      <c r="AI122" s="21">
        <f t="shared" si="84"/>
        <v>1.2569999999999999</v>
      </c>
      <c r="AJ122" s="21">
        <f t="shared" si="85"/>
        <v>2.6789999999999998</v>
      </c>
      <c r="AK122" s="21">
        <f t="shared" si="86"/>
        <v>0</v>
      </c>
      <c r="AL122" s="21">
        <f t="shared" si="87"/>
        <v>0</v>
      </c>
      <c r="AM122" s="21">
        <f t="shared" si="88"/>
        <v>5.0739999999999998</v>
      </c>
      <c r="AN122" s="21">
        <f t="shared" si="89"/>
        <v>0</v>
      </c>
      <c r="AP122" s="21">
        <f t="shared" si="90"/>
        <v>9.01</v>
      </c>
    </row>
    <row r="123" spans="1:42" x14ac:dyDescent="0.2">
      <c r="A123" s="4" t="s">
        <v>11</v>
      </c>
      <c r="B123" t="s">
        <v>254</v>
      </c>
      <c r="C123" t="s">
        <v>88</v>
      </c>
      <c r="D123">
        <v>100218</v>
      </c>
      <c r="E123" s="21">
        <v>500</v>
      </c>
      <c r="G123" s="21" t="s">
        <v>190</v>
      </c>
      <c r="AF123" s="21">
        <f t="shared" si="82"/>
        <v>0</v>
      </c>
      <c r="AG123" s="21">
        <f t="shared" si="83"/>
        <v>500</v>
      </c>
      <c r="AI123" s="21">
        <f t="shared" si="84"/>
        <v>0</v>
      </c>
      <c r="AJ123" s="21">
        <f t="shared" si="85"/>
        <v>0</v>
      </c>
      <c r="AK123" s="21">
        <f t="shared" si="86"/>
        <v>0</v>
      </c>
      <c r="AL123" s="21">
        <f t="shared" si="87"/>
        <v>0</v>
      </c>
      <c r="AM123" s="21">
        <f t="shared" si="88"/>
        <v>0</v>
      </c>
      <c r="AN123" s="21">
        <f t="shared" si="89"/>
        <v>0</v>
      </c>
      <c r="AP123" s="21">
        <f t="shared" si="90"/>
        <v>0</v>
      </c>
    </row>
    <row r="124" spans="1:42" x14ac:dyDescent="0.2">
      <c r="A124" s="4" t="s">
        <v>11</v>
      </c>
      <c r="B124" t="s">
        <v>253</v>
      </c>
      <c r="C124" t="s">
        <v>245</v>
      </c>
      <c r="D124">
        <v>100808</v>
      </c>
      <c r="E124" s="21">
        <v>944</v>
      </c>
      <c r="G124" s="21" t="s">
        <v>210</v>
      </c>
      <c r="I124" s="21">
        <v>18.364000000000001</v>
      </c>
      <c r="J124" s="21">
        <v>32.418999999999997</v>
      </c>
      <c r="K124" s="21">
        <v>2.2570000000000001</v>
      </c>
      <c r="L124" s="21">
        <v>17.748000000000001</v>
      </c>
      <c r="M124" s="21">
        <v>97.257000000000005</v>
      </c>
      <c r="N124" s="21">
        <v>86.075000000000003</v>
      </c>
      <c r="Q124" s="21">
        <v>79.611000000000004</v>
      </c>
      <c r="R124" s="21">
        <v>207.13300000000001</v>
      </c>
      <c r="T124" s="21">
        <v>27.597000000000001</v>
      </c>
      <c r="U124" s="21">
        <v>14.26</v>
      </c>
      <c r="V124" s="21">
        <v>117.98099999999999</v>
      </c>
      <c r="W124" s="21">
        <v>81.561000000000007</v>
      </c>
      <c r="X124" s="21">
        <v>142.5</v>
      </c>
      <c r="Y124" s="21">
        <v>17.748000000000001</v>
      </c>
      <c r="AC124" s="21">
        <v>1.129</v>
      </c>
      <c r="AF124" s="45">
        <f t="shared" si="82"/>
        <v>943.6400000000001</v>
      </c>
      <c r="AG124" s="21">
        <f t="shared" si="83"/>
        <v>0.35999999999989996</v>
      </c>
      <c r="AI124" s="21">
        <f t="shared" si="84"/>
        <v>18.364000000000001</v>
      </c>
      <c r="AJ124" s="21">
        <f t="shared" si="85"/>
        <v>32.418999999999997</v>
      </c>
      <c r="AK124" s="21">
        <f t="shared" si="86"/>
        <v>2.2570000000000001</v>
      </c>
      <c r="AL124" s="21">
        <f t="shared" si="87"/>
        <v>17.748000000000001</v>
      </c>
      <c r="AM124" s="21">
        <f t="shared" si="88"/>
        <v>97.257000000000005</v>
      </c>
      <c r="AN124" s="21">
        <f t="shared" si="89"/>
        <v>86.075000000000003</v>
      </c>
      <c r="AP124" s="21">
        <f t="shared" si="90"/>
        <v>254.12</v>
      </c>
    </row>
    <row r="125" spans="1:42" x14ac:dyDescent="0.2">
      <c r="A125" s="4" t="s">
        <v>11</v>
      </c>
      <c r="B125" s="14" t="s">
        <v>80</v>
      </c>
      <c r="C125" s="14" t="s">
        <v>282</v>
      </c>
      <c r="D125" s="14">
        <v>102742</v>
      </c>
      <c r="E125" s="21">
        <v>404</v>
      </c>
      <c r="G125" s="21" t="s">
        <v>190</v>
      </c>
      <c r="AF125" s="21">
        <f t="shared" si="82"/>
        <v>0</v>
      </c>
      <c r="AG125" s="21">
        <f t="shared" si="83"/>
        <v>404</v>
      </c>
      <c r="AI125" s="21">
        <f t="shared" si="84"/>
        <v>0</v>
      </c>
      <c r="AJ125" s="21">
        <f t="shared" si="85"/>
        <v>0</v>
      </c>
      <c r="AK125" s="21">
        <f t="shared" si="86"/>
        <v>0</v>
      </c>
      <c r="AL125" s="21">
        <f t="shared" si="87"/>
        <v>0</v>
      </c>
      <c r="AM125" s="21">
        <f t="shared" si="88"/>
        <v>0</v>
      </c>
      <c r="AN125" s="21">
        <f t="shared" si="89"/>
        <v>0</v>
      </c>
      <c r="AP125" s="21">
        <f t="shared" si="90"/>
        <v>0</v>
      </c>
    </row>
    <row r="126" spans="1:42" x14ac:dyDescent="0.2">
      <c r="A126" s="4" t="s">
        <v>11</v>
      </c>
      <c r="B126" t="s">
        <v>252</v>
      </c>
      <c r="C126" t="s">
        <v>281</v>
      </c>
      <c r="D126">
        <v>102780</v>
      </c>
      <c r="E126" s="21">
        <v>440</v>
      </c>
      <c r="G126" s="21" t="s">
        <v>190</v>
      </c>
      <c r="AF126" s="21">
        <f t="shared" si="82"/>
        <v>0</v>
      </c>
      <c r="AG126" s="21">
        <f t="shared" si="83"/>
        <v>440</v>
      </c>
      <c r="AI126" s="21">
        <f t="shared" si="84"/>
        <v>0</v>
      </c>
      <c r="AJ126" s="21">
        <f t="shared" si="85"/>
        <v>0</v>
      </c>
      <c r="AK126" s="21">
        <f t="shared" si="86"/>
        <v>0</v>
      </c>
      <c r="AL126" s="21">
        <f t="shared" si="87"/>
        <v>0</v>
      </c>
      <c r="AM126" s="21">
        <f t="shared" si="88"/>
        <v>0</v>
      </c>
      <c r="AN126" s="21">
        <f t="shared" si="89"/>
        <v>0</v>
      </c>
      <c r="AP126" s="21">
        <f t="shared" si="90"/>
        <v>0</v>
      </c>
    </row>
    <row r="127" spans="1:42" x14ac:dyDescent="0.2">
      <c r="A127" s="4" t="s">
        <v>11</v>
      </c>
      <c r="B127" t="s">
        <v>183</v>
      </c>
      <c r="C127" t="s">
        <v>251</v>
      </c>
      <c r="D127">
        <v>103082</v>
      </c>
      <c r="E127" s="21">
        <v>2679</v>
      </c>
      <c r="G127" s="21" t="s">
        <v>210</v>
      </c>
      <c r="I127" s="21">
        <v>18.866</v>
      </c>
      <c r="J127" s="21">
        <v>36.978000000000002</v>
      </c>
      <c r="K127" s="21">
        <v>3.3540000000000001</v>
      </c>
      <c r="L127" s="21">
        <v>21.297999999999998</v>
      </c>
      <c r="M127" s="21">
        <v>104.059</v>
      </c>
      <c r="N127" s="21">
        <v>108.839</v>
      </c>
      <c r="P127" s="21">
        <v>391.83600000000001</v>
      </c>
      <c r="R127" s="21">
        <v>336.411</v>
      </c>
      <c r="S127" s="21">
        <v>402.40100000000001</v>
      </c>
      <c r="T127" s="21">
        <v>41.338999999999999</v>
      </c>
      <c r="U127" s="21">
        <v>21.969000000000001</v>
      </c>
      <c r="V127" s="21">
        <v>331.96600000000001</v>
      </c>
      <c r="W127" s="21">
        <v>73.37</v>
      </c>
      <c r="X127" s="21">
        <v>223.88200000000001</v>
      </c>
      <c r="Y127" s="21">
        <v>280.48200000000003</v>
      </c>
      <c r="AF127" s="45">
        <f t="shared" si="82"/>
        <v>2397.0500000000002</v>
      </c>
      <c r="AG127" s="21">
        <f t="shared" si="83"/>
        <v>281.94999999999982</v>
      </c>
      <c r="AI127" s="21">
        <f t="shared" si="84"/>
        <v>18.866</v>
      </c>
      <c r="AJ127" s="21">
        <f t="shared" si="85"/>
        <v>36.978000000000002</v>
      </c>
      <c r="AK127" s="21">
        <f t="shared" si="86"/>
        <v>3.3540000000000001</v>
      </c>
      <c r="AL127" s="21">
        <f t="shared" si="87"/>
        <v>21.297999999999998</v>
      </c>
      <c r="AM127" s="21">
        <f t="shared" si="88"/>
        <v>104.059</v>
      </c>
      <c r="AN127" s="21">
        <f t="shared" si="89"/>
        <v>108.839</v>
      </c>
      <c r="AP127" s="21">
        <f t="shared" si="90"/>
        <v>293.39400000000001</v>
      </c>
    </row>
    <row r="128" spans="1:42" x14ac:dyDescent="0.2">
      <c r="A128" s="4" t="s">
        <v>11</v>
      </c>
      <c r="B128" t="s">
        <v>86</v>
      </c>
      <c r="C128" t="s">
        <v>250</v>
      </c>
      <c r="D128">
        <v>103083</v>
      </c>
      <c r="E128" s="21">
        <v>11023</v>
      </c>
      <c r="G128" s="21" t="s">
        <v>294</v>
      </c>
      <c r="I128" s="21">
        <v>151.702</v>
      </c>
      <c r="J128" s="21">
        <v>266.28500000000003</v>
      </c>
      <c r="K128" s="21">
        <v>20.172999999999998</v>
      </c>
      <c r="L128" s="21">
        <v>171.875</v>
      </c>
      <c r="M128" s="21">
        <v>802.88800000000003</v>
      </c>
      <c r="N128" s="21">
        <v>868.24900000000002</v>
      </c>
      <c r="P128" s="21">
        <v>194.46799999999999</v>
      </c>
      <c r="Q128" s="21">
        <v>640.697</v>
      </c>
      <c r="R128" s="21">
        <v>2732.2420000000002</v>
      </c>
      <c r="S128" s="21">
        <v>7.2619999999999996</v>
      </c>
      <c r="T128" s="21">
        <v>306.63099999999997</v>
      </c>
      <c r="U128" s="21">
        <v>184.785</v>
      </c>
      <c r="V128" s="21">
        <v>1534.768</v>
      </c>
      <c r="W128" s="21">
        <v>424.44200000000001</v>
      </c>
      <c r="X128" s="21">
        <v>1375.8040000000001</v>
      </c>
      <c r="Y128" s="21">
        <v>82.92</v>
      </c>
      <c r="Z128" s="21">
        <v>77.465000000000003</v>
      </c>
      <c r="AA128" s="21">
        <v>3.6789999999999998</v>
      </c>
      <c r="AF128" s="45">
        <f t="shared" si="82"/>
        <v>9846.3350000000009</v>
      </c>
      <c r="AG128" s="21">
        <f t="shared" si="83"/>
        <v>1176.6649999999991</v>
      </c>
      <c r="AI128" s="21">
        <f t="shared" si="84"/>
        <v>151.702</v>
      </c>
      <c r="AJ128" s="21">
        <f t="shared" si="85"/>
        <v>266.28500000000003</v>
      </c>
      <c r="AK128" s="21">
        <f t="shared" si="86"/>
        <v>20.172999999999998</v>
      </c>
      <c r="AL128" s="21">
        <f t="shared" si="87"/>
        <v>171.875</v>
      </c>
      <c r="AM128" s="21">
        <f t="shared" si="88"/>
        <v>802.88800000000003</v>
      </c>
      <c r="AN128" s="21">
        <f t="shared" si="89"/>
        <v>868.24900000000002</v>
      </c>
      <c r="AP128" s="21">
        <f t="shared" si="90"/>
        <v>2281.1720000000005</v>
      </c>
    </row>
    <row r="129" spans="1:42" x14ac:dyDescent="0.2">
      <c r="A129" s="4" t="s">
        <v>11</v>
      </c>
      <c r="B129" t="s">
        <v>85</v>
      </c>
      <c r="C129" t="s">
        <v>245</v>
      </c>
      <c r="D129">
        <v>103230</v>
      </c>
      <c r="E129" s="21">
        <v>186</v>
      </c>
      <c r="G129" s="21" t="s">
        <v>210</v>
      </c>
      <c r="I129" s="21">
        <v>3.625</v>
      </c>
      <c r="J129" s="21">
        <v>6.4009999999999998</v>
      </c>
      <c r="K129" s="21">
        <v>1</v>
      </c>
      <c r="L129" s="21">
        <v>3.504</v>
      </c>
      <c r="M129" s="21">
        <v>19.201000000000001</v>
      </c>
      <c r="N129" s="21">
        <v>16.5</v>
      </c>
      <c r="Q129" s="21">
        <v>15.718</v>
      </c>
      <c r="R129" s="21">
        <v>40</v>
      </c>
      <c r="T129" s="21">
        <v>5.4480000000000004</v>
      </c>
      <c r="U129" s="21">
        <v>2.8149999999999999</v>
      </c>
      <c r="V129" s="21">
        <v>23.292999999999999</v>
      </c>
      <c r="W129" s="21">
        <v>16.100000000000001</v>
      </c>
      <c r="X129" s="21">
        <v>28.134</v>
      </c>
      <c r="Y129" s="21">
        <v>3.504</v>
      </c>
      <c r="AC129" s="21">
        <v>1</v>
      </c>
      <c r="AF129" s="21">
        <f t="shared" si="82"/>
        <v>186.24299999999997</v>
      </c>
      <c r="AG129" s="21">
        <f t="shared" si="83"/>
        <v>-0.24299999999996658</v>
      </c>
      <c r="AI129" s="21">
        <f t="shared" si="84"/>
        <v>3.625</v>
      </c>
      <c r="AJ129" s="21">
        <f t="shared" si="85"/>
        <v>6.4009999999999998</v>
      </c>
      <c r="AK129" s="21">
        <f t="shared" si="86"/>
        <v>1</v>
      </c>
      <c r="AL129" s="21">
        <f t="shared" si="87"/>
        <v>3.504</v>
      </c>
      <c r="AM129" s="21">
        <f t="shared" si="88"/>
        <v>19.201000000000001</v>
      </c>
      <c r="AN129" s="21">
        <f t="shared" si="89"/>
        <v>16.5</v>
      </c>
      <c r="AP129" s="21">
        <f t="shared" si="90"/>
        <v>50.231000000000002</v>
      </c>
    </row>
    <row r="130" spans="1:42" x14ac:dyDescent="0.2">
      <c r="A130" s="4" t="s">
        <v>11</v>
      </c>
      <c r="B130" t="s">
        <v>81</v>
      </c>
      <c r="C130" t="s">
        <v>259</v>
      </c>
      <c r="D130">
        <v>140155</v>
      </c>
      <c r="E130" s="21">
        <f>1147-1147</f>
        <v>0</v>
      </c>
      <c r="G130" s="21" t="s">
        <v>190</v>
      </c>
      <c r="AF130" s="21">
        <f t="shared" si="82"/>
        <v>0</v>
      </c>
      <c r="AG130" s="21">
        <f t="shared" si="83"/>
        <v>0</v>
      </c>
      <c r="AI130" s="21">
        <f t="shared" si="84"/>
        <v>0</v>
      </c>
      <c r="AJ130" s="21">
        <f t="shared" si="85"/>
        <v>0</v>
      </c>
      <c r="AK130" s="21">
        <f t="shared" si="86"/>
        <v>0</v>
      </c>
      <c r="AL130" s="21">
        <f t="shared" si="87"/>
        <v>0</v>
      </c>
      <c r="AM130" s="21">
        <f t="shared" si="88"/>
        <v>0</v>
      </c>
      <c r="AN130" s="21">
        <f t="shared" si="89"/>
        <v>0</v>
      </c>
      <c r="AP130" s="21">
        <f t="shared" si="90"/>
        <v>0</v>
      </c>
    </row>
    <row r="131" spans="1:42" x14ac:dyDescent="0.2">
      <c r="A131" s="4" t="s">
        <v>11</v>
      </c>
      <c r="B131" t="s">
        <v>87</v>
      </c>
      <c r="C131" t="s">
        <v>245</v>
      </c>
      <c r="D131">
        <v>140269</v>
      </c>
      <c r="E131" s="21">
        <v>500</v>
      </c>
      <c r="G131" s="21" t="s">
        <v>210</v>
      </c>
      <c r="I131" s="21">
        <v>9.73</v>
      </c>
      <c r="J131" s="21">
        <v>17.178000000000001</v>
      </c>
      <c r="K131" s="21">
        <v>1.196</v>
      </c>
      <c r="L131" s="21">
        <v>9.4039999999999999</v>
      </c>
      <c r="M131" s="21">
        <v>51.533000000000001</v>
      </c>
      <c r="N131" s="21">
        <v>45.607999999999997</v>
      </c>
      <c r="Q131" s="21">
        <v>42.183</v>
      </c>
      <c r="R131" s="21">
        <v>109.752</v>
      </c>
      <c r="T131" s="21">
        <v>14.622999999999999</v>
      </c>
      <c r="U131" s="21">
        <v>7.556</v>
      </c>
      <c r="V131" s="21">
        <v>62.514000000000003</v>
      </c>
      <c r="W131" s="21">
        <v>43.216000000000001</v>
      </c>
      <c r="X131" s="21">
        <v>75.506</v>
      </c>
      <c r="Y131" s="21">
        <v>9.4039999999999999</v>
      </c>
      <c r="AC131" s="21">
        <v>0.59699999999999998</v>
      </c>
      <c r="AF131" s="21">
        <f t="shared" si="82"/>
        <v>500</v>
      </c>
      <c r="AG131" s="21">
        <f t="shared" si="83"/>
        <v>0</v>
      </c>
      <c r="AI131" s="21">
        <f t="shared" si="84"/>
        <v>9.73</v>
      </c>
      <c r="AJ131" s="21">
        <f t="shared" si="85"/>
        <v>17.178000000000001</v>
      </c>
      <c r="AK131" s="21">
        <f t="shared" si="86"/>
        <v>1.196</v>
      </c>
      <c r="AL131" s="21">
        <f t="shared" si="87"/>
        <v>9.4039999999999999</v>
      </c>
      <c r="AM131" s="21">
        <f t="shared" si="88"/>
        <v>51.533000000000001</v>
      </c>
      <c r="AN131" s="21">
        <f t="shared" si="89"/>
        <v>45.607999999999997</v>
      </c>
      <c r="AP131" s="21">
        <f t="shared" si="90"/>
        <v>134.649</v>
      </c>
    </row>
    <row r="133" spans="1:42" s="20" customFormat="1" x14ac:dyDescent="0.2">
      <c r="A133" s="15"/>
      <c r="B133" s="15" t="s">
        <v>273</v>
      </c>
      <c r="C133" s="15"/>
      <c r="D133" s="15"/>
      <c r="E133" s="29">
        <f>SUM(E115:E131)</f>
        <v>22580</v>
      </c>
      <c r="F133" s="29"/>
      <c r="G133" s="29"/>
      <c r="H133" s="29"/>
      <c r="I133" s="29">
        <f t="shared" ref="I133:AG133" si="91">SUM(I115:I131)</f>
        <v>236.43099999999998</v>
      </c>
      <c r="J133" s="29">
        <f t="shared" si="91"/>
        <v>382.35100000000006</v>
      </c>
      <c r="K133" s="29">
        <f t="shared" si="91"/>
        <v>80.376999999999995</v>
      </c>
      <c r="L133" s="29">
        <f t="shared" si="91"/>
        <v>280.69600000000003</v>
      </c>
      <c r="M133" s="29">
        <f t="shared" si="91"/>
        <v>1266.4749999999999</v>
      </c>
      <c r="N133" s="29">
        <f t="shared" si="91"/>
        <v>1213.9190000000001</v>
      </c>
      <c r="O133" s="29">
        <f t="shared" si="91"/>
        <v>0</v>
      </c>
      <c r="P133" s="29">
        <f t="shared" si="91"/>
        <v>715.755</v>
      </c>
      <c r="Q133" s="29">
        <f t="shared" si="91"/>
        <v>1087.3970000000002</v>
      </c>
      <c r="R133" s="29">
        <f t="shared" si="91"/>
        <v>3731.7379999999998</v>
      </c>
      <c r="S133" s="29">
        <f t="shared" si="91"/>
        <v>409.66300000000001</v>
      </c>
      <c r="T133" s="29">
        <f t="shared" si="91"/>
        <v>495.72199999999992</v>
      </c>
      <c r="U133" s="29">
        <f t="shared" si="91"/>
        <v>283.13299999999998</v>
      </c>
      <c r="V133" s="29">
        <f t="shared" si="91"/>
        <v>2360.8940000000002</v>
      </c>
      <c r="W133" s="29">
        <f t="shared" si="91"/>
        <v>774.97600000000011</v>
      </c>
      <c r="X133" s="29">
        <f t="shared" si="91"/>
        <v>2196.453</v>
      </c>
      <c r="Y133" s="29">
        <f t="shared" si="91"/>
        <v>429.19900000000007</v>
      </c>
      <c r="Z133" s="29">
        <f t="shared" si="91"/>
        <v>91.326000000000008</v>
      </c>
      <c r="AA133" s="29">
        <f t="shared" si="91"/>
        <v>3.6789999999999998</v>
      </c>
      <c r="AB133" s="29">
        <f t="shared" si="91"/>
        <v>0</v>
      </c>
      <c r="AC133" s="29">
        <f t="shared" si="91"/>
        <v>3.4380000000000002</v>
      </c>
      <c r="AD133" s="29">
        <f t="shared" si="91"/>
        <v>0</v>
      </c>
      <c r="AE133" s="29">
        <f t="shared" si="91"/>
        <v>0</v>
      </c>
      <c r="AF133" s="29">
        <f t="shared" si="91"/>
        <v>16043.622000000001</v>
      </c>
      <c r="AG133" s="29">
        <f t="shared" si="91"/>
        <v>6536.3779999999979</v>
      </c>
      <c r="AH133" s="27"/>
      <c r="AI133" s="29">
        <f t="shared" ref="AI133:AP133" si="92">SUM(AI115:AI131)</f>
        <v>236.43099999999998</v>
      </c>
      <c r="AJ133" s="29">
        <f t="shared" si="92"/>
        <v>382.35100000000006</v>
      </c>
      <c r="AK133" s="29">
        <f t="shared" si="92"/>
        <v>80.376999999999995</v>
      </c>
      <c r="AL133" s="29">
        <f t="shared" si="92"/>
        <v>280.69600000000003</v>
      </c>
      <c r="AM133" s="29">
        <f t="shared" si="92"/>
        <v>1266.4749999999999</v>
      </c>
      <c r="AN133" s="29">
        <f t="shared" si="92"/>
        <v>1213.9190000000001</v>
      </c>
      <c r="AO133" s="29">
        <f t="shared" si="92"/>
        <v>0</v>
      </c>
      <c r="AP133" s="29">
        <f t="shared" si="92"/>
        <v>3460.2490000000007</v>
      </c>
    </row>
    <row r="135" spans="1:42" x14ac:dyDescent="0.2">
      <c r="A135" s="2" t="s">
        <v>274</v>
      </c>
    </row>
    <row r="136" spans="1:42" x14ac:dyDescent="0.2">
      <c r="A136" s="4" t="s">
        <v>10</v>
      </c>
      <c r="B136" t="s">
        <v>78</v>
      </c>
      <c r="C136" t="s">
        <v>79</v>
      </c>
      <c r="D136">
        <v>100001</v>
      </c>
      <c r="E136" s="21">
        <v>2522</v>
      </c>
      <c r="G136" s="21" t="s">
        <v>190</v>
      </c>
      <c r="AF136" s="21">
        <f>SUM(I136:AE136)</f>
        <v>0</v>
      </c>
      <c r="AG136" s="21">
        <f>E136-AF136</f>
        <v>2522</v>
      </c>
      <c r="AI136" s="21">
        <f t="shared" ref="AI136:AN136" si="93">I136</f>
        <v>0</v>
      </c>
      <c r="AJ136" s="21">
        <f t="shared" si="93"/>
        <v>0</v>
      </c>
      <c r="AK136" s="21">
        <f t="shared" si="93"/>
        <v>0</v>
      </c>
      <c r="AL136" s="21">
        <f t="shared" si="93"/>
        <v>0</v>
      </c>
      <c r="AM136" s="21">
        <f t="shared" si="93"/>
        <v>0</v>
      </c>
      <c r="AN136" s="21">
        <f t="shared" si="93"/>
        <v>0</v>
      </c>
      <c r="AP136" s="21">
        <f>SUM(AI136:AO136)</f>
        <v>0</v>
      </c>
    </row>
    <row r="137" spans="1:42" x14ac:dyDescent="0.2">
      <c r="A137" s="4" t="s">
        <v>11</v>
      </c>
      <c r="B137" s="14" t="s">
        <v>262</v>
      </c>
      <c r="C137" s="14" t="s">
        <v>79</v>
      </c>
      <c r="D137" s="14">
        <v>100005</v>
      </c>
      <c r="E137" s="21">
        <v>9192</v>
      </c>
      <c r="G137" s="21" t="s">
        <v>190</v>
      </c>
      <c r="AF137" s="21">
        <f t="shared" ref="AF137:AF146" si="94">SUM(I137:AE137)</f>
        <v>0</v>
      </c>
      <c r="AG137" s="21">
        <f t="shared" ref="AG137:AG146" si="95">E137-AF137</f>
        <v>9192</v>
      </c>
    </row>
    <row r="138" spans="1:42" x14ac:dyDescent="0.2">
      <c r="A138" s="4" t="s">
        <v>11</v>
      </c>
      <c r="B138" s="14" t="s">
        <v>265</v>
      </c>
      <c r="C138" s="14" t="s">
        <v>79</v>
      </c>
      <c r="D138" s="14">
        <v>100007</v>
      </c>
      <c r="E138" s="21">
        <v>0</v>
      </c>
      <c r="AF138" s="21">
        <f t="shared" si="94"/>
        <v>0</v>
      </c>
      <c r="AG138" s="21">
        <f t="shared" si="95"/>
        <v>0</v>
      </c>
    </row>
    <row r="139" spans="1:42" x14ac:dyDescent="0.2">
      <c r="A139" s="4" t="s">
        <v>11</v>
      </c>
      <c r="B139" s="33" t="s">
        <v>263</v>
      </c>
      <c r="C139" s="14" t="s">
        <v>79</v>
      </c>
      <c r="D139" s="14">
        <v>100111</v>
      </c>
      <c r="E139" s="21">
        <v>79</v>
      </c>
      <c r="G139" s="21" t="s">
        <v>190</v>
      </c>
      <c r="AF139" s="21">
        <f t="shared" si="94"/>
        <v>0</v>
      </c>
      <c r="AG139" s="21">
        <f t="shared" si="95"/>
        <v>79</v>
      </c>
    </row>
    <row r="140" spans="1:42" x14ac:dyDescent="0.2">
      <c r="A140" s="4" t="s">
        <v>11</v>
      </c>
      <c r="B140" s="14" t="s">
        <v>266</v>
      </c>
      <c r="C140" s="14" t="s">
        <v>79</v>
      </c>
      <c r="D140" s="14">
        <v>100112</v>
      </c>
      <c r="E140" s="21">
        <v>94945</v>
      </c>
      <c r="G140" s="21" t="s">
        <v>277</v>
      </c>
      <c r="I140" s="21">
        <v>69.783000000000001</v>
      </c>
      <c r="J140" s="21">
        <v>243.60400000000001</v>
      </c>
      <c r="K140" s="21">
        <v>30.853000000000002</v>
      </c>
      <c r="L140" s="21">
        <v>332.13299999999998</v>
      </c>
      <c r="M140" s="21">
        <v>234.95099999999999</v>
      </c>
      <c r="N140" s="21">
        <v>1440.6410000000001</v>
      </c>
      <c r="Q140" s="21">
        <v>702.41099999999994</v>
      </c>
      <c r="R140" s="21">
        <v>17472.977999999999</v>
      </c>
      <c r="S140" s="21">
        <v>9466.2890000000007</v>
      </c>
      <c r="T140" s="21">
        <v>5397.9960000000001</v>
      </c>
      <c r="U140" s="21">
        <v>2001.808</v>
      </c>
      <c r="V140" s="21">
        <v>9944.2919999999995</v>
      </c>
      <c r="W140" s="21">
        <v>10384.454</v>
      </c>
      <c r="X140" s="21">
        <v>3020.616</v>
      </c>
      <c r="Y140" s="21">
        <v>3220.3670000000002</v>
      </c>
      <c r="Z140" s="21">
        <v>3744.75</v>
      </c>
      <c r="AB140" s="21">
        <v>165.35900000000001</v>
      </c>
      <c r="AF140" s="21">
        <f t="shared" si="94"/>
        <v>67873.285000000003</v>
      </c>
      <c r="AG140" s="21">
        <f t="shared" si="95"/>
        <v>27071.714999999997</v>
      </c>
    </row>
    <row r="141" spans="1:42" x14ac:dyDescent="0.2">
      <c r="A141" s="4" t="s">
        <v>11</v>
      </c>
      <c r="B141" s="14" t="s">
        <v>267</v>
      </c>
      <c r="C141" s="14" t="s">
        <v>79</v>
      </c>
      <c r="D141" s="14">
        <v>100114</v>
      </c>
      <c r="E141" s="21">
        <v>50100</v>
      </c>
      <c r="G141" s="21" t="s">
        <v>278</v>
      </c>
      <c r="AF141" s="21">
        <f t="shared" si="94"/>
        <v>0</v>
      </c>
      <c r="AG141" s="21">
        <f t="shared" si="95"/>
        <v>50100</v>
      </c>
    </row>
    <row r="142" spans="1:42" x14ac:dyDescent="0.2">
      <c r="A142" s="4" t="s">
        <v>11</v>
      </c>
      <c r="B142" s="14" t="s">
        <v>268</v>
      </c>
      <c r="C142" s="14" t="s">
        <v>79</v>
      </c>
      <c r="D142" s="14">
        <v>100115</v>
      </c>
      <c r="E142" s="21">
        <v>210</v>
      </c>
      <c r="G142" s="21" t="s">
        <v>279</v>
      </c>
      <c r="AF142" s="21">
        <f t="shared" si="94"/>
        <v>0</v>
      </c>
      <c r="AG142" s="21">
        <f t="shared" si="95"/>
        <v>210</v>
      </c>
    </row>
    <row r="143" spans="1:42" x14ac:dyDescent="0.2">
      <c r="A143" s="4" t="s">
        <v>11</v>
      </c>
      <c r="B143" s="14" t="s">
        <v>269</v>
      </c>
      <c r="C143" s="14" t="s">
        <v>79</v>
      </c>
      <c r="D143" s="14">
        <v>100116</v>
      </c>
      <c r="E143" s="21">
        <v>215</v>
      </c>
      <c r="G143" s="21" t="s">
        <v>279</v>
      </c>
      <c r="AF143" s="21">
        <f t="shared" si="94"/>
        <v>0</v>
      </c>
      <c r="AG143" s="21">
        <f t="shared" si="95"/>
        <v>215</v>
      </c>
    </row>
    <row r="144" spans="1:42" x14ac:dyDescent="0.2">
      <c r="A144" s="4" t="s">
        <v>11</v>
      </c>
      <c r="B144" s="33" t="s">
        <v>264</v>
      </c>
      <c r="C144" s="14" t="s">
        <v>79</v>
      </c>
      <c r="D144" s="14">
        <v>100117</v>
      </c>
      <c r="E144" s="21">
        <v>12500</v>
      </c>
      <c r="G144" s="21" t="s">
        <v>190</v>
      </c>
      <c r="AF144" s="21">
        <f t="shared" si="94"/>
        <v>0</v>
      </c>
      <c r="AG144" s="21">
        <f t="shared" si="95"/>
        <v>12500</v>
      </c>
    </row>
    <row r="145" spans="1:42" x14ac:dyDescent="0.2">
      <c r="A145" s="4" t="s">
        <v>11</v>
      </c>
      <c r="B145" s="14" t="s">
        <v>270</v>
      </c>
      <c r="C145" s="14" t="s">
        <v>79</v>
      </c>
      <c r="D145" s="14">
        <v>100126</v>
      </c>
      <c r="E145" s="21">
        <v>-1608</v>
      </c>
      <c r="G145" s="21" t="s">
        <v>190</v>
      </c>
      <c r="AF145" s="21">
        <f t="shared" si="94"/>
        <v>0</v>
      </c>
      <c r="AG145" s="21">
        <f t="shared" si="95"/>
        <v>-1608</v>
      </c>
    </row>
    <row r="146" spans="1:42" x14ac:dyDescent="0.2">
      <c r="A146" s="4" t="s">
        <v>11</v>
      </c>
      <c r="B146" s="14" t="s">
        <v>271</v>
      </c>
      <c r="C146" s="14" t="s">
        <v>79</v>
      </c>
      <c r="D146" s="14">
        <v>100869</v>
      </c>
      <c r="E146" s="21">
        <v>0</v>
      </c>
      <c r="AF146" s="21">
        <f t="shared" si="94"/>
        <v>0</v>
      </c>
      <c r="AG146" s="21">
        <f t="shared" si="95"/>
        <v>0</v>
      </c>
    </row>
    <row r="147" spans="1:42" x14ac:dyDescent="0.2">
      <c r="A147" s="4" t="s">
        <v>11</v>
      </c>
      <c r="B147" t="s">
        <v>258</v>
      </c>
      <c r="C147" t="s">
        <v>257</v>
      </c>
      <c r="D147">
        <v>100879</v>
      </c>
      <c r="E147" s="21">
        <v>1500</v>
      </c>
      <c r="G147" s="37" t="s">
        <v>308</v>
      </c>
      <c r="I147" s="21">
        <v>24</v>
      </c>
      <c r="J147" s="21">
        <v>42.406999999999996</v>
      </c>
      <c r="K147" s="21">
        <v>2.952</v>
      </c>
      <c r="L147" s="21">
        <v>23.216999999999999</v>
      </c>
      <c r="M147" s="21">
        <v>127.22199999999999</v>
      </c>
      <c r="N147" s="21">
        <v>112.59399999999999</v>
      </c>
      <c r="Q147" s="21">
        <v>104.14</v>
      </c>
      <c r="R147" s="21">
        <v>246.92099999999999</v>
      </c>
      <c r="T147" s="21">
        <v>36.1</v>
      </c>
      <c r="U147" s="21">
        <v>18.654</v>
      </c>
      <c r="V147" s="21">
        <v>208.011</v>
      </c>
      <c r="W147" s="21">
        <v>106.69</v>
      </c>
      <c r="X147" s="21">
        <v>186.405</v>
      </c>
      <c r="Y147" s="21">
        <v>23.216999999999999</v>
      </c>
      <c r="AB147" s="21">
        <v>235.92500000000001</v>
      </c>
      <c r="AC147" s="21">
        <v>1.476</v>
      </c>
      <c r="AF147" s="21">
        <f>SUM(I147:AE147)</f>
        <v>1499.931</v>
      </c>
      <c r="AG147" s="21">
        <f>E147-AF147</f>
        <v>6.8999999999959982E-2</v>
      </c>
      <c r="AI147" s="21">
        <f t="shared" ref="AI147:AN147" si="96">I147</f>
        <v>24</v>
      </c>
      <c r="AJ147" s="21">
        <f t="shared" si="96"/>
        <v>42.406999999999996</v>
      </c>
      <c r="AK147" s="21">
        <f t="shared" si="96"/>
        <v>2.952</v>
      </c>
      <c r="AL147" s="21">
        <f t="shared" si="96"/>
        <v>23.216999999999999</v>
      </c>
      <c r="AM147" s="21">
        <f t="shared" si="96"/>
        <v>127.22199999999999</v>
      </c>
      <c r="AN147" s="21">
        <f t="shared" si="96"/>
        <v>112.59399999999999</v>
      </c>
      <c r="AP147" s="21">
        <f>SUM(AI147:AO147)</f>
        <v>332.392</v>
      </c>
    </row>
    <row r="149" spans="1:42" s="20" customFormat="1" x14ac:dyDescent="0.2">
      <c r="A149" s="15"/>
      <c r="B149" s="15" t="s">
        <v>275</v>
      </c>
      <c r="C149" s="15"/>
      <c r="D149" s="15"/>
      <c r="E149" s="29">
        <f>SUM(E136:E148)</f>
        <v>169655</v>
      </c>
      <c r="F149" s="29"/>
      <c r="G149" s="29"/>
      <c r="H149" s="29"/>
      <c r="I149" s="29">
        <f t="shared" ref="I149:AG149" si="97">SUM(I136:I148)</f>
        <v>93.783000000000001</v>
      </c>
      <c r="J149" s="29">
        <f t="shared" si="97"/>
        <v>286.01100000000002</v>
      </c>
      <c r="K149" s="29">
        <f t="shared" si="97"/>
        <v>33.805</v>
      </c>
      <c r="L149" s="29">
        <f t="shared" si="97"/>
        <v>355.34999999999997</v>
      </c>
      <c r="M149" s="29">
        <f t="shared" si="97"/>
        <v>362.173</v>
      </c>
      <c r="N149" s="29">
        <f t="shared" si="97"/>
        <v>1553.2350000000001</v>
      </c>
      <c r="O149" s="29">
        <f t="shared" si="97"/>
        <v>0</v>
      </c>
      <c r="P149" s="29">
        <f t="shared" si="97"/>
        <v>0</v>
      </c>
      <c r="Q149" s="29">
        <f t="shared" si="97"/>
        <v>806.55099999999993</v>
      </c>
      <c r="R149" s="29">
        <f t="shared" si="97"/>
        <v>17719.898999999998</v>
      </c>
      <c r="S149" s="29">
        <f t="shared" si="97"/>
        <v>9466.2890000000007</v>
      </c>
      <c r="T149" s="29">
        <f t="shared" si="97"/>
        <v>5434.0960000000005</v>
      </c>
      <c r="U149" s="29">
        <f t="shared" si="97"/>
        <v>2020.462</v>
      </c>
      <c r="V149" s="29">
        <f t="shared" si="97"/>
        <v>10152.303</v>
      </c>
      <c r="W149" s="29">
        <f t="shared" si="97"/>
        <v>10491.144</v>
      </c>
      <c r="X149" s="29">
        <f t="shared" si="97"/>
        <v>3207.0210000000002</v>
      </c>
      <c r="Y149" s="29">
        <f t="shared" si="97"/>
        <v>3243.5840000000003</v>
      </c>
      <c r="Z149" s="29">
        <f t="shared" si="97"/>
        <v>3744.75</v>
      </c>
      <c r="AA149" s="29">
        <f t="shared" si="97"/>
        <v>0</v>
      </c>
      <c r="AB149" s="29">
        <f t="shared" si="97"/>
        <v>401.28399999999999</v>
      </c>
      <c r="AC149" s="29">
        <f t="shared" si="97"/>
        <v>1.476</v>
      </c>
      <c r="AD149" s="29">
        <f t="shared" si="97"/>
        <v>0</v>
      </c>
      <c r="AE149" s="29">
        <f t="shared" si="97"/>
        <v>0</v>
      </c>
      <c r="AF149" s="29">
        <f t="shared" si="97"/>
        <v>69373.216</v>
      </c>
      <c r="AG149" s="29">
        <f t="shared" si="97"/>
        <v>100281.784</v>
      </c>
      <c r="AH149" s="27"/>
      <c r="AI149" s="29">
        <f t="shared" ref="AI149:AN149" si="98">SUM(AI136:AI148)</f>
        <v>24</v>
      </c>
      <c r="AJ149" s="29">
        <f t="shared" si="98"/>
        <v>42.406999999999996</v>
      </c>
      <c r="AK149" s="29">
        <f t="shared" si="98"/>
        <v>2.952</v>
      </c>
      <c r="AL149" s="29">
        <f t="shared" si="98"/>
        <v>23.216999999999999</v>
      </c>
      <c r="AM149" s="29">
        <f t="shared" si="98"/>
        <v>127.22199999999999</v>
      </c>
      <c r="AN149" s="29">
        <f t="shared" si="98"/>
        <v>112.59399999999999</v>
      </c>
      <c r="AO149" s="29"/>
      <c r="AP149" s="29">
        <f>SUM(AP136:AP148)</f>
        <v>332.392</v>
      </c>
    </row>
    <row r="151" spans="1:42" x14ac:dyDescent="0.2">
      <c r="A151" s="2" t="s">
        <v>208</v>
      </c>
    </row>
    <row r="152" spans="1:42" x14ac:dyDescent="0.2">
      <c r="A152" s="4" t="s">
        <v>11</v>
      </c>
      <c r="B152" t="s">
        <v>116</v>
      </c>
      <c r="C152" t="s">
        <v>213</v>
      </c>
      <c r="D152">
        <v>100021</v>
      </c>
      <c r="E152" s="21">
        <v>265</v>
      </c>
      <c r="G152" s="21" t="s">
        <v>190</v>
      </c>
      <c r="AF152" s="21">
        <f t="shared" ref="AF152:AF191" si="99">SUM(I152:AE152)</f>
        <v>0</v>
      </c>
      <c r="AG152" s="21">
        <f t="shared" ref="AG152:AG191" si="100">E152-AF152</f>
        <v>265</v>
      </c>
      <c r="AI152" s="21">
        <f t="shared" ref="AI152:AI191" si="101">I152</f>
        <v>0</v>
      </c>
      <c r="AJ152" s="21">
        <f t="shared" ref="AJ152:AJ191" si="102">J152</f>
        <v>0</v>
      </c>
      <c r="AK152" s="21">
        <f t="shared" ref="AK152:AK191" si="103">K152</f>
        <v>0</v>
      </c>
      <c r="AL152" s="21">
        <f t="shared" ref="AL152:AL191" si="104">L152</f>
        <v>0</v>
      </c>
      <c r="AM152" s="21">
        <f t="shared" ref="AM152:AM191" si="105">M152</f>
        <v>0</v>
      </c>
      <c r="AN152" s="21">
        <f t="shared" ref="AN152:AN191" si="106">N152</f>
        <v>0</v>
      </c>
      <c r="AP152" s="21">
        <f t="shared" ref="AP152:AP191" si="107">SUM(AI152:AO152)</f>
        <v>0</v>
      </c>
    </row>
    <row r="153" spans="1:42" x14ac:dyDescent="0.2">
      <c r="A153" s="4" t="s">
        <v>11</v>
      </c>
      <c r="B153" t="s">
        <v>89</v>
      </c>
      <c r="C153" t="s">
        <v>223</v>
      </c>
      <c r="D153">
        <v>100042</v>
      </c>
      <c r="E153" s="21">
        <v>3434</v>
      </c>
      <c r="G153" s="21" t="s">
        <v>212</v>
      </c>
      <c r="R153" s="21">
        <v>2026.296</v>
      </c>
      <c r="V153" s="21">
        <v>1408.104</v>
      </c>
      <c r="AF153" s="21">
        <f t="shared" si="99"/>
        <v>3434.4</v>
      </c>
      <c r="AG153" s="21">
        <f t="shared" si="100"/>
        <v>-0.40000000000009095</v>
      </c>
      <c r="AI153" s="21">
        <f t="shared" si="101"/>
        <v>0</v>
      </c>
      <c r="AJ153" s="21">
        <f t="shared" si="102"/>
        <v>0</v>
      </c>
      <c r="AK153" s="21">
        <f t="shared" si="103"/>
        <v>0</v>
      </c>
      <c r="AL153" s="21">
        <f t="shared" si="104"/>
        <v>0</v>
      </c>
      <c r="AM153" s="21">
        <f t="shared" si="105"/>
        <v>0</v>
      </c>
      <c r="AN153" s="21">
        <f t="shared" si="106"/>
        <v>0</v>
      </c>
      <c r="AP153" s="21">
        <f t="shared" si="107"/>
        <v>0</v>
      </c>
    </row>
    <row r="154" spans="1:42" x14ac:dyDescent="0.2">
      <c r="A154" s="4" t="s">
        <v>11</v>
      </c>
      <c r="B154" t="s">
        <v>107</v>
      </c>
      <c r="C154" t="s">
        <v>219</v>
      </c>
      <c r="D154">
        <v>100046</v>
      </c>
      <c r="E154" s="21">
        <v>15251</v>
      </c>
      <c r="G154" s="21" t="s">
        <v>190</v>
      </c>
      <c r="AF154" s="21">
        <f t="shared" si="99"/>
        <v>0</v>
      </c>
      <c r="AG154" s="21">
        <f t="shared" si="100"/>
        <v>15251</v>
      </c>
      <c r="AI154" s="21">
        <f t="shared" si="101"/>
        <v>0</v>
      </c>
      <c r="AJ154" s="21">
        <f t="shared" si="102"/>
        <v>0</v>
      </c>
      <c r="AK154" s="21">
        <f t="shared" si="103"/>
        <v>0</v>
      </c>
      <c r="AL154" s="21">
        <f t="shared" si="104"/>
        <v>0</v>
      </c>
      <c r="AM154" s="21">
        <f t="shared" si="105"/>
        <v>0</v>
      </c>
      <c r="AN154" s="21">
        <f t="shared" si="106"/>
        <v>0</v>
      </c>
      <c r="AP154" s="21">
        <f t="shared" si="107"/>
        <v>0</v>
      </c>
    </row>
    <row r="155" spans="1:42" x14ac:dyDescent="0.2">
      <c r="A155" s="4" t="s">
        <v>11</v>
      </c>
      <c r="B155" t="s">
        <v>117</v>
      </c>
      <c r="C155" t="s">
        <v>213</v>
      </c>
      <c r="D155">
        <v>100061</v>
      </c>
      <c r="E155" s="21">
        <v>9107</v>
      </c>
      <c r="G155" s="21" t="s">
        <v>190</v>
      </c>
      <c r="AF155" s="21">
        <f t="shared" si="99"/>
        <v>0</v>
      </c>
      <c r="AG155" s="21">
        <f t="shared" si="100"/>
        <v>9107</v>
      </c>
      <c r="AI155" s="21">
        <f t="shared" si="101"/>
        <v>0</v>
      </c>
      <c r="AJ155" s="21">
        <f t="shared" si="102"/>
        <v>0</v>
      </c>
      <c r="AK155" s="21">
        <f t="shared" si="103"/>
        <v>0</v>
      </c>
      <c r="AL155" s="21">
        <f t="shared" si="104"/>
        <v>0</v>
      </c>
      <c r="AM155" s="21">
        <f t="shared" si="105"/>
        <v>0</v>
      </c>
      <c r="AN155" s="21">
        <f t="shared" si="106"/>
        <v>0</v>
      </c>
      <c r="AP155" s="21">
        <f t="shared" si="107"/>
        <v>0</v>
      </c>
    </row>
    <row r="156" spans="1:42" x14ac:dyDescent="0.2">
      <c r="A156" s="4" t="s">
        <v>11</v>
      </c>
      <c r="B156" t="s">
        <v>90</v>
      </c>
      <c r="C156" t="s">
        <v>224</v>
      </c>
      <c r="D156">
        <v>100062</v>
      </c>
      <c r="E156" s="21">
        <v>22138</v>
      </c>
      <c r="G156" s="21" t="s">
        <v>212</v>
      </c>
      <c r="R156" s="21">
        <v>7764.7129999999997</v>
      </c>
      <c r="S156" s="21">
        <v>200</v>
      </c>
      <c r="T156" s="21">
        <v>1026.6500000000001</v>
      </c>
      <c r="U156" s="21">
        <v>1700</v>
      </c>
      <c r="V156" s="21">
        <v>5580.3680000000004</v>
      </c>
      <c r="W156" s="21">
        <v>1364.06</v>
      </c>
      <c r="X156" s="21">
        <v>826.65</v>
      </c>
      <c r="Y156" s="21">
        <v>900</v>
      </c>
      <c r="AF156" s="21">
        <f t="shared" si="99"/>
        <v>19362.441000000003</v>
      </c>
      <c r="AG156" s="21">
        <f t="shared" si="100"/>
        <v>2775.5589999999975</v>
      </c>
      <c r="AI156" s="21">
        <f t="shared" si="101"/>
        <v>0</v>
      </c>
      <c r="AJ156" s="21">
        <f t="shared" si="102"/>
        <v>0</v>
      </c>
      <c r="AK156" s="21">
        <f t="shared" si="103"/>
        <v>0</v>
      </c>
      <c r="AL156" s="21">
        <f t="shared" si="104"/>
        <v>0</v>
      </c>
      <c r="AM156" s="21">
        <f t="shared" si="105"/>
        <v>0</v>
      </c>
      <c r="AN156" s="21">
        <f t="shared" si="106"/>
        <v>0</v>
      </c>
      <c r="AP156" s="21">
        <f t="shared" si="107"/>
        <v>0</v>
      </c>
    </row>
    <row r="157" spans="1:42" x14ac:dyDescent="0.2">
      <c r="A157" s="4" t="s">
        <v>11</v>
      </c>
      <c r="B157" t="s">
        <v>226</v>
      </c>
      <c r="C157" t="s">
        <v>224</v>
      </c>
      <c r="D157">
        <v>100072</v>
      </c>
      <c r="E157" s="21">
        <v>367</v>
      </c>
      <c r="G157" s="21" t="s">
        <v>212</v>
      </c>
      <c r="R157" s="21">
        <v>216.44200000000001</v>
      </c>
      <c r="V157" s="21">
        <v>150.40899999999999</v>
      </c>
      <c r="AF157" s="21">
        <f t="shared" si="99"/>
        <v>366.851</v>
      </c>
      <c r="AG157" s="21">
        <f t="shared" si="100"/>
        <v>0.14900000000000091</v>
      </c>
      <c r="AI157" s="21">
        <f t="shared" si="101"/>
        <v>0</v>
      </c>
      <c r="AJ157" s="21">
        <f t="shared" si="102"/>
        <v>0</v>
      </c>
      <c r="AK157" s="21">
        <f t="shared" si="103"/>
        <v>0</v>
      </c>
      <c r="AL157" s="21">
        <f t="shared" si="104"/>
        <v>0</v>
      </c>
      <c r="AM157" s="21">
        <f t="shared" si="105"/>
        <v>0</v>
      </c>
      <c r="AN157" s="21">
        <f t="shared" si="106"/>
        <v>0</v>
      </c>
      <c r="AP157" s="21">
        <f t="shared" si="107"/>
        <v>0</v>
      </c>
    </row>
    <row r="158" spans="1:42" x14ac:dyDescent="0.2">
      <c r="A158" s="4" t="s">
        <v>11</v>
      </c>
      <c r="B158" t="s">
        <v>220</v>
      </c>
      <c r="C158" t="s">
        <v>219</v>
      </c>
      <c r="D158">
        <v>100073</v>
      </c>
      <c r="E158" s="21">
        <v>3659</v>
      </c>
      <c r="G158" s="21" t="s">
        <v>212</v>
      </c>
      <c r="N158" s="21">
        <v>194.02099999999999</v>
      </c>
      <c r="R158" s="21">
        <v>194.02099999999999</v>
      </c>
      <c r="S158" s="21">
        <v>194.02099999999999</v>
      </c>
      <c r="V158" s="21">
        <v>1967.932</v>
      </c>
      <c r="Y158" s="21">
        <v>194.02099999999999</v>
      </c>
      <c r="AF158" s="21">
        <f t="shared" si="99"/>
        <v>2744.0160000000001</v>
      </c>
      <c r="AG158" s="21">
        <f t="shared" si="100"/>
        <v>914.98399999999992</v>
      </c>
      <c r="AI158" s="21">
        <f t="shared" si="101"/>
        <v>0</v>
      </c>
      <c r="AJ158" s="21">
        <f t="shared" si="102"/>
        <v>0</v>
      </c>
      <c r="AK158" s="21">
        <f t="shared" si="103"/>
        <v>0</v>
      </c>
      <c r="AL158" s="21">
        <f t="shared" si="104"/>
        <v>0</v>
      </c>
      <c r="AM158" s="21">
        <f t="shared" si="105"/>
        <v>0</v>
      </c>
      <c r="AN158" s="21">
        <f t="shared" si="106"/>
        <v>194.02099999999999</v>
      </c>
      <c r="AP158" s="21">
        <f t="shared" si="107"/>
        <v>194.02099999999999</v>
      </c>
    </row>
    <row r="159" spans="1:42" x14ac:dyDescent="0.2">
      <c r="A159" s="4" t="s">
        <v>11</v>
      </c>
      <c r="B159" t="s">
        <v>225</v>
      </c>
      <c r="C159" t="s">
        <v>224</v>
      </c>
      <c r="D159">
        <v>100085</v>
      </c>
      <c r="E159" s="21">
        <v>673</v>
      </c>
      <c r="G159" s="21" t="s">
        <v>212</v>
      </c>
      <c r="R159" s="21">
        <v>397.24700000000001</v>
      </c>
      <c r="V159" s="21">
        <v>276.053</v>
      </c>
      <c r="AF159" s="21">
        <f t="shared" si="99"/>
        <v>673.3</v>
      </c>
      <c r="AG159" s="21">
        <f t="shared" si="100"/>
        <v>-0.29999999999995453</v>
      </c>
      <c r="AI159" s="21">
        <f t="shared" si="101"/>
        <v>0</v>
      </c>
      <c r="AJ159" s="21">
        <f t="shared" si="102"/>
        <v>0</v>
      </c>
      <c r="AK159" s="21">
        <f t="shared" si="103"/>
        <v>0</v>
      </c>
      <c r="AL159" s="21">
        <f t="shared" si="104"/>
        <v>0</v>
      </c>
      <c r="AM159" s="21">
        <f t="shared" si="105"/>
        <v>0</v>
      </c>
      <c r="AN159" s="21">
        <f t="shared" si="106"/>
        <v>0</v>
      </c>
      <c r="AP159" s="21">
        <f t="shared" si="107"/>
        <v>0</v>
      </c>
    </row>
    <row r="160" spans="1:42" x14ac:dyDescent="0.2">
      <c r="A160" s="4" t="s">
        <v>11</v>
      </c>
      <c r="B160" t="s">
        <v>92</v>
      </c>
      <c r="C160" t="s">
        <v>224</v>
      </c>
      <c r="D160">
        <v>100086</v>
      </c>
      <c r="E160" s="21">
        <v>1155</v>
      </c>
      <c r="G160" s="21" t="s">
        <v>212</v>
      </c>
      <c r="R160" s="21">
        <v>1155.1569999999999</v>
      </c>
      <c r="AF160" s="21">
        <f t="shared" si="99"/>
        <v>1155.1569999999999</v>
      </c>
      <c r="AG160" s="21">
        <f t="shared" si="100"/>
        <v>-0.15699999999992542</v>
      </c>
      <c r="AI160" s="21">
        <f t="shared" si="101"/>
        <v>0</v>
      </c>
      <c r="AJ160" s="21">
        <f t="shared" si="102"/>
        <v>0</v>
      </c>
      <c r="AK160" s="21">
        <f t="shared" si="103"/>
        <v>0</v>
      </c>
      <c r="AL160" s="21">
        <f t="shared" si="104"/>
        <v>0</v>
      </c>
      <c r="AM160" s="21">
        <f t="shared" si="105"/>
        <v>0</v>
      </c>
      <c r="AN160" s="21">
        <f t="shared" si="106"/>
        <v>0</v>
      </c>
      <c r="AP160" s="21">
        <f t="shared" si="107"/>
        <v>0</v>
      </c>
    </row>
    <row r="161" spans="1:42" x14ac:dyDescent="0.2">
      <c r="A161" s="4" t="s">
        <v>11</v>
      </c>
      <c r="B161" t="s">
        <v>91</v>
      </c>
      <c r="C161" t="s">
        <v>224</v>
      </c>
      <c r="D161">
        <v>100087</v>
      </c>
      <c r="E161" s="21">
        <v>1028</v>
      </c>
      <c r="G161" s="21" t="s">
        <v>212</v>
      </c>
      <c r="R161" s="21">
        <v>606.58600000000001</v>
      </c>
      <c r="V161" s="21">
        <v>421.52600000000001</v>
      </c>
      <c r="AF161" s="21">
        <f t="shared" si="99"/>
        <v>1028.1120000000001</v>
      </c>
      <c r="AG161" s="21">
        <f t="shared" si="100"/>
        <v>-0.11200000000008004</v>
      </c>
      <c r="AI161" s="21">
        <f t="shared" si="101"/>
        <v>0</v>
      </c>
      <c r="AJ161" s="21">
        <f t="shared" si="102"/>
        <v>0</v>
      </c>
      <c r="AK161" s="21">
        <f t="shared" si="103"/>
        <v>0</v>
      </c>
      <c r="AL161" s="21">
        <f t="shared" si="104"/>
        <v>0</v>
      </c>
      <c r="AM161" s="21">
        <f t="shared" si="105"/>
        <v>0</v>
      </c>
      <c r="AN161" s="21">
        <f t="shared" si="106"/>
        <v>0</v>
      </c>
      <c r="AP161" s="21">
        <f t="shared" si="107"/>
        <v>0</v>
      </c>
    </row>
    <row r="162" spans="1:42" x14ac:dyDescent="0.2">
      <c r="A162" s="4" t="s">
        <v>11</v>
      </c>
      <c r="B162" t="s">
        <v>93</v>
      </c>
      <c r="C162" t="s">
        <v>224</v>
      </c>
      <c r="D162">
        <v>100088</v>
      </c>
      <c r="E162" s="21">
        <v>704</v>
      </c>
      <c r="G162" s="21" t="s">
        <v>212</v>
      </c>
      <c r="R162" s="21">
        <v>415.065</v>
      </c>
      <c r="V162" s="21">
        <v>288.435</v>
      </c>
      <c r="AF162" s="21">
        <f t="shared" si="99"/>
        <v>703.5</v>
      </c>
      <c r="AG162" s="21">
        <f t="shared" si="100"/>
        <v>0.5</v>
      </c>
      <c r="AI162" s="21">
        <f t="shared" si="101"/>
        <v>0</v>
      </c>
      <c r="AJ162" s="21">
        <f t="shared" si="102"/>
        <v>0</v>
      </c>
      <c r="AK162" s="21">
        <f t="shared" si="103"/>
        <v>0</v>
      </c>
      <c r="AL162" s="21">
        <f t="shared" si="104"/>
        <v>0</v>
      </c>
      <c r="AM162" s="21">
        <f t="shared" si="105"/>
        <v>0</v>
      </c>
      <c r="AN162" s="21">
        <f t="shared" si="106"/>
        <v>0</v>
      </c>
      <c r="AP162" s="21">
        <f t="shared" si="107"/>
        <v>0</v>
      </c>
    </row>
    <row r="163" spans="1:42" x14ac:dyDescent="0.2">
      <c r="A163" s="4" t="s">
        <v>11</v>
      </c>
      <c r="B163" t="s">
        <v>94</v>
      </c>
      <c r="C163" t="s">
        <v>224</v>
      </c>
      <c r="D163">
        <v>100100</v>
      </c>
      <c r="E163" s="21">
        <v>503</v>
      </c>
      <c r="G163" s="21" t="s">
        <v>212</v>
      </c>
      <c r="R163" s="21">
        <v>503.09899999999999</v>
      </c>
      <c r="AF163" s="21">
        <f t="shared" si="99"/>
        <v>503.09899999999999</v>
      </c>
      <c r="AG163" s="21">
        <f t="shared" si="100"/>
        <v>-9.8999999999989541E-2</v>
      </c>
      <c r="AI163" s="21">
        <f t="shared" si="101"/>
        <v>0</v>
      </c>
      <c r="AJ163" s="21">
        <f t="shared" si="102"/>
        <v>0</v>
      </c>
      <c r="AK163" s="21">
        <f t="shared" si="103"/>
        <v>0</v>
      </c>
      <c r="AL163" s="21">
        <f t="shared" si="104"/>
        <v>0</v>
      </c>
      <c r="AM163" s="21">
        <f t="shared" si="105"/>
        <v>0</v>
      </c>
      <c r="AN163" s="21">
        <f t="shared" si="106"/>
        <v>0</v>
      </c>
      <c r="AP163" s="21">
        <f t="shared" si="107"/>
        <v>0</v>
      </c>
    </row>
    <row r="164" spans="1:42" x14ac:dyDescent="0.2">
      <c r="A164" s="4" t="s">
        <v>11</v>
      </c>
      <c r="B164" t="s">
        <v>108</v>
      </c>
      <c r="C164" t="s">
        <v>219</v>
      </c>
      <c r="D164">
        <v>100102</v>
      </c>
      <c r="E164" s="21">
        <v>1887</v>
      </c>
      <c r="G164" s="21" t="s">
        <v>190</v>
      </c>
      <c r="AF164" s="21">
        <f t="shared" si="99"/>
        <v>0</v>
      </c>
      <c r="AG164" s="21">
        <f t="shared" si="100"/>
        <v>1887</v>
      </c>
      <c r="AI164" s="21">
        <f t="shared" si="101"/>
        <v>0</v>
      </c>
      <c r="AJ164" s="21">
        <f t="shared" si="102"/>
        <v>0</v>
      </c>
      <c r="AK164" s="21">
        <f t="shared" si="103"/>
        <v>0</v>
      </c>
      <c r="AL164" s="21">
        <f t="shared" si="104"/>
        <v>0</v>
      </c>
      <c r="AM164" s="21">
        <f t="shared" si="105"/>
        <v>0</v>
      </c>
      <c r="AN164" s="21">
        <f t="shared" si="106"/>
        <v>0</v>
      </c>
      <c r="AP164" s="21">
        <f t="shared" si="107"/>
        <v>0</v>
      </c>
    </row>
    <row r="165" spans="1:42" x14ac:dyDescent="0.2">
      <c r="A165" s="4" t="s">
        <v>11</v>
      </c>
      <c r="B165" t="s">
        <v>95</v>
      </c>
      <c r="C165" t="s">
        <v>224</v>
      </c>
      <c r="D165">
        <v>100108</v>
      </c>
      <c r="E165" s="21">
        <v>1131</v>
      </c>
      <c r="G165" s="21" t="s">
        <v>212</v>
      </c>
      <c r="R165" s="21">
        <v>666.995</v>
      </c>
      <c r="V165" s="21">
        <v>463.505</v>
      </c>
      <c r="AF165" s="21">
        <f t="shared" si="99"/>
        <v>1130.5</v>
      </c>
      <c r="AG165" s="21">
        <f t="shared" si="100"/>
        <v>0.5</v>
      </c>
      <c r="AI165" s="21">
        <f t="shared" si="101"/>
        <v>0</v>
      </c>
      <c r="AJ165" s="21">
        <f t="shared" si="102"/>
        <v>0</v>
      </c>
      <c r="AK165" s="21">
        <f t="shared" si="103"/>
        <v>0</v>
      </c>
      <c r="AL165" s="21">
        <f t="shared" si="104"/>
        <v>0</v>
      </c>
      <c r="AM165" s="21">
        <f t="shared" si="105"/>
        <v>0</v>
      </c>
      <c r="AN165" s="21">
        <f t="shared" si="106"/>
        <v>0</v>
      </c>
      <c r="AP165" s="21">
        <f t="shared" si="107"/>
        <v>0</v>
      </c>
    </row>
    <row r="166" spans="1:42" x14ac:dyDescent="0.2">
      <c r="A166" s="4" t="s">
        <v>11</v>
      </c>
      <c r="B166" t="s">
        <v>109</v>
      </c>
      <c r="C166" t="s">
        <v>219</v>
      </c>
      <c r="D166">
        <v>100135</v>
      </c>
      <c r="E166" s="21">
        <v>1086</v>
      </c>
      <c r="G166" s="21" t="s">
        <v>190</v>
      </c>
      <c r="AF166" s="21">
        <f t="shared" si="99"/>
        <v>0</v>
      </c>
      <c r="AG166" s="21">
        <f t="shared" si="100"/>
        <v>1086</v>
      </c>
      <c r="AI166" s="21">
        <f t="shared" si="101"/>
        <v>0</v>
      </c>
      <c r="AJ166" s="21">
        <f t="shared" si="102"/>
        <v>0</v>
      </c>
      <c r="AK166" s="21">
        <f t="shared" si="103"/>
        <v>0</v>
      </c>
      <c r="AL166" s="21">
        <f t="shared" si="104"/>
        <v>0</v>
      </c>
      <c r="AM166" s="21">
        <f t="shared" si="105"/>
        <v>0</v>
      </c>
      <c r="AN166" s="21">
        <f t="shared" si="106"/>
        <v>0</v>
      </c>
      <c r="AP166" s="21">
        <f t="shared" si="107"/>
        <v>0</v>
      </c>
    </row>
    <row r="167" spans="1:42" x14ac:dyDescent="0.2">
      <c r="A167" s="4" t="s">
        <v>11</v>
      </c>
      <c r="B167" t="s">
        <v>221</v>
      </c>
      <c r="C167" t="s">
        <v>219</v>
      </c>
      <c r="D167">
        <v>100136</v>
      </c>
      <c r="E167" s="21">
        <v>1026</v>
      </c>
      <c r="G167" s="21" t="s">
        <v>190</v>
      </c>
      <c r="AF167" s="21">
        <f t="shared" si="99"/>
        <v>0</v>
      </c>
      <c r="AG167" s="21">
        <f t="shared" si="100"/>
        <v>1026</v>
      </c>
      <c r="AI167" s="21">
        <f t="shared" si="101"/>
        <v>0</v>
      </c>
      <c r="AJ167" s="21">
        <f t="shared" si="102"/>
        <v>0</v>
      </c>
      <c r="AK167" s="21">
        <f t="shared" si="103"/>
        <v>0</v>
      </c>
      <c r="AL167" s="21">
        <f t="shared" si="104"/>
        <v>0</v>
      </c>
      <c r="AM167" s="21">
        <f t="shared" si="105"/>
        <v>0</v>
      </c>
      <c r="AN167" s="21">
        <f t="shared" si="106"/>
        <v>0</v>
      </c>
      <c r="AP167" s="21">
        <f t="shared" si="107"/>
        <v>0</v>
      </c>
    </row>
    <row r="168" spans="1:42" x14ac:dyDescent="0.2">
      <c r="A168" s="4" t="s">
        <v>11</v>
      </c>
      <c r="B168" t="s">
        <v>110</v>
      </c>
      <c r="C168" t="s">
        <v>219</v>
      </c>
      <c r="D168">
        <v>100137</v>
      </c>
      <c r="E168" s="21">
        <v>3156</v>
      </c>
      <c r="G168" s="21" t="s">
        <v>190</v>
      </c>
      <c r="AF168" s="21">
        <f t="shared" si="99"/>
        <v>0</v>
      </c>
      <c r="AG168" s="21">
        <f t="shared" si="100"/>
        <v>3156</v>
      </c>
      <c r="AI168" s="21">
        <f t="shared" si="101"/>
        <v>0</v>
      </c>
      <c r="AJ168" s="21">
        <f t="shared" si="102"/>
        <v>0</v>
      </c>
      <c r="AK168" s="21">
        <f t="shared" si="103"/>
        <v>0</v>
      </c>
      <c r="AL168" s="21">
        <f t="shared" si="104"/>
        <v>0</v>
      </c>
      <c r="AM168" s="21">
        <f t="shared" si="105"/>
        <v>0</v>
      </c>
      <c r="AN168" s="21">
        <f t="shared" si="106"/>
        <v>0</v>
      </c>
      <c r="AP168" s="21">
        <f t="shared" si="107"/>
        <v>0</v>
      </c>
    </row>
    <row r="169" spans="1:42" x14ac:dyDescent="0.2">
      <c r="A169" s="4" t="s">
        <v>11</v>
      </c>
      <c r="B169" t="s">
        <v>111</v>
      </c>
      <c r="C169" t="s">
        <v>219</v>
      </c>
      <c r="D169">
        <v>100144</v>
      </c>
      <c r="E169" s="21">
        <v>0</v>
      </c>
      <c r="AF169" s="21">
        <f t="shared" si="99"/>
        <v>0</v>
      </c>
      <c r="AG169" s="21">
        <f t="shared" si="100"/>
        <v>0</v>
      </c>
      <c r="AI169" s="21">
        <f t="shared" si="101"/>
        <v>0</v>
      </c>
      <c r="AJ169" s="21">
        <f t="shared" si="102"/>
        <v>0</v>
      </c>
      <c r="AK169" s="21">
        <f t="shared" si="103"/>
        <v>0</v>
      </c>
      <c r="AL169" s="21">
        <f t="shared" si="104"/>
        <v>0</v>
      </c>
      <c r="AM169" s="21">
        <f t="shared" si="105"/>
        <v>0</v>
      </c>
      <c r="AN169" s="21">
        <f t="shared" si="106"/>
        <v>0</v>
      </c>
      <c r="AP169" s="21">
        <f t="shared" si="107"/>
        <v>0</v>
      </c>
    </row>
    <row r="170" spans="1:42" x14ac:dyDescent="0.2">
      <c r="A170" s="4" t="s">
        <v>11</v>
      </c>
      <c r="B170" t="s">
        <v>112</v>
      </c>
      <c r="C170" t="s">
        <v>219</v>
      </c>
      <c r="D170">
        <v>100145</v>
      </c>
      <c r="E170" s="21">
        <v>1973</v>
      </c>
      <c r="G170" s="21" t="s">
        <v>212</v>
      </c>
      <c r="T170" s="21">
        <v>600</v>
      </c>
      <c r="Y170" s="21">
        <v>600</v>
      </c>
      <c r="AC170" s="21">
        <v>80</v>
      </c>
      <c r="AF170" s="21">
        <f t="shared" si="99"/>
        <v>1280</v>
      </c>
      <c r="AG170" s="21">
        <f t="shared" si="100"/>
        <v>693</v>
      </c>
      <c r="AJ170" s="21">
        <f t="shared" si="102"/>
        <v>0</v>
      </c>
      <c r="AK170" s="21">
        <f t="shared" si="103"/>
        <v>0</v>
      </c>
      <c r="AL170" s="21">
        <f t="shared" si="104"/>
        <v>0</v>
      </c>
      <c r="AM170" s="21">
        <f t="shared" si="105"/>
        <v>0</v>
      </c>
      <c r="AN170" s="21">
        <f t="shared" si="106"/>
        <v>0</v>
      </c>
      <c r="AP170" s="21">
        <f t="shared" si="107"/>
        <v>0</v>
      </c>
    </row>
    <row r="171" spans="1:42" x14ac:dyDescent="0.2">
      <c r="A171" s="4" t="s">
        <v>11</v>
      </c>
      <c r="B171" t="s">
        <v>118</v>
      </c>
      <c r="C171" t="s">
        <v>213</v>
      </c>
      <c r="D171">
        <v>100178</v>
      </c>
      <c r="E171" s="21">
        <v>0</v>
      </c>
      <c r="AF171" s="21">
        <f t="shared" si="99"/>
        <v>0</v>
      </c>
      <c r="AG171" s="21">
        <f t="shared" si="100"/>
        <v>0</v>
      </c>
      <c r="AI171" s="21">
        <f t="shared" si="101"/>
        <v>0</v>
      </c>
      <c r="AJ171" s="21">
        <f t="shared" si="102"/>
        <v>0</v>
      </c>
      <c r="AK171" s="21">
        <f t="shared" si="103"/>
        <v>0</v>
      </c>
      <c r="AL171" s="21">
        <f t="shared" si="104"/>
        <v>0</v>
      </c>
      <c r="AM171" s="21">
        <f t="shared" si="105"/>
        <v>0</v>
      </c>
      <c r="AN171" s="21">
        <f t="shared" si="106"/>
        <v>0</v>
      </c>
      <c r="AP171" s="21">
        <f t="shared" si="107"/>
        <v>0</v>
      </c>
    </row>
    <row r="172" spans="1:42" x14ac:dyDescent="0.2">
      <c r="A172" s="4" t="s">
        <v>11</v>
      </c>
      <c r="B172" s="14" t="s">
        <v>102</v>
      </c>
      <c r="C172" s="14" t="s">
        <v>285</v>
      </c>
      <c r="D172" s="14">
        <v>100222</v>
      </c>
      <c r="E172" s="21">
        <v>864</v>
      </c>
      <c r="G172" s="21" t="s">
        <v>212</v>
      </c>
      <c r="N172" s="21">
        <v>129.6</v>
      </c>
      <c r="R172" s="21">
        <v>216</v>
      </c>
      <c r="S172" s="21">
        <v>86.4</v>
      </c>
      <c r="T172" s="21">
        <v>129.6</v>
      </c>
      <c r="U172" s="21">
        <v>86.4</v>
      </c>
      <c r="Y172" s="21">
        <v>129.6</v>
      </c>
      <c r="Z172" s="21">
        <v>43.2</v>
      </c>
      <c r="AA172" s="21">
        <v>43.2</v>
      </c>
      <c r="AF172" s="21">
        <f t="shared" si="99"/>
        <v>864.00000000000011</v>
      </c>
      <c r="AG172" s="21">
        <f t="shared" si="100"/>
        <v>0</v>
      </c>
      <c r="AI172" s="21">
        <f t="shared" si="101"/>
        <v>0</v>
      </c>
      <c r="AJ172" s="21">
        <f t="shared" si="102"/>
        <v>0</v>
      </c>
      <c r="AK172" s="21">
        <f t="shared" si="103"/>
        <v>0</v>
      </c>
      <c r="AL172" s="21">
        <f t="shared" si="104"/>
        <v>0</v>
      </c>
      <c r="AM172" s="21">
        <f t="shared" si="105"/>
        <v>0</v>
      </c>
      <c r="AN172" s="21">
        <f t="shared" si="106"/>
        <v>129.6</v>
      </c>
      <c r="AP172" s="21">
        <f t="shared" si="107"/>
        <v>129.6</v>
      </c>
    </row>
    <row r="173" spans="1:42" x14ac:dyDescent="0.2">
      <c r="A173" s="4" t="s">
        <v>11</v>
      </c>
      <c r="B173" s="14" t="s">
        <v>103</v>
      </c>
      <c r="C173" s="14" t="s">
        <v>284</v>
      </c>
      <c r="D173" s="14">
        <v>100223</v>
      </c>
      <c r="E173" s="21">
        <v>668</v>
      </c>
      <c r="G173" s="21" t="s">
        <v>212</v>
      </c>
      <c r="N173" s="21">
        <v>32.735999999999997</v>
      </c>
      <c r="O173" s="21">
        <v>2.004</v>
      </c>
      <c r="P173" s="21">
        <v>3.34</v>
      </c>
      <c r="Q173" s="21">
        <v>3.34</v>
      </c>
      <c r="R173" s="21">
        <v>180.38</v>
      </c>
      <c r="S173" s="21">
        <v>26.722999999999999</v>
      </c>
      <c r="T173" s="21">
        <v>182.38399999999999</v>
      </c>
      <c r="U173" s="21">
        <v>56.786000000000001</v>
      </c>
      <c r="V173" s="21">
        <v>153.65700000000001</v>
      </c>
      <c r="Y173" s="21">
        <v>4.008</v>
      </c>
      <c r="AA173" s="21">
        <v>14.03</v>
      </c>
      <c r="AB173" s="21">
        <v>8.6850000000000005</v>
      </c>
      <c r="AF173" s="21">
        <f t="shared" si="99"/>
        <v>668.07299999999998</v>
      </c>
      <c r="AG173" s="21">
        <f t="shared" si="100"/>
        <v>-7.2999999999979082E-2</v>
      </c>
      <c r="AI173" s="21">
        <f t="shared" si="101"/>
        <v>0</v>
      </c>
      <c r="AJ173" s="21">
        <f t="shared" si="102"/>
        <v>0</v>
      </c>
      <c r="AK173" s="21">
        <f t="shared" si="103"/>
        <v>0</v>
      </c>
      <c r="AL173" s="21">
        <f t="shared" si="104"/>
        <v>0</v>
      </c>
      <c r="AM173" s="21">
        <f t="shared" si="105"/>
        <v>0</v>
      </c>
      <c r="AN173" s="21">
        <f t="shared" si="106"/>
        <v>32.735999999999997</v>
      </c>
      <c r="AP173" s="21">
        <f t="shared" si="107"/>
        <v>32.735999999999997</v>
      </c>
    </row>
    <row r="174" spans="1:42" x14ac:dyDescent="0.2">
      <c r="A174" s="4" t="s">
        <v>11</v>
      </c>
      <c r="B174" s="14" t="s">
        <v>96</v>
      </c>
      <c r="C174" s="14" t="s">
        <v>224</v>
      </c>
      <c r="D174" s="14">
        <v>100231</v>
      </c>
      <c r="E174" s="21">
        <v>0</v>
      </c>
      <c r="AF174" s="21">
        <f t="shared" si="99"/>
        <v>0</v>
      </c>
      <c r="AG174" s="21">
        <f t="shared" si="100"/>
        <v>0</v>
      </c>
      <c r="AI174" s="21">
        <f t="shared" si="101"/>
        <v>0</v>
      </c>
      <c r="AJ174" s="21">
        <f t="shared" si="102"/>
        <v>0</v>
      </c>
      <c r="AK174" s="21">
        <f t="shared" si="103"/>
        <v>0</v>
      </c>
      <c r="AL174" s="21">
        <f t="shared" si="104"/>
        <v>0</v>
      </c>
      <c r="AM174" s="21">
        <f t="shared" si="105"/>
        <v>0</v>
      </c>
      <c r="AN174" s="21">
        <f t="shared" si="106"/>
        <v>0</v>
      </c>
      <c r="AP174" s="21">
        <f t="shared" si="107"/>
        <v>0</v>
      </c>
    </row>
    <row r="175" spans="1:42" x14ac:dyDescent="0.2">
      <c r="A175" s="4" t="s">
        <v>11</v>
      </c>
      <c r="B175" s="14" t="s">
        <v>97</v>
      </c>
      <c r="C175" s="14" t="s">
        <v>227</v>
      </c>
      <c r="D175" s="14">
        <v>100233</v>
      </c>
      <c r="E175" s="21">
        <v>0</v>
      </c>
      <c r="AF175" s="21">
        <f t="shared" si="99"/>
        <v>0</v>
      </c>
      <c r="AG175" s="21">
        <f t="shared" si="100"/>
        <v>0</v>
      </c>
      <c r="AI175" s="21">
        <f t="shared" si="101"/>
        <v>0</v>
      </c>
      <c r="AJ175" s="21">
        <f t="shared" si="102"/>
        <v>0</v>
      </c>
      <c r="AK175" s="21">
        <f t="shared" si="103"/>
        <v>0</v>
      </c>
      <c r="AL175" s="21">
        <f t="shared" si="104"/>
        <v>0</v>
      </c>
      <c r="AM175" s="21">
        <f t="shared" si="105"/>
        <v>0</v>
      </c>
      <c r="AN175" s="21">
        <f t="shared" si="106"/>
        <v>0</v>
      </c>
      <c r="AP175" s="21">
        <f t="shared" si="107"/>
        <v>0</v>
      </c>
    </row>
    <row r="176" spans="1:42" x14ac:dyDescent="0.2">
      <c r="A176" s="4" t="s">
        <v>11</v>
      </c>
      <c r="B176" s="14" t="s">
        <v>104</v>
      </c>
      <c r="C176" s="14" t="s">
        <v>283</v>
      </c>
      <c r="D176" s="14">
        <v>100252</v>
      </c>
      <c r="E176" s="21">
        <v>1253</v>
      </c>
      <c r="G176" s="21" t="s">
        <v>212</v>
      </c>
      <c r="P176" s="21">
        <v>150.327</v>
      </c>
      <c r="R176" s="21">
        <v>150.327</v>
      </c>
      <c r="S176" s="21">
        <v>150.327</v>
      </c>
      <c r="T176" s="21">
        <v>25.053999999999998</v>
      </c>
      <c r="U176" s="21">
        <v>150.327</v>
      </c>
      <c r="V176" s="21">
        <v>250.54499999999999</v>
      </c>
      <c r="Y176" s="21">
        <v>375.81799999999998</v>
      </c>
      <c r="AF176" s="21">
        <f t="shared" si="99"/>
        <v>1252.7249999999999</v>
      </c>
      <c r="AG176" s="21">
        <f t="shared" si="100"/>
        <v>0.27500000000009095</v>
      </c>
      <c r="AI176" s="21">
        <f t="shared" si="101"/>
        <v>0</v>
      </c>
      <c r="AJ176" s="21">
        <f t="shared" si="102"/>
        <v>0</v>
      </c>
      <c r="AK176" s="21">
        <f t="shared" si="103"/>
        <v>0</v>
      </c>
      <c r="AL176" s="21">
        <f t="shared" si="104"/>
        <v>0</v>
      </c>
      <c r="AM176" s="21">
        <f t="shared" si="105"/>
        <v>0</v>
      </c>
      <c r="AN176" s="21">
        <f t="shared" si="106"/>
        <v>0</v>
      </c>
      <c r="AP176" s="21">
        <f t="shared" si="107"/>
        <v>0</v>
      </c>
    </row>
    <row r="177" spans="1:42" x14ac:dyDescent="0.2">
      <c r="A177" s="4" t="s">
        <v>11</v>
      </c>
      <c r="B177" s="14" t="s">
        <v>105</v>
      </c>
      <c r="C177" s="14" t="s">
        <v>289</v>
      </c>
      <c r="D177" s="14">
        <v>100882</v>
      </c>
      <c r="E177" s="21">
        <v>1753</v>
      </c>
      <c r="G177" s="21" t="s">
        <v>212</v>
      </c>
      <c r="N177" s="21">
        <v>409.68</v>
      </c>
      <c r="P177" s="21">
        <v>5</v>
      </c>
      <c r="Q177" s="21">
        <v>5</v>
      </c>
      <c r="R177" s="21">
        <v>222</v>
      </c>
      <c r="S177" s="21">
        <v>222</v>
      </c>
      <c r="T177" s="21">
        <v>222</v>
      </c>
      <c r="U177" s="21">
        <v>222</v>
      </c>
      <c r="V177" s="21">
        <v>222</v>
      </c>
      <c r="Y177" s="21">
        <v>223</v>
      </c>
      <c r="AF177" s="21">
        <f t="shared" si="99"/>
        <v>1752.68</v>
      </c>
      <c r="AG177" s="21">
        <f t="shared" si="100"/>
        <v>0.31999999999993634</v>
      </c>
      <c r="AI177" s="21">
        <f t="shared" si="101"/>
        <v>0</v>
      </c>
      <c r="AJ177" s="21">
        <f t="shared" si="102"/>
        <v>0</v>
      </c>
      <c r="AK177" s="21">
        <f t="shared" si="103"/>
        <v>0</v>
      </c>
      <c r="AL177" s="21">
        <f t="shared" si="104"/>
        <v>0</v>
      </c>
      <c r="AM177" s="21">
        <f t="shared" si="105"/>
        <v>0</v>
      </c>
      <c r="AN177" s="21">
        <f t="shared" si="106"/>
        <v>409.68</v>
      </c>
      <c r="AP177" s="21">
        <f t="shared" si="107"/>
        <v>409.68</v>
      </c>
    </row>
    <row r="178" spans="1:42" x14ac:dyDescent="0.2">
      <c r="A178" s="4" t="s">
        <v>11</v>
      </c>
      <c r="B178" s="14" t="s">
        <v>106</v>
      </c>
      <c r="C178" s="14" t="s">
        <v>288</v>
      </c>
      <c r="D178" s="14">
        <v>100883</v>
      </c>
      <c r="E178" s="21">
        <v>521</v>
      </c>
      <c r="G178" s="21" t="s">
        <v>212</v>
      </c>
      <c r="N178" s="21">
        <v>130.28299999999999</v>
      </c>
      <c r="P178" s="21">
        <v>26.056999999999999</v>
      </c>
      <c r="Q178" s="21">
        <v>26.056999999999999</v>
      </c>
      <c r="R178" s="21">
        <v>52.113</v>
      </c>
      <c r="S178" s="21">
        <v>26.056999999999999</v>
      </c>
      <c r="T178" s="21">
        <v>52.113</v>
      </c>
      <c r="U178" s="21">
        <v>52.113</v>
      </c>
      <c r="V178" s="21">
        <v>52.113</v>
      </c>
      <c r="X178" s="21">
        <v>5.2110000000000003</v>
      </c>
      <c r="Y178" s="21">
        <v>78.17</v>
      </c>
      <c r="Z178" s="21">
        <v>5.2110000000000003</v>
      </c>
      <c r="AB178" s="21">
        <v>10.423</v>
      </c>
      <c r="AC178" s="21">
        <v>5.2110000000000003</v>
      </c>
      <c r="AF178" s="21">
        <f t="shared" si="99"/>
        <v>521.13199999999995</v>
      </c>
      <c r="AG178" s="21">
        <f t="shared" si="100"/>
        <v>-0.13199999999994816</v>
      </c>
      <c r="AI178" s="21">
        <f t="shared" si="101"/>
        <v>0</v>
      </c>
      <c r="AJ178" s="21">
        <f t="shared" si="102"/>
        <v>0</v>
      </c>
      <c r="AK178" s="21">
        <f t="shared" si="103"/>
        <v>0</v>
      </c>
      <c r="AL178" s="21">
        <f t="shared" si="104"/>
        <v>0</v>
      </c>
      <c r="AM178" s="21">
        <f t="shared" si="105"/>
        <v>0</v>
      </c>
      <c r="AN178" s="21">
        <f t="shared" si="106"/>
        <v>130.28299999999999</v>
      </c>
      <c r="AP178" s="21">
        <f t="shared" si="107"/>
        <v>130.28299999999999</v>
      </c>
    </row>
    <row r="179" spans="1:42" x14ac:dyDescent="0.2">
      <c r="A179" s="4" t="s">
        <v>11</v>
      </c>
      <c r="B179" s="14" t="s">
        <v>218</v>
      </c>
      <c r="C179" s="14" t="s">
        <v>216</v>
      </c>
      <c r="D179" s="14">
        <v>102741</v>
      </c>
      <c r="E179" s="21">
        <v>1554</v>
      </c>
      <c r="G179" s="21" t="s">
        <v>190</v>
      </c>
      <c r="AF179" s="21">
        <f t="shared" si="99"/>
        <v>0</v>
      </c>
      <c r="AG179" s="21">
        <f t="shared" si="100"/>
        <v>1554</v>
      </c>
      <c r="AI179" s="21">
        <f t="shared" si="101"/>
        <v>0</v>
      </c>
      <c r="AJ179" s="21">
        <f t="shared" si="102"/>
        <v>0</v>
      </c>
      <c r="AK179" s="21">
        <f t="shared" si="103"/>
        <v>0</v>
      </c>
      <c r="AL179" s="21">
        <f t="shared" si="104"/>
        <v>0</v>
      </c>
      <c r="AM179" s="21">
        <f t="shared" si="105"/>
        <v>0</v>
      </c>
      <c r="AN179" s="21">
        <f t="shared" si="106"/>
        <v>0</v>
      </c>
      <c r="AP179" s="21">
        <f t="shared" si="107"/>
        <v>0</v>
      </c>
    </row>
    <row r="180" spans="1:42" x14ac:dyDescent="0.2">
      <c r="A180" s="4" t="s">
        <v>11</v>
      </c>
      <c r="B180" s="14" t="s">
        <v>113</v>
      </c>
      <c r="C180" s="14" t="s">
        <v>219</v>
      </c>
      <c r="D180" s="14">
        <v>103226</v>
      </c>
      <c r="E180" s="21">
        <v>784</v>
      </c>
      <c r="G180" s="21" t="s">
        <v>190</v>
      </c>
      <c r="AF180" s="21">
        <f t="shared" si="99"/>
        <v>0</v>
      </c>
      <c r="AG180" s="21">
        <f t="shared" si="100"/>
        <v>784</v>
      </c>
      <c r="AI180" s="21">
        <f t="shared" si="101"/>
        <v>0</v>
      </c>
      <c r="AJ180" s="21">
        <f t="shared" si="102"/>
        <v>0</v>
      </c>
      <c r="AK180" s="21">
        <f t="shared" si="103"/>
        <v>0</v>
      </c>
      <c r="AL180" s="21">
        <f t="shared" si="104"/>
        <v>0</v>
      </c>
      <c r="AM180" s="21">
        <f t="shared" si="105"/>
        <v>0</v>
      </c>
      <c r="AN180" s="21">
        <f t="shared" si="106"/>
        <v>0</v>
      </c>
      <c r="AP180" s="21">
        <f t="shared" si="107"/>
        <v>0</v>
      </c>
    </row>
    <row r="181" spans="1:42" x14ac:dyDescent="0.2">
      <c r="A181" s="4" t="s">
        <v>11</v>
      </c>
      <c r="B181" s="14" t="s">
        <v>114</v>
      </c>
      <c r="C181" s="14" t="s">
        <v>219</v>
      </c>
      <c r="D181" s="14">
        <v>103243</v>
      </c>
      <c r="E181" s="21">
        <v>107</v>
      </c>
      <c r="G181" s="21" t="s">
        <v>190</v>
      </c>
      <c r="AF181" s="21">
        <f t="shared" si="99"/>
        <v>0</v>
      </c>
      <c r="AG181" s="21">
        <f t="shared" si="100"/>
        <v>107</v>
      </c>
      <c r="AI181" s="21">
        <f t="shared" si="101"/>
        <v>0</v>
      </c>
      <c r="AJ181" s="21">
        <f t="shared" si="102"/>
        <v>0</v>
      </c>
      <c r="AK181" s="21">
        <f t="shared" si="103"/>
        <v>0</v>
      </c>
      <c r="AL181" s="21">
        <f t="shared" si="104"/>
        <v>0</v>
      </c>
      <c r="AM181" s="21">
        <f t="shared" si="105"/>
        <v>0</v>
      </c>
      <c r="AN181" s="21">
        <f t="shared" si="106"/>
        <v>0</v>
      </c>
      <c r="AP181" s="21">
        <f t="shared" si="107"/>
        <v>0</v>
      </c>
    </row>
    <row r="182" spans="1:42" x14ac:dyDescent="0.2">
      <c r="A182" s="4" t="s">
        <v>11</v>
      </c>
      <c r="B182" t="s">
        <v>115</v>
      </c>
      <c r="C182" t="s">
        <v>219</v>
      </c>
      <c r="D182">
        <v>103245</v>
      </c>
      <c r="E182" s="21">
        <v>160</v>
      </c>
      <c r="G182" s="21" t="s">
        <v>190</v>
      </c>
      <c r="AF182" s="21">
        <f t="shared" si="99"/>
        <v>0</v>
      </c>
      <c r="AG182" s="21">
        <f t="shared" si="100"/>
        <v>160</v>
      </c>
      <c r="AI182" s="21">
        <f t="shared" si="101"/>
        <v>0</v>
      </c>
      <c r="AJ182" s="21">
        <f t="shared" si="102"/>
        <v>0</v>
      </c>
      <c r="AK182" s="21">
        <f t="shared" si="103"/>
        <v>0</v>
      </c>
      <c r="AL182" s="21">
        <f t="shared" si="104"/>
        <v>0</v>
      </c>
      <c r="AM182" s="21">
        <f t="shared" si="105"/>
        <v>0</v>
      </c>
      <c r="AN182" s="21">
        <f t="shared" si="106"/>
        <v>0</v>
      </c>
      <c r="AP182" s="21">
        <f t="shared" si="107"/>
        <v>0</v>
      </c>
    </row>
    <row r="183" spans="1:42" x14ac:dyDescent="0.2">
      <c r="A183" s="4" t="s">
        <v>11</v>
      </c>
      <c r="B183" t="s">
        <v>98</v>
      </c>
      <c r="C183" t="s">
        <v>224</v>
      </c>
      <c r="D183">
        <v>103246</v>
      </c>
      <c r="E183" s="21">
        <v>292</v>
      </c>
      <c r="G183" s="21" t="s">
        <v>212</v>
      </c>
      <c r="R183" s="21">
        <v>172.28</v>
      </c>
      <c r="V183" s="21">
        <v>119.72</v>
      </c>
      <c r="AF183" s="21">
        <f t="shared" si="99"/>
        <v>292</v>
      </c>
      <c r="AG183" s="21">
        <f t="shared" si="100"/>
        <v>0</v>
      </c>
      <c r="AI183" s="21">
        <f t="shared" si="101"/>
        <v>0</v>
      </c>
      <c r="AJ183" s="21">
        <f t="shared" si="102"/>
        <v>0</v>
      </c>
      <c r="AK183" s="21">
        <f t="shared" si="103"/>
        <v>0</v>
      </c>
      <c r="AL183" s="21">
        <f t="shared" si="104"/>
        <v>0</v>
      </c>
      <c r="AM183" s="21">
        <f t="shared" si="105"/>
        <v>0</v>
      </c>
      <c r="AN183" s="21">
        <f t="shared" si="106"/>
        <v>0</v>
      </c>
      <c r="AP183" s="21">
        <f t="shared" si="107"/>
        <v>0</v>
      </c>
    </row>
    <row r="184" spans="1:42" x14ac:dyDescent="0.2">
      <c r="A184" s="4" t="s">
        <v>11</v>
      </c>
      <c r="B184" t="s">
        <v>222</v>
      </c>
      <c r="C184" t="s">
        <v>219</v>
      </c>
      <c r="D184">
        <v>103247</v>
      </c>
      <c r="E184" s="21">
        <v>1862</v>
      </c>
      <c r="G184" s="21" t="s">
        <v>190</v>
      </c>
      <c r="AF184" s="21">
        <f t="shared" si="99"/>
        <v>0</v>
      </c>
      <c r="AG184" s="21">
        <f t="shared" si="100"/>
        <v>1862</v>
      </c>
      <c r="AI184" s="21">
        <f t="shared" si="101"/>
        <v>0</v>
      </c>
      <c r="AJ184" s="21">
        <f t="shared" si="102"/>
        <v>0</v>
      </c>
      <c r="AK184" s="21">
        <f t="shared" si="103"/>
        <v>0</v>
      </c>
      <c r="AL184" s="21">
        <f t="shared" si="104"/>
        <v>0</v>
      </c>
      <c r="AM184" s="21">
        <f t="shared" si="105"/>
        <v>0</v>
      </c>
      <c r="AN184" s="21">
        <f t="shared" si="106"/>
        <v>0</v>
      </c>
      <c r="AP184" s="21">
        <f t="shared" si="107"/>
        <v>0</v>
      </c>
    </row>
    <row r="185" spans="1:42" x14ac:dyDescent="0.2">
      <c r="A185" s="4" t="s">
        <v>11</v>
      </c>
      <c r="B185" t="s">
        <v>99</v>
      </c>
      <c r="C185" t="s">
        <v>224</v>
      </c>
      <c r="D185">
        <v>103885</v>
      </c>
      <c r="E185" s="21">
        <v>468</v>
      </c>
      <c r="G185" s="21" t="s">
        <v>212</v>
      </c>
      <c r="R185" s="21">
        <v>276.12</v>
      </c>
      <c r="V185" s="21">
        <v>191.88</v>
      </c>
      <c r="AF185" s="21">
        <f t="shared" si="99"/>
        <v>468</v>
      </c>
      <c r="AG185" s="21">
        <f t="shared" si="100"/>
        <v>0</v>
      </c>
      <c r="AI185" s="21">
        <f t="shared" si="101"/>
        <v>0</v>
      </c>
      <c r="AJ185" s="21">
        <f t="shared" si="102"/>
        <v>0</v>
      </c>
      <c r="AK185" s="21">
        <f t="shared" si="103"/>
        <v>0</v>
      </c>
      <c r="AL185" s="21">
        <f t="shared" si="104"/>
        <v>0</v>
      </c>
      <c r="AM185" s="21">
        <f t="shared" si="105"/>
        <v>0</v>
      </c>
      <c r="AN185" s="21">
        <f t="shared" si="106"/>
        <v>0</v>
      </c>
      <c r="AP185" s="21">
        <f t="shared" si="107"/>
        <v>0</v>
      </c>
    </row>
    <row r="186" spans="1:42" x14ac:dyDescent="0.2">
      <c r="A186" s="4" t="s">
        <v>11</v>
      </c>
      <c r="B186" t="s">
        <v>100</v>
      </c>
      <c r="C186" t="s">
        <v>224</v>
      </c>
      <c r="D186">
        <v>103886</v>
      </c>
      <c r="E186" s="21">
        <v>147</v>
      </c>
      <c r="G186" s="21" t="s">
        <v>212</v>
      </c>
      <c r="T186" s="21">
        <v>73.349999999999994</v>
      </c>
      <c r="X186" s="21">
        <v>73.349999999999994</v>
      </c>
      <c r="AF186" s="21">
        <f t="shared" si="99"/>
        <v>146.69999999999999</v>
      </c>
      <c r="AG186" s="21">
        <f t="shared" si="100"/>
        <v>0.30000000000001137</v>
      </c>
      <c r="AI186" s="21">
        <f t="shared" si="101"/>
        <v>0</v>
      </c>
      <c r="AJ186" s="21">
        <f t="shared" si="102"/>
        <v>0</v>
      </c>
      <c r="AK186" s="21">
        <f t="shared" si="103"/>
        <v>0</v>
      </c>
      <c r="AL186" s="21">
        <f t="shared" si="104"/>
        <v>0</v>
      </c>
      <c r="AM186" s="21">
        <f t="shared" si="105"/>
        <v>0</v>
      </c>
      <c r="AN186" s="21">
        <f t="shared" si="106"/>
        <v>0</v>
      </c>
      <c r="AP186" s="21">
        <f t="shared" si="107"/>
        <v>0</v>
      </c>
    </row>
    <row r="187" spans="1:42" x14ac:dyDescent="0.2">
      <c r="A187" s="4" t="s">
        <v>11</v>
      </c>
      <c r="B187" t="s">
        <v>101</v>
      </c>
      <c r="C187" t="s">
        <v>224</v>
      </c>
      <c r="D187">
        <v>103887</v>
      </c>
      <c r="E187" s="21">
        <v>236</v>
      </c>
      <c r="G187" s="21" t="s">
        <v>212</v>
      </c>
      <c r="W187" s="21">
        <v>235.94</v>
      </c>
      <c r="AF187" s="21">
        <f t="shared" si="99"/>
        <v>235.94</v>
      </c>
      <c r="AG187" s="21">
        <f t="shared" si="100"/>
        <v>6.0000000000002274E-2</v>
      </c>
      <c r="AI187" s="21">
        <f t="shared" si="101"/>
        <v>0</v>
      </c>
      <c r="AJ187" s="21">
        <f t="shared" si="102"/>
        <v>0</v>
      </c>
      <c r="AK187" s="21">
        <f t="shared" si="103"/>
        <v>0</v>
      </c>
      <c r="AL187" s="21">
        <f t="shared" si="104"/>
        <v>0</v>
      </c>
      <c r="AM187" s="21">
        <f t="shared" si="105"/>
        <v>0</v>
      </c>
      <c r="AN187" s="21">
        <f t="shared" si="106"/>
        <v>0</v>
      </c>
      <c r="AP187" s="21">
        <f t="shared" si="107"/>
        <v>0</v>
      </c>
    </row>
    <row r="188" spans="1:42" x14ac:dyDescent="0.2">
      <c r="A188" s="4" t="s">
        <v>11</v>
      </c>
      <c r="B188" t="s">
        <v>217</v>
      </c>
      <c r="C188" t="s">
        <v>215</v>
      </c>
      <c r="D188">
        <v>140196</v>
      </c>
      <c r="E188" s="21">
        <v>2000</v>
      </c>
      <c r="G188" s="21" t="s">
        <v>212</v>
      </c>
      <c r="I188" s="21">
        <v>39.999000000000002</v>
      </c>
      <c r="J188" s="21">
        <v>39.999000000000002</v>
      </c>
      <c r="K188" s="21">
        <v>39.999000000000002</v>
      </c>
      <c r="L188" s="21">
        <v>39.999000000000002</v>
      </c>
      <c r="M188" s="21">
        <v>39.999000000000002</v>
      </c>
      <c r="N188" s="21">
        <v>99.998999999999995</v>
      </c>
      <c r="O188" s="21">
        <v>39.999000000000002</v>
      </c>
      <c r="P188" s="21">
        <v>99.998999999999995</v>
      </c>
      <c r="Q188" s="21">
        <v>99.998999999999995</v>
      </c>
      <c r="R188" s="21">
        <v>299.99599999999998</v>
      </c>
      <c r="S188" s="21">
        <v>99.998999999999995</v>
      </c>
      <c r="T188" s="21">
        <v>99.998999999999995</v>
      </c>
      <c r="U188" s="21">
        <v>99.998999999999995</v>
      </c>
      <c r="V188" s="21">
        <v>99.998999999999995</v>
      </c>
      <c r="W188" s="21">
        <v>99.998999999999995</v>
      </c>
      <c r="X188" s="21">
        <v>99.998999999999995</v>
      </c>
      <c r="Y188" s="21">
        <v>399.995</v>
      </c>
      <c r="Z188" s="21">
        <v>39.999000000000002</v>
      </c>
      <c r="AA188" s="21">
        <v>39.999000000000002</v>
      </c>
      <c r="AB188" s="21">
        <v>39.999000000000002</v>
      </c>
      <c r="AC188" s="21">
        <v>39.999000000000002</v>
      </c>
      <c r="AF188" s="21">
        <f t="shared" si="99"/>
        <v>1999.9720000000002</v>
      </c>
      <c r="AG188" s="21">
        <f t="shared" si="100"/>
        <v>2.7999999999792635E-2</v>
      </c>
      <c r="AI188" s="21">
        <f t="shared" si="101"/>
        <v>39.999000000000002</v>
      </c>
      <c r="AJ188" s="21">
        <f t="shared" si="102"/>
        <v>39.999000000000002</v>
      </c>
      <c r="AK188" s="21">
        <f t="shared" si="103"/>
        <v>39.999000000000002</v>
      </c>
      <c r="AL188" s="21">
        <f t="shared" si="104"/>
        <v>39.999000000000002</v>
      </c>
      <c r="AM188" s="21">
        <f t="shared" si="105"/>
        <v>39.999000000000002</v>
      </c>
      <c r="AN188" s="21">
        <f t="shared" si="106"/>
        <v>99.998999999999995</v>
      </c>
      <c r="AP188" s="21">
        <f t="shared" si="107"/>
        <v>299.99400000000003</v>
      </c>
    </row>
    <row r="189" spans="1:42" x14ac:dyDescent="0.2">
      <c r="A189" s="4" t="s">
        <v>11</v>
      </c>
      <c r="B189" t="s">
        <v>119</v>
      </c>
      <c r="C189" t="s">
        <v>214</v>
      </c>
      <c r="D189">
        <v>140197</v>
      </c>
      <c r="E189" s="21">
        <v>0</v>
      </c>
      <c r="AF189" s="21">
        <f t="shared" si="99"/>
        <v>0</v>
      </c>
      <c r="AG189" s="21">
        <f t="shared" si="100"/>
        <v>0</v>
      </c>
      <c r="AI189" s="21">
        <f t="shared" si="101"/>
        <v>0</v>
      </c>
      <c r="AJ189" s="21">
        <f t="shared" si="102"/>
        <v>0</v>
      </c>
      <c r="AK189" s="21">
        <f t="shared" si="103"/>
        <v>0</v>
      </c>
      <c r="AL189" s="21">
        <f t="shared" si="104"/>
        <v>0</v>
      </c>
      <c r="AM189" s="21">
        <f t="shared" si="105"/>
        <v>0</v>
      </c>
      <c r="AN189" s="21">
        <f t="shared" si="106"/>
        <v>0</v>
      </c>
      <c r="AP189" s="21">
        <f t="shared" si="107"/>
        <v>0</v>
      </c>
    </row>
    <row r="190" spans="1:42" x14ac:dyDescent="0.2">
      <c r="A190" s="4" t="s">
        <v>11</v>
      </c>
      <c r="B190" t="s">
        <v>287</v>
      </c>
      <c r="C190" t="s">
        <v>286</v>
      </c>
      <c r="D190">
        <v>140309</v>
      </c>
      <c r="E190" s="21">
        <v>1336</v>
      </c>
      <c r="G190" s="21" t="s">
        <v>212</v>
      </c>
      <c r="N190" s="21">
        <v>19.096</v>
      </c>
      <c r="P190" s="21">
        <v>28.335999999999999</v>
      </c>
      <c r="Q190" s="21">
        <v>44.351999999999997</v>
      </c>
      <c r="R190" s="21">
        <v>118.026</v>
      </c>
      <c r="S190" s="21">
        <v>205.80600000000001</v>
      </c>
      <c r="U190" s="21">
        <v>106.10599999999999</v>
      </c>
      <c r="Y190" s="21">
        <v>763.27200000000005</v>
      </c>
      <c r="AF190" s="21">
        <f>SUM(I190:AE190)</f>
        <v>1284.9940000000001</v>
      </c>
      <c r="AG190" s="21">
        <f>E190-AF190</f>
        <v>51.005999999999858</v>
      </c>
    </row>
    <row r="191" spans="1:42" x14ac:dyDescent="0.2">
      <c r="A191" s="4" t="s">
        <v>11</v>
      </c>
      <c r="B191" t="s">
        <v>209</v>
      </c>
      <c r="C191" t="s">
        <v>219</v>
      </c>
      <c r="D191">
        <v>140542</v>
      </c>
      <c r="E191" s="21">
        <v>442</v>
      </c>
      <c r="G191" s="21" t="s">
        <v>212</v>
      </c>
      <c r="W191" s="21">
        <v>442</v>
      </c>
      <c r="AF191" s="21">
        <f t="shared" si="99"/>
        <v>442</v>
      </c>
      <c r="AG191" s="21">
        <f t="shared" si="100"/>
        <v>0</v>
      </c>
      <c r="AI191" s="21">
        <f t="shared" si="101"/>
        <v>0</v>
      </c>
      <c r="AJ191" s="21">
        <f t="shared" si="102"/>
        <v>0</v>
      </c>
      <c r="AK191" s="21">
        <f t="shared" si="103"/>
        <v>0</v>
      </c>
      <c r="AL191" s="21">
        <f t="shared" si="104"/>
        <v>0</v>
      </c>
      <c r="AM191" s="21">
        <f t="shared" si="105"/>
        <v>0</v>
      </c>
      <c r="AN191" s="21">
        <f t="shared" si="106"/>
        <v>0</v>
      </c>
      <c r="AP191" s="21">
        <f t="shared" si="107"/>
        <v>0</v>
      </c>
    </row>
    <row r="193" spans="1:42" s="20" customFormat="1" x14ac:dyDescent="0.2">
      <c r="A193" s="15"/>
      <c r="B193" s="15" t="s">
        <v>228</v>
      </c>
      <c r="C193" s="15"/>
      <c r="D193" s="15"/>
      <c r="E193" s="29">
        <f>SUM(E152:E191)</f>
        <v>82990</v>
      </c>
      <c r="F193" s="29"/>
      <c r="G193" s="29"/>
      <c r="H193" s="29"/>
      <c r="I193" s="29">
        <f t="shared" ref="I193:AP193" si="108">SUM(I152:I191)</f>
        <v>39.999000000000002</v>
      </c>
      <c r="J193" s="29">
        <f t="shared" si="108"/>
        <v>39.999000000000002</v>
      </c>
      <c r="K193" s="29">
        <f t="shared" si="108"/>
        <v>39.999000000000002</v>
      </c>
      <c r="L193" s="29">
        <f t="shared" si="108"/>
        <v>39.999000000000002</v>
      </c>
      <c r="M193" s="29">
        <f t="shared" si="108"/>
        <v>39.999000000000002</v>
      </c>
      <c r="N193" s="29">
        <f t="shared" si="108"/>
        <v>1015.4150000000001</v>
      </c>
      <c r="O193" s="29">
        <f t="shared" si="108"/>
        <v>42.003</v>
      </c>
      <c r="P193" s="29">
        <f t="shared" si="108"/>
        <v>313.05899999999997</v>
      </c>
      <c r="Q193" s="29">
        <f t="shared" si="108"/>
        <v>178.74799999999999</v>
      </c>
      <c r="R193" s="29">
        <f t="shared" si="108"/>
        <v>15632.862999999999</v>
      </c>
      <c r="S193" s="29">
        <f t="shared" si="108"/>
        <v>1211.3330000000001</v>
      </c>
      <c r="T193" s="29">
        <f t="shared" si="108"/>
        <v>2411.1499999999996</v>
      </c>
      <c r="U193" s="29">
        <f t="shared" si="108"/>
        <v>2473.7309999999998</v>
      </c>
      <c r="V193" s="29">
        <f t="shared" si="108"/>
        <v>11646.245999999996</v>
      </c>
      <c r="W193" s="29">
        <f t="shared" si="108"/>
        <v>2141.9989999999998</v>
      </c>
      <c r="X193" s="29">
        <f t="shared" si="108"/>
        <v>1005.21</v>
      </c>
      <c r="Y193" s="29">
        <f t="shared" si="108"/>
        <v>3667.884</v>
      </c>
      <c r="Z193" s="29">
        <f t="shared" si="108"/>
        <v>88.41</v>
      </c>
      <c r="AA193" s="29">
        <f t="shared" si="108"/>
        <v>97.229000000000013</v>
      </c>
      <c r="AB193" s="29">
        <f t="shared" si="108"/>
        <v>59.106999999999999</v>
      </c>
      <c r="AC193" s="29">
        <f t="shared" si="108"/>
        <v>125.21000000000001</v>
      </c>
      <c r="AD193" s="29">
        <f t="shared" si="108"/>
        <v>0</v>
      </c>
      <c r="AE193" s="29">
        <f t="shared" si="108"/>
        <v>0</v>
      </c>
      <c r="AF193" s="29">
        <f t="shared" si="108"/>
        <v>42309.591999999997</v>
      </c>
      <c r="AG193" s="29">
        <f t="shared" si="108"/>
        <v>40680.408000000003</v>
      </c>
      <c r="AH193" s="27"/>
      <c r="AI193" s="29">
        <f t="shared" si="108"/>
        <v>39.999000000000002</v>
      </c>
      <c r="AJ193" s="29">
        <f t="shared" si="108"/>
        <v>39.999000000000002</v>
      </c>
      <c r="AK193" s="29">
        <f t="shared" si="108"/>
        <v>39.999000000000002</v>
      </c>
      <c r="AL193" s="29">
        <f t="shared" si="108"/>
        <v>39.999000000000002</v>
      </c>
      <c r="AM193" s="29">
        <f t="shared" si="108"/>
        <v>39.999000000000002</v>
      </c>
      <c r="AN193" s="29">
        <f t="shared" si="108"/>
        <v>996.31900000000007</v>
      </c>
      <c r="AO193" s="29"/>
      <c r="AP193" s="29">
        <f t="shared" si="108"/>
        <v>1196.3140000000001</v>
      </c>
    </row>
    <row r="195" spans="1:42" x14ac:dyDescent="0.2">
      <c r="A195" s="2" t="s">
        <v>120</v>
      </c>
    </row>
    <row r="196" spans="1:42" x14ac:dyDescent="0.2">
      <c r="A196" s="4" t="s">
        <v>11</v>
      </c>
      <c r="B196" t="s">
        <v>248</v>
      </c>
      <c r="C196" t="s">
        <v>88</v>
      </c>
      <c r="D196">
        <v>100019</v>
      </c>
      <c r="E196" s="21">
        <v>681</v>
      </c>
      <c r="G196" s="21" t="s">
        <v>190</v>
      </c>
      <c r="AF196" s="21">
        <f t="shared" ref="AF196:AF202" si="109">SUM(I196:AE196)</f>
        <v>0</v>
      </c>
      <c r="AG196" s="21">
        <f t="shared" ref="AG196:AG202" si="110">E196-AF196</f>
        <v>681</v>
      </c>
      <c r="AI196" s="21">
        <f t="shared" ref="AI196:AI202" si="111">I196</f>
        <v>0</v>
      </c>
      <c r="AJ196" s="21">
        <f t="shared" ref="AJ196:AJ202" si="112">J196</f>
        <v>0</v>
      </c>
      <c r="AK196" s="21">
        <f t="shared" ref="AK196:AK202" si="113">K196</f>
        <v>0</v>
      </c>
      <c r="AL196" s="21">
        <f t="shared" ref="AL196:AL202" si="114">L196</f>
        <v>0</v>
      </c>
      <c r="AM196" s="21">
        <f t="shared" ref="AM196:AM202" si="115">M196</f>
        <v>0</v>
      </c>
      <c r="AN196" s="21">
        <f t="shared" ref="AN196:AN202" si="116">N196</f>
        <v>0</v>
      </c>
      <c r="AP196" s="21">
        <f t="shared" ref="AP196:AP202" si="117">SUM(AI196:AO196)</f>
        <v>0</v>
      </c>
    </row>
    <row r="197" spans="1:42" x14ac:dyDescent="0.2">
      <c r="A197" s="4" t="s">
        <v>11</v>
      </c>
      <c r="B197" t="s">
        <v>247</v>
      </c>
      <c r="C197" t="s">
        <v>88</v>
      </c>
      <c r="D197">
        <v>100056</v>
      </c>
      <c r="E197" s="21">
        <v>156</v>
      </c>
      <c r="G197" s="21" t="s">
        <v>190</v>
      </c>
      <c r="AF197" s="21">
        <f t="shared" si="109"/>
        <v>0</v>
      </c>
      <c r="AG197" s="21">
        <f t="shared" si="110"/>
        <v>156</v>
      </c>
      <c r="AI197" s="21">
        <f t="shared" si="111"/>
        <v>0</v>
      </c>
      <c r="AJ197" s="21">
        <f t="shared" si="112"/>
        <v>0</v>
      </c>
      <c r="AK197" s="21">
        <f t="shared" si="113"/>
        <v>0</v>
      </c>
      <c r="AL197" s="21">
        <f t="shared" si="114"/>
        <v>0</v>
      </c>
      <c r="AM197" s="21">
        <f t="shared" si="115"/>
        <v>0</v>
      </c>
      <c r="AN197" s="21">
        <f t="shared" si="116"/>
        <v>0</v>
      </c>
      <c r="AP197" s="21">
        <f t="shared" si="117"/>
        <v>0</v>
      </c>
    </row>
    <row r="198" spans="1:42" x14ac:dyDescent="0.2">
      <c r="A198" s="4" t="s">
        <v>11</v>
      </c>
      <c r="B198" t="s">
        <v>121</v>
      </c>
      <c r="C198" t="s">
        <v>88</v>
      </c>
      <c r="D198">
        <v>100069</v>
      </c>
      <c r="E198" s="21">
        <v>3615</v>
      </c>
      <c r="G198" s="21" t="s">
        <v>293</v>
      </c>
      <c r="I198" s="21">
        <v>49.749000000000002</v>
      </c>
      <c r="J198" s="21">
        <v>87.325000000000003</v>
      </c>
      <c r="K198" s="21">
        <v>6.6159999999999997</v>
      </c>
      <c r="L198" s="21">
        <v>56.363999999999997</v>
      </c>
      <c r="M198" s="21">
        <v>263.29899999999998</v>
      </c>
      <c r="N198" s="21">
        <v>284.733</v>
      </c>
      <c r="P198" s="21">
        <v>63.774000000000001</v>
      </c>
      <c r="Q198" s="21">
        <v>210.11</v>
      </c>
      <c r="R198" s="21">
        <v>896.01</v>
      </c>
      <c r="T198" s="21">
        <v>100.556</v>
      </c>
      <c r="U198" s="21">
        <v>60.597999999999999</v>
      </c>
      <c r="V198" s="21">
        <v>503.31099999999998</v>
      </c>
      <c r="W198" s="21">
        <v>139.191</v>
      </c>
      <c r="X198" s="21">
        <v>451.18</v>
      </c>
      <c r="Y198" s="21">
        <v>27.521000000000001</v>
      </c>
      <c r="Z198" s="21">
        <v>25.404</v>
      </c>
      <c r="AA198" s="21">
        <v>1.5880000000000001</v>
      </c>
      <c r="AF198" s="21">
        <f t="shared" si="109"/>
        <v>3227.3290000000002</v>
      </c>
      <c r="AG198" s="21">
        <f t="shared" si="110"/>
        <v>387.67099999999982</v>
      </c>
      <c r="AI198" s="21">
        <f t="shared" si="111"/>
        <v>49.749000000000002</v>
      </c>
      <c r="AJ198" s="21">
        <f t="shared" si="112"/>
        <v>87.325000000000003</v>
      </c>
      <c r="AK198" s="21">
        <f t="shared" si="113"/>
        <v>6.6159999999999997</v>
      </c>
      <c r="AL198" s="21">
        <f t="shared" si="114"/>
        <v>56.363999999999997</v>
      </c>
      <c r="AM198" s="21">
        <f t="shared" si="115"/>
        <v>263.29899999999998</v>
      </c>
      <c r="AN198" s="21">
        <f t="shared" si="116"/>
        <v>284.733</v>
      </c>
      <c r="AP198" s="21">
        <f t="shared" si="117"/>
        <v>748.08600000000001</v>
      </c>
    </row>
    <row r="199" spans="1:42" x14ac:dyDescent="0.2">
      <c r="A199" s="4" t="s">
        <v>11</v>
      </c>
      <c r="B199" t="s">
        <v>122</v>
      </c>
      <c r="C199" t="s">
        <v>88</v>
      </c>
      <c r="D199">
        <v>100133</v>
      </c>
      <c r="E199" s="21">
        <v>7792</v>
      </c>
      <c r="G199" s="21" t="s">
        <v>190</v>
      </c>
      <c r="AF199" s="21">
        <f t="shared" si="109"/>
        <v>0</v>
      </c>
      <c r="AG199" s="21">
        <f t="shared" si="110"/>
        <v>7792</v>
      </c>
      <c r="AI199" s="21">
        <f t="shared" si="111"/>
        <v>0</v>
      </c>
      <c r="AJ199" s="21">
        <f t="shared" si="112"/>
        <v>0</v>
      </c>
      <c r="AK199" s="21">
        <f t="shared" si="113"/>
        <v>0</v>
      </c>
      <c r="AL199" s="21">
        <f t="shared" si="114"/>
        <v>0</v>
      </c>
      <c r="AM199" s="21">
        <f t="shared" si="115"/>
        <v>0</v>
      </c>
      <c r="AN199" s="21">
        <f t="shared" si="116"/>
        <v>0</v>
      </c>
      <c r="AP199" s="21">
        <f t="shared" si="117"/>
        <v>0</v>
      </c>
    </row>
    <row r="200" spans="1:42" x14ac:dyDescent="0.2">
      <c r="A200" s="4" t="s">
        <v>11</v>
      </c>
      <c r="B200" t="s">
        <v>123</v>
      </c>
      <c r="C200" t="s">
        <v>88</v>
      </c>
      <c r="D200">
        <v>100134</v>
      </c>
      <c r="E200" s="21">
        <v>750</v>
      </c>
      <c r="G200" s="21" t="s">
        <v>190</v>
      </c>
      <c r="AF200" s="21">
        <f t="shared" si="109"/>
        <v>0</v>
      </c>
      <c r="AG200" s="21">
        <f t="shared" si="110"/>
        <v>750</v>
      </c>
      <c r="AI200" s="21">
        <f t="shared" si="111"/>
        <v>0</v>
      </c>
      <c r="AJ200" s="21">
        <f t="shared" si="112"/>
        <v>0</v>
      </c>
      <c r="AK200" s="21">
        <f t="shared" si="113"/>
        <v>0</v>
      </c>
      <c r="AL200" s="21">
        <f t="shared" si="114"/>
        <v>0</v>
      </c>
      <c r="AM200" s="21">
        <f t="shared" si="115"/>
        <v>0</v>
      </c>
      <c r="AN200" s="21">
        <f t="shared" si="116"/>
        <v>0</v>
      </c>
      <c r="AP200" s="21">
        <f t="shared" si="117"/>
        <v>0</v>
      </c>
    </row>
    <row r="201" spans="1:42" x14ac:dyDescent="0.2">
      <c r="A201" s="4" t="s">
        <v>11</v>
      </c>
      <c r="B201" t="s">
        <v>124</v>
      </c>
      <c r="C201" t="s">
        <v>88</v>
      </c>
      <c r="D201">
        <v>100138</v>
      </c>
      <c r="E201" s="21">
        <v>3650</v>
      </c>
      <c r="G201" s="21" t="s">
        <v>293</v>
      </c>
      <c r="I201" s="21">
        <v>50.231000000000002</v>
      </c>
      <c r="J201" s="21">
        <v>88.171000000000006</v>
      </c>
      <c r="K201" s="21">
        <v>6.68</v>
      </c>
      <c r="L201" s="21">
        <v>56.91</v>
      </c>
      <c r="M201" s="21">
        <v>265.84800000000001</v>
      </c>
      <c r="N201" s="21">
        <v>287.49</v>
      </c>
      <c r="P201" s="21">
        <v>64.391000000000005</v>
      </c>
      <c r="Q201" s="21">
        <v>212.14400000000001</v>
      </c>
      <c r="R201" s="21">
        <v>904.68499999999995</v>
      </c>
      <c r="T201" s="21">
        <v>101.53</v>
      </c>
      <c r="U201" s="21">
        <v>61.185000000000002</v>
      </c>
      <c r="V201" s="21">
        <v>508.18400000000003</v>
      </c>
      <c r="W201" s="21">
        <v>140.53899999999999</v>
      </c>
      <c r="X201" s="21">
        <v>455.54899999999998</v>
      </c>
      <c r="Y201" s="21">
        <v>27.786999999999999</v>
      </c>
      <c r="Z201" s="21">
        <v>25.65</v>
      </c>
      <c r="AA201" s="21">
        <v>1.603</v>
      </c>
      <c r="AF201" s="21">
        <f t="shared" si="109"/>
        <v>3258.5770000000002</v>
      </c>
      <c r="AG201" s="21">
        <f t="shared" si="110"/>
        <v>391.42299999999977</v>
      </c>
      <c r="AI201" s="21">
        <f t="shared" si="111"/>
        <v>50.231000000000002</v>
      </c>
      <c r="AJ201" s="21">
        <f t="shared" si="112"/>
        <v>88.171000000000006</v>
      </c>
      <c r="AK201" s="21">
        <f t="shared" si="113"/>
        <v>6.68</v>
      </c>
      <c r="AL201" s="21">
        <f t="shared" si="114"/>
        <v>56.91</v>
      </c>
      <c r="AM201" s="21">
        <f t="shared" si="115"/>
        <v>265.84800000000001</v>
      </c>
      <c r="AN201" s="21">
        <f t="shared" si="116"/>
        <v>287.49</v>
      </c>
      <c r="AP201" s="21">
        <f t="shared" si="117"/>
        <v>755.33</v>
      </c>
    </row>
    <row r="202" spans="1:42" x14ac:dyDescent="0.2">
      <c r="A202" s="4" t="s">
        <v>11</v>
      </c>
      <c r="B202" t="s">
        <v>184</v>
      </c>
      <c r="C202" t="s">
        <v>88</v>
      </c>
      <c r="D202">
        <v>140344</v>
      </c>
      <c r="E202" s="21">
        <v>110</v>
      </c>
      <c r="G202" s="21" t="s">
        <v>210</v>
      </c>
      <c r="AF202" s="21">
        <f t="shared" si="109"/>
        <v>0</v>
      </c>
      <c r="AG202" s="21">
        <f t="shared" si="110"/>
        <v>110</v>
      </c>
      <c r="AI202" s="21">
        <f t="shared" si="111"/>
        <v>0</v>
      </c>
      <c r="AJ202" s="21">
        <f t="shared" si="112"/>
        <v>0</v>
      </c>
      <c r="AK202" s="21">
        <f t="shared" si="113"/>
        <v>0</v>
      </c>
      <c r="AL202" s="21">
        <f t="shared" si="114"/>
        <v>0</v>
      </c>
      <c r="AM202" s="21">
        <f t="shared" si="115"/>
        <v>0</v>
      </c>
      <c r="AN202" s="21">
        <f t="shared" si="116"/>
        <v>0</v>
      </c>
      <c r="AP202" s="21">
        <f t="shared" si="117"/>
        <v>0</v>
      </c>
    </row>
    <row r="204" spans="1:42" s="20" customFormat="1" x14ac:dyDescent="0.2">
      <c r="A204" s="15"/>
      <c r="B204" s="15" t="s">
        <v>150</v>
      </c>
      <c r="C204" s="15"/>
      <c r="D204" s="15"/>
      <c r="E204" s="29">
        <f>SUM(E196:E203)</f>
        <v>16754</v>
      </c>
      <c r="F204" s="29"/>
      <c r="G204" s="29"/>
      <c r="H204" s="29"/>
      <c r="I204" s="29">
        <f t="shared" ref="I204:AG204" si="118">SUM(I196:I203)</f>
        <v>99.98</v>
      </c>
      <c r="J204" s="29">
        <f t="shared" si="118"/>
        <v>175.49600000000001</v>
      </c>
      <c r="K204" s="29">
        <f t="shared" si="118"/>
        <v>13.295999999999999</v>
      </c>
      <c r="L204" s="29">
        <f t="shared" si="118"/>
        <v>113.274</v>
      </c>
      <c r="M204" s="29">
        <f t="shared" si="118"/>
        <v>529.14699999999993</v>
      </c>
      <c r="N204" s="29">
        <f t="shared" si="118"/>
        <v>572.22299999999996</v>
      </c>
      <c r="O204" s="29">
        <f t="shared" si="118"/>
        <v>0</v>
      </c>
      <c r="P204" s="29">
        <f t="shared" si="118"/>
        <v>128.16500000000002</v>
      </c>
      <c r="Q204" s="29">
        <f t="shared" si="118"/>
        <v>422.25400000000002</v>
      </c>
      <c r="R204" s="29">
        <f t="shared" si="118"/>
        <v>1800.6949999999999</v>
      </c>
      <c r="S204" s="29">
        <f t="shared" si="118"/>
        <v>0</v>
      </c>
      <c r="T204" s="29">
        <f t="shared" si="118"/>
        <v>202.08600000000001</v>
      </c>
      <c r="U204" s="29">
        <f t="shared" si="118"/>
        <v>121.783</v>
      </c>
      <c r="V204" s="29">
        <f t="shared" si="118"/>
        <v>1011.495</v>
      </c>
      <c r="W204" s="29">
        <f t="shared" si="118"/>
        <v>279.73</v>
      </c>
      <c r="X204" s="29">
        <f t="shared" si="118"/>
        <v>906.72900000000004</v>
      </c>
      <c r="Y204" s="29">
        <f t="shared" si="118"/>
        <v>55.308</v>
      </c>
      <c r="Z204" s="29">
        <f t="shared" si="118"/>
        <v>51.054000000000002</v>
      </c>
      <c r="AA204" s="29">
        <f t="shared" si="118"/>
        <v>3.1909999999999998</v>
      </c>
      <c r="AB204" s="29">
        <f t="shared" si="118"/>
        <v>0</v>
      </c>
      <c r="AC204" s="29">
        <f t="shared" si="118"/>
        <v>0</v>
      </c>
      <c r="AD204" s="29">
        <f t="shared" si="118"/>
        <v>0</v>
      </c>
      <c r="AE204" s="29">
        <f t="shared" si="118"/>
        <v>0</v>
      </c>
      <c r="AF204" s="29">
        <f t="shared" si="118"/>
        <v>6485.9060000000009</v>
      </c>
      <c r="AG204" s="29">
        <f t="shared" si="118"/>
        <v>10268.094000000001</v>
      </c>
      <c r="AH204" s="27"/>
      <c r="AI204" s="29">
        <f t="shared" ref="AI204:AN204" si="119">SUM(AI196:AI203)</f>
        <v>99.98</v>
      </c>
      <c r="AJ204" s="29">
        <f t="shared" si="119"/>
        <v>175.49600000000001</v>
      </c>
      <c r="AK204" s="29">
        <f t="shared" si="119"/>
        <v>13.295999999999999</v>
      </c>
      <c r="AL204" s="29">
        <f t="shared" si="119"/>
        <v>113.274</v>
      </c>
      <c r="AM204" s="29">
        <f t="shared" si="119"/>
        <v>529.14699999999993</v>
      </c>
      <c r="AN204" s="29">
        <f t="shared" si="119"/>
        <v>572.22299999999996</v>
      </c>
      <c r="AO204" s="29"/>
      <c r="AP204" s="29">
        <f>SUM(AP196:AP203)</f>
        <v>1503.4160000000002</v>
      </c>
    </row>
    <row r="206" spans="1:42" x14ac:dyDescent="0.2">
      <c r="A206" s="2" t="s">
        <v>125</v>
      </c>
    </row>
    <row r="207" spans="1:42" x14ac:dyDescent="0.2">
      <c r="A207" s="4" t="s">
        <v>11</v>
      </c>
      <c r="B207" t="s">
        <v>126</v>
      </c>
      <c r="C207" t="s">
        <v>129</v>
      </c>
      <c r="D207" s="5" t="s">
        <v>177</v>
      </c>
      <c r="E207" s="21">
        <v>19166</v>
      </c>
      <c r="G207" s="21" t="s">
        <v>294</v>
      </c>
      <c r="L207" s="28" t="s">
        <v>317</v>
      </c>
      <c r="AF207" s="21">
        <v>14043</v>
      </c>
      <c r="AG207" s="21">
        <f>E207-AF207</f>
        <v>5123</v>
      </c>
      <c r="AI207" s="21">
        <f t="shared" ref="AI207:AN208" si="120">I207</f>
        <v>0</v>
      </c>
      <c r="AJ207" s="21">
        <f t="shared" si="120"/>
        <v>0</v>
      </c>
      <c r="AK207" s="21">
        <f t="shared" si="120"/>
        <v>0</v>
      </c>
      <c r="AL207" s="21" t="str">
        <f t="shared" si="120"/>
        <v>Aviation &amp; EPSC charges will not be allocated via Corp. Assessments.  These charges will bill actual expenses directly to individual cost centers.</v>
      </c>
      <c r="AM207" s="21">
        <f t="shared" si="120"/>
        <v>0</v>
      </c>
      <c r="AN207" s="21">
        <f t="shared" si="120"/>
        <v>0</v>
      </c>
      <c r="AP207" s="21">
        <f>SUM(AI207:AO207)</f>
        <v>0</v>
      </c>
    </row>
    <row r="208" spans="1:42" x14ac:dyDescent="0.2">
      <c r="A208" s="4" t="s">
        <v>128</v>
      </c>
      <c r="B208" t="s">
        <v>127</v>
      </c>
      <c r="C208" t="s">
        <v>129</v>
      </c>
      <c r="D208" s="5" t="s">
        <v>177</v>
      </c>
      <c r="E208" s="21">
        <v>126959</v>
      </c>
      <c r="G208" s="21" t="s">
        <v>294</v>
      </c>
      <c r="AF208" s="21">
        <v>126959</v>
      </c>
      <c r="AG208" s="21">
        <f>E208-AF208</f>
        <v>0</v>
      </c>
      <c r="AI208" s="21">
        <f t="shared" si="120"/>
        <v>0</v>
      </c>
      <c r="AJ208" s="21">
        <f t="shared" si="120"/>
        <v>0</v>
      </c>
      <c r="AK208" s="21">
        <f t="shared" si="120"/>
        <v>0</v>
      </c>
      <c r="AL208" s="21">
        <f t="shared" si="120"/>
        <v>0</v>
      </c>
      <c r="AM208" s="21">
        <f t="shared" si="120"/>
        <v>0</v>
      </c>
      <c r="AN208" s="21">
        <f t="shared" si="120"/>
        <v>0</v>
      </c>
      <c r="AP208" s="21">
        <f>SUM(AI208:AO208)</f>
        <v>0</v>
      </c>
    </row>
    <row r="210" spans="1:42" s="20" customFormat="1" x14ac:dyDescent="0.2">
      <c r="A210" s="15"/>
      <c r="B210" s="15" t="s">
        <v>167</v>
      </c>
      <c r="C210" s="15"/>
      <c r="D210" s="15"/>
      <c r="E210" s="29">
        <f>SUM(E207:E209)</f>
        <v>146125</v>
      </c>
      <c r="F210" s="29"/>
      <c r="G210" s="29"/>
      <c r="H210" s="29"/>
      <c r="I210" s="29">
        <f t="shared" ref="I210:AG210" si="121">SUM(I207:I209)</f>
        <v>0</v>
      </c>
      <c r="J210" s="29">
        <f t="shared" si="121"/>
        <v>0</v>
      </c>
      <c r="K210" s="29">
        <f t="shared" si="121"/>
        <v>0</v>
      </c>
      <c r="L210" s="29">
        <f t="shared" si="121"/>
        <v>0</v>
      </c>
      <c r="M210" s="29">
        <f t="shared" si="121"/>
        <v>0</v>
      </c>
      <c r="N210" s="29">
        <f t="shared" si="121"/>
        <v>0</v>
      </c>
      <c r="O210" s="29">
        <f t="shared" si="121"/>
        <v>0</v>
      </c>
      <c r="P210" s="29">
        <f t="shared" si="121"/>
        <v>0</v>
      </c>
      <c r="Q210" s="29">
        <f t="shared" si="121"/>
        <v>0</v>
      </c>
      <c r="R210" s="29">
        <f t="shared" si="121"/>
        <v>0</v>
      </c>
      <c r="S210" s="29">
        <f t="shared" si="121"/>
        <v>0</v>
      </c>
      <c r="T210" s="29">
        <f t="shared" si="121"/>
        <v>0</v>
      </c>
      <c r="U210" s="29">
        <f t="shared" si="121"/>
        <v>0</v>
      </c>
      <c r="V210" s="29">
        <f t="shared" si="121"/>
        <v>0</v>
      </c>
      <c r="W210" s="29">
        <f t="shared" si="121"/>
        <v>0</v>
      </c>
      <c r="X210" s="29">
        <f t="shared" si="121"/>
        <v>0</v>
      </c>
      <c r="Y210" s="29">
        <f t="shared" si="121"/>
        <v>0</v>
      </c>
      <c r="Z210" s="29">
        <f t="shared" si="121"/>
        <v>0</v>
      </c>
      <c r="AA210" s="29">
        <f t="shared" si="121"/>
        <v>0</v>
      </c>
      <c r="AB210" s="29">
        <f t="shared" si="121"/>
        <v>0</v>
      </c>
      <c r="AC210" s="29">
        <f t="shared" si="121"/>
        <v>0</v>
      </c>
      <c r="AD210" s="29">
        <f t="shared" si="121"/>
        <v>0</v>
      </c>
      <c r="AE210" s="29">
        <f t="shared" si="121"/>
        <v>0</v>
      </c>
      <c r="AF210" s="29">
        <f t="shared" si="121"/>
        <v>141002</v>
      </c>
      <c r="AG210" s="29">
        <f t="shared" si="121"/>
        <v>5123</v>
      </c>
      <c r="AH210" s="27"/>
      <c r="AI210" s="29">
        <f t="shared" ref="AI210:AP210" si="122">SUM(AI207:AI209)</f>
        <v>0</v>
      </c>
      <c r="AJ210" s="29">
        <f t="shared" si="122"/>
        <v>0</v>
      </c>
      <c r="AK210" s="29">
        <f t="shared" si="122"/>
        <v>0</v>
      </c>
      <c r="AL210" s="29">
        <f t="shared" si="122"/>
        <v>0</v>
      </c>
      <c r="AM210" s="29">
        <f t="shared" si="122"/>
        <v>0</v>
      </c>
      <c r="AN210" s="29">
        <f t="shared" si="122"/>
        <v>0</v>
      </c>
      <c r="AO210" s="29">
        <f t="shared" si="122"/>
        <v>0</v>
      </c>
      <c r="AP210" s="29">
        <f t="shared" si="122"/>
        <v>0</v>
      </c>
    </row>
    <row r="212" spans="1:42" s="20" customFormat="1" x14ac:dyDescent="0.2">
      <c r="A212" s="34"/>
      <c r="B212" s="34"/>
      <c r="C212" s="34" t="s">
        <v>151</v>
      </c>
      <c r="D212" s="34"/>
      <c r="E212" s="36">
        <f>E19+E31+E41+E52+E65+E70+E77+E84+E102+E112+E133+E149+E193+E204+E210</f>
        <v>708237.147</v>
      </c>
      <c r="F212" s="36"/>
      <c r="G212" s="36"/>
      <c r="H212" s="36"/>
      <c r="I212" s="36">
        <f t="shared" ref="I212:AG212" si="123">I19+I31+I41+I52+I65+I70+I77+I84+I102+I112+I133+I149+I193+I204+I210</f>
        <v>2805.6609999999996</v>
      </c>
      <c r="J212" s="36">
        <f t="shared" si="123"/>
        <v>8756.74</v>
      </c>
      <c r="K212" s="36">
        <f t="shared" si="123"/>
        <v>370.74200000000002</v>
      </c>
      <c r="L212" s="36">
        <f t="shared" si="123"/>
        <v>1208.404</v>
      </c>
      <c r="M212" s="36">
        <f t="shared" si="123"/>
        <v>10636.934000000001</v>
      </c>
      <c r="N212" s="36">
        <f t="shared" si="123"/>
        <v>12796.488000000001</v>
      </c>
      <c r="O212" s="36">
        <f t="shared" si="123"/>
        <v>720.53800000000001</v>
      </c>
      <c r="P212" s="36">
        <f t="shared" si="123"/>
        <v>6301.058</v>
      </c>
      <c r="Q212" s="36">
        <f t="shared" si="123"/>
        <v>4742.05</v>
      </c>
      <c r="R212" s="36">
        <f t="shared" si="123"/>
        <v>69543.862999999998</v>
      </c>
      <c r="S212" s="36">
        <f t="shared" si="123"/>
        <v>21470.205999999998</v>
      </c>
      <c r="T212" s="36">
        <f t="shared" si="123"/>
        <v>15519.398999999999</v>
      </c>
      <c r="U212" s="36">
        <f t="shared" si="123"/>
        <v>9147.6819999999989</v>
      </c>
      <c r="V212" s="36">
        <f t="shared" si="123"/>
        <v>42915.436000000002</v>
      </c>
      <c r="W212" s="36">
        <f t="shared" si="123"/>
        <v>21119.043000000001</v>
      </c>
      <c r="X212" s="36">
        <f t="shared" si="123"/>
        <v>11501.825000000001</v>
      </c>
      <c r="Y212" s="36">
        <f t="shared" si="123"/>
        <v>53639.892999999989</v>
      </c>
      <c r="Z212" s="36">
        <f t="shared" si="123"/>
        <v>7152.6949999999997</v>
      </c>
      <c r="AA212" s="36">
        <f t="shared" si="123"/>
        <v>1813.2070000000003</v>
      </c>
      <c r="AB212" s="36">
        <f t="shared" si="123"/>
        <v>1619.6880000000001</v>
      </c>
      <c r="AC212" s="36">
        <f t="shared" si="123"/>
        <v>535.673</v>
      </c>
      <c r="AD212" s="36">
        <f t="shared" si="123"/>
        <v>1005.817</v>
      </c>
      <c r="AE212" s="36">
        <f t="shared" si="123"/>
        <v>1901</v>
      </c>
      <c r="AF212" s="36">
        <f t="shared" si="123"/>
        <v>448226.04200000002</v>
      </c>
      <c r="AG212" s="36">
        <f t="shared" si="123"/>
        <v>260003.40099999998</v>
      </c>
      <c r="AH212" s="27"/>
      <c r="AI212" s="36">
        <f t="shared" ref="AI212:AN212" si="124">AI19+AI31+AI41+AI52+AI65+AI70+AI77+AI84+AI102+AI112+AI133+AI149+AI193+AI204+AI210</f>
        <v>2735.8779999999997</v>
      </c>
      <c r="AJ212" s="36">
        <f t="shared" si="124"/>
        <v>8513.1359999999986</v>
      </c>
      <c r="AK212" s="36">
        <f t="shared" si="124"/>
        <v>339.88900000000001</v>
      </c>
      <c r="AL212" s="36">
        <f t="shared" si="124"/>
        <v>876.27099999999996</v>
      </c>
      <c r="AM212" s="36">
        <f t="shared" si="124"/>
        <v>10401.983</v>
      </c>
      <c r="AN212" s="36">
        <f t="shared" si="124"/>
        <v>11336.750999999998</v>
      </c>
      <c r="AO212" s="36"/>
      <c r="AP212" s="36">
        <f>AP19+AP31+AP41+AP52+AP65+AP70+AP77+AP84+AP102+AP112+AP133+AP149+AP193+AP204+AP210</f>
        <v>34203.908000000003</v>
      </c>
    </row>
    <row r="214" spans="1:42" x14ac:dyDescent="0.2">
      <c r="B214" s="30">
        <f ca="1">NOW()</f>
        <v>41886.768933912041</v>
      </c>
    </row>
    <row r="215" spans="1:42" x14ac:dyDescent="0.2">
      <c r="B215" s="31" t="str">
        <f ca="1">CELL("filename",A184)</f>
        <v>C:\Users\Felienne\Enron\EnronSpreadsheets\[tracy_geaccone__40500__Corp_2002_Alloc_2.xls]By Group</v>
      </c>
    </row>
  </sheetData>
  <phoneticPr fontId="0" type="noConversion"/>
  <pageMargins left="0.75" right="0.75" top="1" bottom="1" header="0.5" footer="0.5"/>
  <pageSetup paperSize="5" scale="44" fitToHeight="0" orientation="landscape" horizontalDpi="300" verticalDpi="300" r:id="rId1"/>
  <headerFooter alignWithMargins="0"/>
  <rowBreaks count="2" manualBreakCount="2">
    <brk id="77" max="32" man="1"/>
    <brk id="149" max="3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/>
  </sheetViews>
  <sheetFormatPr defaultRowHeight="12.75" x14ac:dyDescent="0.2"/>
  <cols>
    <col min="4" max="4" width="9.7109375" customWidth="1"/>
    <col min="5" max="5" width="2.42578125" customWidth="1"/>
  </cols>
  <sheetData>
    <row r="1" spans="1:30" s="7" customFormat="1" ht="15.75" customHeight="1" x14ac:dyDescent="0.25">
      <c r="A1" s="11" t="s">
        <v>178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7" customFormat="1" ht="15.75" customHeight="1" x14ac:dyDescent="0.25">
      <c r="A2" s="11" t="s">
        <v>179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ht="15.75" customHeight="1" x14ac:dyDescent="0.25">
      <c r="A3" s="12" t="s">
        <v>180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s="7" customFormat="1" ht="12.95" customHeight="1" x14ac:dyDescent="0.2">
      <c r="A4" s="13" t="s">
        <v>181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s="7" customFormat="1" ht="12.9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s="2" customFormat="1" x14ac:dyDescent="0.2">
      <c r="A6" s="3"/>
      <c r="B6" s="3"/>
      <c r="C6" s="3"/>
      <c r="D6" s="3"/>
      <c r="E6" s="3"/>
      <c r="F6" s="3"/>
      <c r="G6" s="3"/>
      <c r="H6" s="3"/>
      <c r="I6" s="3" t="s">
        <v>161</v>
      </c>
      <c r="J6" s="3"/>
      <c r="K6" s="3" t="s">
        <v>130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137</v>
      </c>
      <c r="AD6" s="3" t="s">
        <v>139</v>
      </c>
    </row>
    <row r="7" spans="1:30" s="2" customFormat="1" x14ac:dyDescent="0.2">
      <c r="A7" s="6"/>
      <c r="B7" s="3"/>
      <c r="C7" s="3"/>
      <c r="D7" s="3"/>
      <c r="E7" s="3"/>
      <c r="F7" s="44" t="s">
        <v>157</v>
      </c>
      <c r="G7" s="44" t="s">
        <v>158</v>
      </c>
      <c r="H7" s="44" t="s">
        <v>160</v>
      </c>
      <c r="I7" s="44" t="s">
        <v>159</v>
      </c>
      <c r="J7" s="44" t="s">
        <v>162</v>
      </c>
      <c r="K7" s="44" t="s">
        <v>172</v>
      </c>
      <c r="L7" s="44" t="s">
        <v>163</v>
      </c>
      <c r="M7" s="44" t="s">
        <v>173</v>
      </c>
      <c r="N7" s="44" t="s">
        <v>166</v>
      </c>
      <c r="O7" s="44" t="s">
        <v>155</v>
      </c>
      <c r="P7" s="44" t="s">
        <v>164</v>
      </c>
      <c r="Q7" s="44" t="s">
        <v>131</v>
      </c>
      <c r="R7" s="44" t="s">
        <v>132</v>
      </c>
      <c r="S7" s="44" t="s">
        <v>135</v>
      </c>
      <c r="T7" s="44" t="s">
        <v>136</v>
      </c>
      <c r="U7" s="44" t="s">
        <v>133</v>
      </c>
      <c r="V7" s="44" t="s">
        <v>152</v>
      </c>
      <c r="W7" s="44" t="s">
        <v>134</v>
      </c>
      <c r="X7" s="44" t="s">
        <v>156</v>
      </c>
      <c r="Y7" s="44" t="s">
        <v>174</v>
      </c>
      <c r="Z7" s="44" t="s">
        <v>175</v>
      </c>
      <c r="AA7" s="44" t="s">
        <v>165</v>
      </c>
      <c r="AB7" s="44" t="s">
        <v>322</v>
      </c>
      <c r="AC7" s="44" t="s">
        <v>138</v>
      </c>
      <c r="AD7" s="44" t="s">
        <v>140</v>
      </c>
    </row>
    <row r="8" spans="1:30" s="2" customFormat="1" x14ac:dyDescent="0.2">
      <c r="A8" s="3"/>
      <c r="B8" s="3"/>
      <c r="C8" s="3"/>
      <c r="D8" s="3"/>
      <c r="E8" s="3"/>
    </row>
    <row r="9" spans="1:30" x14ac:dyDescent="0.2">
      <c r="A9" s="2" t="s">
        <v>13</v>
      </c>
      <c r="F9" s="21">
        <f>'By Group'!I19</f>
        <v>9.5</v>
      </c>
      <c r="G9" s="21">
        <f>'By Group'!J19</f>
        <v>9.5</v>
      </c>
      <c r="H9" s="21">
        <f>'By Group'!K19</f>
        <v>9.5</v>
      </c>
      <c r="I9" s="21">
        <f>'By Group'!L19</f>
        <v>19</v>
      </c>
      <c r="J9" s="21">
        <f>'By Group'!M19</f>
        <v>57</v>
      </c>
      <c r="K9" s="21">
        <f>'By Group'!N19</f>
        <v>9.5</v>
      </c>
      <c r="L9" s="21">
        <f>'By Group'!O19</f>
        <v>28.5</v>
      </c>
      <c r="M9" s="21">
        <f>'By Group'!P19</f>
        <v>28.5</v>
      </c>
      <c r="N9" s="21">
        <f>'By Group'!Q19</f>
        <v>28.5</v>
      </c>
      <c r="O9" s="21">
        <f>'By Group'!R19</f>
        <v>66.5</v>
      </c>
      <c r="P9" s="21">
        <f>'By Group'!S19</f>
        <v>114</v>
      </c>
      <c r="Q9" s="21">
        <f>'By Group'!T19</f>
        <v>28.5</v>
      </c>
      <c r="R9" s="21">
        <f>'By Group'!U19</f>
        <v>19</v>
      </c>
      <c r="S9" s="21">
        <f>'By Group'!V19</f>
        <v>85.5</v>
      </c>
      <c r="T9" s="21">
        <f>'By Group'!W19</f>
        <v>28.5</v>
      </c>
      <c r="U9" s="21">
        <f>'By Group'!X19</f>
        <v>114</v>
      </c>
      <c r="V9" s="21">
        <f>'By Group'!Y19</f>
        <v>19</v>
      </c>
      <c r="W9" s="21">
        <f>'By Group'!Z19</f>
        <v>9.5</v>
      </c>
      <c r="X9" s="21">
        <f>'By Group'!AA19</f>
        <v>0.47499999999999998</v>
      </c>
      <c r="Y9" s="21">
        <f>'By Group'!AB19</f>
        <v>20</v>
      </c>
      <c r="Z9" s="21">
        <f>'By Group'!AC19</f>
        <v>0.47499999999999998</v>
      </c>
      <c r="AA9" s="21">
        <f>'By Group'!AD19</f>
        <v>0</v>
      </c>
      <c r="AB9" s="21">
        <f>'By Group'!AE19</f>
        <v>0</v>
      </c>
      <c r="AC9" s="21">
        <f>'By Group'!AF19</f>
        <v>704.95</v>
      </c>
      <c r="AD9" s="21">
        <f>'By Group'!AG19</f>
        <v>23095.05</v>
      </c>
    </row>
    <row r="10" spans="1:30" x14ac:dyDescent="0.2">
      <c r="A10" s="2"/>
    </row>
    <row r="11" spans="1:30" x14ac:dyDescent="0.2">
      <c r="A11" s="2" t="s">
        <v>21</v>
      </c>
      <c r="F11" s="21">
        <f>'By Group'!I31</f>
        <v>28.437999999999999</v>
      </c>
      <c r="G11" s="21">
        <f>'By Group'!J31</f>
        <v>28.437999999999999</v>
      </c>
      <c r="H11" s="21">
        <f>'By Group'!K31</f>
        <v>0</v>
      </c>
      <c r="I11" s="21">
        <f>'By Group'!L31</f>
        <v>339.19</v>
      </c>
      <c r="J11" s="21">
        <f>'By Group'!M31</f>
        <v>113.75</v>
      </c>
      <c r="K11" s="21">
        <f>'By Group'!N31</f>
        <v>1191.3579999999999</v>
      </c>
      <c r="L11" s="21">
        <f>'By Group'!O31</f>
        <v>156.18</v>
      </c>
      <c r="M11" s="21">
        <f>'By Group'!P31</f>
        <v>317.33299999999997</v>
      </c>
      <c r="N11" s="21">
        <f>'By Group'!Q31</f>
        <v>6.4950000000000001</v>
      </c>
      <c r="O11" s="21">
        <f>'By Group'!R31</f>
        <v>2382.6579999999999</v>
      </c>
      <c r="P11" s="21">
        <f>'By Group'!S31</f>
        <v>436.13299999999998</v>
      </c>
      <c r="Q11" s="21">
        <f>'By Group'!T31</f>
        <v>375.69599999999997</v>
      </c>
      <c r="R11" s="21">
        <f>'By Group'!U31</f>
        <v>314.95599999999996</v>
      </c>
      <c r="S11" s="21">
        <f>'By Group'!V31</f>
        <v>1138.1769999999999</v>
      </c>
      <c r="T11" s="21">
        <f>'By Group'!W31</f>
        <v>413.29199999999992</v>
      </c>
      <c r="U11" s="21">
        <f>'By Group'!X31</f>
        <v>275.69299999999998</v>
      </c>
      <c r="V11" s="21">
        <f>'By Group'!Y31</f>
        <v>941.89599999999996</v>
      </c>
      <c r="W11" s="21">
        <f>'By Group'!Z31</f>
        <v>326.87299999999999</v>
      </c>
      <c r="X11" s="21">
        <f>'By Group'!AA31</f>
        <v>275.69299999999998</v>
      </c>
      <c r="Y11" s="21">
        <f>'By Group'!AB31</f>
        <v>116.50999999999999</v>
      </c>
      <c r="Z11" s="21">
        <f>'By Group'!AC31</f>
        <v>56.849999999999994</v>
      </c>
      <c r="AA11" s="21">
        <f>'By Group'!AD31</f>
        <v>5</v>
      </c>
      <c r="AB11" s="21">
        <f>'By Group'!AE31</f>
        <v>1521</v>
      </c>
      <c r="AC11" s="21">
        <f>'By Group'!AF31</f>
        <v>10761.609000000002</v>
      </c>
      <c r="AD11" s="21">
        <f>'By Group'!AG31</f>
        <v>7662.3909999999978</v>
      </c>
    </row>
    <row r="12" spans="1:30" x14ac:dyDescent="0.2">
      <c r="A12" s="2"/>
    </row>
    <row r="13" spans="1:30" x14ac:dyDescent="0.2">
      <c r="A13" s="2" t="s">
        <v>29</v>
      </c>
      <c r="F13" s="21">
        <f>'By Group'!I41</f>
        <v>0</v>
      </c>
      <c r="G13" s="21">
        <f>'By Group'!J41</f>
        <v>0</v>
      </c>
      <c r="H13" s="21">
        <f>'By Group'!K41</f>
        <v>0</v>
      </c>
      <c r="I13" s="21">
        <f>'By Group'!L41</f>
        <v>0</v>
      </c>
      <c r="J13" s="21">
        <f>'By Group'!M41</f>
        <v>0</v>
      </c>
      <c r="K13" s="21">
        <f>'By Group'!N41</f>
        <v>246.72800000000001</v>
      </c>
      <c r="L13" s="21">
        <f>'By Group'!O41</f>
        <v>48.459000000000003</v>
      </c>
      <c r="M13" s="21">
        <f>'By Group'!P41</f>
        <v>36.887</v>
      </c>
      <c r="N13" s="21">
        <f>'By Group'!Q41</f>
        <v>236.63400000000001</v>
      </c>
      <c r="O13" s="21">
        <f>'By Group'!R41</f>
        <v>8090.8009999999995</v>
      </c>
      <c r="P13" s="21">
        <f>'By Group'!S41</f>
        <v>1627.0340000000001</v>
      </c>
      <c r="Q13" s="21">
        <f>'By Group'!T41</f>
        <v>1601.2839999999999</v>
      </c>
      <c r="R13" s="21">
        <f>'By Group'!U41</f>
        <v>1110.7829999999999</v>
      </c>
      <c r="S13" s="21">
        <f>'By Group'!V41</f>
        <v>3739.3810000000003</v>
      </c>
      <c r="T13" s="21">
        <f>'By Group'!W41</f>
        <v>665.53399999999999</v>
      </c>
      <c r="U13" s="21">
        <f>'By Group'!X41</f>
        <v>295.09500000000003</v>
      </c>
      <c r="V13" s="21">
        <f>'By Group'!Y41</f>
        <v>1624.4780000000001</v>
      </c>
      <c r="W13" s="21">
        <f>'By Group'!Z41</f>
        <v>96.918000000000006</v>
      </c>
      <c r="X13" s="21">
        <f>'By Group'!AA41</f>
        <v>1276.913</v>
      </c>
      <c r="Y13" s="21">
        <f>'By Group'!AB41</f>
        <v>0</v>
      </c>
      <c r="Z13" s="21">
        <f>'By Group'!AC41</f>
        <v>48.459000000000003</v>
      </c>
      <c r="AA13" s="21">
        <f>'By Group'!AD41</f>
        <v>0</v>
      </c>
      <c r="AB13" s="21">
        <f>'By Group'!AE41</f>
        <v>0</v>
      </c>
      <c r="AC13" s="21">
        <f>'By Group'!AF41</f>
        <v>20745.388000000003</v>
      </c>
      <c r="AD13" s="21">
        <f>'By Group'!AG41</f>
        <v>0.61199999999962529</v>
      </c>
    </row>
    <row r="14" spans="1:30" x14ac:dyDescent="0.2">
      <c r="A14" s="2"/>
    </row>
    <row r="15" spans="1:30" x14ac:dyDescent="0.2">
      <c r="A15" s="2" t="s">
        <v>33</v>
      </c>
      <c r="F15" s="21">
        <f>'By Group'!I52</f>
        <v>0</v>
      </c>
      <c r="G15" s="21">
        <f>'By Group'!J52</f>
        <v>0</v>
      </c>
      <c r="H15" s="21">
        <f>'By Group'!K52</f>
        <v>0</v>
      </c>
      <c r="I15" s="21">
        <f>'By Group'!L52</f>
        <v>0</v>
      </c>
      <c r="J15" s="21">
        <f>'By Group'!M52</f>
        <v>800</v>
      </c>
      <c r="K15" s="21">
        <f>'By Group'!N52</f>
        <v>0</v>
      </c>
      <c r="L15" s="21">
        <f>'By Group'!O52</f>
        <v>0</v>
      </c>
      <c r="M15" s="21">
        <f>'By Group'!P52</f>
        <v>220</v>
      </c>
      <c r="N15" s="21">
        <f>'By Group'!Q52</f>
        <v>0</v>
      </c>
      <c r="O15" s="21">
        <f>'By Group'!R52</f>
        <v>4150</v>
      </c>
      <c r="P15" s="21">
        <f>'By Group'!S52</f>
        <v>0</v>
      </c>
      <c r="Q15" s="21">
        <f>'By Group'!T52</f>
        <v>1775</v>
      </c>
      <c r="R15" s="21">
        <f>'By Group'!U52</f>
        <v>475</v>
      </c>
      <c r="S15" s="21">
        <f>'By Group'!V52</f>
        <v>1705</v>
      </c>
      <c r="T15" s="21">
        <f>'By Group'!W52</f>
        <v>1075</v>
      </c>
      <c r="U15" s="21">
        <f>'By Group'!X52</f>
        <v>54</v>
      </c>
      <c r="V15" s="21">
        <f>'By Group'!Y52</f>
        <v>954</v>
      </c>
      <c r="W15" s="21">
        <f>'By Group'!Z52</f>
        <v>1237</v>
      </c>
      <c r="X15" s="21">
        <f>'By Group'!AA52</f>
        <v>0</v>
      </c>
      <c r="Y15" s="21">
        <f>'By Group'!AB52</f>
        <v>0</v>
      </c>
      <c r="Z15" s="21">
        <f>'By Group'!AC52</f>
        <v>0</v>
      </c>
      <c r="AA15" s="21">
        <f>'By Group'!AD52</f>
        <v>0</v>
      </c>
      <c r="AB15" s="21">
        <f>'By Group'!AE52</f>
        <v>380</v>
      </c>
      <c r="AC15" s="21">
        <f>'By Group'!AF52</f>
        <v>12825</v>
      </c>
      <c r="AD15" s="21">
        <f>'By Group'!AG52</f>
        <v>16520</v>
      </c>
    </row>
    <row r="16" spans="1:30" x14ac:dyDescent="0.2">
      <c r="A16" s="2"/>
    </row>
    <row r="17" spans="1:30" x14ac:dyDescent="0.2">
      <c r="A17" s="2" t="s">
        <v>206</v>
      </c>
      <c r="F17" s="21">
        <f>'By Group'!I65</f>
        <v>220</v>
      </c>
      <c r="G17" s="21">
        <f>'By Group'!J65</f>
        <v>337</v>
      </c>
      <c r="H17" s="21">
        <f>'By Group'!K65</f>
        <v>150</v>
      </c>
      <c r="I17" s="21">
        <f>'By Group'!L65</f>
        <v>7</v>
      </c>
      <c r="J17" s="21">
        <f>'By Group'!M65</f>
        <v>706</v>
      </c>
      <c r="K17" s="21">
        <f>'By Group'!N65</f>
        <v>243</v>
      </c>
      <c r="L17" s="21">
        <f>'By Group'!O65</f>
        <v>274</v>
      </c>
      <c r="M17" s="21">
        <f>'By Group'!P65</f>
        <v>0</v>
      </c>
      <c r="N17" s="21">
        <f>'By Group'!Q65</f>
        <v>10</v>
      </c>
      <c r="O17" s="21">
        <f>'By Group'!R65</f>
        <v>2277.5500000000002</v>
      </c>
      <c r="P17" s="21">
        <f>'By Group'!S65</f>
        <v>858.7</v>
      </c>
      <c r="Q17" s="21">
        <f>'By Group'!T65</f>
        <v>437.62</v>
      </c>
      <c r="R17" s="21">
        <f>'By Group'!U65</f>
        <v>280</v>
      </c>
      <c r="S17" s="21">
        <f>'By Group'!V65</f>
        <v>2446.84</v>
      </c>
      <c r="T17" s="21">
        <f>'By Group'!W65</f>
        <v>1286</v>
      </c>
      <c r="U17" s="21">
        <f>'By Group'!X65</f>
        <v>630</v>
      </c>
      <c r="V17" s="21">
        <f>'By Group'!Y65</f>
        <v>1276.55</v>
      </c>
      <c r="W17" s="21">
        <f>'By Group'!Z65</f>
        <v>1108.95</v>
      </c>
      <c r="X17" s="21">
        <f>'By Group'!AA65</f>
        <v>100</v>
      </c>
      <c r="Y17" s="21">
        <f>'By Group'!AB65</f>
        <v>0</v>
      </c>
      <c r="Z17" s="21">
        <f>'By Group'!AC65</f>
        <v>255</v>
      </c>
      <c r="AA17" s="21">
        <f>'By Group'!AD65</f>
        <v>0</v>
      </c>
      <c r="AB17" s="21">
        <f>'By Group'!AE65</f>
        <v>0</v>
      </c>
      <c r="AC17" s="21">
        <f>'By Group'!AF65</f>
        <v>12904.21</v>
      </c>
      <c r="AD17" s="21">
        <f>'By Group'!AG65</f>
        <v>12576.79</v>
      </c>
    </row>
    <row r="18" spans="1:30" x14ac:dyDescent="0.2">
      <c r="A18" s="2"/>
    </row>
    <row r="19" spans="1:30" x14ac:dyDescent="0.2">
      <c r="A19" s="2" t="s">
        <v>47</v>
      </c>
      <c r="F19" s="21">
        <f>'By Group'!I70</f>
        <v>0</v>
      </c>
      <c r="G19" s="21">
        <f>'By Group'!J70</f>
        <v>0</v>
      </c>
      <c r="H19" s="21">
        <f>'By Group'!K70</f>
        <v>0</v>
      </c>
      <c r="I19" s="21">
        <f>'By Group'!L70</f>
        <v>0</v>
      </c>
      <c r="J19" s="21">
        <f>'By Group'!M70</f>
        <v>0</v>
      </c>
      <c r="K19" s="21">
        <f>'By Group'!N70</f>
        <v>0</v>
      </c>
      <c r="L19" s="21">
        <f>'By Group'!O70</f>
        <v>50</v>
      </c>
      <c r="M19" s="21">
        <f>'By Group'!P70</f>
        <v>0</v>
      </c>
      <c r="N19" s="21">
        <f>'By Group'!Q70</f>
        <v>0</v>
      </c>
      <c r="O19" s="21">
        <f>'By Group'!R70</f>
        <v>0</v>
      </c>
      <c r="P19" s="21">
        <f>'By Group'!S70</f>
        <v>0</v>
      </c>
      <c r="Q19" s="21">
        <f>'By Group'!T70</f>
        <v>0</v>
      </c>
      <c r="R19" s="21">
        <f>'By Group'!U70</f>
        <v>0</v>
      </c>
      <c r="S19" s="21">
        <f>'By Group'!V70</f>
        <v>0</v>
      </c>
      <c r="T19" s="21">
        <f>'By Group'!W70</f>
        <v>0</v>
      </c>
      <c r="U19" s="21">
        <f>'By Group'!X70</f>
        <v>0</v>
      </c>
      <c r="V19" s="21">
        <f>'By Group'!Y70</f>
        <v>0</v>
      </c>
      <c r="W19" s="21">
        <f>'By Group'!Z70</f>
        <v>0</v>
      </c>
      <c r="X19" s="21">
        <f>'By Group'!AA70</f>
        <v>0</v>
      </c>
      <c r="Y19" s="21">
        <f>'By Group'!AB70</f>
        <v>0</v>
      </c>
      <c r="Z19" s="21">
        <f>'By Group'!AC70</f>
        <v>0</v>
      </c>
      <c r="AA19" s="21">
        <f>'By Group'!AD70</f>
        <v>0</v>
      </c>
      <c r="AB19" s="21">
        <f>'By Group'!AE70</f>
        <v>0</v>
      </c>
      <c r="AC19" s="21">
        <f>'By Group'!AF70</f>
        <v>50</v>
      </c>
      <c r="AD19" s="21">
        <f>'By Group'!AG70</f>
        <v>3200</v>
      </c>
    </row>
    <row r="20" spans="1:30" x14ac:dyDescent="0.2">
      <c r="A20" s="2"/>
    </row>
    <row r="21" spans="1:30" x14ac:dyDescent="0.2">
      <c r="A21" s="2" t="s">
        <v>48</v>
      </c>
      <c r="F21" s="21">
        <f>'By Group'!I77</f>
        <v>0</v>
      </c>
      <c r="G21" s="21">
        <f>'By Group'!J77</f>
        <v>0</v>
      </c>
      <c r="H21" s="21">
        <f>'By Group'!K77</f>
        <v>0</v>
      </c>
      <c r="I21" s="21">
        <f>'By Group'!L77</f>
        <v>0</v>
      </c>
      <c r="J21" s="21">
        <f>'By Group'!M77</f>
        <v>0</v>
      </c>
      <c r="K21" s="21">
        <f>'By Group'!N77</f>
        <v>0</v>
      </c>
      <c r="L21" s="21">
        <f>'By Group'!O77</f>
        <v>0</v>
      </c>
      <c r="M21" s="21">
        <f>'By Group'!P77</f>
        <v>0</v>
      </c>
      <c r="N21" s="21">
        <f>'By Group'!Q77</f>
        <v>0</v>
      </c>
      <c r="O21" s="21">
        <f>'By Group'!R77</f>
        <v>0</v>
      </c>
      <c r="P21" s="21">
        <f>'By Group'!S77</f>
        <v>0</v>
      </c>
      <c r="Q21" s="21">
        <f>'By Group'!T77</f>
        <v>0</v>
      </c>
      <c r="R21" s="21">
        <f>'By Group'!U77</f>
        <v>0</v>
      </c>
      <c r="S21" s="21">
        <f>'By Group'!V77</f>
        <v>0</v>
      </c>
      <c r="T21" s="21">
        <f>'By Group'!W77</f>
        <v>0</v>
      </c>
      <c r="U21" s="21">
        <f>'By Group'!X77</f>
        <v>0</v>
      </c>
      <c r="V21" s="21">
        <f>'By Group'!Y77</f>
        <v>0</v>
      </c>
      <c r="W21" s="21">
        <f>'By Group'!Z77</f>
        <v>0</v>
      </c>
      <c r="X21" s="21">
        <f>'By Group'!AA77</f>
        <v>0</v>
      </c>
      <c r="Y21" s="21">
        <f>'By Group'!AB77</f>
        <v>0</v>
      </c>
      <c r="Z21" s="21">
        <f>'By Group'!AC77</f>
        <v>0</v>
      </c>
      <c r="AA21" s="21">
        <f>'By Group'!AD77</f>
        <v>0</v>
      </c>
      <c r="AB21" s="21">
        <f>'By Group'!AE77</f>
        <v>0</v>
      </c>
      <c r="AC21" s="21">
        <f>'By Group'!AF77</f>
        <v>0</v>
      </c>
      <c r="AD21" s="21">
        <f>'By Group'!AG77</f>
        <v>16660</v>
      </c>
    </row>
    <row r="22" spans="1:30" x14ac:dyDescent="0.2">
      <c r="A22" s="2"/>
    </row>
    <row r="23" spans="1:30" x14ac:dyDescent="0.2">
      <c r="A23" s="2" t="s">
        <v>53</v>
      </c>
      <c r="F23" s="21">
        <f>'By Group'!I84</f>
        <v>1639.885</v>
      </c>
      <c r="G23" s="21">
        <f>'By Group'!J84</f>
        <v>7366.6510000000007</v>
      </c>
      <c r="H23" s="21">
        <f>'By Group'!K84</f>
        <v>0</v>
      </c>
      <c r="I23" s="21">
        <f>'By Group'!L84</f>
        <v>10.130000000000001</v>
      </c>
      <c r="J23" s="21">
        <f>'By Group'!M84</f>
        <v>6324.7449999999999</v>
      </c>
      <c r="K23" s="21">
        <f>'By Group'!N84</f>
        <v>619.98500000000001</v>
      </c>
      <c r="L23" s="21">
        <f>'By Group'!O84</f>
        <v>121.396</v>
      </c>
      <c r="M23" s="21">
        <f>'By Group'!P84</f>
        <v>431.73599999999999</v>
      </c>
      <c r="N23" s="21">
        <f>'By Group'!Q84</f>
        <v>1965.471</v>
      </c>
      <c r="O23" s="21">
        <f>'By Group'!R84</f>
        <v>6514.1360000000004</v>
      </c>
      <c r="P23" s="21">
        <f>'By Group'!S84</f>
        <v>2433.77</v>
      </c>
      <c r="Q23" s="21">
        <f>'By Group'!T84</f>
        <v>1118.548</v>
      </c>
      <c r="R23" s="21">
        <f>'By Group'!U84</f>
        <v>1228.5260000000001</v>
      </c>
      <c r="S23" s="21">
        <f>'By Group'!V84</f>
        <v>3293.4719999999998</v>
      </c>
      <c r="T23" s="21">
        <f>'By Group'!W84</f>
        <v>758.26600000000008</v>
      </c>
      <c r="U23" s="21">
        <f>'By Group'!X84</f>
        <v>1147.634</v>
      </c>
      <c r="V23" s="21">
        <f>'By Group'!Y84</f>
        <v>36792.545999999995</v>
      </c>
      <c r="W23" s="21">
        <f>'By Group'!Z84</f>
        <v>46.533999999999999</v>
      </c>
      <c r="X23" s="21">
        <f>'By Group'!AA84</f>
        <v>3.5419999999999998</v>
      </c>
      <c r="Y23" s="21">
        <f>'By Group'!AB84</f>
        <v>601.9</v>
      </c>
      <c r="Z23" s="21">
        <f>'By Group'!AC84</f>
        <v>0</v>
      </c>
      <c r="AA23" s="21">
        <f>'By Group'!AD84</f>
        <v>1000.817</v>
      </c>
      <c r="AB23" s="21">
        <f>'By Group'!AE84</f>
        <v>0</v>
      </c>
      <c r="AC23" s="21">
        <f>'By Group'!AF84</f>
        <v>73419.69</v>
      </c>
      <c r="AD23" s="21">
        <f>'By Group'!AG84</f>
        <v>1807.3099999999918</v>
      </c>
    </row>
    <row r="24" spans="1:30" x14ac:dyDescent="0.2">
      <c r="A24" s="2"/>
    </row>
    <row r="25" spans="1:30" x14ac:dyDescent="0.2">
      <c r="A25" s="2" t="s">
        <v>55</v>
      </c>
      <c r="F25" s="21">
        <f>'By Group'!I102</f>
        <v>0</v>
      </c>
      <c r="G25" s="21">
        <f>'By Group'!J102</f>
        <v>0</v>
      </c>
      <c r="H25" s="21">
        <f>'By Group'!K102</f>
        <v>0</v>
      </c>
      <c r="I25" s="21">
        <f>'By Group'!L102</f>
        <v>0</v>
      </c>
      <c r="J25" s="21">
        <f>'By Group'!M102</f>
        <v>0</v>
      </c>
      <c r="K25" s="21">
        <f>'By Group'!N102</f>
        <v>6087.3600000000006</v>
      </c>
      <c r="L25" s="21">
        <f>'By Group'!O102</f>
        <v>0</v>
      </c>
      <c r="M25" s="21">
        <f>'By Group'!P102</f>
        <v>4109.6229999999996</v>
      </c>
      <c r="N25" s="21">
        <f>'By Group'!Q102</f>
        <v>0</v>
      </c>
      <c r="O25" s="21">
        <f>'By Group'!R102</f>
        <v>6870.6710000000003</v>
      </c>
      <c r="P25" s="21">
        <f>'By Group'!S102</f>
        <v>4913.2839999999997</v>
      </c>
      <c r="Q25" s="21">
        <f>'By Group'!T102</f>
        <v>1508.403</v>
      </c>
      <c r="R25" s="21">
        <f>'By Group'!U102</f>
        <v>426.42700000000002</v>
      </c>
      <c r="S25" s="21">
        <f>'By Group'!V102</f>
        <v>4898.4830000000002</v>
      </c>
      <c r="T25" s="21">
        <f>'By Group'!W102</f>
        <v>2766.9570000000003</v>
      </c>
      <c r="U25" s="21">
        <f>'By Group'!X102</f>
        <v>1232.345</v>
      </c>
      <c r="V25" s="21">
        <f>'By Group'!Y102</f>
        <v>4591.683</v>
      </c>
      <c r="W25" s="21">
        <f>'By Group'!Z102</f>
        <v>307.61500000000001</v>
      </c>
      <c r="X25" s="21">
        <f>'By Group'!AA102</f>
        <v>8.7200000000000006</v>
      </c>
      <c r="Y25" s="21">
        <f>'By Group'!AB102</f>
        <v>377.12200000000001</v>
      </c>
      <c r="Z25" s="21">
        <f>'By Group'!AC102</f>
        <v>1</v>
      </c>
      <c r="AA25" s="21">
        <f>'By Group'!AD102</f>
        <v>0</v>
      </c>
      <c r="AB25" s="21">
        <f>'By Group'!AE102</f>
        <v>0</v>
      </c>
      <c r="AC25" s="21">
        <f>'By Group'!AF102</f>
        <v>38099.692999999999</v>
      </c>
      <c r="AD25" s="21">
        <f>'By Group'!AG102</f>
        <v>6842.7499999999927</v>
      </c>
    </row>
    <row r="26" spans="1:30" x14ac:dyDescent="0.2">
      <c r="A26" s="2"/>
    </row>
    <row r="27" spans="1:30" x14ac:dyDescent="0.2">
      <c r="A27" s="2" t="s">
        <v>74</v>
      </c>
      <c r="F27" s="21">
        <f>'By Group'!I112</f>
        <v>437.64499999999998</v>
      </c>
      <c r="G27" s="21">
        <f>'By Group'!J112</f>
        <v>131.29400000000001</v>
      </c>
      <c r="H27" s="21">
        <f>'By Group'!K112</f>
        <v>43.765000000000001</v>
      </c>
      <c r="I27" s="21">
        <f>'By Group'!L112</f>
        <v>43.765000000000001</v>
      </c>
      <c r="J27" s="21">
        <f>'By Group'!M112</f>
        <v>437.64499999999998</v>
      </c>
      <c r="K27" s="21">
        <f>'By Group'!N112</f>
        <v>43.765000000000001</v>
      </c>
      <c r="L27" s="21">
        <f>'By Group'!O112</f>
        <v>0</v>
      </c>
      <c r="M27" s="21">
        <f>'By Group'!P112</f>
        <v>0</v>
      </c>
      <c r="N27" s="21">
        <f>'By Group'!Q112</f>
        <v>0</v>
      </c>
      <c r="O27" s="21">
        <f>'By Group'!R112</f>
        <v>306.35199999999998</v>
      </c>
      <c r="P27" s="21">
        <f>'By Group'!S112</f>
        <v>0</v>
      </c>
      <c r="Q27" s="21">
        <f>'By Group'!T112</f>
        <v>131.29400000000001</v>
      </c>
      <c r="R27" s="21">
        <f>'By Group'!U112</f>
        <v>393.88099999999997</v>
      </c>
      <c r="S27" s="21">
        <f>'By Group'!V112</f>
        <v>437.64499999999998</v>
      </c>
      <c r="T27" s="21">
        <f>'By Group'!W112</f>
        <v>437.64499999999998</v>
      </c>
      <c r="U27" s="21">
        <f>'By Group'!X112</f>
        <v>437.64499999999998</v>
      </c>
      <c r="V27" s="21">
        <f>'By Group'!Y112</f>
        <v>43.765000000000001</v>
      </c>
      <c r="W27" s="21">
        <f>'By Group'!Z112</f>
        <v>43.765000000000001</v>
      </c>
      <c r="X27" s="21">
        <f>'By Group'!AA112</f>
        <v>43.765000000000001</v>
      </c>
      <c r="Y27" s="21">
        <f>'By Group'!AB112</f>
        <v>43.765000000000001</v>
      </c>
      <c r="Z27" s="21">
        <f>'By Group'!AC112</f>
        <v>43.765000000000001</v>
      </c>
      <c r="AA27" s="21">
        <f>'By Group'!AD112</f>
        <v>0</v>
      </c>
      <c r="AB27" s="21">
        <f>'By Group'!AE112</f>
        <v>0</v>
      </c>
      <c r="AC27" s="21">
        <f>'By Group'!AF112</f>
        <v>3501.1659999999997</v>
      </c>
      <c r="AD27" s="21">
        <f>'By Group'!AG112</f>
        <v>8748.8340000000007</v>
      </c>
    </row>
    <row r="28" spans="1:30" x14ac:dyDescent="0.2">
      <c r="A28" s="2"/>
    </row>
    <row r="29" spans="1:30" x14ac:dyDescent="0.2">
      <c r="A29" s="2" t="s">
        <v>77</v>
      </c>
      <c r="F29" s="21">
        <f>'By Group'!I133</f>
        <v>236.43099999999998</v>
      </c>
      <c r="G29" s="21">
        <f>'By Group'!J133</f>
        <v>382.35100000000006</v>
      </c>
      <c r="H29" s="21">
        <f>'By Group'!K133</f>
        <v>80.376999999999995</v>
      </c>
      <c r="I29" s="21">
        <f>'By Group'!L133</f>
        <v>280.69600000000003</v>
      </c>
      <c r="J29" s="21">
        <f>'By Group'!M133</f>
        <v>1266.4749999999999</v>
      </c>
      <c r="K29" s="21">
        <f>'By Group'!N133</f>
        <v>1213.9190000000001</v>
      </c>
      <c r="L29" s="21">
        <f>'By Group'!O133</f>
        <v>0</v>
      </c>
      <c r="M29" s="21">
        <f>'By Group'!P133</f>
        <v>715.755</v>
      </c>
      <c r="N29" s="21">
        <f>'By Group'!Q133</f>
        <v>1087.3970000000002</v>
      </c>
      <c r="O29" s="21">
        <f>'By Group'!R133</f>
        <v>3731.7379999999998</v>
      </c>
      <c r="P29" s="21">
        <f>'By Group'!S133</f>
        <v>409.66300000000001</v>
      </c>
      <c r="Q29" s="21">
        <f>'By Group'!T133</f>
        <v>495.72199999999992</v>
      </c>
      <c r="R29" s="21">
        <f>'By Group'!U133</f>
        <v>283.13299999999998</v>
      </c>
      <c r="S29" s="21">
        <f>'By Group'!V133</f>
        <v>2360.8940000000002</v>
      </c>
      <c r="T29" s="21">
        <f>'By Group'!W133</f>
        <v>774.97600000000011</v>
      </c>
      <c r="U29" s="21">
        <f>'By Group'!X133</f>
        <v>2196.453</v>
      </c>
      <c r="V29" s="21">
        <f>'By Group'!Y133</f>
        <v>429.19900000000007</v>
      </c>
      <c r="W29" s="21">
        <f>'By Group'!Z133</f>
        <v>91.326000000000008</v>
      </c>
      <c r="X29" s="21">
        <f>'By Group'!AA133</f>
        <v>3.6789999999999998</v>
      </c>
      <c r="Y29" s="21">
        <f>'By Group'!AB133</f>
        <v>0</v>
      </c>
      <c r="Z29" s="21">
        <f>'By Group'!AC133</f>
        <v>3.4380000000000002</v>
      </c>
      <c r="AA29" s="21">
        <f>'By Group'!AD133</f>
        <v>0</v>
      </c>
      <c r="AB29" s="21">
        <f>'By Group'!AE133</f>
        <v>0</v>
      </c>
      <c r="AC29" s="21">
        <f>'By Group'!AF133</f>
        <v>16043.622000000001</v>
      </c>
      <c r="AD29" s="21">
        <f>'By Group'!AG133</f>
        <v>6536.3779999999979</v>
      </c>
    </row>
    <row r="30" spans="1:30" x14ac:dyDescent="0.2">
      <c r="A30" s="2"/>
    </row>
    <row r="31" spans="1:30" x14ac:dyDescent="0.2">
      <c r="A31" s="2" t="s">
        <v>261</v>
      </c>
      <c r="F31" s="21">
        <f>'By Group'!I149</f>
        <v>93.783000000000001</v>
      </c>
      <c r="G31" s="21">
        <f>'By Group'!J149</f>
        <v>286.01100000000002</v>
      </c>
      <c r="H31" s="21">
        <f>'By Group'!K149</f>
        <v>33.805</v>
      </c>
      <c r="I31" s="21">
        <f>'By Group'!L149</f>
        <v>355.34999999999997</v>
      </c>
      <c r="J31" s="21">
        <f>'By Group'!M149</f>
        <v>362.173</v>
      </c>
      <c r="K31" s="21">
        <f>'By Group'!N149</f>
        <v>1553.2350000000001</v>
      </c>
      <c r="L31" s="21">
        <f>'By Group'!O149</f>
        <v>0</v>
      </c>
      <c r="M31" s="21">
        <f>'By Group'!P149</f>
        <v>0</v>
      </c>
      <c r="N31" s="21">
        <f>'By Group'!Q149</f>
        <v>806.55099999999993</v>
      </c>
      <c r="O31" s="21">
        <f>'By Group'!R149</f>
        <v>17719.898999999998</v>
      </c>
      <c r="P31" s="21">
        <f>'By Group'!S149</f>
        <v>9466.2890000000007</v>
      </c>
      <c r="Q31" s="21">
        <f>'By Group'!T149</f>
        <v>5434.0960000000005</v>
      </c>
      <c r="R31" s="21">
        <f>'By Group'!U149</f>
        <v>2020.462</v>
      </c>
      <c r="S31" s="21">
        <f>'By Group'!V149</f>
        <v>10152.303</v>
      </c>
      <c r="T31" s="21">
        <f>'By Group'!W149</f>
        <v>10491.144</v>
      </c>
      <c r="U31" s="21">
        <f>'By Group'!X149</f>
        <v>3207.0210000000002</v>
      </c>
      <c r="V31" s="21">
        <f>'By Group'!Y149</f>
        <v>3243.5840000000003</v>
      </c>
      <c r="W31" s="21">
        <f>'By Group'!Z149</f>
        <v>3744.75</v>
      </c>
      <c r="X31" s="21">
        <f>'By Group'!AA149</f>
        <v>0</v>
      </c>
      <c r="Y31" s="21">
        <f>'By Group'!AB149</f>
        <v>401.28399999999999</v>
      </c>
      <c r="Z31" s="21">
        <f>'By Group'!AC149</f>
        <v>1.476</v>
      </c>
      <c r="AA31" s="21">
        <f>'By Group'!AD149</f>
        <v>0</v>
      </c>
      <c r="AB31" s="21">
        <f>'By Group'!AE149</f>
        <v>0</v>
      </c>
      <c r="AC31" s="21">
        <f>'By Group'!AF149</f>
        <v>69373.216</v>
      </c>
      <c r="AD31" s="21">
        <f>'By Group'!AG149</f>
        <v>100281.784</v>
      </c>
    </row>
    <row r="32" spans="1:30" x14ac:dyDescent="0.2">
      <c r="A32" s="2"/>
    </row>
    <row r="33" spans="1:30" x14ac:dyDescent="0.2">
      <c r="A33" s="2" t="s">
        <v>208</v>
      </c>
      <c r="F33" s="21">
        <f>'By Group'!I193</f>
        <v>39.999000000000002</v>
      </c>
      <c r="G33" s="21">
        <f>'By Group'!J193</f>
        <v>39.999000000000002</v>
      </c>
      <c r="H33" s="21">
        <f>'By Group'!K193</f>
        <v>39.999000000000002</v>
      </c>
      <c r="I33" s="21">
        <f>'By Group'!L193</f>
        <v>39.999000000000002</v>
      </c>
      <c r="J33" s="21">
        <f>'By Group'!M193</f>
        <v>39.999000000000002</v>
      </c>
      <c r="K33" s="21">
        <f>'By Group'!N193</f>
        <v>1015.4150000000001</v>
      </c>
      <c r="L33" s="21">
        <f>'By Group'!O193</f>
        <v>42.003</v>
      </c>
      <c r="M33" s="21">
        <f>'By Group'!P193</f>
        <v>313.05899999999997</v>
      </c>
      <c r="N33" s="21">
        <f>'By Group'!Q193</f>
        <v>178.74799999999999</v>
      </c>
      <c r="O33" s="21">
        <f>'By Group'!R193</f>
        <v>15632.862999999999</v>
      </c>
      <c r="P33" s="21">
        <f>'By Group'!S193</f>
        <v>1211.3330000000001</v>
      </c>
      <c r="Q33" s="21">
        <f>'By Group'!T193</f>
        <v>2411.1499999999996</v>
      </c>
      <c r="R33" s="21">
        <f>'By Group'!U193</f>
        <v>2473.7309999999998</v>
      </c>
      <c r="S33" s="21">
        <f>'By Group'!V193</f>
        <v>11646.245999999996</v>
      </c>
      <c r="T33" s="21">
        <f>'By Group'!W193</f>
        <v>2141.9989999999998</v>
      </c>
      <c r="U33" s="21">
        <f>'By Group'!X193</f>
        <v>1005.21</v>
      </c>
      <c r="V33" s="21">
        <f>'By Group'!Y193</f>
        <v>3667.884</v>
      </c>
      <c r="W33" s="21">
        <f>'By Group'!Z193</f>
        <v>88.41</v>
      </c>
      <c r="X33" s="21">
        <f>'By Group'!AA193</f>
        <v>97.229000000000013</v>
      </c>
      <c r="Y33" s="21">
        <f>'By Group'!AB193</f>
        <v>59.106999999999999</v>
      </c>
      <c r="Z33" s="21">
        <f>'By Group'!AC193</f>
        <v>125.21000000000001</v>
      </c>
      <c r="AA33" s="21">
        <f>'By Group'!AD193</f>
        <v>0</v>
      </c>
      <c r="AB33" s="21">
        <f>'By Group'!AE193</f>
        <v>0</v>
      </c>
      <c r="AC33" s="21">
        <f>'By Group'!AF193</f>
        <v>42309.591999999997</v>
      </c>
      <c r="AD33" s="21">
        <f>'By Group'!AG193</f>
        <v>40680.408000000003</v>
      </c>
    </row>
    <row r="34" spans="1:30" x14ac:dyDescent="0.2">
      <c r="A34" s="2"/>
    </row>
    <row r="35" spans="1:30" s="42" customFormat="1" x14ac:dyDescent="0.2">
      <c r="A35" s="41" t="s">
        <v>120</v>
      </c>
      <c r="F35" s="40">
        <f>'By Group'!I204</f>
        <v>99.98</v>
      </c>
      <c r="G35" s="40">
        <f>'By Group'!J204</f>
        <v>175.49600000000001</v>
      </c>
      <c r="H35" s="40">
        <f>'By Group'!K204</f>
        <v>13.295999999999999</v>
      </c>
      <c r="I35" s="40">
        <f>'By Group'!L204</f>
        <v>113.274</v>
      </c>
      <c r="J35" s="40">
        <f>'By Group'!M204</f>
        <v>529.14699999999993</v>
      </c>
      <c r="K35" s="40">
        <f>'By Group'!N204</f>
        <v>572.22299999999996</v>
      </c>
      <c r="L35" s="40">
        <f>'By Group'!O204</f>
        <v>0</v>
      </c>
      <c r="M35" s="40">
        <f>'By Group'!P204</f>
        <v>128.16500000000002</v>
      </c>
      <c r="N35" s="40">
        <f>'By Group'!Q204</f>
        <v>422.25400000000002</v>
      </c>
      <c r="O35" s="40">
        <f>'By Group'!R204</f>
        <v>1800.6949999999999</v>
      </c>
      <c r="P35" s="40">
        <f>'By Group'!S204</f>
        <v>0</v>
      </c>
      <c r="Q35" s="40">
        <f>'By Group'!T204</f>
        <v>202.08600000000001</v>
      </c>
      <c r="R35" s="40">
        <f>'By Group'!U204</f>
        <v>121.783</v>
      </c>
      <c r="S35" s="40">
        <f>'By Group'!V204</f>
        <v>1011.495</v>
      </c>
      <c r="T35" s="40">
        <f>'By Group'!W204</f>
        <v>279.73</v>
      </c>
      <c r="U35" s="40">
        <f>'By Group'!X204</f>
        <v>906.72900000000004</v>
      </c>
      <c r="V35" s="40">
        <f>'By Group'!Y204</f>
        <v>55.308</v>
      </c>
      <c r="W35" s="40">
        <f>'By Group'!Z204</f>
        <v>51.054000000000002</v>
      </c>
      <c r="X35" s="40">
        <f>'By Group'!AA204</f>
        <v>3.1909999999999998</v>
      </c>
      <c r="Y35" s="40">
        <f>'By Group'!AB204</f>
        <v>0</v>
      </c>
      <c r="Z35" s="40">
        <f>'By Group'!AC204</f>
        <v>0</v>
      </c>
      <c r="AA35" s="40">
        <f>'By Group'!AD204</f>
        <v>0</v>
      </c>
      <c r="AB35" s="40">
        <f>'By Group'!AE204</f>
        <v>0</v>
      </c>
      <c r="AC35" s="40">
        <f>'By Group'!AF204</f>
        <v>6485.9060000000009</v>
      </c>
      <c r="AD35" s="40">
        <f>'By Group'!AG204</f>
        <v>10268.094000000001</v>
      </c>
    </row>
    <row r="36" spans="1:30" x14ac:dyDescent="0.2">
      <c r="A36" s="2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1:30" x14ac:dyDescent="0.2">
      <c r="A37" s="2" t="s">
        <v>165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f>'By Group'!AF210</f>
        <v>141002</v>
      </c>
      <c r="AD37" s="39">
        <f>'By Group'!AG210</f>
        <v>5123</v>
      </c>
    </row>
    <row r="38" spans="1:30" x14ac:dyDescent="0.2">
      <c r="A38" s="2"/>
    </row>
    <row r="39" spans="1:30" s="2" customFormat="1" ht="13.5" thickBot="1" x14ac:dyDescent="0.25">
      <c r="C39" s="2" t="s">
        <v>182</v>
      </c>
      <c r="F39" s="43">
        <f t="shared" ref="F39:AC39" si="0">SUM(F9:F37)</f>
        <v>2805.6609999999996</v>
      </c>
      <c r="G39" s="43">
        <f t="shared" si="0"/>
        <v>8756.74</v>
      </c>
      <c r="H39" s="43">
        <f t="shared" si="0"/>
        <v>370.74200000000002</v>
      </c>
      <c r="I39" s="43">
        <f t="shared" si="0"/>
        <v>1208.404</v>
      </c>
      <c r="J39" s="43">
        <f t="shared" si="0"/>
        <v>10636.934000000001</v>
      </c>
      <c r="K39" s="43">
        <f t="shared" si="0"/>
        <v>12796.488000000001</v>
      </c>
      <c r="L39" s="43">
        <f t="shared" si="0"/>
        <v>720.53800000000001</v>
      </c>
      <c r="M39" s="43">
        <f t="shared" si="0"/>
        <v>6301.058</v>
      </c>
      <c r="N39" s="43">
        <f t="shared" si="0"/>
        <v>4742.05</v>
      </c>
      <c r="O39" s="43">
        <f t="shared" si="0"/>
        <v>69543.862999999998</v>
      </c>
      <c r="P39" s="43">
        <f t="shared" si="0"/>
        <v>21470.205999999998</v>
      </c>
      <c r="Q39" s="43">
        <f t="shared" si="0"/>
        <v>15519.398999999999</v>
      </c>
      <c r="R39" s="43">
        <f t="shared" si="0"/>
        <v>9147.6819999999989</v>
      </c>
      <c r="S39" s="43">
        <f t="shared" si="0"/>
        <v>42915.436000000002</v>
      </c>
      <c r="T39" s="43">
        <f t="shared" si="0"/>
        <v>21119.043000000001</v>
      </c>
      <c r="U39" s="43">
        <f t="shared" si="0"/>
        <v>11501.825000000001</v>
      </c>
      <c r="V39" s="43">
        <f t="shared" si="0"/>
        <v>53639.892999999989</v>
      </c>
      <c r="W39" s="43">
        <f t="shared" si="0"/>
        <v>7152.6949999999997</v>
      </c>
      <c r="X39" s="43">
        <f t="shared" si="0"/>
        <v>1813.2070000000003</v>
      </c>
      <c r="Y39" s="43">
        <f t="shared" si="0"/>
        <v>1619.6880000000001</v>
      </c>
      <c r="Z39" s="43">
        <f t="shared" si="0"/>
        <v>535.673</v>
      </c>
      <c r="AA39" s="43">
        <f t="shared" si="0"/>
        <v>1005.817</v>
      </c>
      <c r="AB39" s="43">
        <f t="shared" si="0"/>
        <v>1901</v>
      </c>
      <c r="AC39" s="43">
        <f t="shared" si="0"/>
        <v>448226.04200000002</v>
      </c>
      <c r="AD39" s="43">
        <f>SUM(AD9:AD37)</f>
        <v>260003.40099999998</v>
      </c>
    </row>
    <row r="40" spans="1:30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Group</vt:lpstr>
      <vt:lpstr>Summary</vt:lpstr>
      <vt:lpstr>'By Group'!Print_Area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Felienne</cp:lastModifiedBy>
  <cp:lastPrinted>2001-08-31T20:00:21Z</cp:lastPrinted>
  <dcterms:created xsi:type="dcterms:W3CDTF">2001-06-14T13:52:19Z</dcterms:created>
  <dcterms:modified xsi:type="dcterms:W3CDTF">2014-09-04T16:27:16Z</dcterms:modified>
</cp:coreProperties>
</file>