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35" windowHeight="8805"/>
  </bookViews>
  <sheets>
    <sheet name="By Group" sheetId="1" r:id="rId1"/>
  </sheets>
  <definedNames>
    <definedName name="_xlnm.Print_Area" localSheetId="0">'By Group'!$A$1:$AZ$216</definedName>
  </definedNames>
  <calcPr calcId="152511"/>
</workbook>
</file>

<file path=xl/calcChain.xml><?xml version="1.0" encoding="utf-8"?>
<calcChain xmlns="http://schemas.openxmlformats.org/spreadsheetml/2006/main">
  <c r="AX10" i="1" l="1"/>
  <c r="E13" i="1"/>
  <c r="AD13" i="1"/>
  <c r="AF13" i="1" s="1"/>
  <c r="AJ13" i="1"/>
  <c r="AN13" i="1"/>
  <c r="AP13" i="1"/>
  <c r="AD14" i="1"/>
  <c r="AF14" i="1" s="1"/>
  <c r="AJ14" i="1" s="1"/>
  <c r="AD15" i="1"/>
  <c r="AF15" i="1"/>
  <c r="AJ15" i="1" s="1"/>
  <c r="AN15" i="1" s="1"/>
  <c r="AR15" i="1"/>
  <c r="AT15" i="1"/>
  <c r="AD16" i="1"/>
  <c r="AF16" i="1"/>
  <c r="AJ16" i="1"/>
  <c r="AD17" i="1"/>
  <c r="AF17" i="1"/>
  <c r="AJ17" i="1" s="1"/>
  <c r="AR17" i="1" s="1"/>
  <c r="AT17" i="1"/>
  <c r="AD18" i="1"/>
  <c r="AF18" i="1" s="1"/>
  <c r="AJ18" i="1" s="1"/>
  <c r="AL18" i="1"/>
  <c r="AN18" i="1"/>
  <c r="AP18" i="1"/>
  <c r="AR18" i="1"/>
  <c r="AD19" i="1"/>
  <c r="AF19" i="1" s="1"/>
  <c r="AJ19" i="1" s="1"/>
  <c r="AV19" i="1" s="1"/>
  <c r="AD20" i="1"/>
  <c r="AF20" i="1" s="1"/>
  <c r="AJ20" i="1" s="1"/>
  <c r="AP20" i="1"/>
  <c r="E22" i="1"/>
  <c r="G22" i="1"/>
  <c r="H22" i="1"/>
  <c r="H209" i="1" s="1"/>
  <c r="I22" i="1"/>
  <c r="J22" i="1"/>
  <c r="K22" i="1"/>
  <c r="L22" i="1"/>
  <c r="M22" i="1"/>
  <c r="N22" i="1"/>
  <c r="O22" i="1"/>
  <c r="P22" i="1"/>
  <c r="P209" i="1" s="1"/>
  <c r="Q22" i="1"/>
  <c r="R22" i="1"/>
  <c r="S22" i="1"/>
  <c r="T22" i="1"/>
  <c r="U22" i="1"/>
  <c r="V22" i="1"/>
  <c r="W22" i="1"/>
  <c r="X22" i="1"/>
  <c r="X209" i="1" s="1"/>
  <c r="Y22" i="1"/>
  <c r="Z22" i="1"/>
  <c r="AA22" i="1"/>
  <c r="AB22" i="1"/>
  <c r="AC22" i="1"/>
  <c r="AH22" i="1"/>
  <c r="AD24" i="1"/>
  <c r="AD25" i="1"/>
  <c r="AF25" i="1"/>
  <c r="AJ25" i="1" s="1"/>
  <c r="AT25" i="1"/>
  <c r="AV25" i="1"/>
  <c r="AD26" i="1"/>
  <c r="AF26" i="1"/>
  <c r="AJ26" i="1" s="1"/>
  <c r="AN26" i="1" s="1"/>
  <c r="AR26" i="1"/>
  <c r="AT26" i="1"/>
  <c r="AC27" i="1"/>
  <c r="AD27" i="1"/>
  <c r="AF27" i="1"/>
  <c r="AJ27" i="1" s="1"/>
  <c r="AD28" i="1"/>
  <c r="AF28" i="1" s="1"/>
  <c r="AJ28" i="1" s="1"/>
  <c r="AP28" i="1" s="1"/>
  <c r="AD29" i="1"/>
  <c r="AF29" i="1" s="1"/>
  <c r="AJ29" i="1"/>
  <c r="AL29" i="1"/>
  <c r="AN29" i="1"/>
  <c r="AP29" i="1"/>
  <c r="AD30" i="1"/>
  <c r="AF30" i="1" s="1"/>
  <c r="AJ30" i="1" s="1"/>
  <c r="AV30" i="1" s="1"/>
  <c r="AT30" i="1"/>
  <c r="AD31" i="1"/>
  <c r="AF31" i="1"/>
  <c r="AJ31" i="1" s="1"/>
  <c r="AN31" i="1" s="1"/>
  <c r="AR31" i="1"/>
  <c r="AT31" i="1"/>
  <c r="AD32" i="1"/>
  <c r="AF32" i="1"/>
  <c r="AJ32" i="1"/>
  <c r="E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H34" i="1"/>
  <c r="AD37" i="1"/>
  <c r="AF37" i="1" s="1"/>
  <c r="AJ37" i="1" s="1"/>
  <c r="AL37" i="1" s="1"/>
  <c r="AN37" i="1"/>
  <c r="AP37" i="1"/>
  <c r="AR37" i="1"/>
  <c r="AD38" i="1"/>
  <c r="AF38" i="1" s="1"/>
  <c r="AJ38" i="1" s="1"/>
  <c r="AD39" i="1"/>
  <c r="AF39" i="1" s="1"/>
  <c r="AJ39" i="1" s="1"/>
  <c r="AV39" i="1"/>
  <c r="AD40" i="1"/>
  <c r="AF40" i="1" s="1"/>
  <c r="AF44" i="1" s="1"/>
  <c r="AJ40" i="1"/>
  <c r="AD41" i="1"/>
  <c r="AF41" i="1"/>
  <c r="AJ41" i="1"/>
  <c r="AT41" i="1"/>
  <c r="AV41" i="1"/>
  <c r="AD42" i="1"/>
  <c r="AF42" i="1"/>
  <c r="AJ42" i="1" s="1"/>
  <c r="AN42" i="1"/>
  <c r="AP42" i="1"/>
  <c r="AR42" i="1"/>
  <c r="AT42" i="1"/>
  <c r="E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H44" i="1"/>
  <c r="AD47" i="1"/>
  <c r="AF47" i="1" s="1"/>
  <c r="AD48" i="1"/>
  <c r="AF48" i="1" s="1"/>
  <c r="AJ48" i="1" s="1"/>
  <c r="AL48" i="1"/>
  <c r="AN48" i="1"/>
  <c r="AD49" i="1"/>
  <c r="AF49" i="1" s="1"/>
  <c r="AJ49" i="1" s="1"/>
  <c r="AL49" i="1" s="1"/>
  <c r="AV49" i="1"/>
  <c r="AD50" i="1"/>
  <c r="AF50" i="1" s="1"/>
  <c r="AJ50" i="1" s="1"/>
  <c r="AD51" i="1"/>
  <c r="AF51" i="1" s="1"/>
  <c r="AJ51" i="1"/>
  <c r="AL51" i="1" s="1"/>
  <c r="AN51" i="1"/>
  <c r="AD52" i="1"/>
  <c r="AF52" i="1"/>
  <c r="AJ52" i="1"/>
  <c r="AD53" i="1"/>
  <c r="AF53" i="1"/>
  <c r="AJ53" i="1" s="1"/>
  <c r="AN53" i="1"/>
  <c r="AP53" i="1"/>
  <c r="AR53" i="1"/>
  <c r="AT53" i="1"/>
  <c r="E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H55" i="1"/>
  <c r="AD58" i="1"/>
  <c r="AD68" i="1" s="1"/>
  <c r="AD59" i="1"/>
  <c r="AF59" i="1"/>
  <c r="AJ59" i="1" s="1"/>
  <c r="AP59" i="1" s="1"/>
  <c r="AN59" i="1"/>
  <c r="AT59" i="1"/>
  <c r="M60" i="1"/>
  <c r="AD60" i="1" s="1"/>
  <c r="AF60" i="1"/>
  <c r="AJ60" i="1"/>
  <c r="AD61" i="1"/>
  <c r="AF61" i="1" s="1"/>
  <c r="AJ61" i="1" s="1"/>
  <c r="AV61" i="1"/>
  <c r="AD62" i="1"/>
  <c r="AF62" i="1"/>
  <c r="AJ62" i="1" s="1"/>
  <c r="AV62" i="1"/>
  <c r="M63" i="1"/>
  <c r="AD63" i="1" s="1"/>
  <c r="AF63" i="1"/>
  <c r="AJ63" i="1"/>
  <c r="AL63" i="1"/>
  <c r="AD64" i="1"/>
  <c r="AF64" i="1"/>
  <c r="AJ64" i="1" s="1"/>
  <c r="AD65" i="1"/>
  <c r="AF65" i="1" s="1"/>
  <c r="AJ65" i="1" s="1"/>
  <c r="AP65" i="1" s="1"/>
  <c r="AV65" i="1"/>
  <c r="AD66" i="1"/>
  <c r="AF66" i="1" s="1"/>
  <c r="AJ66" i="1" s="1"/>
  <c r="AL66" i="1" s="1"/>
  <c r="AN66" i="1"/>
  <c r="E68" i="1"/>
  <c r="G68" i="1"/>
  <c r="H68" i="1"/>
  <c r="I68" i="1"/>
  <c r="J68" i="1"/>
  <c r="K68" i="1"/>
  <c r="L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H68" i="1"/>
  <c r="AD71" i="1"/>
  <c r="E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H73" i="1"/>
  <c r="AR73" i="1"/>
  <c r="AD76" i="1"/>
  <c r="AD80" i="1" s="1"/>
  <c r="AF76" i="1"/>
  <c r="AD77" i="1"/>
  <c r="AF77" i="1" s="1"/>
  <c r="AJ77" i="1" s="1"/>
  <c r="AP77" i="1"/>
  <c r="AR77" i="1"/>
  <c r="AT77" i="1"/>
  <c r="AV77" i="1"/>
  <c r="AD78" i="1"/>
  <c r="AF78" i="1" s="1"/>
  <c r="AJ78" i="1" s="1"/>
  <c r="AP78" i="1" s="1"/>
  <c r="E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H80" i="1"/>
  <c r="AD83" i="1"/>
  <c r="AF83" i="1"/>
  <c r="AJ83" i="1" s="1"/>
  <c r="AN83" i="1" s="1"/>
  <c r="AP83" i="1"/>
  <c r="AD84" i="1"/>
  <c r="AF84" i="1"/>
  <c r="AJ84" i="1"/>
  <c r="AL84" i="1" s="1"/>
  <c r="AD85" i="1"/>
  <c r="AD87" i="1" s="1"/>
  <c r="AF85" i="1"/>
  <c r="AJ85" i="1" s="1"/>
  <c r="AR85" i="1"/>
  <c r="AT85" i="1"/>
  <c r="AV85" i="1"/>
  <c r="E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H87" i="1"/>
  <c r="L90" i="1"/>
  <c r="N90" i="1"/>
  <c r="N105" i="1" s="1"/>
  <c r="N209" i="1" s="1"/>
  <c r="P90" i="1"/>
  <c r="Q90" i="1"/>
  <c r="Q105" i="1" s="1"/>
  <c r="R90" i="1"/>
  <c r="S90" i="1"/>
  <c r="T90" i="1"/>
  <c r="U90" i="1"/>
  <c r="V90" i="1"/>
  <c r="W90" i="1"/>
  <c r="W105" i="1" s="1"/>
  <c r="X90" i="1"/>
  <c r="Z90" i="1"/>
  <c r="Z105" i="1" s="1"/>
  <c r="AF90" i="1"/>
  <c r="AJ90" i="1"/>
  <c r="AL90" i="1" s="1"/>
  <c r="AP90" i="1"/>
  <c r="AR90" i="1"/>
  <c r="AT90" i="1"/>
  <c r="AV90" i="1"/>
  <c r="AD91" i="1"/>
  <c r="AF91" i="1" s="1"/>
  <c r="AJ91" i="1" s="1"/>
  <c r="AP91" i="1"/>
  <c r="AT91" i="1"/>
  <c r="AD92" i="1"/>
  <c r="AF92" i="1" s="1"/>
  <c r="AJ92" i="1" s="1"/>
  <c r="AD93" i="1"/>
  <c r="AF93" i="1"/>
  <c r="AJ93" i="1" s="1"/>
  <c r="AT93" i="1"/>
  <c r="AD94" i="1"/>
  <c r="AF94" i="1"/>
  <c r="AJ94" i="1" s="1"/>
  <c r="AD95" i="1"/>
  <c r="AF95" i="1"/>
  <c r="AJ95" i="1" s="1"/>
  <c r="AD96" i="1"/>
  <c r="AF96" i="1" s="1"/>
  <c r="AJ96" i="1" s="1"/>
  <c r="AL96" i="1" s="1"/>
  <c r="AN96" i="1"/>
  <c r="AP96" i="1"/>
  <c r="AD97" i="1"/>
  <c r="AF97" i="1"/>
  <c r="AJ97" i="1" s="1"/>
  <c r="AD98" i="1"/>
  <c r="AF98" i="1" s="1"/>
  <c r="AJ98" i="1"/>
  <c r="AP98" i="1" s="1"/>
  <c r="AL98" i="1"/>
  <c r="AD99" i="1"/>
  <c r="AF99" i="1" s="1"/>
  <c r="AJ99" i="1"/>
  <c r="AL99" i="1"/>
  <c r="AN99" i="1"/>
  <c r="AP99" i="1"/>
  <c r="AT99" i="1"/>
  <c r="AF100" i="1"/>
  <c r="AJ100" i="1"/>
  <c r="AP100" i="1" s="1"/>
  <c r="AL100" i="1"/>
  <c r="AR100" i="1"/>
  <c r="AV100" i="1"/>
  <c r="AD101" i="1"/>
  <c r="AF101" i="1" s="1"/>
  <c r="AJ101" i="1"/>
  <c r="AD102" i="1"/>
  <c r="AF102" i="1" s="1"/>
  <c r="AJ102" i="1"/>
  <c r="AL102" i="1" s="1"/>
  <c r="AD103" i="1"/>
  <c r="AJ103" i="1"/>
  <c r="AL103" i="1"/>
  <c r="AN103" i="1"/>
  <c r="AP103" i="1"/>
  <c r="E105" i="1"/>
  <c r="G105" i="1"/>
  <c r="H105" i="1"/>
  <c r="I105" i="1"/>
  <c r="J105" i="1"/>
  <c r="K105" i="1"/>
  <c r="L105" i="1"/>
  <c r="M105" i="1"/>
  <c r="O105" i="1"/>
  <c r="P105" i="1"/>
  <c r="R105" i="1"/>
  <c r="S105" i="1"/>
  <c r="T105" i="1"/>
  <c r="U105" i="1"/>
  <c r="V105" i="1"/>
  <c r="X105" i="1"/>
  <c r="Y105" i="1"/>
  <c r="AA105" i="1"/>
  <c r="AB105" i="1"/>
  <c r="AC105" i="1"/>
  <c r="AD105" i="1"/>
  <c r="AH105" i="1"/>
  <c r="AD108" i="1"/>
  <c r="AF108" i="1" s="1"/>
  <c r="AJ108" i="1" s="1"/>
  <c r="AT108" i="1"/>
  <c r="AD109" i="1"/>
  <c r="AD115" i="1" s="1"/>
  <c r="AF109" i="1"/>
  <c r="AJ109" i="1" s="1"/>
  <c r="AD110" i="1"/>
  <c r="AF110" i="1" s="1"/>
  <c r="AJ110" i="1" s="1"/>
  <c r="AD111" i="1"/>
  <c r="AF111" i="1"/>
  <c r="AJ111" i="1"/>
  <c r="AD112" i="1"/>
  <c r="AF112" i="1"/>
  <c r="AJ112" i="1" s="1"/>
  <c r="E113" i="1"/>
  <c r="AD113" i="1"/>
  <c r="AF113" i="1" s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H115" i="1"/>
  <c r="AD118" i="1"/>
  <c r="AJ118" i="1"/>
  <c r="AR118" i="1"/>
  <c r="AT118" i="1"/>
  <c r="AD119" i="1"/>
  <c r="AF119" i="1" s="1"/>
  <c r="AJ119" i="1" s="1"/>
  <c r="AV119" i="1" s="1"/>
  <c r="AN119" i="1"/>
  <c r="AP119" i="1"/>
  <c r="AR119" i="1"/>
  <c r="AT119" i="1"/>
  <c r="E120" i="1"/>
  <c r="AD120" i="1"/>
  <c r="AJ120" i="1"/>
  <c r="AL120" i="1" s="1"/>
  <c r="AN120" i="1"/>
  <c r="AV120" i="1"/>
  <c r="AD121" i="1"/>
  <c r="AF121" i="1" s="1"/>
  <c r="AJ121" i="1" s="1"/>
  <c r="AT121" i="1"/>
  <c r="AV121" i="1"/>
  <c r="AD122" i="1"/>
  <c r="AJ122" i="1"/>
  <c r="AV122" i="1" s="1"/>
  <c r="AL122" i="1"/>
  <c r="AN122" i="1"/>
  <c r="AP122" i="1"/>
  <c r="AR122" i="1"/>
  <c r="AT122" i="1"/>
  <c r="AD123" i="1"/>
  <c r="AD136" i="1" s="1"/>
  <c r="AJ123" i="1"/>
  <c r="E124" i="1"/>
  <c r="AD124" i="1"/>
  <c r="AJ124" i="1"/>
  <c r="AD125" i="1"/>
  <c r="AJ125" i="1"/>
  <c r="AL125" i="1"/>
  <c r="AN125" i="1"/>
  <c r="AP125" i="1"/>
  <c r="AR125" i="1"/>
  <c r="AT125" i="1"/>
  <c r="AV125" i="1"/>
  <c r="AD126" i="1"/>
  <c r="AF126" i="1"/>
  <c r="AJ126" i="1"/>
  <c r="AD127" i="1"/>
  <c r="AF127" i="1"/>
  <c r="AJ127" i="1"/>
  <c r="AD128" i="1"/>
  <c r="AF128" i="1" s="1"/>
  <c r="AJ128" i="1"/>
  <c r="AT128" i="1"/>
  <c r="AD129" i="1"/>
  <c r="AJ129" i="1"/>
  <c r="AD130" i="1"/>
  <c r="AF130" i="1"/>
  <c r="AJ130" i="1" s="1"/>
  <c r="AV130" i="1"/>
  <c r="AD131" i="1"/>
  <c r="AF131" i="1" s="1"/>
  <c r="AJ131" i="1" s="1"/>
  <c r="AR131" i="1"/>
  <c r="AT131" i="1"/>
  <c r="AD132" i="1"/>
  <c r="AF132" i="1" s="1"/>
  <c r="AJ132" i="1" s="1"/>
  <c r="AN132" i="1" s="1"/>
  <c r="AT132" i="1"/>
  <c r="AV132" i="1"/>
  <c r="E133" i="1"/>
  <c r="AD133" i="1"/>
  <c r="AF133" i="1"/>
  <c r="AD134" i="1"/>
  <c r="AF134" i="1"/>
  <c r="AJ134" i="1"/>
  <c r="E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H136" i="1"/>
  <c r="AD139" i="1"/>
  <c r="AF139" i="1" s="1"/>
  <c r="AJ139" i="1" s="1"/>
  <c r="AP139" i="1" s="1"/>
  <c r="AT139" i="1"/>
  <c r="AV139" i="1"/>
  <c r="AD140" i="1"/>
  <c r="AF140" i="1" s="1"/>
  <c r="AD141" i="1"/>
  <c r="AF141" i="1" s="1"/>
  <c r="AJ141" i="1"/>
  <c r="AL141" i="1"/>
  <c r="AN141" i="1"/>
  <c r="AD142" i="1"/>
  <c r="AF142" i="1"/>
  <c r="AJ142" i="1" s="1"/>
  <c r="AD143" i="1"/>
  <c r="AF143" i="1" s="1"/>
  <c r="AJ143" i="1" s="1"/>
  <c r="AT143" i="1" s="1"/>
  <c r="AP143" i="1"/>
  <c r="AR143" i="1"/>
  <c r="AV143" i="1"/>
  <c r="AD144" i="1"/>
  <c r="AF144" i="1" s="1"/>
  <c r="AJ144" i="1"/>
  <c r="AP144" i="1" s="1"/>
  <c r="AL144" i="1"/>
  <c r="AD145" i="1"/>
  <c r="AF145" i="1"/>
  <c r="AJ145" i="1"/>
  <c r="AT145" i="1"/>
  <c r="AV145" i="1"/>
  <c r="AD146" i="1"/>
  <c r="AF146" i="1" s="1"/>
  <c r="AJ146" i="1" s="1"/>
  <c r="AN146" i="1" s="1"/>
  <c r="AR146" i="1"/>
  <c r="AT146" i="1"/>
  <c r="AD147" i="1"/>
  <c r="AF147" i="1"/>
  <c r="AJ147" i="1"/>
  <c r="AN147" i="1" s="1"/>
  <c r="AL147" i="1"/>
  <c r="AD148" i="1"/>
  <c r="AD152" i="1" s="1"/>
  <c r="AF148" i="1"/>
  <c r="AJ148" i="1" s="1"/>
  <c r="AD149" i="1"/>
  <c r="AF149" i="1"/>
  <c r="AJ149" i="1" s="1"/>
  <c r="AL149" i="1"/>
  <c r="AN149" i="1"/>
  <c r="AD150" i="1"/>
  <c r="AF150" i="1" s="1"/>
  <c r="AJ150" i="1" s="1"/>
  <c r="E152" i="1"/>
  <c r="G152" i="1"/>
  <c r="H152" i="1"/>
  <c r="I152" i="1"/>
  <c r="J152" i="1"/>
  <c r="K152" i="1"/>
  <c r="L152" i="1"/>
  <c r="L209" i="1" s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B209" i="1" s="1"/>
  <c r="AC152" i="1"/>
  <c r="AH152" i="1"/>
  <c r="AD155" i="1"/>
  <c r="AF155" i="1" s="1"/>
  <c r="AJ155" i="1" s="1"/>
  <c r="AD156" i="1"/>
  <c r="AF156" i="1"/>
  <c r="AJ156" i="1"/>
  <c r="AV156" i="1" s="1"/>
  <c r="AD157" i="1"/>
  <c r="AF157" i="1" s="1"/>
  <c r="AJ157" i="1" s="1"/>
  <c r="AN157" i="1"/>
  <c r="AP157" i="1"/>
  <c r="AR157" i="1"/>
  <c r="AD158" i="1"/>
  <c r="AF158" i="1"/>
  <c r="AJ158" i="1" s="1"/>
  <c r="AD159" i="1"/>
  <c r="AJ159" i="1"/>
  <c r="AV159" i="1" s="1"/>
  <c r="AT159" i="1"/>
  <c r="AD160" i="1"/>
  <c r="AF160" i="1" s="1"/>
  <c r="AJ160" i="1" s="1"/>
  <c r="AN160" i="1"/>
  <c r="AD161" i="1"/>
  <c r="AF161" i="1"/>
  <c r="AJ161" i="1"/>
  <c r="AL161" i="1"/>
  <c r="AN161" i="1"/>
  <c r="AD162" i="1"/>
  <c r="AF162" i="1" s="1"/>
  <c r="AJ162" i="1" s="1"/>
  <c r="AD163" i="1"/>
  <c r="AF163" i="1"/>
  <c r="AJ163" i="1" s="1"/>
  <c r="AN163" i="1" s="1"/>
  <c r="AL163" i="1"/>
  <c r="AP163" i="1"/>
  <c r="AR163" i="1"/>
  <c r="AD164" i="1"/>
  <c r="AF164" i="1"/>
  <c r="AJ164" i="1" s="1"/>
  <c r="AD165" i="1"/>
  <c r="AJ165" i="1"/>
  <c r="AL165" i="1" s="1"/>
  <c r="AR165" i="1"/>
  <c r="AT165" i="1"/>
  <c r="AV165" i="1"/>
  <c r="AD166" i="1"/>
  <c r="AF166" i="1"/>
  <c r="AJ166" i="1" s="1"/>
  <c r="AL166" i="1"/>
  <c r="AN166" i="1"/>
  <c r="AP166" i="1"/>
  <c r="AD167" i="1"/>
  <c r="AF167" i="1"/>
  <c r="AJ167" i="1" s="1"/>
  <c r="AD168" i="1"/>
  <c r="AJ168" i="1"/>
  <c r="AL168" i="1" s="1"/>
  <c r="AR168" i="1"/>
  <c r="AT168" i="1"/>
  <c r="AV168" i="1"/>
  <c r="AD169" i="1"/>
  <c r="AF169" i="1"/>
  <c r="AJ169" i="1" s="1"/>
  <c r="AV169" i="1" s="1"/>
  <c r="AD170" i="1"/>
  <c r="AF170" i="1"/>
  <c r="AJ170" i="1"/>
  <c r="AL170" i="1"/>
  <c r="AD171" i="1"/>
  <c r="AF171" i="1" s="1"/>
  <c r="AJ171" i="1" s="1"/>
  <c r="AD172" i="1"/>
  <c r="AF172" i="1" s="1"/>
  <c r="AJ172" i="1" s="1"/>
  <c r="AP172" i="1" s="1"/>
  <c r="AN172" i="1"/>
  <c r="AT172" i="1"/>
  <c r="AD173" i="1"/>
  <c r="AF173" i="1"/>
  <c r="AJ173" i="1" s="1"/>
  <c r="AD174" i="1"/>
  <c r="AF174" i="1"/>
  <c r="AJ174" i="1" s="1"/>
  <c r="AR174" i="1"/>
  <c r="AD175" i="1"/>
  <c r="AF175" i="1"/>
  <c r="AJ175" i="1" s="1"/>
  <c r="AL175" i="1"/>
  <c r="AN175" i="1"/>
  <c r="AP175" i="1"/>
  <c r="AD176" i="1"/>
  <c r="AF176" i="1"/>
  <c r="AJ176" i="1" s="1"/>
  <c r="AD177" i="1"/>
  <c r="AF177" i="1" s="1"/>
  <c r="AJ177" i="1" s="1"/>
  <c r="AT177" i="1" s="1"/>
  <c r="AP177" i="1"/>
  <c r="AR177" i="1"/>
  <c r="AV177" i="1"/>
  <c r="AD178" i="1"/>
  <c r="AF178" i="1" s="1"/>
  <c r="AJ178" i="1"/>
  <c r="AP178" i="1" s="1"/>
  <c r="AL178" i="1"/>
  <c r="AD179" i="1"/>
  <c r="AF179" i="1"/>
  <c r="AJ179" i="1"/>
  <c r="AT179" i="1"/>
  <c r="AV179" i="1"/>
  <c r="AD180" i="1"/>
  <c r="AF180" i="1" s="1"/>
  <c r="AJ180" i="1" s="1"/>
  <c r="AL180" i="1" s="1"/>
  <c r="AR180" i="1"/>
  <c r="AT180" i="1"/>
  <c r="AV180" i="1"/>
  <c r="AD181" i="1"/>
  <c r="AF181" i="1"/>
  <c r="AJ181" i="1"/>
  <c r="AL181" i="1" s="1"/>
  <c r="AP181" i="1"/>
  <c r="AD182" i="1"/>
  <c r="AF182" i="1"/>
  <c r="AJ182" i="1"/>
  <c r="AN182" i="1" s="1"/>
  <c r="AT182" i="1"/>
  <c r="AV182" i="1"/>
  <c r="AD183" i="1"/>
  <c r="AF183" i="1"/>
  <c r="AJ183" i="1" s="1"/>
  <c r="AV183" i="1" s="1"/>
  <c r="AP183" i="1"/>
  <c r="AR183" i="1"/>
  <c r="AT183" i="1"/>
  <c r="AD184" i="1"/>
  <c r="AF184" i="1"/>
  <c r="AJ184" i="1" s="1"/>
  <c r="AD185" i="1"/>
  <c r="AF185" i="1" s="1"/>
  <c r="AJ185" i="1" s="1"/>
  <c r="AD186" i="1"/>
  <c r="AF186" i="1"/>
  <c r="AJ186" i="1" s="1"/>
  <c r="AV186" i="1" s="1"/>
  <c r="AL186" i="1"/>
  <c r="AN186" i="1"/>
  <c r="AX186" i="1" s="1"/>
  <c r="BA186" i="1" s="1"/>
  <c r="AP186" i="1"/>
  <c r="AR186" i="1"/>
  <c r="AT186" i="1"/>
  <c r="AD187" i="1"/>
  <c r="AF187" i="1" s="1"/>
  <c r="AJ187" i="1" s="1"/>
  <c r="AR187" i="1" s="1"/>
  <c r="AD188" i="1"/>
  <c r="AF188" i="1"/>
  <c r="AJ188" i="1" s="1"/>
  <c r="AN188" i="1" s="1"/>
  <c r="AL188" i="1"/>
  <c r="AP188" i="1"/>
  <c r="AR188" i="1"/>
  <c r="AV188" i="1"/>
  <c r="AD189" i="1"/>
  <c r="AF189" i="1" s="1"/>
  <c r="AJ189" i="1"/>
  <c r="AT189" i="1" s="1"/>
  <c r="AL189" i="1"/>
  <c r="AN189" i="1"/>
  <c r="AP189" i="1"/>
  <c r="AD190" i="1"/>
  <c r="AF190" i="1"/>
  <c r="AJ190" i="1"/>
  <c r="AV190" i="1" s="1"/>
  <c r="AL190" i="1"/>
  <c r="AP190" i="1"/>
  <c r="AD191" i="1"/>
  <c r="AF191" i="1" s="1"/>
  <c r="AJ191" i="1"/>
  <c r="AL191" i="1" s="1"/>
  <c r="AN191" i="1"/>
  <c r="AP191" i="1"/>
  <c r="AD192" i="1"/>
  <c r="AF192" i="1"/>
  <c r="AJ192" i="1"/>
  <c r="AP192" i="1" s="1"/>
  <c r="AL192" i="1"/>
  <c r="AD193" i="1"/>
  <c r="AF193" i="1"/>
  <c r="AJ193" i="1"/>
  <c r="AD194" i="1"/>
  <c r="AF194" i="1"/>
  <c r="AJ194" i="1" s="1"/>
  <c r="E196" i="1"/>
  <c r="G196" i="1"/>
  <c r="G209" i="1" s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V209" i="1" s="1"/>
  <c r="W196" i="1"/>
  <c r="X196" i="1"/>
  <c r="Y196" i="1"/>
  <c r="Z196" i="1"/>
  <c r="AA196" i="1"/>
  <c r="AB196" i="1"/>
  <c r="AC196" i="1"/>
  <c r="AD196" i="1"/>
  <c r="AF196" i="1"/>
  <c r="AH196" i="1"/>
  <c r="AD199" i="1"/>
  <c r="AD207" i="1" s="1"/>
  <c r="AJ199" i="1"/>
  <c r="AN199" i="1" s="1"/>
  <c r="AT199" i="1"/>
  <c r="AD200" i="1"/>
  <c r="AJ200" i="1"/>
  <c r="AN200" i="1" s="1"/>
  <c r="AX200" i="1" s="1"/>
  <c r="BA200" i="1" s="1"/>
  <c r="AL200" i="1"/>
  <c r="AP200" i="1"/>
  <c r="AT200" i="1"/>
  <c r="AV200" i="1"/>
  <c r="AD201" i="1"/>
  <c r="AF201" i="1"/>
  <c r="AD202" i="1"/>
  <c r="AJ202" i="1"/>
  <c r="AD203" i="1"/>
  <c r="AJ203" i="1"/>
  <c r="AT203" i="1" s="1"/>
  <c r="AN203" i="1"/>
  <c r="AV203" i="1"/>
  <c r="AD204" i="1"/>
  <c r="AF204" i="1" s="1"/>
  <c r="AJ204" i="1" s="1"/>
  <c r="AD205" i="1"/>
  <c r="AF205" i="1"/>
  <c r="AJ205" i="1" s="1"/>
  <c r="AL205" i="1" s="1"/>
  <c r="AP205" i="1"/>
  <c r="AT205" i="1"/>
  <c r="AV205" i="1"/>
  <c r="E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Y209" i="1" s="1"/>
  <c r="Z207" i="1"/>
  <c r="Z209" i="1" s="1"/>
  <c r="AA207" i="1"/>
  <c r="AB207" i="1"/>
  <c r="AC207" i="1"/>
  <c r="AH207" i="1"/>
  <c r="I209" i="1"/>
  <c r="J209" i="1"/>
  <c r="Q209" i="1"/>
  <c r="R209" i="1"/>
  <c r="T209" i="1"/>
  <c r="U209" i="1"/>
  <c r="AC209" i="1"/>
  <c r="AH209" i="1"/>
  <c r="AX211" i="1"/>
  <c r="B215" i="1"/>
  <c r="B216" i="1"/>
  <c r="AR155" i="1" l="1"/>
  <c r="AT155" i="1"/>
  <c r="AV155" i="1"/>
  <c r="AL155" i="1"/>
  <c r="AJ196" i="1"/>
  <c r="AN155" i="1"/>
  <c r="AP155" i="1"/>
  <c r="AN167" i="1"/>
  <c r="AP167" i="1"/>
  <c r="AR167" i="1"/>
  <c r="AT167" i="1"/>
  <c r="AV167" i="1"/>
  <c r="AL167" i="1"/>
  <c r="AP173" i="1"/>
  <c r="AR173" i="1"/>
  <c r="AT173" i="1"/>
  <c r="AV173" i="1"/>
  <c r="AL173" i="1"/>
  <c r="AN173" i="1"/>
  <c r="AN204" i="1"/>
  <c r="AV204" i="1"/>
  <c r="AL204" i="1"/>
  <c r="AP204" i="1"/>
  <c r="AT204" i="1"/>
  <c r="AN150" i="1"/>
  <c r="AP150" i="1"/>
  <c r="AR150" i="1"/>
  <c r="AT150" i="1"/>
  <c r="AL150" i="1"/>
  <c r="AV150" i="1"/>
  <c r="AX165" i="1"/>
  <c r="BA165" i="1" s="1"/>
  <c r="AL162" i="1"/>
  <c r="AN162" i="1"/>
  <c r="AP162" i="1"/>
  <c r="AT162" i="1"/>
  <c r="AV162" i="1"/>
  <c r="AR162" i="1"/>
  <c r="AN142" i="1"/>
  <c r="AP142" i="1"/>
  <c r="AR142" i="1"/>
  <c r="AT142" i="1"/>
  <c r="AL142" i="1"/>
  <c r="AV142" i="1"/>
  <c r="AN112" i="1"/>
  <c r="AP112" i="1"/>
  <c r="AR112" i="1"/>
  <c r="AT112" i="1"/>
  <c r="AV112" i="1"/>
  <c r="AL112" i="1"/>
  <c r="AX112" i="1" s="1"/>
  <c r="BA112" i="1" s="1"/>
  <c r="AL193" i="1"/>
  <c r="AP193" i="1"/>
  <c r="AN193" i="1"/>
  <c r="AR193" i="1"/>
  <c r="AT193" i="1"/>
  <c r="AV193" i="1"/>
  <c r="AP187" i="1"/>
  <c r="AT187" i="1"/>
  <c r="AV187" i="1"/>
  <c r="AL187" i="1"/>
  <c r="AN187" i="1"/>
  <c r="AN164" i="1"/>
  <c r="AP164" i="1"/>
  <c r="AR164" i="1"/>
  <c r="AT164" i="1"/>
  <c r="AL164" i="1"/>
  <c r="AX164" i="1" s="1"/>
  <c r="BA164" i="1" s="1"/>
  <c r="AV164" i="1"/>
  <c r="O209" i="1"/>
  <c r="AL110" i="1"/>
  <c r="AN110" i="1"/>
  <c r="AR110" i="1"/>
  <c r="AT110" i="1"/>
  <c r="AV110" i="1"/>
  <c r="AP110" i="1"/>
  <c r="AP184" i="1"/>
  <c r="AT184" i="1"/>
  <c r="AN184" i="1"/>
  <c r="AL184" i="1"/>
  <c r="AR184" i="1"/>
  <c r="AV184" i="1"/>
  <c r="AN176" i="1"/>
  <c r="AP176" i="1"/>
  <c r="AR176" i="1"/>
  <c r="AT176" i="1"/>
  <c r="AV176" i="1"/>
  <c r="AL176" i="1"/>
  <c r="AX176" i="1" s="1"/>
  <c r="BA176" i="1" s="1"/>
  <c r="AP109" i="1"/>
  <c r="AR109" i="1"/>
  <c r="AT109" i="1"/>
  <c r="AL109" i="1"/>
  <c r="AN109" i="1"/>
  <c r="AV109" i="1"/>
  <c r="AJ115" i="1"/>
  <c r="AJ201" i="1"/>
  <c r="AF207" i="1"/>
  <c r="AL14" i="1"/>
  <c r="AN14" i="1"/>
  <c r="AP14" i="1"/>
  <c r="AP22" i="1" s="1"/>
  <c r="AR14" i="1"/>
  <c r="AT14" i="1"/>
  <c r="AV14" i="1"/>
  <c r="AJ22" i="1"/>
  <c r="AN185" i="1"/>
  <c r="AT185" i="1"/>
  <c r="AV185" i="1"/>
  <c r="AL185" i="1"/>
  <c r="AP185" i="1"/>
  <c r="AL171" i="1"/>
  <c r="AX171" i="1" s="1"/>
  <c r="BA171" i="1" s="1"/>
  <c r="AN171" i="1"/>
  <c r="AP171" i="1"/>
  <c r="AR171" i="1"/>
  <c r="AT171" i="1"/>
  <c r="AV171" i="1"/>
  <c r="AL202" i="1"/>
  <c r="AN202" i="1"/>
  <c r="AV202" i="1"/>
  <c r="AP202" i="1"/>
  <c r="AR202" i="1"/>
  <c r="AT202" i="1"/>
  <c r="AV194" i="1"/>
  <c r="AL194" i="1"/>
  <c r="AN194" i="1"/>
  <c r="AP194" i="1"/>
  <c r="AR194" i="1"/>
  <c r="AT194" i="1"/>
  <c r="AP158" i="1"/>
  <c r="AR158" i="1"/>
  <c r="AT158" i="1"/>
  <c r="AV158" i="1"/>
  <c r="AL158" i="1"/>
  <c r="AN158" i="1"/>
  <c r="W209" i="1"/>
  <c r="AL127" i="1"/>
  <c r="AN127" i="1"/>
  <c r="AP127" i="1"/>
  <c r="AR127" i="1"/>
  <c r="AT127" i="1"/>
  <c r="AV127" i="1"/>
  <c r="AX170" i="1"/>
  <c r="BA170" i="1" s="1"/>
  <c r="AL148" i="1"/>
  <c r="AN148" i="1"/>
  <c r="AP148" i="1"/>
  <c r="AF152" i="1"/>
  <c r="AJ140" i="1"/>
  <c r="AT134" i="1"/>
  <c r="AN134" i="1"/>
  <c r="AP134" i="1"/>
  <c r="AR134" i="1"/>
  <c r="AV134" i="1"/>
  <c r="AP94" i="1"/>
  <c r="AT94" i="1"/>
  <c r="AV94" i="1"/>
  <c r="AL94" i="1"/>
  <c r="AN94" i="1"/>
  <c r="AR94" i="1"/>
  <c r="AV160" i="1"/>
  <c r="AL160" i="1"/>
  <c r="AX99" i="1"/>
  <c r="BA99" i="1" s="1"/>
  <c r="AX51" i="1"/>
  <c r="BA51" i="1" s="1"/>
  <c r="AL179" i="1"/>
  <c r="AN179" i="1"/>
  <c r="AP179" i="1"/>
  <c r="AR179" i="1"/>
  <c r="AX175" i="1"/>
  <c r="BA175" i="1" s="1"/>
  <c r="AP161" i="1"/>
  <c r="AX161" i="1" s="1"/>
  <c r="BA161" i="1" s="1"/>
  <c r="AR161" i="1"/>
  <c r="AT161" i="1"/>
  <c r="AV161" i="1"/>
  <c r="AT149" i="1"/>
  <c r="AV149" i="1"/>
  <c r="AL145" i="1"/>
  <c r="AN145" i="1"/>
  <c r="AP145" i="1"/>
  <c r="AR145" i="1"/>
  <c r="AR141" i="1"/>
  <c r="AT141" i="1"/>
  <c r="AV141" i="1"/>
  <c r="AL131" i="1"/>
  <c r="AN131" i="1"/>
  <c r="AP131" i="1"/>
  <c r="AL124" i="1"/>
  <c r="AX124" i="1" s="1"/>
  <c r="BA124" i="1" s="1"/>
  <c r="AN124" i="1"/>
  <c r="AP124" i="1"/>
  <c r="AR124" i="1"/>
  <c r="AT124" i="1"/>
  <c r="AV124" i="1"/>
  <c r="AL121" i="1"/>
  <c r="AN121" i="1"/>
  <c r="AP121" i="1"/>
  <c r="AR121" i="1"/>
  <c r="AJ113" i="1"/>
  <c r="E115" i="1"/>
  <c r="E209" i="1" s="1"/>
  <c r="AP63" i="1"/>
  <c r="AT63" i="1"/>
  <c r="AV63" i="1"/>
  <c r="AN63" i="1"/>
  <c r="AX63" i="1" s="1"/>
  <c r="BA63" i="1" s="1"/>
  <c r="AT48" i="1"/>
  <c r="AX48" i="1" s="1"/>
  <c r="BA48" i="1" s="1"/>
  <c r="AV48" i="1"/>
  <c r="AP48" i="1"/>
  <c r="AR48" i="1"/>
  <c r="AR40" i="1"/>
  <c r="AT40" i="1"/>
  <c r="AV40" i="1"/>
  <c r="AP40" i="1"/>
  <c r="AL40" i="1"/>
  <c r="AX40" i="1" s="1"/>
  <c r="BA40" i="1" s="1"/>
  <c r="AN40" i="1"/>
  <c r="AN205" i="1"/>
  <c r="AX205" i="1" s="1"/>
  <c r="BA205" i="1" s="1"/>
  <c r="AR203" i="1"/>
  <c r="AN183" i="1"/>
  <c r="AR182" i="1"/>
  <c r="AN181" i="1"/>
  <c r="AX181" i="1" s="1"/>
  <c r="BA181" i="1" s="1"/>
  <c r="AP180" i="1"/>
  <c r="AT175" i="1"/>
  <c r="AV175" i="1"/>
  <c r="AR172" i="1"/>
  <c r="AT166" i="1"/>
  <c r="AV166" i="1"/>
  <c r="AV157" i="1"/>
  <c r="AL157" i="1"/>
  <c r="AP146" i="1"/>
  <c r="AR139" i="1"/>
  <c r="AF136" i="1"/>
  <c r="AP132" i="1"/>
  <c r="AV108" i="1"/>
  <c r="AL108" i="1"/>
  <c r="AN108" i="1"/>
  <c r="AP108" i="1"/>
  <c r="AR108" i="1"/>
  <c r="AN102" i="1"/>
  <c r="AX102" i="1" s="1"/>
  <c r="BA102" i="1" s="1"/>
  <c r="AV93" i="1"/>
  <c r="AL93" i="1"/>
  <c r="AN93" i="1"/>
  <c r="AP93" i="1"/>
  <c r="AR93" i="1"/>
  <c r="AN84" i="1"/>
  <c r="AX84" i="1" s="1"/>
  <c r="BA84" i="1" s="1"/>
  <c r="AJ76" i="1"/>
  <c r="AF80" i="1"/>
  <c r="AL50" i="1"/>
  <c r="AN50" i="1"/>
  <c r="AP50" i="1"/>
  <c r="AR50" i="1"/>
  <c r="AT50" i="1"/>
  <c r="AV50" i="1"/>
  <c r="AJ47" i="1"/>
  <c r="AF55" i="1"/>
  <c r="AP203" i="1"/>
  <c r="AV199" i="1"/>
  <c r="AL183" i="1"/>
  <c r="AX183" i="1" s="1"/>
  <c r="BA183" i="1" s="1"/>
  <c r="AN180" i="1"/>
  <c r="AT169" i="1"/>
  <c r="AP60" i="1"/>
  <c r="AR60" i="1"/>
  <c r="AT60" i="1"/>
  <c r="AV60" i="1"/>
  <c r="AL60" i="1"/>
  <c r="AN60" i="1"/>
  <c r="AF58" i="1"/>
  <c r="AF34" i="1"/>
  <c r="AT192" i="1"/>
  <c r="AV191" i="1"/>
  <c r="AL182" i="1"/>
  <c r="AX182" i="1" s="1"/>
  <c r="BA182" i="1" s="1"/>
  <c r="AP182" i="1"/>
  <c r="AR181" i="1"/>
  <c r="AT181" i="1"/>
  <c r="AV181" i="1"/>
  <c r="AX180" i="1"/>
  <c r="BA180" i="1" s="1"/>
  <c r="AP169" i="1"/>
  <c r="AT160" i="1"/>
  <c r="AV148" i="1"/>
  <c r="AV146" i="1"/>
  <c r="AL146" i="1"/>
  <c r="AX146" i="1" s="1"/>
  <c r="BA146" i="1" s="1"/>
  <c r="AL139" i="1"/>
  <c r="AJ152" i="1"/>
  <c r="AN139" i="1"/>
  <c r="AR132" i="1"/>
  <c r="AL132" i="1"/>
  <c r="AX132" i="1" s="1"/>
  <c r="BA132" i="1" s="1"/>
  <c r="AT102" i="1"/>
  <c r="AV102" i="1"/>
  <c r="AP102" i="1"/>
  <c r="AR102" i="1"/>
  <c r="AN95" i="1"/>
  <c r="AP95" i="1"/>
  <c r="AR95" i="1"/>
  <c r="AT95" i="1"/>
  <c r="AV95" i="1"/>
  <c r="AL95" i="1"/>
  <c r="AL92" i="1"/>
  <c r="AP92" i="1"/>
  <c r="AP105" i="1" s="1"/>
  <c r="AR92" i="1"/>
  <c r="AN92" i="1"/>
  <c r="AT92" i="1"/>
  <c r="AT105" i="1" s="1"/>
  <c r="AV92" i="1"/>
  <c r="AP84" i="1"/>
  <c r="AR84" i="1"/>
  <c r="AT84" i="1"/>
  <c r="AV84" i="1"/>
  <c r="AL52" i="1"/>
  <c r="AN52" i="1"/>
  <c r="AP52" i="1"/>
  <c r="AR52" i="1"/>
  <c r="AT52" i="1"/>
  <c r="AV52" i="1"/>
  <c r="AT111" i="1"/>
  <c r="AV111" i="1"/>
  <c r="AN111" i="1"/>
  <c r="AP111" i="1"/>
  <c r="AR111" i="1"/>
  <c r="AL174" i="1"/>
  <c r="AN174" i="1"/>
  <c r="AP174" i="1"/>
  <c r="AN87" i="1"/>
  <c r="AL203" i="1"/>
  <c r="AX203" i="1" s="1"/>
  <c r="BA203" i="1" s="1"/>
  <c r="AT191" i="1"/>
  <c r="AX191" i="1" s="1"/>
  <c r="BA191" i="1" s="1"/>
  <c r="AV189" i="1"/>
  <c r="AV174" i="1"/>
  <c r="AV172" i="1"/>
  <c r="AL172" i="1"/>
  <c r="AN169" i="1"/>
  <c r="AT163" i="1"/>
  <c r="AV163" i="1"/>
  <c r="AX163" i="1" s="1"/>
  <c r="BA163" i="1" s="1"/>
  <c r="AR160" i="1"/>
  <c r="AL159" i="1"/>
  <c r="AN159" i="1"/>
  <c r="AP159" i="1"/>
  <c r="AR159" i="1"/>
  <c r="AR149" i="1"/>
  <c r="AT148" i="1"/>
  <c r="AP147" i="1"/>
  <c r="AX147" i="1" s="1"/>
  <c r="BA147" i="1" s="1"/>
  <c r="AR147" i="1"/>
  <c r="AT147" i="1"/>
  <c r="AV147" i="1"/>
  <c r="AL130" i="1"/>
  <c r="AN130" i="1"/>
  <c r="AP130" i="1"/>
  <c r="AR130" i="1"/>
  <c r="AT130" i="1"/>
  <c r="AV128" i="1"/>
  <c r="AL128" i="1"/>
  <c r="AN128" i="1"/>
  <c r="AP128" i="1"/>
  <c r="AR128" i="1"/>
  <c r="AR126" i="1"/>
  <c r="AT126" i="1"/>
  <c r="AV126" i="1"/>
  <c r="AL126" i="1"/>
  <c r="AX126" i="1" s="1"/>
  <c r="BA126" i="1" s="1"/>
  <c r="AN126" i="1"/>
  <c r="AP126" i="1"/>
  <c r="AX125" i="1"/>
  <c r="BA125" i="1" s="1"/>
  <c r="AR123" i="1"/>
  <c r="AT123" i="1"/>
  <c r="AV123" i="1"/>
  <c r="AL123" i="1"/>
  <c r="AN123" i="1"/>
  <c r="AP123" i="1"/>
  <c r="AN98" i="1"/>
  <c r="AV98" i="1"/>
  <c r="AR98" i="1"/>
  <c r="AT98" i="1"/>
  <c r="AX98" i="1" s="1"/>
  <c r="BA98" i="1" s="1"/>
  <c r="AN38" i="1"/>
  <c r="AP38" i="1"/>
  <c r="AP44" i="1" s="1"/>
  <c r="AR38" i="1"/>
  <c r="AR44" i="1" s="1"/>
  <c r="AT38" i="1"/>
  <c r="AL38" i="1"/>
  <c r="AL44" i="1" s="1"/>
  <c r="AV38" i="1"/>
  <c r="AL156" i="1"/>
  <c r="AN156" i="1"/>
  <c r="AP156" i="1"/>
  <c r="AR156" i="1"/>
  <c r="AX144" i="1"/>
  <c r="BA144" i="1" s="1"/>
  <c r="AN97" i="1"/>
  <c r="AR97" i="1"/>
  <c r="AT97" i="1"/>
  <c r="AL97" i="1"/>
  <c r="AP97" i="1"/>
  <c r="AV97" i="1"/>
  <c r="AP87" i="1"/>
  <c r="AR192" i="1"/>
  <c r="AX192" i="1" s="1"/>
  <c r="BA192" i="1" s="1"/>
  <c r="AV192" i="1"/>
  <c r="AR178" i="1"/>
  <c r="AT178" i="1"/>
  <c r="AV178" i="1"/>
  <c r="AP170" i="1"/>
  <c r="AT170" i="1"/>
  <c r="AV170" i="1"/>
  <c r="AX149" i="1"/>
  <c r="BA149" i="1" s="1"/>
  <c r="AR144" i="1"/>
  <c r="AT144" i="1"/>
  <c r="AV144" i="1"/>
  <c r="AN27" i="1"/>
  <c r="AP27" i="1"/>
  <c r="AR27" i="1"/>
  <c r="AR34" i="1" s="1"/>
  <c r="AT27" i="1"/>
  <c r="AL27" i="1"/>
  <c r="AV27" i="1"/>
  <c r="AN190" i="1"/>
  <c r="AX190" i="1" s="1"/>
  <c r="BA190" i="1" s="1"/>
  <c r="AR190" i="1"/>
  <c r="AR129" i="1"/>
  <c r="AT129" i="1"/>
  <c r="AL129" i="1"/>
  <c r="AX129" i="1" s="1"/>
  <c r="BA129" i="1" s="1"/>
  <c r="AN129" i="1"/>
  <c r="AP129" i="1"/>
  <c r="AV129" i="1"/>
  <c r="AL118" i="1"/>
  <c r="AN118" i="1"/>
  <c r="AP118" i="1"/>
  <c r="AJ136" i="1"/>
  <c r="AL199" i="1"/>
  <c r="AP199" i="1"/>
  <c r="AN192" i="1"/>
  <c r="AR191" i="1"/>
  <c r="AT190" i="1"/>
  <c r="AR189" i="1"/>
  <c r="AX189" i="1" s="1"/>
  <c r="BA189" i="1" s="1"/>
  <c r="AT188" i="1"/>
  <c r="AX188" i="1" s="1"/>
  <c r="BA188" i="1" s="1"/>
  <c r="AN178" i="1"/>
  <c r="AX178" i="1" s="1"/>
  <c r="BA178" i="1" s="1"/>
  <c r="AL177" i="1"/>
  <c r="AN177" i="1"/>
  <c r="AR175" i="1"/>
  <c r="AT174" i="1"/>
  <c r="AN170" i="1"/>
  <c r="AL169" i="1"/>
  <c r="AX169" i="1" s="1"/>
  <c r="BA169" i="1" s="1"/>
  <c r="AR166" i="1"/>
  <c r="AX166" i="1" s="1"/>
  <c r="BA166" i="1" s="1"/>
  <c r="AP160" i="1"/>
  <c r="AT157" i="1"/>
  <c r="AT156" i="1"/>
  <c r="AP149" i="1"/>
  <c r="AR148" i="1"/>
  <c r="AN144" i="1"/>
  <c r="AL143" i="1"/>
  <c r="AN143" i="1"/>
  <c r="AP141" i="1"/>
  <c r="AX141" i="1" s="1"/>
  <c r="AL134" i="1"/>
  <c r="AV131" i="1"/>
  <c r="AV118" i="1"/>
  <c r="AF115" i="1"/>
  <c r="AL111" i="1"/>
  <c r="AN101" i="1"/>
  <c r="AV101" i="1"/>
  <c r="AL101" i="1"/>
  <c r="AX101" i="1" s="1"/>
  <c r="BA101" i="1" s="1"/>
  <c r="AP101" i="1"/>
  <c r="AR101" i="1"/>
  <c r="AT101" i="1"/>
  <c r="AA209" i="1"/>
  <c r="S209" i="1"/>
  <c r="K209" i="1"/>
  <c r="AL64" i="1"/>
  <c r="AN64" i="1"/>
  <c r="AP64" i="1"/>
  <c r="AT64" i="1"/>
  <c r="AV64" i="1"/>
  <c r="AN19" i="1"/>
  <c r="AP19" i="1"/>
  <c r="AR19" i="1"/>
  <c r="AT19" i="1"/>
  <c r="AL19" i="1"/>
  <c r="AL17" i="1"/>
  <c r="AN17" i="1"/>
  <c r="AP17" i="1"/>
  <c r="AV17" i="1"/>
  <c r="AR91" i="1"/>
  <c r="AR105" i="1" s="1"/>
  <c r="AV91" i="1"/>
  <c r="AJ105" i="1"/>
  <c r="AL91" i="1"/>
  <c r="AN91" i="1"/>
  <c r="AL61" i="1"/>
  <c r="AN61" i="1"/>
  <c r="AP61" i="1"/>
  <c r="AT61" i="1"/>
  <c r="AL41" i="1"/>
  <c r="AN41" i="1"/>
  <c r="AP41" i="1"/>
  <c r="AR41" i="1"/>
  <c r="AL39" i="1"/>
  <c r="AN39" i="1"/>
  <c r="AP39" i="1"/>
  <c r="AR39" i="1"/>
  <c r="AT39" i="1"/>
  <c r="AN44" i="1"/>
  <c r="AP32" i="1"/>
  <c r="AR32" i="1"/>
  <c r="AT32" i="1"/>
  <c r="AV32" i="1"/>
  <c r="AL32" i="1"/>
  <c r="AN32" i="1"/>
  <c r="AR29" i="1"/>
  <c r="AX29" i="1" s="1"/>
  <c r="BA29" i="1" s="1"/>
  <c r="AT29" i="1"/>
  <c r="AT34" i="1" s="1"/>
  <c r="AV29" i="1"/>
  <c r="AP168" i="1"/>
  <c r="AP165" i="1"/>
  <c r="AL119" i="1"/>
  <c r="AX119" i="1" s="1"/>
  <c r="BA119" i="1" s="1"/>
  <c r="AR103" i="1"/>
  <c r="AX103" i="1" s="1"/>
  <c r="BA103" i="1" s="1"/>
  <c r="AT103" i="1"/>
  <c r="AV103" i="1"/>
  <c r="AR99" i="1"/>
  <c r="AV99" i="1"/>
  <c r="AR13" i="1"/>
  <c r="AT13" i="1"/>
  <c r="AV13" i="1"/>
  <c r="AL13" i="1"/>
  <c r="AN168" i="1"/>
  <c r="AX168" i="1" s="1"/>
  <c r="BA168" i="1" s="1"/>
  <c r="AN165" i="1"/>
  <c r="AJ133" i="1"/>
  <c r="AP120" i="1"/>
  <c r="AX120" i="1" s="1"/>
  <c r="BA120" i="1" s="1"/>
  <c r="AR120" i="1"/>
  <c r="AT120" i="1"/>
  <c r="AT96" i="1"/>
  <c r="AR96" i="1"/>
  <c r="AX96" i="1" s="1"/>
  <c r="BA96" i="1" s="1"/>
  <c r="AV96" i="1"/>
  <c r="AR51" i="1"/>
  <c r="AT51" i="1"/>
  <c r="AV51" i="1"/>
  <c r="AP51" i="1"/>
  <c r="AN49" i="1"/>
  <c r="AP49" i="1"/>
  <c r="AR49" i="1"/>
  <c r="AT49" i="1"/>
  <c r="AD55" i="1"/>
  <c r="AT37" i="1"/>
  <c r="AV37" i="1"/>
  <c r="AJ44" i="1"/>
  <c r="AR28" i="1"/>
  <c r="AP16" i="1"/>
  <c r="AR16" i="1"/>
  <c r="AT16" i="1"/>
  <c r="AV16" i="1"/>
  <c r="AL16" i="1"/>
  <c r="AN16" i="1"/>
  <c r="AX122" i="1"/>
  <c r="BA122" i="1" s="1"/>
  <c r="AN100" i="1"/>
  <c r="AX100" i="1" s="1"/>
  <c r="BA100" i="1" s="1"/>
  <c r="AT100" i="1"/>
  <c r="AL62" i="1"/>
  <c r="AX62" i="1" s="1"/>
  <c r="BA62" i="1" s="1"/>
  <c r="AN62" i="1"/>
  <c r="AP62" i="1"/>
  <c r="AT62" i="1"/>
  <c r="AL59" i="1"/>
  <c r="AV59" i="1"/>
  <c r="AL30" i="1"/>
  <c r="AN30" i="1"/>
  <c r="AP30" i="1"/>
  <c r="AR30" i="1"/>
  <c r="AL20" i="1"/>
  <c r="AN20" i="1"/>
  <c r="AR20" i="1"/>
  <c r="AT20" i="1"/>
  <c r="AV20" i="1"/>
  <c r="AX18" i="1"/>
  <c r="BA18" i="1" s="1"/>
  <c r="AF105" i="1"/>
  <c r="AV83" i="1"/>
  <c r="AL83" i="1"/>
  <c r="AR83" i="1"/>
  <c r="AJ87" i="1"/>
  <c r="AT83" i="1"/>
  <c r="AT87" i="1" s="1"/>
  <c r="AR78" i="1"/>
  <c r="AT78" i="1"/>
  <c r="AV78" i="1"/>
  <c r="AL78" i="1"/>
  <c r="AN78" i="1"/>
  <c r="AT66" i="1"/>
  <c r="AV66" i="1"/>
  <c r="AP66" i="1"/>
  <c r="AX66" i="1" s="1"/>
  <c r="BA66" i="1" s="1"/>
  <c r="AR66" i="1"/>
  <c r="AL28" i="1"/>
  <c r="AX28" i="1" s="1"/>
  <c r="BA28" i="1" s="1"/>
  <c r="AN28" i="1"/>
  <c r="AT28" i="1"/>
  <c r="AV28" i="1"/>
  <c r="AL85" i="1"/>
  <c r="AN85" i="1"/>
  <c r="AP85" i="1"/>
  <c r="AL77" i="1"/>
  <c r="AN77" i="1"/>
  <c r="AT65" i="1"/>
  <c r="AV53" i="1"/>
  <c r="AL53" i="1"/>
  <c r="AX53" i="1" s="1"/>
  <c r="BA53" i="1" s="1"/>
  <c r="AV42" i="1"/>
  <c r="AL42" i="1"/>
  <c r="AX42" i="1" s="1"/>
  <c r="BA42" i="1" s="1"/>
  <c r="AP31" i="1"/>
  <c r="AP26" i="1"/>
  <c r="AL25" i="1"/>
  <c r="AJ34" i="1"/>
  <c r="AN25" i="1"/>
  <c r="AP25" i="1"/>
  <c r="AT18" i="1"/>
  <c r="AV18" i="1"/>
  <c r="AP15" i="1"/>
  <c r="AF22" i="1"/>
  <c r="AX90" i="1"/>
  <c r="AF71" i="1"/>
  <c r="AD73" i="1"/>
  <c r="AL65" i="1"/>
  <c r="AX65" i="1" s="1"/>
  <c r="BA65" i="1" s="1"/>
  <c r="AN65" i="1"/>
  <c r="AV31" i="1"/>
  <c r="AL31" i="1"/>
  <c r="AX31" i="1" s="1"/>
  <c r="BA31" i="1" s="1"/>
  <c r="AV26" i="1"/>
  <c r="AV34" i="1" s="1"/>
  <c r="AL26" i="1"/>
  <c r="AX26" i="1" s="1"/>
  <c r="BA26" i="1" s="1"/>
  <c r="AV15" i="1"/>
  <c r="AL15" i="1"/>
  <c r="AD22" i="1"/>
  <c r="AN90" i="1"/>
  <c r="M68" i="1"/>
  <c r="M209" i="1" s="1"/>
  <c r="AD44" i="1"/>
  <c r="AF87" i="1"/>
  <c r="AX77" i="1" l="1"/>
  <c r="BA77" i="1" s="1"/>
  <c r="AX13" i="1"/>
  <c r="AL22" i="1"/>
  <c r="AX108" i="1"/>
  <c r="AP196" i="1"/>
  <c r="AV22" i="1"/>
  <c r="AR68" i="1"/>
  <c r="AX202" i="1"/>
  <c r="BA202" i="1" s="1"/>
  <c r="AX204" i="1"/>
  <c r="BA204" i="1" s="1"/>
  <c r="AX93" i="1"/>
  <c r="BA93" i="1" s="1"/>
  <c r="AX131" i="1"/>
  <c r="BA131" i="1" s="1"/>
  <c r="AV140" i="1"/>
  <c r="AV152" i="1" s="1"/>
  <c r="AL140" i="1"/>
  <c r="AX140" i="1" s="1"/>
  <c r="AN140" i="1"/>
  <c r="AP140" i="1"/>
  <c r="AP152" i="1" s="1"/>
  <c r="AR140" i="1"/>
  <c r="AT140" i="1"/>
  <c r="AT152" i="1" s="1"/>
  <c r="AX194" i="1"/>
  <c r="BA194" i="1" s="1"/>
  <c r="AX167" i="1"/>
  <c r="BA167" i="1" s="1"/>
  <c r="AN105" i="1"/>
  <c r="AX85" i="1"/>
  <c r="BA85" i="1" s="1"/>
  <c r="AR87" i="1"/>
  <c r="AX59" i="1"/>
  <c r="BA59" i="1" s="1"/>
  <c r="AV44" i="1"/>
  <c r="AR22" i="1"/>
  <c r="AL136" i="1"/>
  <c r="AX118" i="1"/>
  <c r="AX97" i="1"/>
  <c r="BA97" i="1" s="1"/>
  <c r="AX156" i="1"/>
  <c r="BA156" i="1" s="1"/>
  <c r="AX172" i="1"/>
  <c r="BA172" i="1" s="1"/>
  <c r="AX92" i="1"/>
  <c r="BA92" i="1" s="1"/>
  <c r="AX139" i="1"/>
  <c r="AN22" i="1"/>
  <c r="AX109" i="1"/>
  <c r="BA109" i="1" s="1"/>
  <c r="AX110" i="1"/>
  <c r="BA110" i="1" s="1"/>
  <c r="AX155" i="1"/>
  <c r="AL196" i="1"/>
  <c r="AL34" i="1"/>
  <c r="AX25" i="1"/>
  <c r="AX41" i="1"/>
  <c r="BA41" i="1" s="1"/>
  <c r="AX123" i="1"/>
  <c r="BA123" i="1" s="1"/>
  <c r="AX30" i="1"/>
  <c r="BA30" i="1" s="1"/>
  <c r="AX143" i="1"/>
  <c r="BA143" i="1" s="1"/>
  <c r="AX61" i="1"/>
  <c r="BA61" i="1" s="1"/>
  <c r="AX130" i="1"/>
  <c r="BA130" i="1" s="1"/>
  <c r="AX174" i="1"/>
  <c r="BA174" i="1" s="1"/>
  <c r="AX95" i="1"/>
  <c r="BA95" i="1" s="1"/>
  <c r="AJ58" i="1"/>
  <c r="AF68" i="1"/>
  <c r="AF209" i="1" s="1"/>
  <c r="AL47" i="1"/>
  <c r="AN47" i="1"/>
  <c r="AN55" i="1" s="1"/>
  <c r="AP47" i="1"/>
  <c r="AP55" i="1" s="1"/>
  <c r="AT47" i="1"/>
  <c r="AT55" i="1" s="1"/>
  <c r="AV47" i="1"/>
  <c r="AV55" i="1" s="1"/>
  <c r="AJ55" i="1"/>
  <c r="AR47" i="1"/>
  <c r="AR55" i="1" s="1"/>
  <c r="AR152" i="1"/>
  <c r="AX160" i="1"/>
  <c r="BA160" i="1" s="1"/>
  <c r="AX14" i="1"/>
  <c r="BA14" i="1" s="1"/>
  <c r="AV196" i="1"/>
  <c r="BA90" i="1"/>
  <c r="AL201" i="1"/>
  <c r="AL207" i="1" s="1"/>
  <c r="AN201" i="1"/>
  <c r="AN207" i="1" s="1"/>
  <c r="AP201" i="1"/>
  <c r="AP207" i="1" s="1"/>
  <c r="AT201" i="1"/>
  <c r="AT207" i="1" s="1"/>
  <c r="AV201" i="1"/>
  <c r="AJ207" i="1"/>
  <c r="AX64" i="1"/>
  <c r="BA64" i="1" s="1"/>
  <c r="AX184" i="1"/>
  <c r="BA184" i="1" s="1"/>
  <c r="AX150" i="1"/>
  <c r="BA150" i="1" s="1"/>
  <c r="AX49" i="1"/>
  <c r="BA49" i="1" s="1"/>
  <c r="AX52" i="1"/>
  <c r="BA52" i="1" s="1"/>
  <c r="AX121" i="1"/>
  <c r="BA121" i="1" s="1"/>
  <c r="AX94" i="1"/>
  <c r="BA94" i="1" s="1"/>
  <c r="AX185" i="1"/>
  <c r="BA185" i="1" s="1"/>
  <c r="AN196" i="1"/>
  <c r="AT22" i="1"/>
  <c r="AX50" i="1"/>
  <c r="BA50" i="1" s="1"/>
  <c r="AD209" i="1"/>
  <c r="AP34" i="1"/>
  <c r="AX83" i="1"/>
  <c r="AL87" i="1"/>
  <c r="AT44" i="1"/>
  <c r="AV87" i="1"/>
  <c r="AR133" i="1"/>
  <c r="AR136" i="1" s="1"/>
  <c r="AT133" i="1"/>
  <c r="AT136" i="1" s="1"/>
  <c r="AV133" i="1"/>
  <c r="AV136" i="1" s="1"/>
  <c r="AL133" i="1"/>
  <c r="AN133" i="1"/>
  <c r="AN136" i="1" s="1"/>
  <c r="AP133" i="1"/>
  <c r="AP136" i="1" s="1"/>
  <c r="AX17" i="1"/>
  <c r="BA17" i="1" s="1"/>
  <c r="AX27" i="1"/>
  <c r="BA27" i="1" s="1"/>
  <c r="AX38" i="1"/>
  <c r="BA38" i="1" s="1"/>
  <c r="AN76" i="1"/>
  <c r="AN80" i="1" s="1"/>
  <c r="AJ80" i="1"/>
  <c r="AP76" i="1"/>
  <c r="AP80" i="1" s="1"/>
  <c r="AR76" i="1"/>
  <c r="AR80" i="1" s="1"/>
  <c r="AT76" i="1"/>
  <c r="AT80" i="1" s="1"/>
  <c r="AL76" i="1"/>
  <c r="AV76" i="1"/>
  <c r="AV80" i="1" s="1"/>
  <c r="AR115" i="1"/>
  <c r="AX37" i="1"/>
  <c r="AV113" i="1"/>
  <c r="AP113" i="1"/>
  <c r="AR113" i="1"/>
  <c r="AT113" i="1"/>
  <c r="AT115" i="1" s="1"/>
  <c r="AN113" i="1"/>
  <c r="AL113" i="1"/>
  <c r="AX113" i="1" s="1"/>
  <c r="BA113" i="1" s="1"/>
  <c r="AX179" i="1"/>
  <c r="BA179" i="1" s="1"/>
  <c r="AX127" i="1"/>
  <c r="BA127" i="1" s="1"/>
  <c r="AR207" i="1"/>
  <c r="AX187" i="1"/>
  <c r="BA187" i="1" s="1"/>
  <c r="AX173" i="1"/>
  <c r="BA173" i="1" s="1"/>
  <c r="AT196" i="1"/>
  <c r="AN115" i="1"/>
  <c r="AV105" i="1"/>
  <c r="AV207" i="1"/>
  <c r="AX162" i="1"/>
  <c r="BA162" i="1" s="1"/>
  <c r="AN152" i="1"/>
  <c r="AV115" i="1"/>
  <c r="AX145" i="1"/>
  <c r="BA145" i="1" s="1"/>
  <c r="AX158" i="1"/>
  <c r="BA158" i="1" s="1"/>
  <c r="AX32" i="1"/>
  <c r="BA32" i="1" s="1"/>
  <c r="AX111" i="1"/>
  <c r="BA111" i="1" s="1"/>
  <c r="AX20" i="1"/>
  <c r="BA20" i="1" s="1"/>
  <c r="AX16" i="1"/>
  <c r="BA16" i="1" s="1"/>
  <c r="AX39" i="1"/>
  <c r="BA39" i="1" s="1"/>
  <c r="AX15" i="1"/>
  <c r="BA15" i="1" s="1"/>
  <c r="AN34" i="1"/>
  <c r="AX78" i="1"/>
  <c r="BA78" i="1" s="1"/>
  <c r="AJ71" i="1"/>
  <c r="AF73" i="1"/>
  <c r="AX91" i="1"/>
  <c r="BA91" i="1" s="1"/>
  <c r="AL105" i="1"/>
  <c r="AX19" i="1"/>
  <c r="BA19" i="1" s="1"/>
  <c r="AX134" i="1"/>
  <c r="BA134" i="1" s="1"/>
  <c r="AX177" i="1"/>
  <c r="BA177" i="1" s="1"/>
  <c r="AX199" i="1"/>
  <c r="AX128" i="1"/>
  <c r="BA128" i="1" s="1"/>
  <c r="AX159" i="1"/>
  <c r="BA159" i="1" s="1"/>
  <c r="AX60" i="1"/>
  <c r="BA60" i="1" s="1"/>
  <c r="AP115" i="1"/>
  <c r="AX157" i="1"/>
  <c r="BA157" i="1" s="1"/>
  <c r="AX148" i="1"/>
  <c r="BA148" i="1" s="1"/>
  <c r="AX193" i="1"/>
  <c r="BA193" i="1" s="1"/>
  <c r="AX142" i="1"/>
  <c r="BA142" i="1" s="1"/>
  <c r="AR196" i="1"/>
  <c r="BA118" i="1" l="1"/>
  <c r="AL71" i="1"/>
  <c r="AN71" i="1"/>
  <c r="AN73" i="1" s="1"/>
  <c r="AP71" i="1"/>
  <c r="AP73" i="1" s="1"/>
  <c r="AT71" i="1"/>
  <c r="AT73" i="1" s="1"/>
  <c r="AV71" i="1"/>
  <c r="AV73" i="1" s="1"/>
  <c r="AV209" i="1" s="1"/>
  <c r="AV213" i="1" s="1"/>
  <c r="AJ73" i="1"/>
  <c r="AL115" i="1"/>
  <c r="AL80" i="1"/>
  <c r="AX76" i="1"/>
  <c r="AX105" i="1"/>
  <c r="AL152" i="1"/>
  <c r="AR209" i="1"/>
  <c r="AR213" i="1" s="1"/>
  <c r="BA108" i="1"/>
  <c r="AX115" i="1"/>
  <c r="AX34" i="1"/>
  <c r="BA25" i="1"/>
  <c r="AX152" i="1"/>
  <c r="AL58" i="1"/>
  <c r="AN58" i="1"/>
  <c r="AN68" i="1" s="1"/>
  <c r="AN209" i="1" s="1"/>
  <c r="AP58" i="1"/>
  <c r="AP68" i="1" s="1"/>
  <c r="AP209" i="1" s="1"/>
  <c r="AP213" i="1" s="1"/>
  <c r="AV58" i="1"/>
  <c r="AV68" i="1" s="1"/>
  <c r="AJ68" i="1"/>
  <c r="AJ209" i="1" s="1"/>
  <c r="AT58" i="1"/>
  <c r="AT68" i="1" s="1"/>
  <c r="AX22" i="1"/>
  <c r="BA13" i="1"/>
  <c r="BA37" i="1"/>
  <c r="AX44" i="1"/>
  <c r="AX201" i="1"/>
  <c r="BA201" i="1" s="1"/>
  <c r="BA83" i="1"/>
  <c r="AX87" i="1"/>
  <c r="BA199" i="1"/>
  <c r="AT209" i="1"/>
  <c r="AT213" i="1" s="1"/>
  <c r="AX133" i="1"/>
  <c r="BA133" i="1" s="1"/>
  <c r="AX47" i="1"/>
  <c r="AL55" i="1"/>
  <c r="AX196" i="1"/>
  <c r="BA155" i="1"/>
  <c r="AN213" i="1" l="1"/>
  <c r="AX213" i="1" s="1"/>
  <c r="AZ209" i="1"/>
  <c r="AL68" i="1"/>
  <c r="AX58" i="1"/>
  <c r="AX207" i="1"/>
  <c r="BA76" i="1"/>
  <c r="AX80" i="1"/>
  <c r="AX71" i="1"/>
  <c r="AL73" i="1"/>
  <c r="AL209" i="1" s="1"/>
  <c r="AX136" i="1"/>
  <c r="BA47" i="1"/>
  <c r="AX55" i="1"/>
  <c r="BA58" i="1" l="1"/>
  <c r="AX68" i="1"/>
  <c r="AX209" i="1" s="1"/>
  <c r="BA71" i="1"/>
  <c r="AX73" i="1"/>
</calcChain>
</file>

<file path=xl/comments1.xml><?xml version="1.0" encoding="utf-8"?>
<comments xmlns="http://schemas.openxmlformats.org/spreadsheetml/2006/main">
  <authors>
    <author>dderr</author>
  </authors>
  <commentList>
    <comment ref="AC27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EOG:20K; San Juan:750K; EREC:1K</t>
        </r>
      </text>
    </comment>
    <comment ref="AC50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bill to RAC
</t>
        </r>
      </text>
    </comment>
    <comment ref="E113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4901K</t>
        </r>
      </text>
    </comment>
    <comment ref="E120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22K
</t>
        </r>
      </text>
    </comment>
    <comment ref="E124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reveune of 1269K</t>
        </r>
      </text>
    </comment>
    <comment ref="E133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1147K</t>
        </r>
      </text>
    </comment>
  </commentList>
</comments>
</file>

<file path=xl/sharedStrings.xml><?xml version="1.0" encoding="utf-8"?>
<sst xmlns="http://schemas.openxmlformats.org/spreadsheetml/2006/main" count="650" uniqueCount="328">
  <si>
    <t>2002 Operating Budgets</t>
  </si>
  <si>
    <t>(in Thousands)</t>
  </si>
  <si>
    <t>CO.</t>
  </si>
  <si>
    <t>COST CENTER DESCRIPTION</t>
  </si>
  <si>
    <t>OWNER</t>
  </si>
  <si>
    <t>CC #</t>
  </si>
  <si>
    <t xml:space="preserve">O&amp;M </t>
  </si>
  <si>
    <t>BUDGET</t>
  </si>
  <si>
    <t>ALLOCATION</t>
  </si>
  <si>
    <t>METHOD</t>
  </si>
  <si>
    <t>0001</t>
  </si>
  <si>
    <t>0011</t>
  </si>
  <si>
    <t>TOTAL</t>
  </si>
  <si>
    <t>EXECUTIVE</t>
  </si>
  <si>
    <t>Executive Reception</t>
  </si>
  <si>
    <t>Management Conference</t>
  </si>
  <si>
    <t>Corp. Aircraft Usage</t>
  </si>
  <si>
    <t>Executive Consultant</t>
  </si>
  <si>
    <t>Vision &amp; Values Task Force</t>
  </si>
  <si>
    <t>Ken Lay</t>
  </si>
  <si>
    <t>Beth Tilney</t>
  </si>
  <si>
    <t>LEGAL</t>
  </si>
  <si>
    <t>Corporate Secretary</t>
  </si>
  <si>
    <t>MLP Services</t>
  </si>
  <si>
    <t>Legal Litigations</t>
  </si>
  <si>
    <t>Corporate Legal</t>
  </si>
  <si>
    <t>Environmental Legal</t>
  </si>
  <si>
    <t>Legal Library</t>
  </si>
  <si>
    <t>Executive Board Meeting Expenses</t>
  </si>
  <si>
    <t>RISK ASSESSMENT &amp; CONTROL</t>
  </si>
  <si>
    <t>Underwriting</t>
  </si>
  <si>
    <t>Assurance Service</t>
  </si>
  <si>
    <t>Domestic Compliance</t>
  </si>
  <si>
    <t>ACCOUNTING &amp; COMPLIANCE</t>
  </si>
  <si>
    <t>Executive VP &amp; CAO</t>
  </si>
  <si>
    <t>Corp Acct, Plan, &amp; Rept</t>
  </si>
  <si>
    <t>Ad Valorem Tax</t>
  </si>
  <si>
    <t>IT Compliance</t>
  </si>
  <si>
    <t>Enron Assurance Services</t>
  </si>
  <si>
    <t>Global Risk Management Operations</t>
  </si>
  <si>
    <t>Rick Causey</t>
  </si>
  <si>
    <t>Melissa Becker</t>
  </si>
  <si>
    <t>Bob Butts</t>
  </si>
  <si>
    <t>Andrew Parsons</t>
  </si>
  <si>
    <t>Shawn Kilchrist</t>
  </si>
  <si>
    <t>Rodney Faldyn</t>
  </si>
  <si>
    <t>Sally Beck</t>
  </si>
  <si>
    <t>INVESTOR RELATIONS</t>
  </si>
  <si>
    <t>CORPORATE DEVELOPMENT</t>
  </si>
  <si>
    <t>Investor Relations</t>
  </si>
  <si>
    <t>Mark Koenig</t>
  </si>
  <si>
    <t>Corporate Development</t>
  </si>
  <si>
    <t>Jeff Donahue</t>
  </si>
  <si>
    <t>RISK MANAGEMENT</t>
  </si>
  <si>
    <t>Insurance Premiums</t>
  </si>
  <si>
    <t>SAP ISC</t>
  </si>
  <si>
    <t>ISC Customer Care</t>
  </si>
  <si>
    <t>ISC Techincal</t>
  </si>
  <si>
    <t>ISC Quality Assurance</t>
  </si>
  <si>
    <t>ISC System Design &amp; Build</t>
  </si>
  <si>
    <t>ISC Portfolio Management</t>
  </si>
  <si>
    <t>ISC Executive</t>
  </si>
  <si>
    <t>ISC Knowledge Management</t>
  </si>
  <si>
    <t>ISC Internal Planning &amp; Support</t>
  </si>
  <si>
    <t>ISC Indirect Costs</t>
  </si>
  <si>
    <t>David O'Dell</t>
  </si>
  <si>
    <t>Gary Sentiff</t>
  </si>
  <si>
    <t>Mary Sloan</t>
  </si>
  <si>
    <t>Vince Cacaro</t>
  </si>
  <si>
    <t>Mark Schmidt</t>
  </si>
  <si>
    <t>Allan Sommer</t>
  </si>
  <si>
    <t>Andy Lawrence</t>
  </si>
  <si>
    <t>Chris Schlaudraff</t>
  </si>
  <si>
    <t>Susan Bellinghausen</t>
  </si>
  <si>
    <t>STRATEGIC SOURCING</t>
  </si>
  <si>
    <t>GSS Operations</t>
  </si>
  <si>
    <t>George Wasaff</t>
  </si>
  <si>
    <t>Executive Compensation</t>
  </si>
  <si>
    <t>Mary Joyce</t>
  </si>
  <si>
    <t>HR Support Services</t>
  </si>
  <si>
    <t>HR Commercialization</t>
  </si>
  <si>
    <t>Health Center</t>
  </si>
  <si>
    <t>Body Shop</t>
  </si>
  <si>
    <t>Employee Recreation</t>
  </si>
  <si>
    <t>Worklife Programs</t>
  </si>
  <si>
    <t>Click at Home</t>
  </si>
  <si>
    <t>Enron Kids Center</t>
  </si>
  <si>
    <t>Cindy Olson</t>
  </si>
  <si>
    <t>Enron Washington Inc</t>
  </si>
  <si>
    <t>Mng Dir Gov't Affairs</t>
  </si>
  <si>
    <t>State Government Affairs-Mid Atlantic</t>
  </si>
  <si>
    <t>State Government Affairs-Canada</t>
  </si>
  <si>
    <t>State Government Affairs-Midwest</t>
  </si>
  <si>
    <t>Gov't Affairs-Mexico</t>
  </si>
  <si>
    <t>State Gov/Fed Reg Env/Implementation</t>
  </si>
  <si>
    <t>International Government Affairs</t>
  </si>
  <si>
    <t>International Project Finance</t>
  </si>
  <si>
    <t>Reg Risk/Comp Analysis</t>
  </si>
  <si>
    <t>Gov't Affairs-Rates &amp; Regulations</t>
  </si>
  <si>
    <t>Gov't Affairs-New Markets</t>
  </si>
  <si>
    <t>Gov't Affairs-Broadband</t>
  </si>
  <si>
    <t>Gov't Affairs Environment</t>
  </si>
  <si>
    <t>Environmental Policy &amp; Compliance</t>
  </si>
  <si>
    <t>Asset EHS</t>
  </si>
  <si>
    <t>Chief Environmental Officer</t>
  </si>
  <si>
    <t>Regulatory Tech Analysis</t>
  </si>
  <si>
    <t>Corporate Advertising</t>
  </si>
  <si>
    <t>Internet Marketing</t>
  </si>
  <si>
    <t>Employee Communications</t>
  </si>
  <si>
    <t>Media Relations</t>
  </si>
  <si>
    <t>International Graphics Services</t>
  </si>
  <si>
    <t>Int'l PR, Marketing, &amp; Comm</t>
  </si>
  <si>
    <t>Sports Marketing</t>
  </si>
  <si>
    <t>Experience Enron</t>
  </si>
  <si>
    <t>Oral History</t>
  </si>
  <si>
    <t>Political Action Committee</t>
  </si>
  <si>
    <t>Exec. VP/Chief of Staff</t>
  </si>
  <si>
    <t>Gov't Affairs Convention &amp; Inaug.</t>
  </si>
  <si>
    <t>Public Affairs EBS Support 2</t>
  </si>
  <si>
    <t>COMMUNITY RELATIONS</t>
  </si>
  <si>
    <t>United Way Campaign</t>
  </si>
  <si>
    <t>Corporate Contributions</t>
  </si>
  <si>
    <t>Corporate Memberships</t>
  </si>
  <si>
    <t>Enron Foundation Matching Funds/Gifts</t>
  </si>
  <si>
    <t>ETS</t>
  </si>
  <si>
    <t>EGM</t>
  </si>
  <si>
    <t>EIM</t>
  </si>
  <si>
    <t>ENW</t>
  </si>
  <si>
    <t>EGF</t>
  </si>
  <si>
    <t>EES</t>
  </si>
  <si>
    <t>EBS</t>
  </si>
  <si>
    <t xml:space="preserve">Total </t>
  </si>
  <si>
    <t>Allocated</t>
  </si>
  <si>
    <t>TOTAL EXECUTIVE</t>
  </si>
  <si>
    <t>TOTAL LEGAL</t>
  </si>
  <si>
    <t>TOTAL RISK ASSESSMENT &amp; CONTROL</t>
  </si>
  <si>
    <t>TOTAL ACCOUNTING &amp; COMPLIANCE</t>
  </si>
  <si>
    <t>TOTAL INVESTOR RELATIONS</t>
  </si>
  <si>
    <t>TOTAL CORPORATE DEVELOPMENT</t>
  </si>
  <si>
    <t>TOTAL RISK MANAGEMENT</t>
  </si>
  <si>
    <t>TOTAL SAP ISC</t>
  </si>
  <si>
    <t>TOTAL STRATEGIC SOURCING</t>
  </si>
  <si>
    <t>TOTAL COMMUNITY RELATIONS</t>
  </si>
  <si>
    <t>GRAND TOTALS</t>
  </si>
  <si>
    <t>EGAS</t>
  </si>
  <si>
    <t>Judy Knepshield</t>
  </si>
  <si>
    <t>ENA</t>
  </si>
  <si>
    <t>EPI</t>
  </si>
  <si>
    <t>TW</t>
  </si>
  <si>
    <t>FGT</t>
  </si>
  <si>
    <t>Plains</t>
  </si>
  <si>
    <t>Citrus</t>
  </si>
  <si>
    <t xml:space="preserve">Northern </t>
  </si>
  <si>
    <t>NNG</t>
  </si>
  <si>
    <t>EOTT</t>
  </si>
  <si>
    <t>Europe</t>
  </si>
  <si>
    <t>EPSC</t>
  </si>
  <si>
    <t>NEPCO</t>
  </si>
  <si>
    <t>Jim Bouillion</t>
  </si>
  <si>
    <t>Jonathan Davis</t>
  </si>
  <si>
    <t>Mark Metts</t>
  </si>
  <si>
    <t>Global Corporate Development</t>
  </si>
  <si>
    <t>HQ</t>
  </si>
  <si>
    <t>EEOS</t>
  </si>
  <si>
    <t>PGG</t>
  </si>
  <si>
    <t>Azurix</t>
  </si>
  <si>
    <t>OTHER</t>
  </si>
  <si>
    <t>HR Global Information</t>
  </si>
  <si>
    <t>Volunteer Projects</t>
  </si>
  <si>
    <t>Mike Layne</t>
  </si>
  <si>
    <t>ISC Support Allocations</t>
  </si>
  <si>
    <t>ISC HR/Knowledge Transfer Programs</t>
  </si>
  <si>
    <t>ISC Corporate Charges</t>
  </si>
  <si>
    <t>Brad McSherry</t>
  </si>
  <si>
    <t>Retained at Corp.</t>
  </si>
  <si>
    <t>Greek Rice</t>
  </si>
  <si>
    <t>Leesa White</t>
  </si>
  <si>
    <t>Ed Coats</t>
  </si>
  <si>
    <t>Mng Dir &amp; General Tax Councel</t>
  </si>
  <si>
    <t>Tax Administration</t>
  </si>
  <si>
    <t>Federal &amp; State Tax Audits</t>
  </si>
  <si>
    <t>Transaction Tax</t>
  </si>
  <si>
    <t>Tax Compliance</t>
  </si>
  <si>
    <t>Tax Solutions</t>
  </si>
  <si>
    <t>Tax Planning</t>
  </si>
  <si>
    <t>Structured Transactions</t>
  </si>
  <si>
    <t>Jim Ginty</t>
  </si>
  <si>
    <t>Dave Maxey</t>
  </si>
  <si>
    <t>Corporate Development - Legal</t>
  </si>
  <si>
    <t>Kristina Mordaunt</t>
  </si>
  <si>
    <t>CORPORATE TAX</t>
  </si>
  <si>
    <t>TOTAL CORPORATE TAX</t>
  </si>
  <si>
    <t>PUBLIC AFFAIRS &amp; ADMINISTRATION</t>
  </si>
  <si>
    <t xml:space="preserve">Public Relations - EBS </t>
  </si>
  <si>
    <t>Headcount</t>
  </si>
  <si>
    <t>Transaction Accounting</t>
  </si>
  <si>
    <t>Anticipated Usage</t>
  </si>
  <si>
    <t>Steve Kean</t>
  </si>
  <si>
    <t>Steve Kean/Mark Palmer</t>
  </si>
  <si>
    <t>John Brindle</t>
  </si>
  <si>
    <t>Kelly Kimberly</t>
  </si>
  <si>
    <t>Business Controls</t>
  </si>
  <si>
    <t>Corp Responsibility</t>
  </si>
  <si>
    <t>Mark Palmer</t>
  </si>
  <si>
    <t>Public Relations - Astros</t>
  </si>
  <si>
    <t>Corp. Identity</t>
  </si>
  <si>
    <t>University Affairs</t>
  </si>
  <si>
    <t>Linda Robertson</t>
  </si>
  <si>
    <t>Rick Shapiro</t>
  </si>
  <si>
    <t>State Government Affairs-Calif/West</t>
  </si>
  <si>
    <t>State Government Affairs-Tx/Ok</t>
  </si>
  <si>
    <t>John Hardy</t>
  </si>
  <si>
    <t>TOTAL PUBLIC AFFAIRS &amp; ADMINISTRATION</t>
  </si>
  <si>
    <t>Human Capital Management</t>
  </si>
  <si>
    <t>Corp Risk Mgmt &amp; Insurance</t>
  </si>
  <si>
    <t>Derryl Cleaveland</t>
  </si>
  <si>
    <t>John Gillespie</t>
  </si>
  <si>
    <t>Jennifer Medcalf</t>
  </si>
  <si>
    <t>GSS Executive &amp; Metrics</t>
  </si>
  <si>
    <t>GSS P&amp;P Team</t>
  </si>
  <si>
    <t>GSS Travel &amp; Entertainment</t>
  </si>
  <si>
    <t>GSS Business Development &amp; MWBE</t>
  </si>
  <si>
    <t>Dave Gorte</t>
  </si>
  <si>
    <t>Rick Carson</t>
  </si>
  <si>
    <t>Bill Bradford</t>
  </si>
  <si>
    <t>David Port</t>
  </si>
  <si>
    <t>Donna Lowry</t>
  </si>
  <si>
    <t>Corp. HR Analysis</t>
  </si>
  <si>
    <t>Suzanne Brown</t>
  </si>
  <si>
    <t>Sarah Davis</t>
  </si>
  <si>
    <t>Employee Events Programs</t>
  </si>
  <si>
    <t>Program Promotions</t>
  </si>
  <si>
    <t>Department Expenses</t>
  </si>
  <si>
    <t>HR Risk Mgmt/Audit</t>
  </si>
  <si>
    <t>Marie Newhouse</t>
  </si>
  <si>
    <t>Kathy Schultea</t>
  </si>
  <si>
    <t>EEO/Diversity</t>
  </si>
  <si>
    <t>Events/Worklife O&amp;M</t>
  </si>
  <si>
    <t>Corp HR &amp; CR Exec</t>
  </si>
  <si>
    <t>Diane Taylor</t>
  </si>
  <si>
    <t>Employee Relations</t>
  </si>
  <si>
    <t>Cynthia Barrow</t>
  </si>
  <si>
    <t>Corp - Benefits/Wellness</t>
  </si>
  <si>
    <t>Brad Coleman</t>
  </si>
  <si>
    <t>Payroll &amp; Relocation</t>
  </si>
  <si>
    <t>Deferral Plans</t>
  </si>
  <si>
    <t>1992 Deferral Plan</t>
  </si>
  <si>
    <t>1994 Deferral Plan</t>
  </si>
  <si>
    <t>Long Term Incentive</t>
  </si>
  <si>
    <t>Restricted Stock</t>
  </si>
  <si>
    <t>Annual Incentive</t>
  </si>
  <si>
    <t>Executive Preqs</t>
  </si>
  <si>
    <t>Employee Performance Awards</t>
  </si>
  <si>
    <t>Executive Supplement/COLI</t>
  </si>
  <si>
    <t>Options Term/Retiree Employee</t>
  </si>
  <si>
    <t xml:space="preserve">HUMAN RESOURCES </t>
  </si>
  <si>
    <t>TOTAL HUMAN RESOURCES</t>
  </si>
  <si>
    <t>BENEFIT PLANS &amp; COMPENSATION</t>
  </si>
  <si>
    <t>TOTAL BENEFIT PLANS &amp; COMPENSATION</t>
  </si>
  <si>
    <t>Jim Derrick</t>
  </si>
  <si>
    <t>Grant Elections</t>
  </si>
  <si>
    <t>Estimated Payments</t>
  </si>
  <si>
    <t>MMF</t>
  </si>
  <si>
    <t>Line Item Transactions</t>
  </si>
  <si>
    <t>Rick Johnson</t>
  </si>
  <si>
    <t>Sheila Walton</t>
  </si>
  <si>
    <t>Henry Van</t>
  </si>
  <si>
    <t>Jeffery Keeler</t>
  </si>
  <si>
    <t>Susan Warthen</t>
  </si>
  <si>
    <t>Steve Allen</t>
  </si>
  <si>
    <t>Corporate Facility Audits</t>
  </si>
  <si>
    <t>Marc Phillips</t>
  </si>
  <si>
    <t>M. Terraso</t>
  </si>
  <si>
    <t>Sally Alvarez</t>
  </si>
  <si>
    <t>M. Roman de Mezza</t>
  </si>
  <si>
    <t>Bob Hermann</t>
  </si>
  <si>
    <t>Actual Matching</t>
  </si>
  <si>
    <t>Actual Usage</t>
  </si>
  <si>
    <t>Actual Invoices</t>
  </si>
  <si>
    <t>Actual Legal Fees</t>
  </si>
  <si>
    <t>Hardy Davis</t>
  </si>
  <si>
    <t>Dave Nutt</t>
  </si>
  <si>
    <t>Chuck Cheek</t>
  </si>
  <si>
    <t xml:space="preserve">Amortization </t>
  </si>
  <si>
    <t>ISC LMS Services</t>
  </si>
  <si>
    <t>Downtown Headcount</t>
  </si>
  <si>
    <t>Political Risk Insurance</t>
  </si>
  <si>
    <t>Chairman &amp; CEO</t>
  </si>
  <si>
    <t>Licenses/Docs/Master Data</t>
  </si>
  <si>
    <t>Corp. Litigation Management</t>
  </si>
  <si>
    <t>Robert Williams</t>
  </si>
  <si>
    <t>5% Salary</t>
  </si>
  <si>
    <t>President &amp; COO</t>
  </si>
  <si>
    <t>Greg Whalley</t>
  </si>
  <si>
    <t>Vice Chairman</t>
  </si>
  <si>
    <t>Mark Frevert</t>
  </si>
  <si>
    <t>Accounts Payable</t>
  </si>
  <si>
    <t>Credit Risk Management</t>
  </si>
  <si>
    <t>Market Risk Management</t>
  </si>
  <si>
    <t xml:space="preserve">Portfolio </t>
  </si>
  <si>
    <t>Loss Pymts/Premium Alloc.</t>
  </si>
  <si>
    <t>HC, Revenues, Loss Exp</t>
  </si>
  <si>
    <t>Book Values/Country Risk</t>
  </si>
  <si>
    <t>Historical Usage</t>
  </si>
  <si>
    <t>CHARGES</t>
  </si>
  <si>
    <t>IN/(OUT)</t>
  </si>
  <si>
    <t xml:space="preserve">DIRECT </t>
  </si>
  <si>
    <t>CORP EXPENSES</t>
  </si>
  <si>
    <t>NOT MMF</t>
  </si>
  <si>
    <t>&amp; ADJUSTMENTS</t>
  </si>
  <si>
    <t xml:space="preserve">NET </t>
  </si>
  <si>
    <t>EXPENSES</t>
  </si>
  <si>
    <t>FOR MMF</t>
  </si>
  <si>
    <t>CORPORATE</t>
  </si>
  <si>
    <t>NORTHERN</t>
  </si>
  <si>
    <t>PLAINS</t>
  </si>
  <si>
    <t xml:space="preserve">NORTHERN </t>
  </si>
  <si>
    <t>NATURAL</t>
  </si>
  <si>
    <t>FLORIDA</t>
  </si>
  <si>
    <t>GAS</t>
  </si>
  <si>
    <t>PORTLAND</t>
  </si>
  <si>
    <t>GENERAL</t>
  </si>
  <si>
    <t>DISTRIBUTION</t>
  </si>
  <si>
    <t>MMF % Per Operating Company - Estimated 2001</t>
  </si>
  <si>
    <t xml:space="preserve">Corporate Staff and Service Group Analysis </t>
  </si>
  <si>
    <t>MMF Charges of Corporate &amp; Other Expenses</t>
  </si>
  <si>
    <t>2001 MMF Allocations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</si>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</sst>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000"/>
    <numFmt numFmtId="165" formatCode="0.0%"/>
  </numFmts>
  <fonts count="10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sz val="6"/>
      <name val="Arial"/>
      <family val="2"/>
    </font>
    <font>
      <sz val="6"/>
      <color indexed="8"/>
      <name val="Arial"/>
      <family val="2"/>
    </font>
    <font>
      <b/>
      <sz val="12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quotePrefix="1"/>
    <xf numFmtId="0" fontId="3" fillId="0" borderId="0" xfId="0" applyFont="1"/>
    <xf numFmtId="0" fontId="2" fillId="2" borderId="0" xfId="0" applyFont="1" applyFill="1"/>
    <xf numFmtId="0" fontId="0" fillId="0" borderId="0" xfId="0" quotePrefix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41" fontId="0" fillId="0" borderId="0" xfId="0" applyNumberFormat="1"/>
    <xf numFmtId="41" fontId="1" fillId="0" borderId="0" xfId="0" applyNumberFormat="1" applyFont="1"/>
    <xf numFmtId="41" fontId="1" fillId="0" borderId="0" xfId="0" applyNumberFormat="1" applyFont="1" applyFill="1"/>
    <xf numFmtId="41" fontId="0" fillId="0" borderId="0" xfId="0" applyNumberFormat="1" applyFill="1"/>
    <xf numFmtId="41" fontId="2" fillId="0" borderId="0" xfId="0" applyNumberFormat="1" applyFont="1" applyAlignment="1">
      <alignment horizontal="center"/>
    </xf>
    <xf numFmtId="41" fontId="2" fillId="0" borderId="0" xfId="0" applyNumberFormat="1" applyFont="1" applyFill="1" applyAlignment="1">
      <alignment horizontal="center"/>
    </xf>
    <xf numFmtId="41" fontId="2" fillId="0" borderId="0" xfId="0" applyNumberFormat="1" applyFont="1" applyFill="1"/>
    <xf numFmtId="41" fontId="2" fillId="0" borderId="0" xfId="0" applyNumberFormat="1" applyFont="1"/>
    <xf numFmtId="41" fontId="2" fillId="2" borderId="0" xfId="0" applyNumberFormat="1" applyFont="1" applyFill="1"/>
    <xf numFmtId="22" fontId="7" fillId="0" borderId="0" xfId="0" applyNumberFormat="1" applyFont="1" applyAlignment="1">
      <alignment horizontal="left"/>
    </xf>
    <xf numFmtId="164" fontId="8" fillId="0" borderId="0" xfId="0" applyNumberFormat="1" applyFont="1" applyFill="1" applyAlignment="1">
      <alignment horizontal="left"/>
    </xf>
    <xf numFmtId="0" fontId="3" fillId="0" borderId="0" xfId="0" applyFont="1" applyFill="1"/>
    <xf numFmtId="0" fontId="3" fillId="0" borderId="0" xfId="0" quotePrefix="1" applyFont="1"/>
    <xf numFmtId="0" fontId="2" fillId="3" borderId="0" xfId="0" applyFont="1" applyFill="1"/>
    <xf numFmtId="41" fontId="4" fillId="0" borderId="0" xfId="0" applyNumberFormat="1" applyFont="1"/>
    <xf numFmtId="41" fontId="2" fillId="3" borderId="0" xfId="0" applyNumberFormat="1" applyFont="1" applyFill="1"/>
    <xf numFmtId="41" fontId="0" fillId="0" borderId="0" xfId="0" quotePrefix="1" applyNumberFormat="1"/>
    <xf numFmtId="0" fontId="9" fillId="0" borderId="0" xfId="0" applyFont="1" applyAlignment="1">
      <alignment horizontal="center"/>
    </xf>
    <xf numFmtId="165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A216"/>
  <sheetViews>
    <sheetView tabSelected="1" zoomScaleNormal="100" zoomScaleSheetLayoutView="5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8" sqref="E8"/>
    </sheetView>
  </sheetViews>
  <sheetFormatPr defaultRowHeight="12.75" x14ac:dyDescent="0.2"/>
  <cols>
    <col min="1" max="1" width="5" customWidth="1"/>
    <col min="2" max="2" width="36.7109375" customWidth="1"/>
    <col min="3" max="3" width="18.42578125" customWidth="1"/>
    <col min="4" max="4" width="8" customWidth="1"/>
    <col min="5" max="5" width="11.140625" style="12" customWidth="1"/>
    <col min="6" max="6" width="2" style="12" hidden="1" customWidth="1"/>
    <col min="7" max="10" width="9.5703125" style="12" hidden="1" customWidth="1"/>
    <col min="11" max="11" width="11.140625" style="12" hidden="1" customWidth="1"/>
    <col min="12" max="12" width="10.7109375" style="12" hidden="1" customWidth="1"/>
    <col min="13" max="14" width="9.5703125" style="12" hidden="1" customWidth="1"/>
    <col min="15" max="15" width="10.42578125" style="12" hidden="1" customWidth="1"/>
    <col min="16" max="16" width="11.5703125" style="12" hidden="1" customWidth="1"/>
    <col min="17" max="18" width="11.28515625" style="12" hidden="1" customWidth="1"/>
    <col min="19" max="19" width="9.5703125" style="12" hidden="1" customWidth="1"/>
    <col min="20" max="20" width="11.5703125" style="12" hidden="1" customWidth="1"/>
    <col min="21" max="22" width="11" style="12" hidden="1" customWidth="1"/>
    <col min="23" max="23" width="10.7109375" style="12" hidden="1" customWidth="1"/>
    <col min="24" max="24" width="11.28515625" style="12" hidden="1" customWidth="1"/>
    <col min="25" max="25" width="9.28515625" style="12" hidden="1" customWidth="1"/>
    <col min="26" max="29" width="0" style="12" hidden="1" customWidth="1"/>
    <col min="30" max="30" width="9.7109375" style="12" hidden="1" customWidth="1"/>
    <col min="31" max="31" width="2" style="12" customWidth="1"/>
    <col min="32" max="32" width="13.85546875" style="15" bestFit="1" customWidth="1"/>
    <col min="33" max="33" width="2" style="15" customWidth="1"/>
    <col min="34" max="34" width="16.85546875" style="8" customWidth="1"/>
    <col min="35" max="35" width="2" style="8" customWidth="1"/>
    <col min="36" max="36" width="10.85546875" style="8" customWidth="1"/>
    <col min="37" max="37" width="3.5703125" style="8" customWidth="1"/>
    <col min="38" max="38" width="11.42578125" style="8" customWidth="1"/>
    <col min="39" max="39" width="2" style="8" customWidth="1"/>
    <col min="40" max="40" width="10.42578125" style="8" customWidth="1"/>
    <col min="41" max="41" width="2" style="8" customWidth="1"/>
    <col min="42" max="42" width="10.7109375" style="8" customWidth="1"/>
    <col min="43" max="43" width="2" style="8" customWidth="1"/>
    <col min="44" max="44" width="10.7109375" style="8" customWidth="1"/>
    <col min="45" max="45" width="2" style="8" customWidth="1"/>
    <col min="46" max="46" width="11.28515625" style="8" customWidth="1"/>
    <col min="47" max="47" width="2" style="8" customWidth="1"/>
    <col min="48" max="48" width="11.28515625" style="8" customWidth="1"/>
    <col min="49" max="49" width="2" style="8" customWidth="1"/>
    <col min="50" max="50" width="12.42578125" style="8" customWidth="1"/>
    <col min="51" max="51" width="3.5703125" style="12" customWidth="1"/>
    <col min="52" max="52" width="24.5703125" style="12" customWidth="1"/>
    <col min="53" max="16384" width="9.140625" style="8"/>
  </cols>
  <sheetData>
    <row r="1" spans="1:53" s="9" customFormat="1" ht="15" x14ac:dyDescent="0.25">
      <c r="A1" s="1" t="s">
        <v>324</v>
      </c>
      <c r="B1" s="1"/>
      <c r="C1" s="1"/>
      <c r="D1" s="1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4"/>
      <c r="AG1" s="14"/>
      <c r="AY1" s="13"/>
      <c r="AZ1" s="13"/>
    </row>
    <row r="2" spans="1:53" s="9" customFormat="1" ht="15" x14ac:dyDescent="0.25">
      <c r="A2" s="1" t="s">
        <v>0</v>
      </c>
      <c r="B2" s="1"/>
      <c r="C2" s="1"/>
      <c r="D2" s="1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4"/>
      <c r="AG2" s="14"/>
      <c r="AY2" s="13"/>
      <c r="AZ2" s="13"/>
    </row>
    <row r="3" spans="1:53" s="9" customFormat="1" ht="15" x14ac:dyDescent="0.25">
      <c r="A3" s="1" t="s">
        <v>325</v>
      </c>
      <c r="B3" s="1"/>
      <c r="C3" s="1"/>
      <c r="D3" s="1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4"/>
      <c r="AG3" s="14"/>
      <c r="AY3" s="13"/>
      <c r="AZ3" s="13"/>
    </row>
    <row r="4" spans="1:53" x14ac:dyDescent="0.2">
      <c r="A4" t="s">
        <v>1</v>
      </c>
    </row>
    <row r="5" spans="1:53" s="10" customFormat="1" ht="15.75" x14ac:dyDescent="0.25">
      <c r="A5" s="3"/>
      <c r="B5" s="29"/>
      <c r="C5" s="3"/>
      <c r="D5" s="3"/>
      <c r="E5" s="16" t="s">
        <v>12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7" t="s">
        <v>306</v>
      </c>
      <c r="AG5" s="17"/>
      <c r="AH5" s="10" t="s">
        <v>307</v>
      </c>
      <c r="AJ5" s="10" t="s">
        <v>310</v>
      </c>
      <c r="AY5" s="16"/>
      <c r="AZ5" s="16"/>
    </row>
    <row r="6" spans="1:53" s="11" customFormat="1" x14ac:dyDescent="0.2">
      <c r="A6" s="3"/>
      <c r="B6" s="3"/>
      <c r="C6" s="3"/>
      <c r="D6" s="3"/>
      <c r="E6" s="16" t="s">
        <v>6</v>
      </c>
      <c r="F6" s="19"/>
      <c r="G6" s="16"/>
      <c r="H6" s="16"/>
      <c r="I6" s="16"/>
      <c r="J6" s="16" t="s">
        <v>152</v>
      </c>
      <c r="K6" s="16"/>
      <c r="L6" s="16" t="s">
        <v>124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 t="s">
        <v>131</v>
      </c>
      <c r="AE6" s="16"/>
      <c r="AF6" s="17" t="s">
        <v>304</v>
      </c>
      <c r="AG6" s="17"/>
      <c r="AH6" s="10" t="s">
        <v>308</v>
      </c>
      <c r="AJ6" s="10" t="s">
        <v>311</v>
      </c>
      <c r="AL6" s="10"/>
      <c r="AM6" s="10"/>
      <c r="AN6" s="10"/>
      <c r="AO6" s="10"/>
      <c r="AP6" s="10" t="s">
        <v>318</v>
      </c>
      <c r="AQ6" s="10"/>
      <c r="AR6" s="10" t="s">
        <v>314</v>
      </c>
      <c r="AS6" s="10"/>
      <c r="AT6" s="10" t="s">
        <v>316</v>
      </c>
      <c r="AU6" s="10"/>
      <c r="AV6" s="10" t="s">
        <v>320</v>
      </c>
      <c r="AX6" s="10" t="s">
        <v>12</v>
      </c>
      <c r="AY6" s="19"/>
      <c r="AZ6" s="16" t="s">
        <v>8</v>
      </c>
    </row>
    <row r="7" spans="1:53" s="11" customFormat="1" x14ac:dyDescent="0.2">
      <c r="A7" s="3" t="s">
        <v>2</v>
      </c>
      <c r="B7" s="3" t="s">
        <v>3</v>
      </c>
      <c r="C7" s="3" t="s">
        <v>4</v>
      </c>
      <c r="D7" s="3" t="s">
        <v>5</v>
      </c>
      <c r="E7" s="16" t="s">
        <v>7</v>
      </c>
      <c r="F7" s="19"/>
      <c r="G7" s="16" t="s">
        <v>148</v>
      </c>
      <c r="H7" s="16" t="s">
        <v>149</v>
      </c>
      <c r="I7" s="16" t="s">
        <v>151</v>
      </c>
      <c r="J7" s="16" t="s">
        <v>150</v>
      </c>
      <c r="K7" s="16" t="s">
        <v>153</v>
      </c>
      <c r="L7" s="16" t="s">
        <v>162</v>
      </c>
      <c r="M7" s="16" t="s">
        <v>154</v>
      </c>
      <c r="N7" s="16" t="s">
        <v>163</v>
      </c>
      <c r="O7" s="16" t="s">
        <v>157</v>
      </c>
      <c r="P7" s="16" t="s">
        <v>146</v>
      </c>
      <c r="Q7" s="16" t="s">
        <v>155</v>
      </c>
      <c r="R7" s="16" t="s">
        <v>125</v>
      </c>
      <c r="S7" s="16" t="s">
        <v>126</v>
      </c>
      <c r="T7" s="16" t="s">
        <v>129</v>
      </c>
      <c r="U7" s="16" t="s">
        <v>130</v>
      </c>
      <c r="V7" s="16" t="s">
        <v>127</v>
      </c>
      <c r="W7" s="16" t="s">
        <v>144</v>
      </c>
      <c r="X7" s="16" t="s">
        <v>128</v>
      </c>
      <c r="Y7" s="16" t="s">
        <v>147</v>
      </c>
      <c r="Z7" s="16" t="s">
        <v>164</v>
      </c>
      <c r="AA7" s="16" t="s">
        <v>165</v>
      </c>
      <c r="AB7" s="16" t="s">
        <v>156</v>
      </c>
      <c r="AC7" s="16" t="s">
        <v>166</v>
      </c>
      <c r="AD7" s="16" t="s">
        <v>132</v>
      </c>
      <c r="AE7" s="16"/>
      <c r="AF7" s="17" t="s">
        <v>305</v>
      </c>
      <c r="AG7" s="17"/>
      <c r="AH7" s="10" t="s">
        <v>309</v>
      </c>
      <c r="AJ7" s="10" t="s">
        <v>312</v>
      </c>
      <c r="AL7" s="10" t="s">
        <v>313</v>
      </c>
      <c r="AM7" s="10"/>
      <c r="AN7" s="10" t="s">
        <v>148</v>
      </c>
      <c r="AO7" s="10"/>
      <c r="AP7" s="10" t="s">
        <v>319</v>
      </c>
      <c r="AQ7" s="10"/>
      <c r="AR7" s="10" t="s">
        <v>315</v>
      </c>
      <c r="AS7" s="10"/>
      <c r="AT7" s="10" t="s">
        <v>317</v>
      </c>
      <c r="AU7" s="10"/>
      <c r="AV7" s="10" t="s">
        <v>321</v>
      </c>
      <c r="AX7" s="10" t="s">
        <v>322</v>
      </c>
      <c r="AY7" s="19"/>
      <c r="AZ7" s="16" t="s">
        <v>9</v>
      </c>
    </row>
    <row r="8" spans="1:53" s="11" customFormat="1" x14ac:dyDescent="0.2">
      <c r="A8" s="3"/>
      <c r="B8" s="3"/>
      <c r="C8" s="3"/>
      <c r="D8" s="3"/>
      <c r="E8" s="16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8"/>
      <c r="AG8" s="18"/>
      <c r="AY8" s="19"/>
      <c r="AZ8" s="16"/>
    </row>
    <row r="9" spans="1:53" s="11" customFormat="1" x14ac:dyDescent="0.2">
      <c r="A9" s="3"/>
      <c r="B9" s="3"/>
      <c r="C9" s="3"/>
      <c r="D9" s="3"/>
      <c r="E9" s="16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8"/>
      <c r="AG9" s="18"/>
      <c r="AY9" s="19"/>
      <c r="AZ9" s="16"/>
    </row>
    <row r="10" spans="1:53" s="11" customFormat="1" x14ac:dyDescent="0.2">
      <c r="B10" s="3" t="s">
        <v>323</v>
      </c>
      <c r="C10" s="3"/>
      <c r="D10" s="3"/>
      <c r="E10" s="16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8"/>
      <c r="AG10" s="18"/>
      <c r="AL10" s="30">
        <v>0.70399999999999996</v>
      </c>
      <c r="AM10" s="30"/>
      <c r="AN10" s="30">
        <v>2.5999999999999999E-2</v>
      </c>
      <c r="AO10" s="30"/>
      <c r="AP10" s="30">
        <v>2.4E-2</v>
      </c>
      <c r="AQ10" s="30"/>
      <c r="AR10" s="30">
        <v>5.2999999999999999E-2</v>
      </c>
      <c r="AS10" s="30"/>
      <c r="AT10" s="30">
        <v>0.08</v>
      </c>
      <c r="AU10" s="30"/>
      <c r="AV10" s="30">
        <v>0.113</v>
      </c>
      <c r="AW10" s="30"/>
      <c r="AX10" s="30">
        <f>SUM(AL10:AV10)</f>
        <v>1</v>
      </c>
      <c r="AY10" s="19"/>
      <c r="AZ10" s="16"/>
    </row>
    <row r="11" spans="1:53" x14ac:dyDescent="0.2">
      <c r="E11" s="26"/>
    </row>
    <row r="12" spans="1:53" x14ac:dyDescent="0.2">
      <c r="A12" s="2" t="s">
        <v>13</v>
      </c>
    </row>
    <row r="13" spans="1:53" x14ac:dyDescent="0.2">
      <c r="A13" s="4" t="s">
        <v>11</v>
      </c>
      <c r="B13" t="s">
        <v>17</v>
      </c>
      <c r="C13" t="s">
        <v>19</v>
      </c>
      <c r="D13">
        <v>100009</v>
      </c>
      <c r="E13" s="12">
        <f>1500+600</f>
        <v>2100</v>
      </c>
      <c r="AD13" s="12">
        <f t="shared" ref="AD13:AD20" si="0">SUM(G13:AC13)</f>
        <v>0</v>
      </c>
      <c r="AF13" s="15">
        <f>-AD13</f>
        <v>0</v>
      </c>
      <c r="AH13" s="15">
        <v>-1500</v>
      </c>
      <c r="AI13" s="15"/>
      <c r="AJ13" s="15">
        <f>ROUND(+E13+AF13+AH13,0)</f>
        <v>600</v>
      </c>
      <c r="AK13" s="15"/>
      <c r="AL13" s="15">
        <f>+$AJ13*AL$10</f>
        <v>422.4</v>
      </c>
      <c r="AM13" s="15"/>
      <c r="AN13" s="15">
        <f>+$AJ13*AN$10</f>
        <v>15.6</v>
      </c>
      <c r="AO13" s="15"/>
      <c r="AP13" s="15">
        <f>+$AJ13*AP$10</f>
        <v>14.4</v>
      </c>
      <c r="AQ13" s="15"/>
      <c r="AR13" s="15">
        <f>+$AJ13*AR$10</f>
        <v>31.8</v>
      </c>
      <c r="AS13" s="15"/>
      <c r="AT13" s="15">
        <f>+$AJ13*AT$10</f>
        <v>48</v>
      </c>
      <c r="AU13" s="15"/>
      <c r="AV13" s="15">
        <f>+$AJ13*AV$10</f>
        <v>67.8</v>
      </c>
      <c r="AW13" s="15"/>
      <c r="AX13" s="15">
        <f>SUM(AK13:AW13)</f>
        <v>600</v>
      </c>
      <c r="AZ13" s="12" t="s">
        <v>174</v>
      </c>
      <c r="BA13" s="15">
        <f t="shared" ref="BA13:BA20" si="1">+AX13-AJ13</f>
        <v>0</v>
      </c>
    </row>
    <row r="14" spans="1:53" x14ac:dyDescent="0.2">
      <c r="A14" s="4" t="s">
        <v>11</v>
      </c>
      <c r="B14" s="5" t="s">
        <v>292</v>
      </c>
      <c r="C14" s="5" t="s">
        <v>293</v>
      </c>
      <c r="D14">
        <v>140673</v>
      </c>
      <c r="E14" s="12">
        <v>3200</v>
      </c>
      <c r="AD14" s="12">
        <f t="shared" si="0"/>
        <v>0</v>
      </c>
      <c r="AF14" s="15">
        <f t="shared" ref="AF14:AF20" si="2">-AD14</f>
        <v>0</v>
      </c>
      <c r="AH14" s="15">
        <v>-3200</v>
      </c>
      <c r="AI14" s="15"/>
      <c r="AJ14" s="15">
        <f t="shared" ref="AJ14:AJ20" si="3">ROUND(+E14+AF14+AH14,0)</f>
        <v>0</v>
      </c>
      <c r="AK14" s="15"/>
      <c r="AL14" s="15">
        <f t="shared" ref="AL14:AL20" si="4">+$AJ14*AL$10</f>
        <v>0</v>
      </c>
      <c r="AM14" s="15"/>
      <c r="AN14" s="15">
        <f t="shared" ref="AN14:AN20" si="5">+$AJ14*AN$10</f>
        <v>0</v>
      </c>
      <c r="AO14" s="15"/>
      <c r="AP14" s="15">
        <f t="shared" ref="AP14:AP20" si="6">+$AJ14*AP$10</f>
        <v>0</v>
      </c>
      <c r="AQ14" s="15"/>
      <c r="AR14" s="15">
        <f t="shared" ref="AR14:AR20" si="7">+$AJ14*AR$10</f>
        <v>0</v>
      </c>
      <c r="AS14" s="15"/>
      <c r="AT14" s="15">
        <f t="shared" ref="AT14:AT20" si="8">+$AJ14*AT$10</f>
        <v>0</v>
      </c>
      <c r="AU14" s="15"/>
      <c r="AV14" s="15">
        <f t="shared" ref="AV14:AV20" si="9">+$AJ14*AV$10</f>
        <v>0</v>
      </c>
      <c r="AW14" s="15"/>
      <c r="AX14" s="15">
        <f t="shared" ref="AX14:AX20" si="10">SUM(AK14:AW14)</f>
        <v>0</v>
      </c>
      <c r="AZ14" s="12" t="s">
        <v>174</v>
      </c>
      <c r="BA14" s="15">
        <f t="shared" si="1"/>
        <v>0</v>
      </c>
    </row>
    <row r="15" spans="1:53" x14ac:dyDescent="0.2">
      <c r="A15" s="4" t="s">
        <v>11</v>
      </c>
      <c r="B15" s="5" t="s">
        <v>294</v>
      </c>
      <c r="C15" s="5" t="s">
        <v>295</v>
      </c>
      <c r="D15">
        <v>140672</v>
      </c>
      <c r="E15" s="12">
        <v>3200</v>
      </c>
      <c r="AD15" s="12">
        <f t="shared" si="0"/>
        <v>0</v>
      </c>
      <c r="AF15" s="15">
        <f t="shared" si="2"/>
        <v>0</v>
      </c>
      <c r="AH15" s="15">
        <v>0</v>
      </c>
      <c r="AI15" s="15"/>
      <c r="AJ15" s="15">
        <f t="shared" si="3"/>
        <v>3200</v>
      </c>
      <c r="AK15" s="15"/>
      <c r="AL15" s="15">
        <f t="shared" si="4"/>
        <v>2252.7999999999997</v>
      </c>
      <c r="AM15" s="15"/>
      <c r="AN15" s="15">
        <f t="shared" si="5"/>
        <v>83.2</v>
      </c>
      <c r="AO15" s="15"/>
      <c r="AP15" s="15">
        <f t="shared" si="6"/>
        <v>76.8</v>
      </c>
      <c r="AQ15" s="15"/>
      <c r="AR15" s="15">
        <f t="shared" si="7"/>
        <v>169.6</v>
      </c>
      <c r="AS15" s="15"/>
      <c r="AT15" s="15">
        <f t="shared" si="8"/>
        <v>256</v>
      </c>
      <c r="AU15" s="15"/>
      <c r="AV15" s="15">
        <f t="shared" si="9"/>
        <v>361.6</v>
      </c>
      <c r="AW15" s="15"/>
      <c r="AX15" s="15">
        <f t="shared" si="10"/>
        <v>3199.9999999999995</v>
      </c>
      <c r="AZ15" s="12" t="s">
        <v>174</v>
      </c>
      <c r="BA15" s="15">
        <f t="shared" si="1"/>
        <v>0</v>
      </c>
    </row>
    <row r="16" spans="1:53" x14ac:dyDescent="0.2">
      <c r="A16" s="4" t="s">
        <v>11</v>
      </c>
      <c r="B16" t="s">
        <v>14</v>
      </c>
      <c r="C16" t="s">
        <v>19</v>
      </c>
      <c r="D16">
        <v>100020</v>
      </c>
      <c r="E16" s="12">
        <v>2300</v>
      </c>
      <c r="AD16" s="12">
        <f t="shared" si="0"/>
        <v>0</v>
      </c>
      <c r="AF16" s="15">
        <f t="shared" si="2"/>
        <v>0</v>
      </c>
      <c r="AH16" s="15">
        <v>0</v>
      </c>
      <c r="AI16" s="15"/>
      <c r="AJ16" s="15">
        <f t="shared" si="3"/>
        <v>2300</v>
      </c>
      <c r="AK16" s="15"/>
      <c r="AL16" s="15">
        <f t="shared" si="4"/>
        <v>1619.1999999999998</v>
      </c>
      <c r="AM16" s="15"/>
      <c r="AN16" s="15">
        <f t="shared" si="5"/>
        <v>59.8</v>
      </c>
      <c r="AO16" s="15"/>
      <c r="AP16" s="15">
        <f t="shared" si="6"/>
        <v>55.2</v>
      </c>
      <c r="AQ16" s="15"/>
      <c r="AR16" s="15">
        <f t="shared" si="7"/>
        <v>121.89999999999999</v>
      </c>
      <c r="AS16" s="15"/>
      <c r="AT16" s="15">
        <f t="shared" si="8"/>
        <v>184</v>
      </c>
      <c r="AU16" s="15"/>
      <c r="AV16" s="15">
        <f t="shared" si="9"/>
        <v>259.90000000000003</v>
      </c>
      <c r="AW16" s="15"/>
      <c r="AX16" s="15">
        <f t="shared" si="10"/>
        <v>2300</v>
      </c>
      <c r="AZ16" s="12" t="s">
        <v>174</v>
      </c>
      <c r="BA16" s="15">
        <f t="shared" si="1"/>
        <v>0</v>
      </c>
    </row>
    <row r="17" spans="1:53" x14ac:dyDescent="0.2">
      <c r="A17" s="4" t="s">
        <v>11</v>
      </c>
      <c r="B17" t="s">
        <v>287</v>
      </c>
      <c r="C17" t="s">
        <v>19</v>
      </c>
      <c r="D17">
        <v>100044</v>
      </c>
      <c r="E17" s="12">
        <v>3800</v>
      </c>
      <c r="AD17" s="12">
        <f t="shared" si="0"/>
        <v>0</v>
      </c>
      <c r="AF17" s="15">
        <f t="shared" si="2"/>
        <v>0</v>
      </c>
      <c r="AH17" s="15">
        <v>0</v>
      </c>
      <c r="AI17" s="15"/>
      <c r="AJ17" s="15">
        <f t="shared" si="3"/>
        <v>3800</v>
      </c>
      <c r="AK17" s="15"/>
      <c r="AL17" s="15">
        <f t="shared" si="4"/>
        <v>2675.2</v>
      </c>
      <c r="AM17" s="15"/>
      <c r="AN17" s="15">
        <f t="shared" si="5"/>
        <v>98.8</v>
      </c>
      <c r="AO17" s="15"/>
      <c r="AP17" s="15">
        <f t="shared" si="6"/>
        <v>91.2</v>
      </c>
      <c r="AQ17" s="15"/>
      <c r="AR17" s="15">
        <f t="shared" si="7"/>
        <v>201.4</v>
      </c>
      <c r="AS17" s="15"/>
      <c r="AT17" s="15">
        <f t="shared" si="8"/>
        <v>304</v>
      </c>
      <c r="AU17" s="15"/>
      <c r="AV17" s="15">
        <f t="shared" si="9"/>
        <v>429.40000000000003</v>
      </c>
      <c r="AW17" s="15"/>
      <c r="AX17" s="15">
        <f t="shared" si="10"/>
        <v>3800</v>
      </c>
      <c r="AZ17" s="12" t="s">
        <v>174</v>
      </c>
      <c r="BA17" s="15">
        <f t="shared" si="1"/>
        <v>0</v>
      </c>
    </row>
    <row r="18" spans="1:53" x14ac:dyDescent="0.2">
      <c r="A18" s="4" t="s">
        <v>11</v>
      </c>
      <c r="B18" t="s">
        <v>15</v>
      </c>
      <c r="C18" t="s">
        <v>19</v>
      </c>
      <c r="D18">
        <v>100066</v>
      </c>
      <c r="E18" s="12">
        <v>950</v>
      </c>
      <c r="G18" s="12">
        <v>9.5</v>
      </c>
      <c r="H18" s="12">
        <v>9.5</v>
      </c>
      <c r="I18" s="12">
        <v>9.5</v>
      </c>
      <c r="J18" s="12">
        <v>19</v>
      </c>
      <c r="K18" s="12">
        <v>57</v>
      </c>
      <c r="L18" s="12">
        <v>9.5</v>
      </c>
      <c r="M18" s="12">
        <v>28.5</v>
      </c>
      <c r="N18" s="12">
        <v>28.5</v>
      </c>
      <c r="O18" s="12">
        <v>28.5</v>
      </c>
      <c r="P18" s="12">
        <v>66.5</v>
      </c>
      <c r="Q18" s="12">
        <v>114</v>
      </c>
      <c r="R18" s="12">
        <v>28.5</v>
      </c>
      <c r="S18" s="12">
        <v>19</v>
      </c>
      <c r="T18" s="12">
        <v>85.5</v>
      </c>
      <c r="U18" s="12">
        <v>28.5</v>
      </c>
      <c r="V18" s="12">
        <v>114</v>
      </c>
      <c r="W18" s="12">
        <v>19</v>
      </c>
      <c r="X18" s="12">
        <v>9.5</v>
      </c>
      <c r="Y18" s="12">
        <v>0.47499999999999998</v>
      </c>
      <c r="Z18" s="12">
        <v>20</v>
      </c>
      <c r="AA18" s="12">
        <v>0.47499999999999998</v>
      </c>
      <c r="AD18" s="12">
        <f t="shared" si="0"/>
        <v>704.95</v>
      </c>
      <c r="AF18" s="15">
        <f t="shared" si="2"/>
        <v>-704.95</v>
      </c>
      <c r="AH18" s="15">
        <v>0</v>
      </c>
      <c r="AI18" s="15"/>
      <c r="AJ18" s="15">
        <f t="shared" si="3"/>
        <v>245</v>
      </c>
      <c r="AK18" s="15"/>
      <c r="AL18" s="15">
        <f t="shared" si="4"/>
        <v>172.48</v>
      </c>
      <c r="AM18" s="15"/>
      <c r="AN18" s="15">
        <f t="shared" si="5"/>
        <v>6.37</v>
      </c>
      <c r="AO18" s="15"/>
      <c r="AP18" s="15">
        <f t="shared" si="6"/>
        <v>5.88</v>
      </c>
      <c r="AQ18" s="15"/>
      <c r="AR18" s="15">
        <f t="shared" si="7"/>
        <v>12.984999999999999</v>
      </c>
      <c r="AS18" s="15"/>
      <c r="AT18" s="15">
        <f t="shared" si="8"/>
        <v>19.600000000000001</v>
      </c>
      <c r="AU18" s="15"/>
      <c r="AV18" s="15">
        <f t="shared" si="9"/>
        <v>27.685000000000002</v>
      </c>
      <c r="AW18" s="15"/>
      <c r="AX18" s="15">
        <f t="shared" si="10"/>
        <v>244.99999999999997</v>
      </c>
      <c r="AZ18" s="12" t="s">
        <v>194</v>
      </c>
      <c r="BA18" s="15">
        <f t="shared" si="1"/>
        <v>0</v>
      </c>
    </row>
    <row r="19" spans="1:53" x14ac:dyDescent="0.2">
      <c r="A19" s="4" t="s">
        <v>11</v>
      </c>
      <c r="B19" t="s">
        <v>16</v>
      </c>
      <c r="C19" t="s">
        <v>19</v>
      </c>
      <c r="D19">
        <v>100207</v>
      </c>
      <c r="E19" s="12">
        <v>8600</v>
      </c>
      <c r="AD19" s="12">
        <f t="shared" si="0"/>
        <v>0</v>
      </c>
      <c r="AF19" s="15">
        <f t="shared" si="2"/>
        <v>0</v>
      </c>
      <c r="AH19" s="15">
        <v>-7000</v>
      </c>
      <c r="AI19" s="15"/>
      <c r="AJ19" s="15">
        <f t="shared" si="3"/>
        <v>1600</v>
      </c>
      <c r="AK19" s="15"/>
      <c r="AL19" s="15">
        <f t="shared" si="4"/>
        <v>1126.3999999999999</v>
      </c>
      <c r="AM19" s="15"/>
      <c r="AN19" s="15">
        <f t="shared" si="5"/>
        <v>41.6</v>
      </c>
      <c r="AO19" s="15"/>
      <c r="AP19" s="15">
        <f t="shared" si="6"/>
        <v>38.4</v>
      </c>
      <c r="AQ19" s="15"/>
      <c r="AR19" s="15">
        <f t="shared" si="7"/>
        <v>84.8</v>
      </c>
      <c r="AS19" s="15"/>
      <c r="AT19" s="15">
        <f t="shared" si="8"/>
        <v>128</v>
      </c>
      <c r="AU19" s="15"/>
      <c r="AV19" s="15">
        <f t="shared" si="9"/>
        <v>180.8</v>
      </c>
      <c r="AW19" s="15"/>
      <c r="AX19" s="15">
        <f t="shared" si="10"/>
        <v>1599.9999999999998</v>
      </c>
      <c r="AZ19" s="12" t="s">
        <v>174</v>
      </c>
      <c r="BA19" s="15">
        <f t="shared" si="1"/>
        <v>0</v>
      </c>
    </row>
    <row r="20" spans="1:53" x14ac:dyDescent="0.2">
      <c r="A20" s="4" t="s">
        <v>11</v>
      </c>
      <c r="B20" t="s">
        <v>18</v>
      </c>
      <c r="C20" t="s">
        <v>20</v>
      </c>
      <c r="D20">
        <v>100230</v>
      </c>
      <c r="E20" s="12">
        <v>250</v>
      </c>
      <c r="AD20" s="12">
        <f t="shared" si="0"/>
        <v>0</v>
      </c>
      <c r="AF20" s="15">
        <f t="shared" si="2"/>
        <v>0</v>
      </c>
      <c r="AH20" s="15">
        <v>0</v>
      </c>
      <c r="AI20" s="15"/>
      <c r="AJ20" s="15">
        <f t="shared" si="3"/>
        <v>250</v>
      </c>
      <c r="AK20" s="15"/>
      <c r="AL20" s="15">
        <f t="shared" si="4"/>
        <v>176</v>
      </c>
      <c r="AM20" s="15"/>
      <c r="AN20" s="15">
        <f t="shared" si="5"/>
        <v>6.5</v>
      </c>
      <c r="AO20" s="15"/>
      <c r="AP20" s="15">
        <f t="shared" si="6"/>
        <v>6</v>
      </c>
      <c r="AQ20" s="15"/>
      <c r="AR20" s="15">
        <f t="shared" si="7"/>
        <v>13.25</v>
      </c>
      <c r="AS20" s="15"/>
      <c r="AT20" s="15">
        <f t="shared" si="8"/>
        <v>20</v>
      </c>
      <c r="AU20" s="15"/>
      <c r="AV20" s="15">
        <f t="shared" si="9"/>
        <v>28.25</v>
      </c>
      <c r="AW20" s="15"/>
      <c r="AX20" s="15">
        <f t="shared" si="10"/>
        <v>250</v>
      </c>
      <c r="AZ20" s="12" t="s">
        <v>174</v>
      </c>
      <c r="BA20" s="15">
        <f t="shared" si="1"/>
        <v>0</v>
      </c>
    </row>
    <row r="21" spans="1:53" x14ac:dyDescent="0.2"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</row>
    <row r="22" spans="1:53" s="11" customFormat="1" x14ac:dyDescent="0.2">
      <c r="A22" s="6"/>
      <c r="B22" s="6" t="s">
        <v>133</v>
      </c>
      <c r="C22" s="6"/>
      <c r="D22" s="6"/>
      <c r="E22" s="20">
        <f>SUM(E13:E21)</f>
        <v>24400</v>
      </c>
      <c r="F22" s="20"/>
      <c r="G22" s="20">
        <f t="shared" ref="G22:AD22" si="11">SUM(G13:G21)</f>
        <v>9.5</v>
      </c>
      <c r="H22" s="20">
        <f t="shared" si="11"/>
        <v>9.5</v>
      </c>
      <c r="I22" s="20">
        <f t="shared" si="11"/>
        <v>9.5</v>
      </c>
      <c r="J22" s="20">
        <f t="shared" si="11"/>
        <v>19</v>
      </c>
      <c r="K22" s="20">
        <f t="shared" si="11"/>
        <v>57</v>
      </c>
      <c r="L22" s="20">
        <f t="shared" si="11"/>
        <v>9.5</v>
      </c>
      <c r="M22" s="20">
        <f t="shared" si="11"/>
        <v>28.5</v>
      </c>
      <c r="N22" s="20">
        <f t="shared" si="11"/>
        <v>28.5</v>
      </c>
      <c r="O22" s="20">
        <f t="shared" si="11"/>
        <v>28.5</v>
      </c>
      <c r="P22" s="20">
        <f t="shared" si="11"/>
        <v>66.5</v>
      </c>
      <c r="Q22" s="20">
        <f t="shared" si="11"/>
        <v>114</v>
      </c>
      <c r="R22" s="20">
        <f t="shared" si="11"/>
        <v>28.5</v>
      </c>
      <c r="S22" s="20">
        <f t="shared" si="11"/>
        <v>19</v>
      </c>
      <c r="T22" s="20">
        <f t="shared" si="11"/>
        <v>85.5</v>
      </c>
      <c r="U22" s="20">
        <f t="shared" si="11"/>
        <v>28.5</v>
      </c>
      <c r="V22" s="20">
        <f t="shared" si="11"/>
        <v>114</v>
      </c>
      <c r="W22" s="20">
        <f t="shared" si="11"/>
        <v>19</v>
      </c>
      <c r="X22" s="20">
        <f t="shared" si="11"/>
        <v>9.5</v>
      </c>
      <c r="Y22" s="20">
        <f t="shared" si="11"/>
        <v>0.47499999999999998</v>
      </c>
      <c r="Z22" s="20">
        <f t="shared" si="11"/>
        <v>20</v>
      </c>
      <c r="AA22" s="20">
        <f t="shared" si="11"/>
        <v>0.47499999999999998</v>
      </c>
      <c r="AB22" s="20">
        <f t="shared" si="11"/>
        <v>0</v>
      </c>
      <c r="AC22" s="20">
        <f t="shared" si="11"/>
        <v>0</v>
      </c>
      <c r="AD22" s="20">
        <f t="shared" si="11"/>
        <v>704.95</v>
      </c>
      <c r="AE22" s="20"/>
      <c r="AF22" s="20">
        <f t="shared" ref="AF22:AX22" si="12">SUM(AF13:AF21)</f>
        <v>-704.95</v>
      </c>
      <c r="AG22" s="20"/>
      <c r="AH22" s="20">
        <f t="shared" si="12"/>
        <v>-11700</v>
      </c>
      <c r="AI22" s="20"/>
      <c r="AJ22" s="20">
        <f t="shared" si="12"/>
        <v>11995</v>
      </c>
      <c r="AK22" s="20"/>
      <c r="AL22" s="20">
        <f t="shared" si="12"/>
        <v>8444.48</v>
      </c>
      <c r="AM22" s="20"/>
      <c r="AN22" s="20">
        <f t="shared" si="12"/>
        <v>311.87</v>
      </c>
      <c r="AO22" s="20"/>
      <c r="AP22" s="20">
        <f t="shared" si="12"/>
        <v>287.88</v>
      </c>
      <c r="AQ22" s="20"/>
      <c r="AR22" s="20">
        <f t="shared" si="12"/>
        <v>635.73500000000001</v>
      </c>
      <c r="AS22" s="20"/>
      <c r="AT22" s="20">
        <f t="shared" si="12"/>
        <v>959.6</v>
      </c>
      <c r="AU22" s="20"/>
      <c r="AV22" s="20">
        <f t="shared" si="12"/>
        <v>1355.4349999999999</v>
      </c>
      <c r="AW22" s="20"/>
      <c r="AX22" s="20">
        <f t="shared" si="12"/>
        <v>11995</v>
      </c>
      <c r="AY22" s="20"/>
      <c r="AZ22" s="20"/>
    </row>
    <row r="23" spans="1:53" x14ac:dyDescent="0.2"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</row>
    <row r="24" spans="1:53" x14ac:dyDescent="0.2">
      <c r="A24" s="2" t="s">
        <v>21</v>
      </c>
      <c r="AD24" s="12">
        <f t="shared" ref="AD24:AD32" si="13">SUM(G24:AC24)</f>
        <v>0</v>
      </c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</row>
    <row r="25" spans="1:53" x14ac:dyDescent="0.2">
      <c r="A25" s="4" t="s">
        <v>11</v>
      </c>
      <c r="B25" s="5" t="s">
        <v>22</v>
      </c>
      <c r="C25" s="5" t="s">
        <v>280</v>
      </c>
      <c r="D25" s="5">
        <v>100030</v>
      </c>
      <c r="E25" s="12">
        <v>4373</v>
      </c>
      <c r="L25" s="12">
        <v>38.19</v>
      </c>
      <c r="N25" s="12">
        <v>28.65</v>
      </c>
      <c r="P25" s="12">
        <v>210.05</v>
      </c>
      <c r="Q25" s="12">
        <v>143.12</v>
      </c>
      <c r="R25" s="12">
        <v>47.75</v>
      </c>
      <c r="T25" s="12">
        <v>57.3</v>
      </c>
      <c r="U25" s="12">
        <v>38.19</v>
      </c>
      <c r="W25" s="12">
        <v>305.49</v>
      </c>
      <c r="X25" s="12">
        <v>38.19</v>
      </c>
      <c r="Z25" s="12">
        <v>9.5500000000000007</v>
      </c>
      <c r="AA25" s="12">
        <v>38.19</v>
      </c>
      <c r="AD25" s="12">
        <f t="shared" si="13"/>
        <v>954.67000000000007</v>
      </c>
      <c r="AF25" s="15">
        <f t="shared" ref="AF25:AF32" si="14">-AD25</f>
        <v>-954.67000000000007</v>
      </c>
      <c r="AH25" s="15">
        <v>-1500</v>
      </c>
      <c r="AI25" s="15"/>
      <c r="AJ25" s="15">
        <f t="shared" ref="AJ25:AJ32" si="15">ROUND(+E25+AF25+AH25,0)</f>
        <v>1918</v>
      </c>
      <c r="AK25" s="15"/>
      <c r="AL25" s="15">
        <f t="shared" ref="AL25:AL32" si="16">+$AJ25*AL$10</f>
        <v>1350.2719999999999</v>
      </c>
      <c r="AM25" s="15"/>
      <c r="AN25" s="15">
        <f t="shared" ref="AN25:AN32" si="17">+$AJ25*AN$10</f>
        <v>49.867999999999995</v>
      </c>
      <c r="AO25" s="15"/>
      <c r="AP25" s="15">
        <f t="shared" ref="AP25:AP32" si="18">+$AJ25*AP$10</f>
        <v>46.032000000000004</v>
      </c>
      <c r="AQ25" s="15"/>
      <c r="AR25" s="15">
        <v>0</v>
      </c>
      <c r="AS25" s="15"/>
      <c r="AT25" s="15">
        <f t="shared" ref="AT25:AT32" si="19">+$AJ25*AT$10</f>
        <v>153.44</v>
      </c>
      <c r="AU25" s="15"/>
      <c r="AV25" s="15">
        <f t="shared" ref="AV25:AV32" si="20">+$AJ25*AV$10</f>
        <v>216.73400000000001</v>
      </c>
      <c r="AW25" s="15"/>
      <c r="AX25" s="15">
        <f t="shared" ref="AX25:AX32" si="21">SUM(AK25:AW25)</f>
        <v>1816.3459999999998</v>
      </c>
      <c r="AZ25" s="12" t="s">
        <v>196</v>
      </c>
      <c r="BA25" s="15">
        <f t="shared" ref="BA25:BA32" si="22">+AX25-AJ25</f>
        <v>-101.65400000000022</v>
      </c>
    </row>
    <row r="26" spans="1:53" x14ac:dyDescent="0.2">
      <c r="A26" s="4" t="s">
        <v>11</v>
      </c>
      <c r="B26" s="5" t="s">
        <v>23</v>
      </c>
      <c r="C26" s="5" t="s">
        <v>280</v>
      </c>
      <c r="D26" s="5">
        <v>100031</v>
      </c>
      <c r="E26" s="12">
        <v>496</v>
      </c>
      <c r="J26" s="12">
        <v>180.53</v>
      </c>
      <c r="M26" s="12">
        <v>120.355</v>
      </c>
      <c r="AD26" s="12">
        <f t="shared" si="13"/>
        <v>300.88499999999999</v>
      </c>
      <c r="AF26" s="15">
        <f t="shared" si="14"/>
        <v>-300.88499999999999</v>
      </c>
      <c r="AH26" s="15">
        <v>0</v>
      </c>
      <c r="AI26" s="15"/>
      <c r="AJ26" s="15">
        <f t="shared" si="15"/>
        <v>195</v>
      </c>
      <c r="AK26" s="15"/>
      <c r="AL26" s="15">
        <f t="shared" si="16"/>
        <v>137.28</v>
      </c>
      <c r="AM26" s="15"/>
      <c r="AN26" s="15">
        <f t="shared" si="17"/>
        <v>5.0699999999999994</v>
      </c>
      <c r="AO26" s="15"/>
      <c r="AP26" s="15">
        <f t="shared" si="18"/>
        <v>4.68</v>
      </c>
      <c r="AQ26" s="15"/>
      <c r="AR26" s="15">
        <f t="shared" ref="AR26:AR32" si="23">+$AJ26*AR$10</f>
        <v>10.334999999999999</v>
      </c>
      <c r="AS26" s="15"/>
      <c r="AT26" s="15">
        <f t="shared" si="19"/>
        <v>15.6</v>
      </c>
      <c r="AU26" s="15"/>
      <c r="AV26" s="15">
        <f t="shared" si="20"/>
        <v>22.035</v>
      </c>
      <c r="AW26" s="15"/>
      <c r="AX26" s="15">
        <f t="shared" si="21"/>
        <v>195</v>
      </c>
      <c r="AZ26" s="12" t="s">
        <v>196</v>
      </c>
      <c r="BA26" s="15">
        <f t="shared" si="22"/>
        <v>0</v>
      </c>
    </row>
    <row r="27" spans="1:53" x14ac:dyDescent="0.2">
      <c r="A27" s="7" t="s">
        <v>11</v>
      </c>
      <c r="B27" s="8" t="s">
        <v>24</v>
      </c>
      <c r="C27" s="8" t="s">
        <v>282</v>
      </c>
      <c r="D27" s="8">
        <v>100039</v>
      </c>
      <c r="E27" s="15">
        <v>3680</v>
      </c>
      <c r="F27" s="15"/>
      <c r="G27" s="15"/>
      <c r="H27" s="15"/>
      <c r="I27" s="15"/>
      <c r="J27" s="15">
        <v>150</v>
      </c>
      <c r="K27" s="15"/>
      <c r="L27" s="15">
        <v>845</v>
      </c>
      <c r="M27" s="15">
        <v>25</v>
      </c>
      <c r="N27" s="15"/>
      <c r="O27" s="15"/>
      <c r="P27" s="15">
        <v>850</v>
      </c>
      <c r="Q27" s="15"/>
      <c r="R27" s="15">
        <v>750</v>
      </c>
      <c r="S27" s="15"/>
      <c r="T27" s="15">
        <v>60</v>
      </c>
      <c r="U27" s="15">
        <v>1</v>
      </c>
      <c r="V27" s="15"/>
      <c r="W27" s="15"/>
      <c r="X27" s="15"/>
      <c r="Y27" s="15"/>
      <c r="Z27" s="15"/>
      <c r="AA27" s="15">
        <v>10</v>
      </c>
      <c r="AB27" s="15">
        <v>5</v>
      </c>
      <c r="AC27" s="15">
        <f>20+750+1</f>
        <v>771</v>
      </c>
      <c r="AD27" s="12">
        <f t="shared" si="13"/>
        <v>3467</v>
      </c>
      <c r="AF27" s="15">
        <f t="shared" si="14"/>
        <v>-3467</v>
      </c>
      <c r="AH27" s="15">
        <v>0</v>
      </c>
      <c r="AI27" s="15"/>
      <c r="AJ27" s="15">
        <f t="shared" si="15"/>
        <v>213</v>
      </c>
      <c r="AK27" s="15"/>
      <c r="AL27" s="15">
        <f t="shared" si="16"/>
        <v>149.952</v>
      </c>
      <c r="AM27" s="15"/>
      <c r="AN27" s="15">
        <f t="shared" si="17"/>
        <v>5.5379999999999994</v>
      </c>
      <c r="AO27" s="15"/>
      <c r="AP27" s="15">
        <f t="shared" si="18"/>
        <v>5.1120000000000001</v>
      </c>
      <c r="AQ27" s="15"/>
      <c r="AR27" s="15">
        <f t="shared" si="23"/>
        <v>11.289</v>
      </c>
      <c r="AS27" s="15"/>
      <c r="AT27" s="15">
        <f t="shared" si="19"/>
        <v>17.04</v>
      </c>
      <c r="AU27" s="15"/>
      <c r="AV27" s="15">
        <f t="shared" si="20"/>
        <v>24.068999999999999</v>
      </c>
      <c r="AW27" s="15"/>
      <c r="AX27" s="15">
        <f t="shared" si="21"/>
        <v>212.99999999999997</v>
      </c>
      <c r="AY27" s="15"/>
      <c r="AZ27" s="15" t="s">
        <v>279</v>
      </c>
      <c r="BA27" s="15">
        <f t="shared" si="22"/>
        <v>0</v>
      </c>
    </row>
    <row r="28" spans="1:53" x14ac:dyDescent="0.2">
      <c r="A28" s="4" t="s">
        <v>11</v>
      </c>
      <c r="B28" s="5" t="s">
        <v>25</v>
      </c>
      <c r="C28" s="23" t="s">
        <v>259</v>
      </c>
      <c r="D28" s="5">
        <v>100040</v>
      </c>
      <c r="E28" s="12">
        <v>5514</v>
      </c>
      <c r="L28" s="12">
        <v>275.69299999999998</v>
      </c>
      <c r="N28" s="12">
        <v>275.69299999999998</v>
      </c>
      <c r="P28" s="12">
        <v>1102.7729999999999</v>
      </c>
      <c r="Q28" s="12">
        <v>275.69299999999998</v>
      </c>
      <c r="R28" s="12">
        <v>275.69299999999998</v>
      </c>
      <c r="S28" s="12">
        <v>275.69299999999998</v>
      </c>
      <c r="T28" s="12">
        <v>551.38599999999997</v>
      </c>
      <c r="U28" s="12">
        <v>275.69299999999998</v>
      </c>
      <c r="V28" s="12">
        <v>275.69299999999998</v>
      </c>
      <c r="W28" s="12">
        <v>551.38599999999997</v>
      </c>
      <c r="X28" s="12">
        <v>275.69299999999998</v>
      </c>
      <c r="Y28" s="12">
        <v>275.69299999999998</v>
      </c>
      <c r="AD28" s="12">
        <f t="shared" si="13"/>
        <v>4686.7820000000011</v>
      </c>
      <c r="AF28" s="15">
        <f t="shared" si="14"/>
        <v>-4686.7820000000011</v>
      </c>
      <c r="AH28" s="15">
        <v>0</v>
      </c>
      <c r="AI28" s="15"/>
      <c r="AJ28" s="15">
        <f t="shared" si="15"/>
        <v>827</v>
      </c>
      <c r="AK28" s="15"/>
      <c r="AL28" s="15">
        <f t="shared" si="16"/>
        <v>582.20799999999997</v>
      </c>
      <c r="AM28" s="15"/>
      <c r="AN28" s="15">
        <f t="shared" si="17"/>
        <v>21.501999999999999</v>
      </c>
      <c r="AO28" s="15"/>
      <c r="AP28" s="15">
        <f t="shared" si="18"/>
        <v>19.847999999999999</v>
      </c>
      <c r="AQ28" s="15"/>
      <c r="AR28" s="15">
        <f t="shared" si="23"/>
        <v>43.830999999999996</v>
      </c>
      <c r="AS28" s="15"/>
      <c r="AT28" s="15">
        <f t="shared" si="19"/>
        <v>66.16</v>
      </c>
      <c r="AU28" s="15"/>
      <c r="AV28" s="15">
        <f t="shared" si="20"/>
        <v>93.451000000000008</v>
      </c>
      <c r="AW28" s="15"/>
      <c r="AX28" s="15">
        <f t="shared" si="21"/>
        <v>826.99999999999989</v>
      </c>
      <c r="AZ28" s="12" t="s">
        <v>196</v>
      </c>
      <c r="BA28" s="15">
        <f t="shared" si="22"/>
        <v>0</v>
      </c>
    </row>
    <row r="29" spans="1:53" x14ac:dyDescent="0.2">
      <c r="A29" s="4" t="s">
        <v>11</v>
      </c>
      <c r="B29" s="5" t="s">
        <v>26</v>
      </c>
      <c r="C29" s="5" t="s">
        <v>281</v>
      </c>
      <c r="D29" s="5">
        <v>100041</v>
      </c>
      <c r="E29" s="12">
        <v>569</v>
      </c>
      <c r="G29" s="12">
        <v>28.437999999999999</v>
      </c>
      <c r="H29" s="12">
        <v>28.437999999999999</v>
      </c>
      <c r="K29" s="12">
        <v>113.75</v>
      </c>
      <c r="P29" s="12">
        <v>113.75</v>
      </c>
      <c r="R29" s="12">
        <v>28.437999999999999</v>
      </c>
      <c r="S29" s="12">
        <v>28.437999999999999</v>
      </c>
      <c r="T29" s="12">
        <v>56.875</v>
      </c>
      <c r="U29" s="12">
        <v>28.437999999999999</v>
      </c>
      <c r="W29" s="12">
        <v>56.875</v>
      </c>
      <c r="Z29" s="12">
        <v>85.31</v>
      </c>
      <c r="AD29" s="12">
        <f t="shared" si="13"/>
        <v>568.75</v>
      </c>
      <c r="AF29" s="15">
        <f t="shared" si="14"/>
        <v>-568.75</v>
      </c>
      <c r="AH29" s="15">
        <v>0</v>
      </c>
      <c r="AI29" s="15"/>
      <c r="AJ29" s="15">
        <f t="shared" si="15"/>
        <v>0</v>
      </c>
      <c r="AK29" s="15"/>
      <c r="AL29" s="15">
        <f t="shared" si="16"/>
        <v>0</v>
      </c>
      <c r="AM29" s="15"/>
      <c r="AN29" s="15">
        <f t="shared" si="17"/>
        <v>0</v>
      </c>
      <c r="AO29" s="15"/>
      <c r="AP29" s="15">
        <f t="shared" si="18"/>
        <v>0</v>
      </c>
      <c r="AQ29" s="15"/>
      <c r="AR29" s="15">
        <f t="shared" si="23"/>
        <v>0</v>
      </c>
      <c r="AS29" s="15"/>
      <c r="AT29" s="15">
        <f t="shared" si="19"/>
        <v>0</v>
      </c>
      <c r="AU29" s="15"/>
      <c r="AV29" s="15">
        <f t="shared" si="20"/>
        <v>0</v>
      </c>
      <c r="AW29" s="15"/>
      <c r="AX29" s="15">
        <f t="shared" si="21"/>
        <v>0</v>
      </c>
      <c r="AZ29" s="12" t="s">
        <v>196</v>
      </c>
      <c r="BA29" s="15">
        <f t="shared" si="22"/>
        <v>0</v>
      </c>
    </row>
    <row r="30" spans="1:53" x14ac:dyDescent="0.2">
      <c r="A30" s="4" t="s">
        <v>11</v>
      </c>
      <c r="B30" s="5" t="s">
        <v>27</v>
      </c>
      <c r="C30" s="5" t="s">
        <v>280</v>
      </c>
      <c r="D30" s="5">
        <v>100139</v>
      </c>
      <c r="E30" s="12">
        <v>450</v>
      </c>
      <c r="J30" s="12">
        <v>8.66</v>
      </c>
      <c r="L30" s="12">
        <v>32.475000000000001</v>
      </c>
      <c r="M30" s="12">
        <v>10.824999999999999</v>
      </c>
      <c r="N30" s="12">
        <v>12.99</v>
      </c>
      <c r="O30" s="12">
        <v>6.4950000000000001</v>
      </c>
      <c r="P30" s="12">
        <v>106.08499999999999</v>
      </c>
      <c r="Q30" s="12">
        <v>17.32</v>
      </c>
      <c r="R30" s="12">
        <v>23.815000000000001</v>
      </c>
      <c r="S30" s="12">
        <v>10.824999999999999</v>
      </c>
      <c r="T30" s="12">
        <v>34.64</v>
      </c>
      <c r="U30" s="12">
        <v>21.65</v>
      </c>
      <c r="W30" s="12">
        <v>28.145</v>
      </c>
      <c r="X30" s="12">
        <v>12.99</v>
      </c>
      <c r="Z30" s="12">
        <v>21.65</v>
      </c>
      <c r="AA30" s="12">
        <v>8.66</v>
      </c>
      <c r="AD30" s="12">
        <f t="shared" si="13"/>
        <v>357.22499999999997</v>
      </c>
      <c r="AF30" s="15">
        <f t="shared" si="14"/>
        <v>-357.22499999999997</v>
      </c>
      <c r="AH30" s="15">
        <v>0</v>
      </c>
      <c r="AI30" s="15"/>
      <c r="AJ30" s="15">
        <f t="shared" si="15"/>
        <v>93</v>
      </c>
      <c r="AK30" s="15"/>
      <c r="AL30" s="15">
        <f t="shared" si="16"/>
        <v>65.471999999999994</v>
      </c>
      <c r="AM30" s="15"/>
      <c r="AN30" s="15">
        <f t="shared" si="17"/>
        <v>2.4179999999999997</v>
      </c>
      <c r="AO30" s="15"/>
      <c r="AP30" s="15">
        <f t="shared" si="18"/>
        <v>2.2320000000000002</v>
      </c>
      <c r="AQ30" s="15"/>
      <c r="AR30" s="15">
        <f t="shared" si="23"/>
        <v>4.9290000000000003</v>
      </c>
      <c r="AS30" s="15"/>
      <c r="AT30" s="15">
        <f t="shared" si="19"/>
        <v>7.44</v>
      </c>
      <c r="AU30" s="15"/>
      <c r="AV30" s="15">
        <f t="shared" si="20"/>
        <v>10.509</v>
      </c>
      <c r="AW30" s="15"/>
      <c r="AX30" s="15">
        <f t="shared" si="21"/>
        <v>93</v>
      </c>
      <c r="AZ30" s="12" t="s">
        <v>196</v>
      </c>
      <c r="BA30" s="15">
        <f t="shared" si="22"/>
        <v>0</v>
      </c>
    </row>
    <row r="31" spans="1:53" x14ac:dyDescent="0.2">
      <c r="A31" s="4" t="s">
        <v>11</v>
      </c>
      <c r="B31" s="5" t="s">
        <v>28</v>
      </c>
      <c r="C31" s="5" t="s">
        <v>280</v>
      </c>
      <c r="D31" s="5">
        <v>100140</v>
      </c>
      <c r="E31" s="12">
        <v>2713</v>
      </c>
      <c r="AD31" s="12">
        <f t="shared" si="13"/>
        <v>0</v>
      </c>
      <c r="AF31" s="15">
        <f t="shared" si="14"/>
        <v>0</v>
      </c>
      <c r="AH31" s="15">
        <v>-1500</v>
      </c>
      <c r="AI31" s="15"/>
      <c r="AJ31" s="15">
        <f t="shared" si="15"/>
        <v>1213</v>
      </c>
      <c r="AK31" s="15"/>
      <c r="AL31" s="15">
        <f t="shared" si="16"/>
        <v>853.952</v>
      </c>
      <c r="AM31" s="15"/>
      <c r="AN31" s="15">
        <f t="shared" si="17"/>
        <v>31.538</v>
      </c>
      <c r="AO31" s="15"/>
      <c r="AP31" s="15">
        <f t="shared" si="18"/>
        <v>29.112000000000002</v>
      </c>
      <c r="AQ31" s="15"/>
      <c r="AR31" s="15">
        <f t="shared" si="23"/>
        <v>64.289000000000001</v>
      </c>
      <c r="AS31" s="15"/>
      <c r="AT31" s="15">
        <f t="shared" si="19"/>
        <v>97.04</v>
      </c>
      <c r="AU31" s="15"/>
      <c r="AV31" s="15">
        <f t="shared" si="20"/>
        <v>137.06900000000002</v>
      </c>
      <c r="AW31" s="15"/>
      <c r="AX31" s="15">
        <f t="shared" si="21"/>
        <v>1213</v>
      </c>
      <c r="AZ31" s="12" t="s">
        <v>174</v>
      </c>
      <c r="BA31" s="15">
        <f t="shared" si="22"/>
        <v>0</v>
      </c>
    </row>
    <row r="32" spans="1:53" x14ac:dyDescent="0.2">
      <c r="A32" s="4" t="s">
        <v>11</v>
      </c>
      <c r="B32" s="5" t="s">
        <v>289</v>
      </c>
      <c r="C32" s="23" t="s">
        <v>290</v>
      </c>
      <c r="D32" s="5">
        <v>100818</v>
      </c>
      <c r="E32" s="12">
        <v>629</v>
      </c>
      <c r="T32" s="12">
        <v>377.976</v>
      </c>
      <c r="U32" s="12">
        <v>48.320999999999998</v>
      </c>
      <c r="AD32" s="12">
        <f t="shared" si="13"/>
        <v>426.29700000000003</v>
      </c>
      <c r="AF32" s="15">
        <f t="shared" si="14"/>
        <v>-426.29700000000003</v>
      </c>
      <c r="AH32" s="15">
        <v>0</v>
      </c>
      <c r="AI32" s="15"/>
      <c r="AJ32" s="15">
        <f t="shared" si="15"/>
        <v>203</v>
      </c>
      <c r="AK32" s="15"/>
      <c r="AL32" s="15">
        <f t="shared" si="16"/>
        <v>142.91199999999998</v>
      </c>
      <c r="AM32" s="15"/>
      <c r="AN32" s="15">
        <f t="shared" si="17"/>
        <v>5.2779999999999996</v>
      </c>
      <c r="AO32" s="15"/>
      <c r="AP32" s="15">
        <f t="shared" si="18"/>
        <v>4.8719999999999999</v>
      </c>
      <c r="AQ32" s="15"/>
      <c r="AR32" s="15">
        <f t="shared" si="23"/>
        <v>10.759</v>
      </c>
      <c r="AS32" s="15"/>
      <c r="AT32" s="15">
        <f t="shared" si="19"/>
        <v>16.240000000000002</v>
      </c>
      <c r="AU32" s="15"/>
      <c r="AV32" s="15">
        <f t="shared" si="20"/>
        <v>22.939</v>
      </c>
      <c r="AW32" s="15"/>
      <c r="AX32" s="15">
        <f t="shared" si="21"/>
        <v>202.99999999999997</v>
      </c>
      <c r="AZ32" s="15" t="s">
        <v>278</v>
      </c>
      <c r="BA32" s="15">
        <f t="shared" si="22"/>
        <v>0</v>
      </c>
    </row>
    <row r="33" spans="1:53" x14ac:dyDescent="0.2"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</row>
    <row r="34" spans="1:53" s="11" customFormat="1" x14ac:dyDescent="0.2">
      <c r="A34" s="6"/>
      <c r="B34" s="6" t="s">
        <v>134</v>
      </c>
      <c r="C34" s="6"/>
      <c r="D34" s="6"/>
      <c r="E34" s="20">
        <f>SUM(E25:E32)</f>
        <v>18424</v>
      </c>
      <c r="F34" s="20"/>
      <c r="G34" s="20">
        <f t="shared" ref="G34:AD34" si="24">SUM(G25:G32)</f>
        <v>28.437999999999999</v>
      </c>
      <c r="H34" s="20">
        <f t="shared" si="24"/>
        <v>28.437999999999999</v>
      </c>
      <c r="I34" s="20">
        <f t="shared" si="24"/>
        <v>0</v>
      </c>
      <c r="J34" s="20">
        <f t="shared" si="24"/>
        <v>339.19</v>
      </c>
      <c r="K34" s="20">
        <f t="shared" si="24"/>
        <v>113.75</v>
      </c>
      <c r="L34" s="20">
        <f t="shared" si="24"/>
        <v>1191.3579999999999</v>
      </c>
      <c r="M34" s="20">
        <f t="shared" si="24"/>
        <v>156.18</v>
      </c>
      <c r="N34" s="20">
        <f t="shared" si="24"/>
        <v>317.33299999999997</v>
      </c>
      <c r="O34" s="20">
        <f t="shared" si="24"/>
        <v>6.4950000000000001</v>
      </c>
      <c r="P34" s="20">
        <f t="shared" si="24"/>
        <v>2382.6579999999999</v>
      </c>
      <c r="Q34" s="20">
        <f t="shared" si="24"/>
        <v>436.13299999999998</v>
      </c>
      <c r="R34" s="20">
        <f t="shared" si="24"/>
        <v>1125.6960000000001</v>
      </c>
      <c r="S34" s="20">
        <f t="shared" si="24"/>
        <v>314.95599999999996</v>
      </c>
      <c r="T34" s="20">
        <f t="shared" si="24"/>
        <v>1138.1769999999999</v>
      </c>
      <c r="U34" s="20">
        <f t="shared" si="24"/>
        <v>413.29199999999992</v>
      </c>
      <c r="V34" s="20">
        <f t="shared" si="24"/>
        <v>275.69299999999998</v>
      </c>
      <c r="W34" s="20">
        <f t="shared" si="24"/>
        <v>941.89599999999996</v>
      </c>
      <c r="X34" s="20">
        <f t="shared" si="24"/>
        <v>326.87299999999999</v>
      </c>
      <c r="Y34" s="20">
        <f t="shared" si="24"/>
        <v>275.69299999999998</v>
      </c>
      <c r="Z34" s="20">
        <f t="shared" si="24"/>
        <v>116.50999999999999</v>
      </c>
      <c r="AA34" s="20">
        <f t="shared" si="24"/>
        <v>56.849999999999994</v>
      </c>
      <c r="AB34" s="20">
        <f t="shared" si="24"/>
        <v>5</v>
      </c>
      <c r="AC34" s="20">
        <f t="shared" si="24"/>
        <v>771</v>
      </c>
      <c r="AD34" s="20">
        <f t="shared" si="24"/>
        <v>10761.609000000002</v>
      </c>
      <c r="AE34" s="20"/>
      <c r="AF34" s="20">
        <f>SUM(AF25:AF32)</f>
        <v>-10761.609000000002</v>
      </c>
      <c r="AG34" s="20"/>
      <c r="AH34" s="20">
        <f>SUM(AH25:AH32)</f>
        <v>-3000</v>
      </c>
      <c r="AI34" s="20"/>
      <c r="AJ34" s="20">
        <f>SUM(AJ25:AJ32)</f>
        <v>4662</v>
      </c>
      <c r="AK34" s="20"/>
      <c r="AL34" s="20">
        <f>SUM(AL25:AL32)</f>
        <v>3282.0480000000002</v>
      </c>
      <c r="AM34" s="20"/>
      <c r="AN34" s="20">
        <f>SUM(AN25:AN32)</f>
        <v>121.212</v>
      </c>
      <c r="AO34" s="20"/>
      <c r="AP34" s="20">
        <f>SUM(AP25:AP32)</f>
        <v>111.88799999999999</v>
      </c>
      <c r="AQ34" s="20"/>
      <c r="AR34" s="20">
        <f>SUM(AR25:AR32)</f>
        <v>145.43200000000002</v>
      </c>
      <c r="AS34" s="20"/>
      <c r="AT34" s="20">
        <f>SUM(AT25:AT32)</f>
        <v>372.96000000000004</v>
      </c>
      <c r="AU34" s="20"/>
      <c r="AV34" s="20">
        <f>SUM(AV25:AV32)</f>
        <v>526.80600000000004</v>
      </c>
      <c r="AW34" s="20"/>
      <c r="AX34" s="20">
        <f>SUM(AX25:AX32)</f>
        <v>4560.3459999999995</v>
      </c>
      <c r="AY34" s="20"/>
      <c r="AZ34" s="20"/>
    </row>
    <row r="35" spans="1:53" x14ac:dyDescent="0.2"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</row>
    <row r="36" spans="1:53" x14ac:dyDescent="0.2">
      <c r="A36" s="2" t="s">
        <v>29</v>
      </c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</row>
    <row r="37" spans="1:53" x14ac:dyDescent="0.2">
      <c r="A37" s="4" t="s">
        <v>11</v>
      </c>
      <c r="B37" t="s">
        <v>297</v>
      </c>
      <c r="C37" t="s">
        <v>224</v>
      </c>
      <c r="D37">
        <v>100052</v>
      </c>
      <c r="E37" s="12">
        <v>7377</v>
      </c>
      <c r="N37" s="12">
        <v>36.887</v>
      </c>
      <c r="O37" s="12">
        <v>36.887</v>
      </c>
      <c r="P37" s="12">
        <v>3098.4969999999998</v>
      </c>
      <c r="Q37" s="12">
        <v>368.86900000000003</v>
      </c>
      <c r="R37" s="12">
        <v>442.642</v>
      </c>
      <c r="S37" s="12">
        <v>442.642</v>
      </c>
      <c r="T37" s="12">
        <v>1991.8910000000001</v>
      </c>
      <c r="U37" s="12">
        <v>368.86900000000003</v>
      </c>
      <c r="V37" s="12">
        <v>295.09500000000003</v>
      </c>
      <c r="W37" s="12">
        <v>295.09500000000003</v>
      </c>
      <c r="AD37" s="12">
        <f t="shared" ref="AD37:AD42" si="25">SUM(G37:AC37)</f>
        <v>7377.3740000000007</v>
      </c>
      <c r="AF37" s="15">
        <f t="shared" ref="AF37:AF42" si="26">-AD37</f>
        <v>-7377.3740000000007</v>
      </c>
      <c r="AH37" s="15">
        <v>0</v>
      </c>
      <c r="AI37" s="15"/>
      <c r="AJ37" s="15">
        <f t="shared" ref="AJ37:AJ42" si="27">ROUND(+E37+AF37+AH37,0)</f>
        <v>0</v>
      </c>
      <c r="AK37" s="15"/>
      <c r="AL37" s="15">
        <f t="shared" ref="AL37:AL42" si="28">+$AJ37*AL$10</f>
        <v>0</v>
      </c>
      <c r="AM37" s="15"/>
      <c r="AN37" s="15">
        <f t="shared" ref="AN37:AN42" si="29">+$AJ37*AN$10</f>
        <v>0</v>
      </c>
      <c r="AO37" s="15"/>
      <c r="AP37" s="15">
        <f t="shared" ref="AP37:AP42" si="30">+$AJ37*AP$10</f>
        <v>0</v>
      </c>
      <c r="AQ37" s="15"/>
      <c r="AR37" s="15">
        <f t="shared" ref="AR37:AR42" si="31">+$AJ37*AR$10</f>
        <v>0</v>
      </c>
      <c r="AS37" s="15"/>
      <c r="AT37" s="15">
        <f t="shared" ref="AT37:AT42" si="32">+$AJ37*AT$10</f>
        <v>0</v>
      </c>
      <c r="AU37" s="15"/>
      <c r="AV37" s="15">
        <f t="shared" ref="AV37:AV42" si="33">+$AJ37*AV$10</f>
        <v>0</v>
      </c>
      <c r="AW37" s="15"/>
      <c r="AX37" s="15">
        <f t="shared" ref="AX37:AX42" si="34">SUM(AK37:AW37)</f>
        <v>0</v>
      </c>
      <c r="AZ37" s="12" t="s">
        <v>303</v>
      </c>
      <c r="BA37" s="15">
        <f t="shared" ref="BA37:BA42" si="35">+AX37-AJ37</f>
        <v>0</v>
      </c>
    </row>
    <row r="38" spans="1:53" x14ac:dyDescent="0.2">
      <c r="A38" s="4" t="s">
        <v>11</v>
      </c>
      <c r="B38" t="s">
        <v>299</v>
      </c>
      <c r="C38" t="s">
        <v>223</v>
      </c>
      <c r="D38">
        <v>100053</v>
      </c>
      <c r="E38" s="12">
        <v>2177</v>
      </c>
      <c r="P38" s="12">
        <v>544.16</v>
      </c>
      <c r="Q38" s="12">
        <v>108.83199999999999</v>
      </c>
      <c r="R38" s="12">
        <v>108.83199999999999</v>
      </c>
      <c r="S38" s="12">
        <v>108.83199999999999</v>
      </c>
      <c r="T38" s="12">
        <v>435.32799999999997</v>
      </c>
      <c r="W38" s="12">
        <v>326.49599999999998</v>
      </c>
      <c r="Y38" s="12">
        <v>544.16</v>
      </c>
      <c r="AD38" s="12">
        <f t="shared" si="25"/>
        <v>2176.64</v>
      </c>
      <c r="AF38" s="15">
        <f t="shared" si="26"/>
        <v>-2176.64</v>
      </c>
      <c r="AH38" s="15">
        <v>0</v>
      </c>
      <c r="AI38" s="15"/>
      <c r="AJ38" s="15">
        <f t="shared" si="27"/>
        <v>0</v>
      </c>
      <c r="AK38" s="15"/>
      <c r="AL38" s="15">
        <f t="shared" si="28"/>
        <v>0</v>
      </c>
      <c r="AM38" s="15"/>
      <c r="AN38" s="15">
        <f t="shared" si="29"/>
        <v>0</v>
      </c>
      <c r="AO38" s="15"/>
      <c r="AP38" s="15">
        <f t="shared" si="30"/>
        <v>0</v>
      </c>
      <c r="AQ38" s="15"/>
      <c r="AR38" s="15">
        <f t="shared" si="31"/>
        <v>0</v>
      </c>
      <c r="AS38" s="15"/>
      <c r="AT38" s="15">
        <f t="shared" si="32"/>
        <v>0</v>
      </c>
      <c r="AU38" s="15"/>
      <c r="AV38" s="15">
        <f t="shared" si="33"/>
        <v>0</v>
      </c>
      <c r="AW38" s="15"/>
      <c r="AX38" s="15">
        <f t="shared" si="34"/>
        <v>0</v>
      </c>
      <c r="AZ38" s="12" t="s">
        <v>303</v>
      </c>
      <c r="BA38" s="15">
        <f t="shared" si="35"/>
        <v>0</v>
      </c>
    </row>
    <row r="39" spans="1:53" x14ac:dyDescent="0.2">
      <c r="A39" s="4" t="s">
        <v>11</v>
      </c>
      <c r="B39" t="s">
        <v>30</v>
      </c>
      <c r="C39" t="s">
        <v>222</v>
      </c>
      <c r="D39">
        <v>100055</v>
      </c>
      <c r="E39" s="12">
        <v>4994</v>
      </c>
      <c r="L39" s="12">
        <v>149.81</v>
      </c>
      <c r="O39" s="12">
        <v>199.74700000000001</v>
      </c>
      <c r="P39" s="12">
        <v>1398.2280000000001</v>
      </c>
      <c r="Q39" s="12">
        <v>499.36700000000002</v>
      </c>
      <c r="R39" s="12">
        <v>499.36700000000002</v>
      </c>
      <c r="S39" s="12">
        <v>299.62</v>
      </c>
      <c r="T39" s="12">
        <v>699.11400000000003</v>
      </c>
      <c r="U39" s="12">
        <v>199.74700000000001</v>
      </c>
      <c r="W39" s="12">
        <v>749.05100000000004</v>
      </c>
      <c r="Y39" s="12">
        <v>299.62</v>
      </c>
      <c r="AD39" s="12">
        <f t="shared" si="25"/>
        <v>4993.6710000000003</v>
      </c>
      <c r="AF39" s="15">
        <f t="shared" si="26"/>
        <v>-4993.6710000000003</v>
      </c>
      <c r="AH39" s="15">
        <v>0</v>
      </c>
      <c r="AI39" s="15"/>
      <c r="AJ39" s="15">
        <f t="shared" si="27"/>
        <v>0</v>
      </c>
      <c r="AK39" s="15"/>
      <c r="AL39" s="15">
        <f t="shared" si="28"/>
        <v>0</v>
      </c>
      <c r="AM39" s="15"/>
      <c r="AN39" s="15">
        <f t="shared" si="29"/>
        <v>0</v>
      </c>
      <c r="AO39" s="15"/>
      <c r="AP39" s="15">
        <f t="shared" si="30"/>
        <v>0</v>
      </c>
      <c r="AQ39" s="15"/>
      <c r="AR39" s="15">
        <f t="shared" si="31"/>
        <v>0</v>
      </c>
      <c r="AS39" s="15"/>
      <c r="AT39" s="15">
        <f t="shared" si="32"/>
        <v>0</v>
      </c>
      <c r="AU39" s="15"/>
      <c r="AV39" s="15">
        <f t="shared" si="33"/>
        <v>0</v>
      </c>
      <c r="AW39" s="15"/>
      <c r="AX39" s="15">
        <f t="shared" si="34"/>
        <v>0</v>
      </c>
      <c r="AZ39" s="12" t="s">
        <v>303</v>
      </c>
      <c r="BA39" s="15">
        <f t="shared" si="35"/>
        <v>0</v>
      </c>
    </row>
    <row r="40" spans="1:53" x14ac:dyDescent="0.2">
      <c r="A40" s="4" t="s">
        <v>11</v>
      </c>
      <c r="B40" t="s">
        <v>298</v>
      </c>
      <c r="C40" t="s">
        <v>225</v>
      </c>
      <c r="D40">
        <v>100068</v>
      </c>
      <c r="E40" s="12">
        <v>4846</v>
      </c>
      <c r="L40" s="12">
        <v>96.918000000000006</v>
      </c>
      <c r="M40" s="12">
        <v>48.459000000000003</v>
      </c>
      <c r="P40" s="12">
        <v>2616.7829999999999</v>
      </c>
      <c r="Q40" s="12">
        <v>629.96600000000001</v>
      </c>
      <c r="R40" s="12">
        <v>387.67200000000003</v>
      </c>
      <c r="S40" s="12">
        <v>96.918000000000006</v>
      </c>
      <c r="T40" s="12">
        <v>533.048</v>
      </c>
      <c r="U40" s="12">
        <v>96.918000000000006</v>
      </c>
      <c r="W40" s="12">
        <v>193.83600000000001</v>
      </c>
      <c r="X40" s="12">
        <v>96.918000000000006</v>
      </c>
      <c r="AA40" s="12">
        <v>48.459000000000003</v>
      </c>
      <c r="AD40" s="12">
        <f t="shared" si="25"/>
        <v>4845.8949999999995</v>
      </c>
      <c r="AF40" s="15">
        <f t="shared" si="26"/>
        <v>-4845.8949999999995</v>
      </c>
      <c r="AH40" s="15">
        <v>0</v>
      </c>
      <c r="AI40" s="15"/>
      <c r="AJ40" s="15">
        <f t="shared" si="27"/>
        <v>0</v>
      </c>
      <c r="AK40" s="15"/>
      <c r="AL40" s="15">
        <f t="shared" si="28"/>
        <v>0</v>
      </c>
      <c r="AM40" s="15"/>
      <c r="AN40" s="15">
        <f t="shared" si="29"/>
        <v>0</v>
      </c>
      <c r="AO40" s="15"/>
      <c r="AP40" s="15">
        <f t="shared" si="30"/>
        <v>0</v>
      </c>
      <c r="AQ40" s="15"/>
      <c r="AR40" s="15">
        <f t="shared" si="31"/>
        <v>0</v>
      </c>
      <c r="AS40" s="15"/>
      <c r="AT40" s="15">
        <f t="shared" si="32"/>
        <v>0</v>
      </c>
      <c r="AU40" s="15"/>
      <c r="AV40" s="15">
        <f t="shared" si="33"/>
        <v>0</v>
      </c>
      <c r="AW40" s="15"/>
      <c r="AX40" s="15">
        <f t="shared" si="34"/>
        <v>0</v>
      </c>
      <c r="AZ40" s="12" t="s">
        <v>303</v>
      </c>
      <c r="BA40" s="15">
        <f t="shared" si="35"/>
        <v>0</v>
      </c>
    </row>
    <row r="41" spans="1:53" x14ac:dyDescent="0.2">
      <c r="A41" s="4" t="s">
        <v>11</v>
      </c>
      <c r="B41" t="s">
        <v>32</v>
      </c>
      <c r="C41" t="s">
        <v>226</v>
      </c>
      <c r="D41">
        <v>100872</v>
      </c>
      <c r="E41" s="12">
        <v>952</v>
      </c>
      <c r="P41" s="12">
        <v>333.13299999999998</v>
      </c>
      <c r="R41" s="12">
        <v>142.77099999999999</v>
      </c>
      <c r="S41" s="12">
        <v>142.77099999999999</v>
      </c>
      <c r="Y41" s="12">
        <v>333.13299999999998</v>
      </c>
      <c r="AD41" s="12">
        <f t="shared" si="25"/>
        <v>951.80799999999999</v>
      </c>
      <c r="AF41" s="15">
        <f t="shared" si="26"/>
        <v>-951.80799999999999</v>
      </c>
      <c r="AH41" s="15">
        <v>0</v>
      </c>
      <c r="AI41" s="15"/>
      <c r="AJ41" s="15">
        <f t="shared" si="27"/>
        <v>0</v>
      </c>
      <c r="AK41" s="15"/>
      <c r="AL41" s="15">
        <f t="shared" si="28"/>
        <v>0</v>
      </c>
      <c r="AM41" s="15"/>
      <c r="AN41" s="15">
        <f t="shared" si="29"/>
        <v>0</v>
      </c>
      <c r="AO41" s="15"/>
      <c r="AP41" s="15">
        <f t="shared" si="30"/>
        <v>0</v>
      </c>
      <c r="AQ41" s="15"/>
      <c r="AR41" s="15">
        <f t="shared" si="31"/>
        <v>0</v>
      </c>
      <c r="AS41" s="15"/>
      <c r="AT41" s="15">
        <f t="shared" si="32"/>
        <v>0</v>
      </c>
      <c r="AU41" s="15"/>
      <c r="AV41" s="15">
        <f t="shared" si="33"/>
        <v>0</v>
      </c>
      <c r="AW41" s="15"/>
      <c r="AX41" s="15">
        <f t="shared" si="34"/>
        <v>0</v>
      </c>
      <c r="AZ41" s="12" t="s">
        <v>303</v>
      </c>
      <c r="BA41" s="15">
        <f t="shared" si="35"/>
        <v>0</v>
      </c>
    </row>
    <row r="42" spans="1:53" x14ac:dyDescent="0.2">
      <c r="A42" s="4" t="s">
        <v>11</v>
      </c>
      <c r="B42" s="5" t="s">
        <v>31</v>
      </c>
      <c r="C42" t="s">
        <v>223</v>
      </c>
      <c r="D42" s="5">
        <v>103454</v>
      </c>
      <c r="E42" s="12">
        <v>400</v>
      </c>
      <c r="P42" s="12">
        <v>100</v>
      </c>
      <c r="Q42" s="12">
        <v>20</v>
      </c>
      <c r="R42" s="12">
        <v>20</v>
      </c>
      <c r="S42" s="12">
        <v>20</v>
      </c>
      <c r="T42" s="12">
        <v>80</v>
      </c>
      <c r="W42" s="12">
        <v>60</v>
      </c>
      <c r="Y42" s="12">
        <v>100</v>
      </c>
      <c r="AD42" s="12">
        <f t="shared" si="25"/>
        <v>400</v>
      </c>
      <c r="AF42" s="15">
        <f t="shared" si="26"/>
        <v>-400</v>
      </c>
      <c r="AH42" s="15">
        <v>0</v>
      </c>
      <c r="AI42" s="15"/>
      <c r="AJ42" s="15">
        <f t="shared" si="27"/>
        <v>0</v>
      </c>
      <c r="AK42" s="15"/>
      <c r="AL42" s="15">
        <f t="shared" si="28"/>
        <v>0</v>
      </c>
      <c r="AM42" s="15"/>
      <c r="AN42" s="15">
        <f t="shared" si="29"/>
        <v>0</v>
      </c>
      <c r="AO42" s="15"/>
      <c r="AP42" s="15">
        <f t="shared" si="30"/>
        <v>0</v>
      </c>
      <c r="AQ42" s="15"/>
      <c r="AR42" s="15">
        <f t="shared" si="31"/>
        <v>0</v>
      </c>
      <c r="AS42" s="15"/>
      <c r="AT42" s="15">
        <f t="shared" si="32"/>
        <v>0</v>
      </c>
      <c r="AU42" s="15"/>
      <c r="AV42" s="15">
        <f t="shared" si="33"/>
        <v>0</v>
      </c>
      <c r="AW42" s="15"/>
      <c r="AX42" s="15">
        <f t="shared" si="34"/>
        <v>0</v>
      </c>
      <c r="AZ42" s="12" t="s">
        <v>174</v>
      </c>
      <c r="BA42" s="15">
        <f t="shared" si="35"/>
        <v>0</v>
      </c>
    </row>
    <row r="43" spans="1:53" x14ac:dyDescent="0.2"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</row>
    <row r="44" spans="1:53" s="11" customFormat="1" x14ac:dyDescent="0.2">
      <c r="A44" s="6"/>
      <c r="B44" s="6" t="s">
        <v>135</v>
      </c>
      <c r="C44" s="6"/>
      <c r="D44" s="6"/>
      <c r="E44" s="20">
        <f>SUM(E37:E42)</f>
        <v>20746</v>
      </c>
      <c r="F44" s="20"/>
      <c r="G44" s="20">
        <f t="shared" ref="G44:AD44" si="36">SUM(G37:G42)</f>
        <v>0</v>
      </c>
      <c r="H44" s="20">
        <f t="shared" si="36"/>
        <v>0</v>
      </c>
      <c r="I44" s="20">
        <f t="shared" si="36"/>
        <v>0</v>
      </c>
      <c r="J44" s="20">
        <f t="shared" si="36"/>
        <v>0</v>
      </c>
      <c r="K44" s="20">
        <f t="shared" si="36"/>
        <v>0</v>
      </c>
      <c r="L44" s="20">
        <f t="shared" si="36"/>
        <v>246.72800000000001</v>
      </c>
      <c r="M44" s="20">
        <f t="shared" si="36"/>
        <v>48.459000000000003</v>
      </c>
      <c r="N44" s="20">
        <f t="shared" si="36"/>
        <v>36.887</v>
      </c>
      <c r="O44" s="20">
        <f t="shared" si="36"/>
        <v>236.63400000000001</v>
      </c>
      <c r="P44" s="20">
        <f t="shared" si="36"/>
        <v>8090.8009999999995</v>
      </c>
      <c r="Q44" s="20">
        <f t="shared" si="36"/>
        <v>1627.0340000000001</v>
      </c>
      <c r="R44" s="20">
        <f t="shared" si="36"/>
        <v>1601.2839999999999</v>
      </c>
      <c r="S44" s="20">
        <f t="shared" si="36"/>
        <v>1110.7829999999999</v>
      </c>
      <c r="T44" s="20">
        <f t="shared" si="36"/>
        <v>3739.3810000000003</v>
      </c>
      <c r="U44" s="20">
        <f t="shared" si="36"/>
        <v>665.53399999999999</v>
      </c>
      <c r="V44" s="20">
        <f t="shared" si="36"/>
        <v>295.09500000000003</v>
      </c>
      <c r="W44" s="20">
        <f t="shared" si="36"/>
        <v>1624.4780000000001</v>
      </c>
      <c r="X44" s="20">
        <f t="shared" si="36"/>
        <v>96.918000000000006</v>
      </c>
      <c r="Y44" s="20">
        <f t="shared" si="36"/>
        <v>1276.913</v>
      </c>
      <c r="Z44" s="20">
        <f t="shared" si="36"/>
        <v>0</v>
      </c>
      <c r="AA44" s="20">
        <f t="shared" si="36"/>
        <v>48.459000000000003</v>
      </c>
      <c r="AB44" s="20">
        <f t="shared" si="36"/>
        <v>0</v>
      </c>
      <c r="AC44" s="20">
        <f t="shared" si="36"/>
        <v>0</v>
      </c>
      <c r="AD44" s="20">
        <f t="shared" si="36"/>
        <v>20745.388000000003</v>
      </c>
      <c r="AE44" s="20"/>
      <c r="AF44" s="20">
        <f>SUM(AF37:AF42)</f>
        <v>-20745.388000000003</v>
      </c>
      <c r="AG44" s="20"/>
      <c r="AH44" s="20">
        <f>SUM(AH37:AH42)</f>
        <v>0</v>
      </c>
      <c r="AI44" s="20"/>
      <c r="AJ44" s="20">
        <f>SUM(AJ37:AJ42)</f>
        <v>0</v>
      </c>
      <c r="AK44" s="20"/>
      <c r="AL44" s="20">
        <f>SUM(AL37:AL42)</f>
        <v>0</v>
      </c>
      <c r="AM44" s="20"/>
      <c r="AN44" s="20">
        <f>SUM(AN37:AN42)</f>
        <v>0</v>
      </c>
      <c r="AO44" s="20"/>
      <c r="AP44" s="20">
        <f>SUM(AP37:AP42)</f>
        <v>0</v>
      </c>
      <c r="AQ44" s="20"/>
      <c r="AR44" s="20">
        <f>SUM(AR37:AR42)</f>
        <v>0</v>
      </c>
      <c r="AS44" s="20"/>
      <c r="AT44" s="20">
        <f>SUM(AT37:AT42)</f>
        <v>0</v>
      </c>
      <c r="AU44" s="20"/>
      <c r="AV44" s="20">
        <f>SUM(AV37:AV42)</f>
        <v>0</v>
      </c>
      <c r="AW44" s="20"/>
      <c r="AX44" s="20">
        <f>SUM(AX37:AX42)</f>
        <v>0</v>
      </c>
      <c r="AY44" s="20"/>
      <c r="AZ44" s="20"/>
    </row>
    <row r="45" spans="1:53" x14ac:dyDescent="0.2"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</row>
    <row r="46" spans="1:53" x14ac:dyDescent="0.2">
      <c r="A46" s="2" t="s">
        <v>33</v>
      </c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</row>
    <row r="47" spans="1:53" x14ac:dyDescent="0.2">
      <c r="A47" s="4" t="s">
        <v>11</v>
      </c>
      <c r="B47" t="s">
        <v>35</v>
      </c>
      <c r="C47" t="s">
        <v>42</v>
      </c>
      <c r="D47">
        <v>100012</v>
      </c>
      <c r="E47" s="12">
        <v>7095</v>
      </c>
      <c r="AD47" s="12">
        <f t="shared" ref="AD47:AD53" si="37">SUM(G47:AC47)</f>
        <v>0</v>
      </c>
      <c r="AF47" s="15">
        <f t="shared" ref="AF47:AF53" si="38">-AD47</f>
        <v>0</v>
      </c>
      <c r="AH47" s="15">
        <v>-1000</v>
      </c>
      <c r="AI47" s="15"/>
      <c r="AJ47" s="15">
        <f t="shared" ref="AJ47:AJ53" si="39">ROUND(+E47+AF47+AH47,0)</f>
        <v>6095</v>
      </c>
      <c r="AK47" s="15"/>
      <c r="AL47" s="15">
        <f t="shared" ref="AL47:AL53" si="40">+$AJ47*AL$10</f>
        <v>4290.88</v>
      </c>
      <c r="AM47" s="15"/>
      <c r="AN47" s="15">
        <f t="shared" ref="AN47:AN53" si="41">+$AJ47*AN$10</f>
        <v>158.47</v>
      </c>
      <c r="AO47" s="15"/>
      <c r="AP47" s="15">
        <f t="shared" ref="AP47:AP53" si="42">+$AJ47*AP$10</f>
        <v>146.28</v>
      </c>
      <c r="AQ47" s="15"/>
      <c r="AR47" s="15">
        <f t="shared" ref="AR47:AR53" si="43">+$AJ47*AR$10</f>
        <v>323.03499999999997</v>
      </c>
      <c r="AS47" s="15"/>
      <c r="AT47" s="15">
        <f t="shared" ref="AT47:AT53" si="44">+$AJ47*AT$10</f>
        <v>487.6</v>
      </c>
      <c r="AU47" s="15"/>
      <c r="AV47" s="15">
        <f t="shared" ref="AV47:AV53" si="45">+$AJ47*AV$10</f>
        <v>688.73500000000001</v>
      </c>
      <c r="AW47" s="15"/>
      <c r="AX47" s="15">
        <f t="shared" ref="AX47:AX53" si="46">SUM(AK47:AW47)</f>
        <v>6095</v>
      </c>
      <c r="AZ47" s="12" t="s">
        <v>174</v>
      </c>
      <c r="BA47" s="15">
        <f t="shared" ref="BA47:BA53" si="47">+AX47-AJ47</f>
        <v>0</v>
      </c>
    </row>
    <row r="48" spans="1:53" x14ac:dyDescent="0.2">
      <c r="A48" s="4" t="s">
        <v>11</v>
      </c>
      <c r="B48" t="s">
        <v>34</v>
      </c>
      <c r="C48" t="s">
        <v>40</v>
      </c>
      <c r="D48">
        <v>100016</v>
      </c>
      <c r="E48" s="12">
        <v>1260</v>
      </c>
      <c r="AD48" s="12">
        <f t="shared" si="37"/>
        <v>0</v>
      </c>
      <c r="AF48" s="15">
        <f t="shared" si="38"/>
        <v>0</v>
      </c>
      <c r="AH48" s="15">
        <v>-500</v>
      </c>
      <c r="AI48" s="15"/>
      <c r="AJ48" s="15">
        <f t="shared" si="39"/>
        <v>760</v>
      </c>
      <c r="AK48" s="15"/>
      <c r="AL48" s="15">
        <f t="shared" si="40"/>
        <v>535.04</v>
      </c>
      <c r="AM48" s="15"/>
      <c r="AN48" s="15">
        <f t="shared" si="41"/>
        <v>19.759999999999998</v>
      </c>
      <c r="AO48" s="15"/>
      <c r="AP48" s="15">
        <f t="shared" si="42"/>
        <v>18.240000000000002</v>
      </c>
      <c r="AQ48" s="15"/>
      <c r="AR48" s="15">
        <f t="shared" si="43"/>
        <v>40.28</v>
      </c>
      <c r="AS48" s="15"/>
      <c r="AT48" s="15">
        <f t="shared" si="44"/>
        <v>60.800000000000004</v>
      </c>
      <c r="AU48" s="15"/>
      <c r="AV48" s="15">
        <f t="shared" si="45"/>
        <v>85.88</v>
      </c>
      <c r="AW48" s="15"/>
      <c r="AX48" s="15">
        <f t="shared" si="46"/>
        <v>759.99999999999989</v>
      </c>
      <c r="AZ48" s="12" t="s">
        <v>174</v>
      </c>
      <c r="BA48" s="15">
        <f t="shared" si="47"/>
        <v>0</v>
      </c>
    </row>
    <row r="49" spans="1:53" x14ac:dyDescent="0.2">
      <c r="A49" s="4" t="s">
        <v>11</v>
      </c>
      <c r="B49" s="5" t="s">
        <v>37</v>
      </c>
      <c r="C49" s="5" t="s">
        <v>43</v>
      </c>
      <c r="D49" s="5">
        <v>100091</v>
      </c>
      <c r="E49" s="12">
        <v>977</v>
      </c>
      <c r="AD49" s="12">
        <f t="shared" si="37"/>
        <v>0</v>
      </c>
      <c r="AF49" s="15">
        <f t="shared" si="38"/>
        <v>0</v>
      </c>
      <c r="AH49" s="15">
        <v>0</v>
      </c>
      <c r="AI49" s="15"/>
      <c r="AJ49" s="15">
        <f t="shared" si="39"/>
        <v>977</v>
      </c>
      <c r="AK49" s="15"/>
      <c r="AL49" s="15">
        <f t="shared" si="40"/>
        <v>687.80799999999999</v>
      </c>
      <c r="AM49" s="15"/>
      <c r="AN49" s="15">
        <f t="shared" si="41"/>
        <v>25.401999999999997</v>
      </c>
      <c r="AO49" s="15"/>
      <c r="AP49" s="15">
        <f t="shared" si="42"/>
        <v>23.448</v>
      </c>
      <c r="AQ49" s="15"/>
      <c r="AR49" s="15">
        <f t="shared" si="43"/>
        <v>51.780999999999999</v>
      </c>
      <c r="AS49" s="15"/>
      <c r="AT49" s="15">
        <f t="shared" si="44"/>
        <v>78.16</v>
      </c>
      <c r="AU49" s="15"/>
      <c r="AV49" s="15">
        <f t="shared" si="45"/>
        <v>110.401</v>
      </c>
      <c r="AW49" s="15"/>
      <c r="AX49" s="15">
        <f t="shared" si="46"/>
        <v>976.99999999999989</v>
      </c>
      <c r="AZ49" s="12" t="s">
        <v>174</v>
      </c>
      <c r="BA49" s="15">
        <f t="shared" si="47"/>
        <v>0</v>
      </c>
    </row>
    <row r="50" spans="1:53" x14ac:dyDescent="0.2">
      <c r="A50" s="4" t="s">
        <v>11</v>
      </c>
      <c r="B50" t="s">
        <v>38</v>
      </c>
      <c r="C50" t="s">
        <v>44</v>
      </c>
      <c r="D50">
        <v>100127</v>
      </c>
      <c r="E50" s="12">
        <v>13607</v>
      </c>
      <c r="K50" s="12">
        <v>800</v>
      </c>
      <c r="N50" s="12">
        <v>220</v>
      </c>
      <c r="P50" s="12">
        <v>3150</v>
      </c>
      <c r="R50" s="12">
        <v>1650</v>
      </c>
      <c r="S50" s="12">
        <v>350</v>
      </c>
      <c r="T50" s="12">
        <v>1430</v>
      </c>
      <c r="U50" s="12">
        <v>1000</v>
      </c>
      <c r="V50" s="12">
        <v>54</v>
      </c>
      <c r="W50" s="12">
        <v>754</v>
      </c>
      <c r="X50" s="12">
        <v>237</v>
      </c>
      <c r="AC50" s="12">
        <v>380</v>
      </c>
      <c r="AD50" s="12">
        <f t="shared" si="37"/>
        <v>10025</v>
      </c>
      <c r="AF50" s="15">
        <f t="shared" si="38"/>
        <v>-10025</v>
      </c>
      <c r="AH50" s="15">
        <v>0</v>
      </c>
      <c r="AI50" s="15"/>
      <c r="AJ50" s="15">
        <f t="shared" si="39"/>
        <v>3582</v>
      </c>
      <c r="AK50" s="15"/>
      <c r="AL50" s="15">
        <f t="shared" si="40"/>
        <v>2521.7280000000001</v>
      </c>
      <c r="AM50" s="15"/>
      <c r="AN50" s="15">
        <f t="shared" si="41"/>
        <v>93.131999999999991</v>
      </c>
      <c r="AO50" s="15"/>
      <c r="AP50" s="15">
        <f t="shared" si="42"/>
        <v>85.968000000000004</v>
      </c>
      <c r="AQ50" s="15"/>
      <c r="AR50" s="15">
        <f t="shared" si="43"/>
        <v>189.846</v>
      </c>
      <c r="AS50" s="15"/>
      <c r="AT50" s="15">
        <f t="shared" si="44"/>
        <v>286.56</v>
      </c>
      <c r="AU50" s="15"/>
      <c r="AV50" s="15">
        <f t="shared" si="45"/>
        <v>404.76600000000002</v>
      </c>
      <c r="AW50" s="15"/>
      <c r="AX50" s="15">
        <f t="shared" si="46"/>
        <v>3582</v>
      </c>
      <c r="AZ50" s="12" t="s">
        <v>196</v>
      </c>
      <c r="BA50" s="15">
        <f t="shared" si="47"/>
        <v>0</v>
      </c>
    </row>
    <row r="51" spans="1:53" x14ac:dyDescent="0.2">
      <c r="A51" s="4" t="s">
        <v>11</v>
      </c>
      <c r="B51" t="s">
        <v>213</v>
      </c>
      <c r="C51" t="s">
        <v>41</v>
      </c>
      <c r="D51">
        <v>100236</v>
      </c>
      <c r="E51" s="12">
        <v>1008</v>
      </c>
      <c r="AD51" s="12">
        <f t="shared" si="37"/>
        <v>0</v>
      </c>
      <c r="AF51" s="15">
        <f t="shared" si="38"/>
        <v>0</v>
      </c>
      <c r="AH51" s="15">
        <v>0</v>
      </c>
      <c r="AI51" s="15"/>
      <c r="AJ51" s="15">
        <f t="shared" si="39"/>
        <v>1008</v>
      </c>
      <c r="AK51" s="15"/>
      <c r="AL51" s="15">
        <f t="shared" si="40"/>
        <v>709.63199999999995</v>
      </c>
      <c r="AM51" s="15"/>
      <c r="AN51" s="15">
        <f t="shared" si="41"/>
        <v>26.207999999999998</v>
      </c>
      <c r="AO51" s="15"/>
      <c r="AP51" s="15">
        <f t="shared" si="42"/>
        <v>24.192</v>
      </c>
      <c r="AQ51" s="15"/>
      <c r="AR51" s="15">
        <f t="shared" si="43"/>
        <v>53.423999999999999</v>
      </c>
      <c r="AS51" s="15"/>
      <c r="AT51" s="15">
        <f t="shared" si="44"/>
        <v>80.64</v>
      </c>
      <c r="AU51" s="15"/>
      <c r="AV51" s="15">
        <f t="shared" si="45"/>
        <v>113.904</v>
      </c>
      <c r="AW51" s="15"/>
      <c r="AX51" s="15">
        <f t="shared" si="46"/>
        <v>1007.9999999999999</v>
      </c>
      <c r="AZ51" s="12" t="s">
        <v>174</v>
      </c>
      <c r="BA51" s="15">
        <f t="shared" si="47"/>
        <v>0</v>
      </c>
    </row>
    <row r="52" spans="1:53" x14ac:dyDescent="0.2">
      <c r="A52" s="4" t="s">
        <v>11</v>
      </c>
      <c r="B52" t="s">
        <v>195</v>
      </c>
      <c r="C52" t="s">
        <v>45</v>
      </c>
      <c r="D52">
        <v>102670</v>
      </c>
      <c r="E52" s="12">
        <v>4853</v>
      </c>
      <c r="P52" s="12">
        <v>1000</v>
      </c>
      <c r="R52" s="12">
        <v>125</v>
      </c>
      <c r="S52" s="12">
        <v>125</v>
      </c>
      <c r="T52" s="12">
        <v>275</v>
      </c>
      <c r="U52" s="12">
        <v>75</v>
      </c>
      <c r="W52" s="12">
        <v>200</v>
      </c>
      <c r="X52" s="12">
        <v>1000</v>
      </c>
      <c r="AD52" s="12">
        <f t="shared" si="37"/>
        <v>2800</v>
      </c>
      <c r="AF52" s="15">
        <f t="shared" si="38"/>
        <v>-2800</v>
      </c>
      <c r="AH52" s="15">
        <v>-1500</v>
      </c>
      <c r="AI52" s="15"/>
      <c r="AJ52" s="15">
        <f t="shared" si="39"/>
        <v>553</v>
      </c>
      <c r="AK52" s="15"/>
      <c r="AL52" s="15">
        <f t="shared" si="40"/>
        <v>389.31199999999995</v>
      </c>
      <c r="AM52" s="15"/>
      <c r="AN52" s="15">
        <f t="shared" si="41"/>
        <v>14.378</v>
      </c>
      <c r="AO52" s="15"/>
      <c r="AP52" s="15">
        <f t="shared" si="42"/>
        <v>13.272</v>
      </c>
      <c r="AQ52" s="15"/>
      <c r="AR52" s="15">
        <f t="shared" si="43"/>
        <v>29.308999999999997</v>
      </c>
      <c r="AS52" s="15"/>
      <c r="AT52" s="15">
        <f t="shared" si="44"/>
        <v>44.24</v>
      </c>
      <c r="AU52" s="15"/>
      <c r="AV52" s="15">
        <f t="shared" si="45"/>
        <v>62.489000000000004</v>
      </c>
      <c r="AW52" s="15"/>
      <c r="AX52" s="15">
        <f t="shared" si="46"/>
        <v>553</v>
      </c>
      <c r="AZ52" s="12" t="s">
        <v>196</v>
      </c>
      <c r="BA52" s="15">
        <f t="shared" si="47"/>
        <v>0</v>
      </c>
    </row>
    <row r="53" spans="1:53" x14ac:dyDescent="0.2">
      <c r="A53" s="4" t="s">
        <v>11</v>
      </c>
      <c r="B53" t="s">
        <v>39</v>
      </c>
      <c r="C53" t="s">
        <v>46</v>
      </c>
      <c r="D53">
        <v>102711</v>
      </c>
      <c r="E53" s="12">
        <v>545</v>
      </c>
      <c r="AD53" s="12">
        <f t="shared" si="37"/>
        <v>0</v>
      </c>
      <c r="AF53" s="15">
        <f t="shared" si="38"/>
        <v>0</v>
      </c>
      <c r="AH53" s="15">
        <v>-545</v>
      </c>
      <c r="AI53" s="15"/>
      <c r="AJ53" s="15">
        <f t="shared" si="39"/>
        <v>0</v>
      </c>
      <c r="AK53" s="15"/>
      <c r="AL53" s="15">
        <f t="shared" si="40"/>
        <v>0</v>
      </c>
      <c r="AM53" s="15"/>
      <c r="AN53" s="15">
        <f t="shared" si="41"/>
        <v>0</v>
      </c>
      <c r="AO53" s="15"/>
      <c r="AP53" s="15">
        <f t="shared" si="42"/>
        <v>0</v>
      </c>
      <c r="AQ53" s="15"/>
      <c r="AR53" s="15">
        <f t="shared" si="43"/>
        <v>0</v>
      </c>
      <c r="AS53" s="15"/>
      <c r="AT53" s="15">
        <f t="shared" si="44"/>
        <v>0</v>
      </c>
      <c r="AU53" s="15"/>
      <c r="AV53" s="15">
        <f t="shared" si="45"/>
        <v>0</v>
      </c>
      <c r="AW53" s="15"/>
      <c r="AX53" s="15">
        <f t="shared" si="46"/>
        <v>0</v>
      </c>
      <c r="AZ53" s="12" t="s">
        <v>174</v>
      </c>
      <c r="BA53" s="15">
        <f t="shared" si="47"/>
        <v>0</v>
      </c>
    </row>
    <row r="54" spans="1:53" x14ac:dyDescent="0.2"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</row>
    <row r="55" spans="1:53" s="11" customFormat="1" x14ac:dyDescent="0.2">
      <c r="A55" s="6"/>
      <c r="B55" s="6" t="s">
        <v>136</v>
      </c>
      <c r="C55" s="6"/>
      <c r="D55" s="6"/>
      <c r="E55" s="20">
        <f>SUM(E47:E53)</f>
        <v>29345</v>
      </c>
      <c r="F55" s="20"/>
      <c r="G55" s="20">
        <f t="shared" ref="G55:AD55" si="48">SUM(G47:G53)</f>
        <v>0</v>
      </c>
      <c r="H55" s="20">
        <f t="shared" si="48"/>
        <v>0</v>
      </c>
      <c r="I55" s="20">
        <f t="shared" si="48"/>
        <v>0</v>
      </c>
      <c r="J55" s="20">
        <f t="shared" si="48"/>
        <v>0</v>
      </c>
      <c r="K55" s="20">
        <f t="shared" si="48"/>
        <v>800</v>
      </c>
      <c r="L55" s="20">
        <f t="shared" si="48"/>
        <v>0</v>
      </c>
      <c r="M55" s="20">
        <f t="shared" si="48"/>
        <v>0</v>
      </c>
      <c r="N55" s="20">
        <f t="shared" si="48"/>
        <v>220</v>
      </c>
      <c r="O55" s="20">
        <f t="shared" si="48"/>
        <v>0</v>
      </c>
      <c r="P55" s="20">
        <f t="shared" si="48"/>
        <v>4150</v>
      </c>
      <c r="Q55" s="20">
        <f t="shared" si="48"/>
        <v>0</v>
      </c>
      <c r="R55" s="20">
        <f t="shared" si="48"/>
        <v>1775</v>
      </c>
      <c r="S55" s="20">
        <f t="shared" si="48"/>
        <v>475</v>
      </c>
      <c r="T55" s="20">
        <f t="shared" si="48"/>
        <v>1705</v>
      </c>
      <c r="U55" s="20">
        <f t="shared" si="48"/>
        <v>1075</v>
      </c>
      <c r="V55" s="20">
        <f t="shared" si="48"/>
        <v>54</v>
      </c>
      <c r="W55" s="20">
        <f t="shared" si="48"/>
        <v>954</v>
      </c>
      <c r="X55" s="20">
        <f t="shared" si="48"/>
        <v>1237</v>
      </c>
      <c r="Y55" s="20">
        <f t="shared" si="48"/>
        <v>0</v>
      </c>
      <c r="Z55" s="20">
        <f t="shared" si="48"/>
        <v>0</v>
      </c>
      <c r="AA55" s="20">
        <f t="shared" si="48"/>
        <v>0</v>
      </c>
      <c r="AB55" s="20">
        <f t="shared" si="48"/>
        <v>0</v>
      </c>
      <c r="AC55" s="20">
        <f t="shared" si="48"/>
        <v>380</v>
      </c>
      <c r="AD55" s="20">
        <f t="shared" si="48"/>
        <v>12825</v>
      </c>
      <c r="AE55" s="20"/>
      <c r="AF55" s="20">
        <f>SUM(AF47:AF53)</f>
        <v>-12825</v>
      </c>
      <c r="AG55" s="20"/>
      <c r="AH55" s="20">
        <f>SUM(AH47:AH53)</f>
        <v>-3545</v>
      </c>
      <c r="AI55" s="20"/>
      <c r="AJ55" s="20">
        <f>SUM(AJ47:AJ53)</f>
        <v>12975</v>
      </c>
      <c r="AK55" s="20"/>
      <c r="AL55" s="20">
        <f>SUM(AL47:AL53)</f>
        <v>9134.4</v>
      </c>
      <c r="AM55" s="20"/>
      <c r="AN55" s="20">
        <f>SUM(AN47:AN53)</f>
        <v>337.34999999999997</v>
      </c>
      <c r="AO55" s="20"/>
      <c r="AP55" s="20">
        <f>SUM(AP47:AP53)</f>
        <v>311.40000000000003</v>
      </c>
      <c r="AQ55" s="20"/>
      <c r="AR55" s="20">
        <f>SUM(AR47:AR53)</f>
        <v>687.67499999999995</v>
      </c>
      <c r="AS55" s="20"/>
      <c r="AT55" s="20">
        <f>SUM(AT47:AT53)</f>
        <v>1037.9999999999998</v>
      </c>
      <c r="AU55" s="20"/>
      <c r="AV55" s="20">
        <f>SUM(AV47:AV53)</f>
        <v>1466.175</v>
      </c>
      <c r="AW55" s="20"/>
      <c r="AX55" s="20">
        <f>SUM(AX47:AX53)</f>
        <v>12975</v>
      </c>
      <c r="AY55" s="20"/>
      <c r="AZ55" s="20"/>
    </row>
    <row r="56" spans="1:53" x14ac:dyDescent="0.2"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</row>
    <row r="57" spans="1:53" x14ac:dyDescent="0.2">
      <c r="A57" s="2" t="s">
        <v>190</v>
      </c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</row>
    <row r="58" spans="1:53" x14ac:dyDescent="0.2">
      <c r="A58" s="4" t="s">
        <v>11</v>
      </c>
      <c r="B58" t="s">
        <v>180</v>
      </c>
      <c r="C58" t="s">
        <v>177</v>
      </c>
      <c r="D58">
        <v>100026</v>
      </c>
      <c r="E58" s="12">
        <v>2382</v>
      </c>
      <c r="AD58" s="12">
        <f t="shared" ref="AD58:AD66" si="49">SUM(G58:AC58)</f>
        <v>0</v>
      </c>
      <c r="AF58" s="15">
        <f t="shared" ref="AF58:AF66" si="50">-AD58</f>
        <v>0</v>
      </c>
      <c r="AH58" s="15">
        <v>-1000</v>
      </c>
      <c r="AI58" s="15"/>
      <c r="AJ58" s="15">
        <f t="shared" ref="AJ58:AJ66" si="51">ROUND(+E58+AF58+AH58,0)</f>
        <v>1382</v>
      </c>
      <c r="AK58" s="15"/>
      <c r="AL58" s="15">
        <f t="shared" ref="AL58:AL66" si="52">+$AJ58*AL$10</f>
        <v>972.928</v>
      </c>
      <c r="AM58" s="15"/>
      <c r="AN58" s="15">
        <f t="shared" ref="AN58:AN66" si="53">+$AJ58*AN$10</f>
        <v>35.931999999999995</v>
      </c>
      <c r="AO58" s="15"/>
      <c r="AP58" s="15">
        <f t="shared" ref="AP58:AP66" si="54">+$AJ58*AP$10</f>
        <v>33.167999999999999</v>
      </c>
      <c r="AQ58" s="15"/>
      <c r="AR58" s="15">
        <v>0</v>
      </c>
      <c r="AS58" s="15"/>
      <c r="AT58" s="15">
        <f t="shared" ref="AT58:AT66" si="55">+$AJ58*AT$10</f>
        <v>110.56</v>
      </c>
      <c r="AU58" s="15"/>
      <c r="AV58" s="15">
        <f t="shared" ref="AV58:AV66" si="56">+$AJ58*AV$10</f>
        <v>156.166</v>
      </c>
      <c r="AW58" s="15"/>
      <c r="AX58" s="15">
        <f t="shared" ref="AX58:AX66" si="57">SUM(AK58:AW58)</f>
        <v>1308.7539999999999</v>
      </c>
      <c r="AZ58" s="12" t="s">
        <v>174</v>
      </c>
      <c r="BA58" s="15">
        <f t="shared" ref="BA58:BA66" si="58">+AX58-AJ58</f>
        <v>-73.246000000000095</v>
      </c>
    </row>
    <row r="59" spans="1:53" x14ac:dyDescent="0.2">
      <c r="A59" s="4" t="s">
        <v>11</v>
      </c>
      <c r="B59" s="5" t="s">
        <v>178</v>
      </c>
      <c r="C59" s="5" t="s">
        <v>275</v>
      </c>
      <c r="D59" s="5">
        <v>100027</v>
      </c>
      <c r="E59" s="12">
        <v>2033</v>
      </c>
      <c r="L59" s="12">
        <v>98</v>
      </c>
      <c r="Q59" s="12">
        <v>149</v>
      </c>
      <c r="T59" s="12">
        <v>130</v>
      </c>
      <c r="U59" s="12">
        <v>286</v>
      </c>
      <c r="W59" s="12">
        <v>109</v>
      </c>
      <c r="X59" s="12">
        <v>131</v>
      </c>
      <c r="AA59" s="12">
        <v>30</v>
      </c>
      <c r="AD59" s="12">
        <f t="shared" si="49"/>
        <v>933</v>
      </c>
      <c r="AF59" s="15">
        <f t="shared" si="50"/>
        <v>-933</v>
      </c>
      <c r="AH59" s="15">
        <v>0</v>
      </c>
      <c r="AI59" s="15"/>
      <c r="AJ59" s="15">
        <f t="shared" si="51"/>
        <v>1100</v>
      </c>
      <c r="AK59" s="15"/>
      <c r="AL59" s="15">
        <f t="shared" si="52"/>
        <v>774.4</v>
      </c>
      <c r="AM59" s="15"/>
      <c r="AN59" s="15">
        <f t="shared" si="53"/>
        <v>28.599999999999998</v>
      </c>
      <c r="AO59" s="15"/>
      <c r="AP59" s="15">
        <f t="shared" si="54"/>
        <v>26.400000000000002</v>
      </c>
      <c r="AQ59" s="15"/>
      <c r="AR59" s="15">
        <v>0</v>
      </c>
      <c r="AS59" s="15"/>
      <c r="AT59" s="15">
        <f t="shared" si="55"/>
        <v>88</v>
      </c>
      <c r="AU59" s="15"/>
      <c r="AV59" s="15">
        <f t="shared" si="56"/>
        <v>124.3</v>
      </c>
      <c r="AW59" s="15"/>
      <c r="AX59" s="15">
        <f t="shared" si="57"/>
        <v>1041.7</v>
      </c>
      <c r="AZ59" s="12" t="s">
        <v>196</v>
      </c>
      <c r="BA59" s="15">
        <f t="shared" si="58"/>
        <v>-58.299999999999955</v>
      </c>
    </row>
    <row r="60" spans="1:53" x14ac:dyDescent="0.2">
      <c r="A60" s="4" t="s">
        <v>11</v>
      </c>
      <c r="B60" s="5" t="s">
        <v>36</v>
      </c>
      <c r="C60" s="5" t="s">
        <v>177</v>
      </c>
      <c r="D60" s="5">
        <v>100029</v>
      </c>
      <c r="E60" s="12">
        <v>1280</v>
      </c>
      <c r="G60" s="12">
        <v>80</v>
      </c>
      <c r="H60" s="12">
        <v>160</v>
      </c>
      <c r="K60" s="12">
        <v>275</v>
      </c>
      <c r="M60" s="12">
        <f>175+20</f>
        <v>195</v>
      </c>
      <c r="O60" s="12">
        <v>10</v>
      </c>
      <c r="P60" s="12">
        <v>150</v>
      </c>
      <c r="T60" s="12">
        <v>100</v>
      </c>
      <c r="U60" s="12">
        <v>250</v>
      </c>
      <c r="AD60" s="12">
        <f t="shared" si="49"/>
        <v>1220</v>
      </c>
      <c r="AF60" s="15">
        <f t="shared" si="50"/>
        <v>-1220</v>
      </c>
      <c r="AH60" s="15">
        <v>0</v>
      </c>
      <c r="AI60" s="15"/>
      <c r="AJ60" s="15">
        <f t="shared" si="51"/>
        <v>60</v>
      </c>
      <c r="AK60" s="15"/>
      <c r="AL60" s="15">
        <f t="shared" si="52"/>
        <v>42.239999999999995</v>
      </c>
      <c r="AM60" s="15"/>
      <c r="AN60" s="15">
        <f t="shared" si="53"/>
        <v>1.5599999999999998</v>
      </c>
      <c r="AO60" s="15"/>
      <c r="AP60" s="15">
        <f t="shared" si="54"/>
        <v>1.44</v>
      </c>
      <c r="AQ60" s="15"/>
      <c r="AR60" s="15">
        <f>+$AJ60*AR$10</f>
        <v>3.1799999999999997</v>
      </c>
      <c r="AS60" s="15"/>
      <c r="AT60" s="15">
        <f t="shared" si="55"/>
        <v>4.8</v>
      </c>
      <c r="AU60" s="15"/>
      <c r="AV60" s="15">
        <f t="shared" si="56"/>
        <v>6.78</v>
      </c>
      <c r="AW60" s="15"/>
      <c r="AX60" s="15">
        <f t="shared" si="57"/>
        <v>59.999999999999993</v>
      </c>
      <c r="AZ60" s="12" t="s">
        <v>196</v>
      </c>
      <c r="BA60" s="15">
        <f t="shared" si="58"/>
        <v>0</v>
      </c>
    </row>
    <row r="61" spans="1:53" x14ac:dyDescent="0.2">
      <c r="A61" s="4" t="s">
        <v>11</v>
      </c>
      <c r="B61" s="5" t="s">
        <v>179</v>
      </c>
      <c r="C61" s="5" t="s">
        <v>176</v>
      </c>
      <c r="D61" s="5">
        <v>100045</v>
      </c>
      <c r="E61" s="12">
        <v>4856</v>
      </c>
      <c r="P61" s="12">
        <v>82.55</v>
      </c>
      <c r="Q61" s="12">
        <v>89.7</v>
      </c>
      <c r="R61" s="12">
        <v>22.62</v>
      </c>
      <c r="T61" s="12">
        <v>86.84</v>
      </c>
      <c r="W61" s="12">
        <v>212.55</v>
      </c>
      <c r="X61" s="12">
        <v>157.94999999999999</v>
      </c>
      <c r="AD61" s="12">
        <f t="shared" si="49"/>
        <v>652.21</v>
      </c>
      <c r="AF61" s="15">
        <f t="shared" si="50"/>
        <v>-652.21</v>
      </c>
      <c r="AH61" s="15">
        <v>-1000</v>
      </c>
      <c r="AI61" s="15"/>
      <c r="AJ61" s="15">
        <f t="shared" si="51"/>
        <v>3204</v>
      </c>
      <c r="AK61" s="15"/>
      <c r="AL61" s="15">
        <f t="shared" si="52"/>
        <v>2255.616</v>
      </c>
      <c r="AM61" s="15"/>
      <c r="AN61" s="15">
        <f t="shared" si="53"/>
        <v>83.304000000000002</v>
      </c>
      <c r="AO61" s="15"/>
      <c r="AP61" s="15">
        <f t="shared" si="54"/>
        <v>76.896000000000001</v>
      </c>
      <c r="AQ61" s="15"/>
      <c r="AR61" s="15">
        <v>0</v>
      </c>
      <c r="AS61" s="15"/>
      <c r="AT61" s="15">
        <f t="shared" si="55"/>
        <v>256.32</v>
      </c>
      <c r="AU61" s="15"/>
      <c r="AV61" s="15">
        <f t="shared" si="56"/>
        <v>362.05200000000002</v>
      </c>
      <c r="AW61" s="15"/>
      <c r="AX61" s="15">
        <f t="shared" si="57"/>
        <v>3034.1880000000006</v>
      </c>
      <c r="AZ61" s="12" t="s">
        <v>196</v>
      </c>
      <c r="BA61" s="15">
        <f t="shared" si="58"/>
        <v>-169.81199999999944</v>
      </c>
    </row>
    <row r="62" spans="1:53" x14ac:dyDescent="0.2">
      <c r="A62" s="4" t="s">
        <v>11</v>
      </c>
      <c r="B62" s="5" t="s">
        <v>181</v>
      </c>
      <c r="C62" s="5" t="s">
        <v>177</v>
      </c>
      <c r="D62" s="5">
        <v>100280</v>
      </c>
      <c r="E62" s="12">
        <v>1962</v>
      </c>
      <c r="G62" s="12">
        <v>50</v>
      </c>
      <c r="H62" s="12">
        <v>150</v>
      </c>
      <c r="K62" s="12">
        <v>125</v>
      </c>
      <c r="L62" s="12">
        <v>75</v>
      </c>
      <c r="P62" s="12">
        <v>325</v>
      </c>
      <c r="R62" s="12">
        <v>175</v>
      </c>
      <c r="T62" s="12">
        <v>425</v>
      </c>
      <c r="V62" s="12">
        <v>350</v>
      </c>
      <c r="AD62" s="12">
        <f t="shared" si="49"/>
        <v>1675</v>
      </c>
      <c r="AF62" s="15">
        <f t="shared" si="50"/>
        <v>-1675</v>
      </c>
      <c r="AH62" s="15">
        <v>0</v>
      </c>
      <c r="AI62" s="15"/>
      <c r="AJ62" s="15">
        <f t="shared" si="51"/>
        <v>287</v>
      </c>
      <c r="AK62" s="15"/>
      <c r="AL62" s="15">
        <f t="shared" si="52"/>
        <v>202.048</v>
      </c>
      <c r="AM62" s="15"/>
      <c r="AN62" s="15">
        <f t="shared" si="53"/>
        <v>7.4619999999999997</v>
      </c>
      <c r="AO62" s="15"/>
      <c r="AP62" s="15">
        <f t="shared" si="54"/>
        <v>6.8879999999999999</v>
      </c>
      <c r="AQ62" s="15"/>
      <c r="AR62" s="15">
        <v>0</v>
      </c>
      <c r="AS62" s="15"/>
      <c r="AT62" s="15">
        <f t="shared" si="55"/>
        <v>22.96</v>
      </c>
      <c r="AU62" s="15"/>
      <c r="AV62" s="15">
        <f t="shared" si="56"/>
        <v>32.430999999999997</v>
      </c>
      <c r="AW62" s="15"/>
      <c r="AX62" s="15">
        <f t="shared" si="57"/>
        <v>271.78899999999999</v>
      </c>
      <c r="AZ62" s="12" t="s">
        <v>196</v>
      </c>
      <c r="BA62" s="15">
        <f t="shared" si="58"/>
        <v>-15.211000000000013</v>
      </c>
    </row>
    <row r="63" spans="1:53" x14ac:dyDescent="0.2">
      <c r="A63" s="4" t="s">
        <v>11</v>
      </c>
      <c r="B63" s="5" t="s">
        <v>182</v>
      </c>
      <c r="C63" s="5" t="s">
        <v>175</v>
      </c>
      <c r="D63" s="5">
        <v>140502</v>
      </c>
      <c r="E63" s="12">
        <v>6495</v>
      </c>
      <c r="G63" s="12">
        <v>90</v>
      </c>
      <c r="H63" s="12">
        <v>27</v>
      </c>
      <c r="I63" s="12">
        <v>150</v>
      </c>
      <c r="J63" s="12">
        <v>7</v>
      </c>
      <c r="K63" s="12">
        <v>276</v>
      </c>
      <c r="M63" s="12">
        <f>49+30</f>
        <v>79</v>
      </c>
      <c r="P63" s="12">
        <v>1470</v>
      </c>
      <c r="Q63" s="12">
        <v>320</v>
      </c>
      <c r="R63" s="12">
        <v>220</v>
      </c>
      <c r="S63" s="12">
        <v>260</v>
      </c>
      <c r="T63" s="12">
        <v>1510</v>
      </c>
      <c r="V63" s="12">
        <v>260</v>
      </c>
      <c r="W63" s="12">
        <v>705</v>
      </c>
      <c r="X63" s="12">
        <v>100</v>
      </c>
      <c r="AA63" s="12">
        <v>185</v>
      </c>
      <c r="AD63" s="12">
        <f t="shared" si="49"/>
        <v>5659</v>
      </c>
      <c r="AF63" s="15">
        <f t="shared" si="50"/>
        <v>-5659</v>
      </c>
      <c r="AH63" s="15">
        <v>0</v>
      </c>
      <c r="AI63" s="15"/>
      <c r="AJ63" s="15">
        <f t="shared" si="51"/>
        <v>836</v>
      </c>
      <c r="AK63" s="15"/>
      <c r="AL63" s="15">
        <f t="shared" si="52"/>
        <v>588.54399999999998</v>
      </c>
      <c r="AM63" s="15"/>
      <c r="AN63" s="15">
        <f t="shared" si="53"/>
        <v>21.736000000000001</v>
      </c>
      <c r="AO63" s="15"/>
      <c r="AP63" s="15">
        <f t="shared" si="54"/>
        <v>20.064</v>
      </c>
      <c r="AQ63" s="15"/>
      <c r="AR63" s="15">
        <v>0</v>
      </c>
      <c r="AS63" s="15"/>
      <c r="AT63" s="15">
        <f t="shared" si="55"/>
        <v>66.88</v>
      </c>
      <c r="AU63" s="15"/>
      <c r="AV63" s="15">
        <f t="shared" si="56"/>
        <v>94.468000000000004</v>
      </c>
      <c r="AW63" s="15"/>
      <c r="AX63" s="15">
        <f t="shared" si="57"/>
        <v>791.69199999999989</v>
      </c>
      <c r="AZ63" s="12" t="s">
        <v>196</v>
      </c>
      <c r="BA63" s="15">
        <f t="shared" si="58"/>
        <v>-44.308000000000106</v>
      </c>
    </row>
    <row r="64" spans="1:53" x14ac:dyDescent="0.2">
      <c r="A64" s="4" t="s">
        <v>11</v>
      </c>
      <c r="B64" t="s">
        <v>183</v>
      </c>
      <c r="C64" t="s">
        <v>175</v>
      </c>
      <c r="D64">
        <v>140503</v>
      </c>
      <c r="E64" s="12">
        <v>1343</v>
      </c>
      <c r="K64" s="12">
        <v>10</v>
      </c>
      <c r="L64" s="12">
        <v>70</v>
      </c>
      <c r="P64" s="12">
        <v>250</v>
      </c>
      <c r="Q64" s="12">
        <v>300</v>
      </c>
      <c r="R64" s="12">
        <v>20</v>
      </c>
      <c r="S64" s="12">
        <v>20</v>
      </c>
      <c r="T64" s="12">
        <v>195</v>
      </c>
      <c r="V64" s="12">
        <v>20</v>
      </c>
      <c r="W64" s="12">
        <v>50</v>
      </c>
      <c r="X64" s="12">
        <v>20</v>
      </c>
      <c r="AD64" s="12">
        <f t="shared" si="49"/>
        <v>955</v>
      </c>
      <c r="AF64" s="15">
        <f t="shared" si="50"/>
        <v>-955</v>
      </c>
      <c r="AH64" s="15">
        <v>0</v>
      </c>
      <c r="AI64" s="15"/>
      <c r="AJ64" s="15">
        <f t="shared" si="51"/>
        <v>388</v>
      </c>
      <c r="AK64" s="15"/>
      <c r="AL64" s="15">
        <f t="shared" si="52"/>
        <v>273.15199999999999</v>
      </c>
      <c r="AM64" s="15"/>
      <c r="AN64" s="15">
        <f t="shared" si="53"/>
        <v>10.087999999999999</v>
      </c>
      <c r="AO64" s="15"/>
      <c r="AP64" s="15">
        <f t="shared" si="54"/>
        <v>9.3119999999999994</v>
      </c>
      <c r="AQ64" s="15"/>
      <c r="AR64" s="15">
        <v>0</v>
      </c>
      <c r="AS64" s="15"/>
      <c r="AT64" s="15">
        <f t="shared" si="55"/>
        <v>31.04</v>
      </c>
      <c r="AU64" s="15"/>
      <c r="AV64" s="15">
        <f t="shared" si="56"/>
        <v>43.844000000000001</v>
      </c>
      <c r="AW64" s="15"/>
      <c r="AX64" s="15">
        <f t="shared" si="57"/>
        <v>367.43600000000004</v>
      </c>
      <c r="AZ64" s="12" t="s">
        <v>196</v>
      </c>
      <c r="BA64" s="15">
        <f t="shared" si="58"/>
        <v>-20.563999999999965</v>
      </c>
    </row>
    <row r="65" spans="1:53" x14ac:dyDescent="0.2">
      <c r="A65" s="4" t="s">
        <v>11</v>
      </c>
      <c r="B65" t="s">
        <v>184</v>
      </c>
      <c r="C65" t="s">
        <v>186</v>
      </c>
      <c r="D65">
        <v>140504</v>
      </c>
      <c r="E65" s="12">
        <v>3220</v>
      </c>
      <c r="K65" s="12">
        <v>20</v>
      </c>
      <c r="U65" s="12">
        <v>750</v>
      </c>
      <c r="W65" s="12">
        <v>200</v>
      </c>
      <c r="X65" s="12">
        <v>700</v>
      </c>
      <c r="Y65" s="12">
        <v>100</v>
      </c>
      <c r="AA65" s="12">
        <v>40</v>
      </c>
      <c r="AD65" s="12">
        <f t="shared" si="49"/>
        <v>1810</v>
      </c>
      <c r="AF65" s="15">
        <f t="shared" si="50"/>
        <v>-1810</v>
      </c>
      <c r="AH65" s="15">
        <v>0</v>
      </c>
      <c r="AI65" s="15"/>
      <c r="AJ65" s="15">
        <f t="shared" si="51"/>
        <v>1410</v>
      </c>
      <c r="AK65" s="15"/>
      <c r="AL65" s="15">
        <f t="shared" si="52"/>
        <v>992.64</v>
      </c>
      <c r="AM65" s="15"/>
      <c r="AN65" s="15">
        <f t="shared" si="53"/>
        <v>36.659999999999997</v>
      </c>
      <c r="AO65" s="15"/>
      <c r="AP65" s="15">
        <f t="shared" si="54"/>
        <v>33.840000000000003</v>
      </c>
      <c r="AQ65" s="15"/>
      <c r="AR65" s="15">
        <v>0</v>
      </c>
      <c r="AS65" s="15"/>
      <c r="AT65" s="15">
        <f t="shared" si="55"/>
        <v>112.8</v>
      </c>
      <c r="AU65" s="15"/>
      <c r="AV65" s="15">
        <f t="shared" si="56"/>
        <v>159.33000000000001</v>
      </c>
      <c r="AW65" s="15"/>
      <c r="AX65" s="15">
        <f t="shared" si="57"/>
        <v>1335.2699999999998</v>
      </c>
      <c r="AZ65" s="12" t="s">
        <v>196</v>
      </c>
      <c r="BA65" s="15">
        <f t="shared" si="58"/>
        <v>-74.730000000000246</v>
      </c>
    </row>
    <row r="66" spans="1:53" x14ac:dyDescent="0.2">
      <c r="A66" s="4" t="s">
        <v>11</v>
      </c>
      <c r="B66" t="s">
        <v>185</v>
      </c>
      <c r="C66" t="s">
        <v>187</v>
      </c>
      <c r="D66">
        <v>140505</v>
      </c>
      <c r="E66" s="12">
        <v>1910</v>
      </c>
      <c r="AD66" s="12">
        <f t="shared" si="49"/>
        <v>0</v>
      </c>
      <c r="AF66" s="15">
        <f t="shared" si="50"/>
        <v>0</v>
      </c>
      <c r="AH66" s="15">
        <v>-1910</v>
      </c>
      <c r="AI66" s="15"/>
      <c r="AJ66" s="15">
        <f t="shared" si="51"/>
        <v>0</v>
      </c>
      <c r="AK66" s="15"/>
      <c r="AL66" s="15">
        <f t="shared" si="52"/>
        <v>0</v>
      </c>
      <c r="AM66" s="15"/>
      <c r="AN66" s="15">
        <f t="shared" si="53"/>
        <v>0</v>
      </c>
      <c r="AO66" s="15"/>
      <c r="AP66" s="15">
        <f t="shared" si="54"/>
        <v>0</v>
      </c>
      <c r="AQ66" s="15"/>
      <c r="AR66" s="15">
        <f>+$AJ66*AR$10</f>
        <v>0</v>
      </c>
      <c r="AS66" s="15"/>
      <c r="AT66" s="15">
        <f t="shared" si="55"/>
        <v>0</v>
      </c>
      <c r="AU66" s="15"/>
      <c r="AV66" s="15">
        <f t="shared" si="56"/>
        <v>0</v>
      </c>
      <c r="AW66" s="15"/>
      <c r="AX66" s="15">
        <f t="shared" si="57"/>
        <v>0</v>
      </c>
      <c r="AZ66" s="12" t="s">
        <v>174</v>
      </c>
      <c r="BA66" s="15">
        <f t="shared" si="58"/>
        <v>0</v>
      </c>
    </row>
    <row r="67" spans="1:53" x14ac:dyDescent="0.2"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</row>
    <row r="68" spans="1:53" s="11" customFormat="1" x14ac:dyDescent="0.2">
      <c r="A68" s="6"/>
      <c r="B68" s="6" t="s">
        <v>191</v>
      </c>
      <c r="C68" s="6"/>
      <c r="D68" s="6"/>
      <c r="E68" s="20">
        <f>SUM(E58:E67)</f>
        <v>25481</v>
      </c>
      <c r="F68" s="20"/>
      <c r="G68" s="20">
        <f t="shared" ref="G68:AD68" si="59">SUM(G58:G67)</f>
        <v>220</v>
      </c>
      <c r="H68" s="20">
        <f t="shared" si="59"/>
        <v>337</v>
      </c>
      <c r="I68" s="20">
        <f t="shared" si="59"/>
        <v>150</v>
      </c>
      <c r="J68" s="20">
        <f t="shared" si="59"/>
        <v>7</v>
      </c>
      <c r="K68" s="20">
        <f t="shared" si="59"/>
        <v>706</v>
      </c>
      <c r="L68" s="20">
        <f t="shared" si="59"/>
        <v>243</v>
      </c>
      <c r="M68" s="20">
        <f t="shared" si="59"/>
        <v>274</v>
      </c>
      <c r="N68" s="20">
        <f t="shared" si="59"/>
        <v>0</v>
      </c>
      <c r="O68" s="20">
        <f t="shared" si="59"/>
        <v>10</v>
      </c>
      <c r="P68" s="20">
        <f t="shared" si="59"/>
        <v>2277.5500000000002</v>
      </c>
      <c r="Q68" s="20">
        <f t="shared" si="59"/>
        <v>858.7</v>
      </c>
      <c r="R68" s="20">
        <f t="shared" si="59"/>
        <v>437.62</v>
      </c>
      <c r="S68" s="20">
        <f t="shared" si="59"/>
        <v>280</v>
      </c>
      <c r="T68" s="20">
        <f t="shared" si="59"/>
        <v>2446.84</v>
      </c>
      <c r="U68" s="20">
        <f t="shared" si="59"/>
        <v>1286</v>
      </c>
      <c r="V68" s="20">
        <f t="shared" si="59"/>
        <v>630</v>
      </c>
      <c r="W68" s="20">
        <f t="shared" si="59"/>
        <v>1276.55</v>
      </c>
      <c r="X68" s="20">
        <f t="shared" si="59"/>
        <v>1108.95</v>
      </c>
      <c r="Y68" s="20">
        <f t="shared" si="59"/>
        <v>100</v>
      </c>
      <c r="Z68" s="20">
        <f t="shared" si="59"/>
        <v>0</v>
      </c>
      <c r="AA68" s="20">
        <f t="shared" si="59"/>
        <v>255</v>
      </c>
      <c r="AB68" s="20">
        <f t="shared" si="59"/>
        <v>0</v>
      </c>
      <c r="AC68" s="20">
        <f t="shared" si="59"/>
        <v>0</v>
      </c>
      <c r="AD68" s="20">
        <f t="shared" si="59"/>
        <v>12904.21</v>
      </c>
      <c r="AE68" s="20"/>
      <c r="AF68" s="20">
        <f>SUM(AF58:AF67)</f>
        <v>-12904.21</v>
      </c>
      <c r="AG68" s="20"/>
      <c r="AH68" s="20">
        <f>SUM(AH58:AH67)</f>
        <v>-3910</v>
      </c>
      <c r="AI68" s="20"/>
      <c r="AJ68" s="20">
        <f>SUM(AJ58:AJ67)</f>
        <v>8667</v>
      </c>
      <c r="AK68" s="20"/>
      <c r="AL68" s="20">
        <f>SUM(AL58:AL67)</f>
        <v>6101.5680000000002</v>
      </c>
      <c r="AM68" s="20"/>
      <c r="AN68" s="20">
        <f>SUM(AN58:AN67)</f>
        <v>225.34199999999998</v>
      </c>
      <c r="AO68" s="20"/>
      <c r="AP68" s="20">
        <f>SUM(AP58:AP67)</f>
        <v>208.00800000000001</v>
      </c>
      <c r="AQ68" s="20"/>
      <c r="AR68" s="20">
        <f>SUM(AR58:AR67)</f>
        <v>3.1799999999999997</v>
      </c>
      <c r="AS68" s="20"/>
      <c r="AT68" s="20">
        <f>SUM(AT58:AT67)</f>
        <v>693.3599999999999</v>
      </c>
      <c r="AU68" s="20"/>
      <c r="AV68" s="20">
        <f>SUM(AV58:AV67)</f>
        <v>979.37100000000009</v>
      </c>
      <c r="AW68" s="20"/>
      <c r="AX68" s="20">
        <f>SUM(AX58:AX67)</f>
        <v>8210.8289999999997</v>
      </c>
      <c r="AY68" s="20"/>
      <c r="AZ68" s="20"/>
    </row>
    <row r="69" spans="1:53" x14ac:dyDescent="0.2"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</row>
    <row r="70" spans="1:53" x14ac:dyDescent="0.2">
      <c r="A70" s="2" t="s">
        <v>47</v>
      </c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</row>
    <row r="71" spans="1:53" x14ac:dyDescent="0.2">
      <c r="A71" s="4" t="s">
        <v>11</v>
      </c>
      <c r="B71" s="5" t="s">
        <v>49</v>
      </c>
      <c r="C71" s="5" t="s">
        <v>50</v>
      </c>
      <c r="D71" s="5">
        <v>100024</v>
      </c>
      <c r="E71" s="12">
        <v>3250</v>
      </c>
      <c r="M71" s="12">
        <v>50</v>
      </c>
      <c r="AD71" s="12">
        <f>SUM(G71:AC71)</f>
        <v>50</v>
      </c>
      <c r="AF71" s="15">
        <f>-AD71</f>
        <v>-50</v>
      </c>
      <c r="AH71" s="15">
        <v>-1500</v>
      </c>
      <c r="AI71" s="15"/>
      <c r="AJ71" s="15">
        <f>ROUND(+E71+AF71+AH71,0)</f>
        <v>1700</v>
      </c>
      <c r="AK71" s="15"/>
      <c r="AL71" s="15">
        <f>+$AJ71*AL$10</f>
        <v>1196.8</v>
      </c>
      <c r="AM71" s="15"/>
      <c r="AN71" s="15">
        <f>+$AJ71*AN$10</f>
        <v>44.199999999999996</v>
      </c>
      <c r="AO71" s="15"/>
      <c r="AP71" s="15">
        <f>+$AJ71*AP$10</f>
        <v>40.800000000000004</v>
      </c>
      <c r="AQ71" s="15"/>
      <c r="AR71" s="15">
        <v>0</v>
      </c>
      <c r="AS71" s="15"/>
      <c r="AT71" s="15">
        <f>+$AJ71*AT$10</f>
        <v>136</v>
      </c>
      <c r="AU71" s="15"/>
      <c r="AV71" s="15">
        <f>+$AJ71*AV$10</f>
        <v>192.1</v>
      </c>
      <c r="AW71" s="15"/>
      <c r="AX71" s="15">
        <f>SUM(AK71:AW71)</f>
        <v>1609.8999999999999</v>
      </c>
      <c r="AZ71" s="12" t="s">
        <v>196</v>
      </c>
      <c r="BA71" s="15">
        <f>+AX71-AJ71</f>
        <v>-90.100000000000136</v>
      </c>
    </row>
    <row r="72" spans="1:53" x14ac:dyDescent="0.2"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</row>
    <row r="73" spans="1:53" s="11" customFormat="1" x14ac:dyDescent="0.2">
      <c r="A73" s="6"/>
      <c r="B73" s="6" t="s">
        <v>137</v>
      </c>
      <c r="C73" s="6"/>
      <c r="D73" s="6"/>
      <c r="E73" s="20">
        <f>SUM(E71:E72)</f>
        <v>3250</v>
      </c>
      <c r="F73" s="20"/>
      <c r="G73" s="20">
        <f t="shared" ref="G73:AD73" si="60">SUM(G71:G72)</f>
        <v>0</v>
      </c>
      <c r="H73" s="20">
        <f t="shared" si="60"/>
        <v>0</v>
      </c>
      <c r="I73" s="20">
        <f t="shared" si="60"/>
        <v>0</v>
      </c>
      <c r="J73" s="20">
        <f t="shared" si="60"/>
        <v>0</v>
      </c>
      <c r="K73" s="20">
        <f t="shared" si="60"/>
        <v>0</v>
      </c>
      <c r="L73" s="20">
        <f t="shared" si="60"/>
        <v>0</v>
      </c>
      <c r="M73" s="20">
        <f t="shared" si="60"/>
        <v>50</v>
      </c>
      <c r="N73" s="20">
        <f t="shared" si="60"/>
        <v>0</v>
      </c>
      <c r="O73" s="20">
        <f t="shared" si="60"/>
        <v>0</v>
      </c>
      <c r="P73" s="20">
        <f t="shared" si="60"/>
        <v>0</v>
      </c>
      <c r="Q73" s="20">
        <f t="shared" si="60"/>
        <v>0</v>
      </c>
      <c r="R73" s="20">
        <f t="shared" si="60"/>
        <v>0</v>
      </c>
      <c r="S73" s="20">
        <f t="shared" si="60"/>
        <v>0</v>
      </c>
      <c r="T73" s="20">
        <f t="shared" si="60"/>
        <v>0</v>
      </c>
      <c r="U73" s="20">
        <f t="shared" si="60"/>
        <v>0</v>
      </c>
      <c r="V73" s="20">
        <f t="shared" si="60"/>
        <v>0</v>
      </c>
      <c r="W73" s="20">
        <f t="shared" si="60"/>
        <v>0</v>
      </c>
      <c r="X73" s="20">
        <f t="shared" si="60"/>
        <v>0</v>
      </c>
      <c r="Y73" s="20">
        <f t="shared" si="60"/>
        <v>0</v>
      </c>
      <c r="Z73" s="20">
        <f t="shared" si="60"/>
        <v>0</v>
      </c>
      <c r="AA73" s="20">
        <f t="shared" si="60"/>
        <v>0</v>
      </c>
      <c r="AB73" s="20">
        <f t="shared" si="60"/>
        <v>0</v>
      </c>
      <c r="AC73" s="20">
        <f t="shared" si="60"/>
        <v>0</v>
      </c>
      <c r="AD73" s="20">
        <f t="shared" si="60"/>
        <v>50</v>
      </c>
      <c r="AE73" s="20"/>
      <c r="AF73" s="20">
        <f>SUM(AF71:AF72)</f>
        <v>-50</v>
      </c>
      <c r="AG73" s="20"/>
      <c r="AH73" s="20">
        <f>SUM(AH71:AH72)</f>
        <v>-1500</v>
      </c>
      <c r="AI73" s="20"/>
      <c r="AJ73" s="20">
        <f>SUM(AJ71:AJ72)</f>
        <v>1700</v>
      </c>
      <c r="AK73" s="20"/>
      <c r="AL73" s="20">
        <f>SUM(AL71:AL72)</f>
        <v>1196.8</v>
      </c>
      <c r="AM73" s="20"/>
      <c r="AN73" s="20">
        <f>SUM(AN71:AN72)</f>
        <v>44.199999999999996</v>
      </c>
      <c r="AO73" s="20"/>
      <c r="AP73" s="20">
        <f>SUM(AP71:AP72)</f>
        <v>40.800000000000004</v>
      </c>
      <c r="AQ73" s="20"/>
      <c r="AR73" s="20">
        <f>SUM(AR71:AR72)</f>
        <v>0</v>
      </c>
      <c r="AS73" s="20"/>
      <c r="AT73" s="20">
        <f>SUM(AT71:AT72)</f>
        <v>136</v>
      </c>
      <c r="AU73" s="20"/>
      <c r="AV73" s="20">
        <f>SUM(AV71:AV72)</f>
        <v>192.1</v>
      </c>
      <c r="AW73" s="20"/>
      <c r="AX73" s="20">
        <f>SUM(AX71:AX72)</f>
        <v>1609.8999999999999</v>
      </c>
      <c r="AY73" s="20"/>
      <c r="AZ73" s="20"/>
    </row>
    <row r="74" spans="1:53" x14ac:dyDescent="0.2"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</row>
    <row r="75" spans="1:53" x14ac:dyDescent="0.2">
      <c r="A75" s="2" t="s">
        <v>48</v>
      </c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</row>
    <row r="76" spans="1:53" x14ac:dyDescent="0.2">
      <c r="A76" s="4" t="s">
        <v>11</v>
      </c>
      <c r="B76" s="5" t="s">
        <v>51</v>
      </c>
      <c r="C76" s="5" t="s">
        <v>160</v>
      </c>
      <c r="D76" s="5">
        <v>100028</v>
      </c>
      <c r="E76" s="12">
        <v>3062</v>
      </c>
      <c r="AD76" s="12">
        <f>SUM(G76:AC76)</f>
        <v>0</v>
      </c>
      <c r="AF76" s="15">
        <f>-AD76</f>
        <v>0</v>
      </c>
      <c r="AH76" s="15">
        <v>-3062</v>
      </c>
      <c r="AI76" s="15"/>
      <c r="AJ76" s="15">
        <f>ROUND(+E76+AF76+AH76,0)</f>
        <v>0</v>
      </c>
      <c r="AK76" s="15"/>
      <c r="AL76" s="15">
        <f>+$AJ76*AL$10</f>
        <v>0</v>
      </c>
      <c r="AM76" s="15"/>
      <c r="AN76" s="15">
        <f>+$AJ76*AN$10</f>
        <v>0</v>
      </c>
      <c r="AO76" s="15"/>
      <c r="AP76" s="15">
        <f>+$AJ76*AP$10</f>
        <v>0</v>
      </c>
      <c r="AQ76" s="15"/>
      <c r="AR76" s="15">
        <f>+$AJ76*AR$10</f>
        <v>0</v>
      </c>
      <c r="AS76" s="15"/>
      <c r="AT76" s="15">
        <f>+$AJ76*AT$10</f>
        <v>0</v>
      </c>
      <c r="AU76" s="15"/>
      <c r="AV76" s="15">
        <f>+$AJ76*AV$10</f>
        <v>0</v>
      </c>
      <c r="AW76" s="15"/>
      <c r="AX76" s="15">
        <f>SUM(AK76:AW76)</f>
        <v>0</v>
      </c>
      <c r="AZ76" s="12" t="s">
        <v>174</v>
      </c>
      <c r="BA76" s="15">
        <f>+AX76-AJ76</f>
        <v>0</v>
      </c>
    </row>
    <row r="77" spans="1:53" x14ac:dyDescent="0.2">
      <c r="A77" s="4" t="s">
        <v>11</v>
      </c>
      <c r="B77" t="s">
        <v>161</v>
      </c>
      <c r="C77" t="s">
        <v>52</v>
      </c>
      <c r="D77">
        <v>140296</v>
      </c>
      <c r="E77" s="12">
        <v>4302</v>
      </c>
      <c r="AD77" s="12">
        <f>SUM(G77:AC77)</f>
        <v>0</v>
      </c>
      <c r="AF77" s="15">
        <f>-AD77</f>
        <v>0</v>
      </c>
      <c r="AH77" s="15">
        <v>-4302</v>
      </c>
      <c r="AI77" s="15"/>
      <c r="AJ77" s="15">
        <f>ROUND(+E77+AF77+AH77,0)</f>
        <v>0</v>
      </c>
      <c r="AK77" s="15"/>
      <c r="AL77" s="15">
        <f>+$AJ77*AL$10</f>
        <v>0</v>
      </c>
      <c r="AM77" s="15"/>
      <c r="AN77" s="15">
        <f>+$AJ77*AN$10</f>
        <v>0</v>
      </c>
      <c r="AO77" s="15"/>
      <c r="AP77" s="15">
        <f>+$AJ77*AP$10</f>
        <v>0</v>
      </c>
      <c r="AQ77" s="15"/>
      <c r="AR77" s="15">
        <f>+$AJ77*AR$10</f>
        <v>0</v>
      </c>
      <c r="AS77" s="15"/>
      <c r="AT77" s="15">
        <f>+$AJ77*AT$10</f>
        <v>0</v>
      </c>
      <c r="AU77" s="15"/>
      <c r="AV77" s="15">
        <f>+$AJ77*AV$10</f>
        <v>0</v>
      </c>
      <c r="AW77" s="15"/>
      <c r="AX77" s="15">
        <f>SUM(AK77:AW77)</f>
        <v>0</v>
      </c>
      <c r="AZ77" s="12" t="s">
        <v>174</v>
      </c>
      <c r="BA77" s="15">
        <f>+AX77-AJ77</f>
        <v>0</v>
      </c>
    </row>
    <row r="78" spans="1:53" x14ac:dyDescent="0.2">
      <c r="A78" s="4" t="s">
        <v>11</v>
      </c>
      <c r="B78" s="5" t="s">
        <v>188</v>
      </c>
      <c r="C78" s="5" t="s">
        <v>189</v>
      </c>
      <c r="D78" s="5">
        <v>140403</v>
      </c>
      <c r="E78" s="12">
        <v>9296</v>
      </c>
      <c r="AD78" s="12">
        <f>SUM(G78:AC78)</f>
        <v>0</v>
      </c>
      <c r="AF78" s="15">
        <f>-AD78</f>
        <v>0</v>
      </c>
      <c r="AH78" s="15">
        <v>-9296</v>
      </c>
      <c r="AI78" s="15"/>
      <c r="AJ78" s="15">
        <f>ROUND(+E78+AF78+AH78,0)</f>
        <v>0</v>
      </c>
      <c r="AK78" s="15"/>
      <c r="AL78" s="15">
        <f>+$AJ78*AL$10</f>
        <v>0</v>
      </c>
      <c r="AM78" s="15"/>
      <c r="AN78" s="15">
        <f>+$AJ78*AN$10</f>
        <v>0</v>
      </c>
      <c r="AO78" s="15"/>
      <c r="AP78" s="15">
        <f>+$AJ78*AP$10</f>
        <v>0</v>
      </c>
      <c r="AQ78" s="15"/>
      <c r="AR78" s="15">
        <f>+$AJ78*AR$10</f>
        <v>0</v>
      </c>
      <c r="AS78" s="15"/>
      <c r="AT78" s="15">
        <f>+$AJ78*AT$10</f>
        <v>0</v>
      </c>
      <c r="AU78" s="15"/>
      <c r="AV78" s="15">
        <f>+$AJ78*AV$10</f>
        <v>0</v>
      </c>
      <c r="AW78" s="15"/>
      <c r="AX78" s="15">
        <f>SUM(AK78:AW78)</f>
        <v>0</v>
      </c>
      <c r="AZ78" s="12" t="s">
        <v>174</v>
      </c>
      <c r="BA78" s="15">
        <f>+AX78-AJ78</f>
        <v>0</v>
      </c>
    </row>
    <row r="79" spans="1:53" x14ac:dyDescent="0.2">
      <c r="B79" s="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</row>
    <row r="80" spans="1:53" s="11" customFormat="1" x14ac:dyDescent="0.2">
      <c r="A80" s="6"/>
      <c r="B80" s="6" t="s">
        <v>138</v>
      </c>
      <c r="C80" s="6"/>
      <c r="D80" s="6"/>
      <c r="E80" s="20">
        <f>SUM(E76:E79)</f>
        <v>16660</v>
      </c>
      <c r="F80" s="20"/>
      <c r="G80" s="20">
        <f t="shared" ref="G80:AD80" si="61">SUM(G76:G79)</f>
        <v>0</v>
      </c>
      <c r="H80" s="20">
        <f t="shared" si="61"/>
        <v>0</v>
      </c>
      <c r="I80" s="20">
        <f t="shared" si="61"/>
        <v>0</v>
      </c>
      <c r="J80" s="20">
        <f t="shared" si="61"/>
        <v>0</v>
      </c>
      <c r="K80" s="20">
        <f t="shared" si="61"/>
        <v>0</v>
      </c>
      <c r="L80" s="20">
        <f t="shared" si="61"/>
        <v>0</v>
      </c>
      <c r="M80" s="20">
        <f t="shared" si="61"/>
        <v>0</v>
      </c>
      <c r="N80" s="20">
        <f t="shared" si="61"/>
        <v>0</v>
      </c>
      <c r="O80" s="20">
        <f t="shared" si="61"/>
        <v>0</v>
      </c>
      <c r="P80" s="20">
        <f t="shared" si="61"/>
        <v>0</v>
      </c>
      <c r="Q80" s="20">
        <f t="shared" si="61"/>
        <v>0</v>
      </c>
      <c r="R80" s="20">
        <f t="shared" si="61"/>
        <v>0</v>
      </c>
      <c r="S80" s="20">
        <f t="shared" si="61"/>
        <v>0</v>
      </c>
      <c r="T80" s="20">
        <f t="shared" si="61"/>
        <v>0</v>
      </c>
      <c r="U80" s="20">
        <f t="shared" si="61"/>
        <v>0</v>
      </c>
      <c r="V80" s="20">
        <f t="shared" si="61"/>
        <v>0</v>
      </c>
      <c r="W80" s="20">
        <f t="shared" si="61"/>
        <v>0</v>
      </c>
      <c r="X80" s="20">
        <f t="shared" si="61"/>
        <v>0</v>
      </c>
      <c r="Y80" s="20">
        <f t="shared" si="61"/>
        <v>0</v>
      </c>
      <c r="Z80" s="20">
        <f t="shared" si="61"/>
        <v>0</v>
      </c>
      <c r="AA80" s="20">
        <f t="shared" si="61"/>
        <v>0</v>
      </c>
      <c r="AB80" s="20">
        <f t="shared" si="61"/>
        <v>0</v>
      </c>
      <c r="AC80" s="20">
        <f t="shared" si="61"/>
        <v>0</v>
      </c>
      <c r="AD80" s="20">
        <f t="shared" si="61"/>
        <v>0</v>
      </c>
      <c r="AE80" s="20"/>
      <c r="AF80" s="20">
        <f>SUM(AF76:AF79)</f>
        <v>0</v>
      </c>
      <c r="AG80" s="20"/>
      <c r="AH80" s="20">
        <f>SUM(AH76:AH79)</f>
        <v>-16660</v>
      </c>
      <c r="AI80" s="20"/>
      <c r="AJ80" s="20">
        <f>SUM(AJ76:AJ79)</f>
        <v>0</v>
      </c>
      <c r="AK80" s="20"/>
      <c r="AL80" s="20">
        <f>SUM(AL76:AL79)</f>
        <v>0</v>
      </c>
      <c r="AM80" s="20"/>
      <c r="AN80" s="20">
        <f>SUM(AN76:AN79)</f>
        <v>0</v>
      </c>
      <c r="AO80" s="20"/>
      <c r="AP80" s="20">
        <f>SUM(AP76:AP79)</f>
        <v>0</v>
      </c>
      <c r="AQ80" s="20"/>
      <c r="AR80" s="20">
        <f>SUM(AR76:AR79)</f>
        <v>0</v>
      </c>
      <c r="AS80" s="20"/>
      <c r="AT80" s="20">
        <f>SUM(AT76:AT79)</f>
        <v>0</v>
      </c>
      <c r="AU80" s="20"/>
      <c r="AV80" s="20">
        <f>SUM(AV76:AV79)</f>
        <v>0</v>
      </c>
      <c r="AW80" s="20"/>
      <c r="AX80" s="20">
        <f>SUM(AX76:AX79)</f>
        <v>0</v>
      </c>
      <c r="AY80" s="20"/>
      <c r="AZ80" s="20"/>
    </row>
    <row r="81" spans="1:53" x14ac:dyDescent="0.2"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</row>
    <row r="82" spans="1:53" x14ac:dyDescent="0.2">
      <c r="A82" s="2" t="s">
        <v>53</v>
      </c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</row>
    <row r="83" spans="1:53" x14ac:dyDescent="0.2">
      <c r="A83" s="4" t="s">
        <v>11</v>
      </c>
      <c r="B83" t="s">
        <v>214</v>
      </c>
      <c r="C83" t="s">
        <v>158</v>
      </c>
      <c r="D83">
        <v>100225</v>
      </c>
      <c r="E83" s="12">
        <v>2525</v>
      </c>
      <c r="G83" s="12">
        <v>85.698999999999998</v>
      </c>
      <c r="H83" s="12">
        <v>577.31399999999996</v>
      </c>
      <c r="J83" s="12">
        <v>1</v>
      </c>
      <c r="K83" s="12">
        <v>295.75599999999997</v>
      </c>
      <c r="L83" s="12">
        <v>35.338000000000001</v>
      </c>
      <c r="N83" s="12">
        <v>29.486000000000001</v>
      </c>
      <c r="O83" s="12">
        <v>102.95099999999999</v>
      </c>
      <c r="P83" s="12">
        <v>401.97899999999998</v>
      </c>
      <c r="Q83" s="12">
        <v>155.23400000000001</v>
      </c>
      <c r="R83" s="12">
        <v>45.386000000000003</v>
      </c>
      <c r="S83" s="12">
        <v>52</v>
      </c>
      <c r="T83" s="12">
        <v>142.43</v>
      </c>
      <c r="U83" s="12">
        <v>30.766999999999999</v>
      </c>
      <c r="V83" s="12">
        <v>46</v>
      </c>
      <c r="W83" s="12">
        <v>521.04499999999996</v>
      </c>
      <c r="X83" s="12">
        <v>1.8879999999999999</v>
      </c>
      <c r="Y83" s="12">
        <v>1</v>
      </c>
      <c r="AD83" s="12">
        <f>SUM(G83:AC83)</f>
        <v>2525.2729999999997</v>
      </c>
      <c r="AF83" s="15">
        <f>-AD83</f>
        <v>-2525.2729999999997</v>
      </c>
      <c r="AH83" s="15">
        <v>0</v>
      </c>
      <c r="AI83" s="15"/>
      <c r="AJ83" s="15">
        <f>ROUND(+E83+AF83+AH83,0)</f>
        <v>0</v>
      </c>
      <c r="AK83" s="15"/>
      <c r="AL83" s="15">
        <f>+$AJ83*AL$10</f>
        <v>0</v>
      </c>
      <c r="AM83" s="15"/>
      <c r="AN83" s="15">
        <f>+$AJ83*AN$10</f>
        <v>0</v>
      </c>
      <c r="AO83" s="15"/>
      <c r="AP83" s="15">
        <f>+$AJ83*AP$10</f>
        <v>0</v>
      </c>
      <c r="AQ83" s="15"/>
      <c r="AR83" s="15">
        <f>+$AJ83*AR$10</f>
        <v>0</v>
      </c>
      <c r="AS83" s="15"/>
      <c r="AT83" s="15">
        <f>+$AJ83*AT$10</f>
        <v>0</v>
      </c>
      <c r="AU83" s="15"/>
      <c r="AV83" s="15">
        <f>+$AJ83*AV$10</f>
        <v>0</v>
      </c>
      <c r="AW83" s="15"/>
      <c r="AX83" s="15">
        <f>SUM(AK83:AW83)</f>
        <v>0</v>
      </c>
      <c r="AZ83" s="12" t="s">
        <v>300</v>
      </c>
      <c r="BA83" s="15">
        <f>+AX83-AJ83</f>
        <v>0</v>
      </c>
    </row>
    <row r="84" spans="1:53" x14ac:dyDescent="0.2">
      <c r="A84" s="4" t="s">
        <v>11</v>
      </c>
      <c r="B84" t="s">
        <v>54</v>
      </c>
      <c r="C84" t="s">
        <v>158</v>
      </c>
      <c r="D84">
        <v>100226</v>
      </c>
      <c r="E84" s="12">
        <v>37073</v>
      </c>
      <c r="G84" s="12">
        <v>1554.1859999999999</v>
      </c>
      <c r="H84" s="12">
        <v>6789.3370000000004</v>
      </c>
      <c r="J84" s="12">
        <v>9.1300000000000008</v>
      </c>
      <c r="K84" s="12">
        <v>6028.9889999999996</v>
      </c>
      <c r="L84" s="12">
        <v>584.64700000000005</v>
      </c>
      <c r="M84" s="12">
        <v>121.396</v>
      </c>
      <c r="N84" s="12">
        <v>402.25</v>
      </c>
      <c r="O84" s="12">
        <v>1862.52</v>
      </c>
      <c r="P84" s="12">
        <v>6112.1570000000002</v>
      </c>
      <c r="Q84" s="12">
        <v>1563.818</v>
      </c>
      <c r="R84" s="12">
        <v>1073.162</v>
      </c>
      <c r="S84" s="12">
        <v>1176.5260000000001</v>
      </c>
      <c r="T84" s="12">
        <v>3151.0419999999999</v>
      </c>
      <c r="U84" s="12">
        <v>727.49900000000002</v>
      </c>
      <c r="V84" s="12">
        <v>1101.634</v>
      </c>
      <c r="W84" s="12">
        <v>1357.2249999999999</v>
      </c>
      <c r="X84" s="12">
        <v>44.646000000000001</v>
      </c>
      <c r="Y84" s="12">
        <v>2.5419999999999998</v>
      </c>
      <c r="Z84" s="12">
        <v>601.9</v>
      </c>
      <c r="AB84" s="12">
        <v>1000.817</v>
      </c>
      <c r="AD84" s="12">
        <f>SUM(G84:AC84)</f>
        <v>35265.42300000001</v>
      </c>
      <c r="AF84" s="15">
        <f>-AD84</f>
        <v>-35265.42300000001</v>
      </c>
      <c r="AH84" s="15">
        <v>0</v>
      </c>
      <c r="AI84" s="15"/>
      <c r="AJ84" s="15">
        <f>ROUND(+E84+AF84+AH84,0)</f>
        <v>1808</v>
      </c>
      <c r="AK84" s="15"/>
      <c r="AL84" s="15">
        <f>+$AJ84*AL$10</f>
        <v>1272.8319999999999</v>
      </c>
      <c r="AM84" s="15"/>
      <c r="AN84" s="15">
        <f>+$AJ84*AN$10</f>
        <v>47.007999999999996</v>
      </c>
      <c r="AO84" s="15"/>
      <c r="AP84" s="15">
        <f>+$AJ84*AP$10</f>
        <v>43.392000000000003</v>
      </c>
      <c r="AQ84" s="15"/>
      <c r="AR84" s="15">
        <f>+$AJ84*AR$10</f>
        <v>95.823999999999998</v>
      </c>
      <c r="AS84" s="15"/>
      <c r="AT84" s="15">
        <f>+$AJ84*AT$10</f>
        <v>144.64000000000001</v>
      </c>
      <c r="AU84" s="15"/>
      <c r="AV84" s="15">
        <f>+$AJ84*AV$10</f>
        <v>204.304</v>
      </c>
      <c r="AW84" s="15"/>
      <c r="AX84" s="15">
        <f>SUM(AK84:AW84)</f>
        <v>1808.0000000000002</v>
      </c>
      <c r="AZ84" s="12" t="s">
        <v>301</v>
      </c>
      <c r="BA84" s="15">
        <f>+AX84-AJ84</f>
        <v>0</v>
      </c>
    </row>
    <row r="85" spans="1:53" x14ac:dyDescent="0.2">
      <c r="A85" s="4" t="s">
        <v>11</v>
      </c>
      <c r="B85" t="s">
        <v>286</v>
      </c>
      <c r="C85" t="s">
        <v>159</v>
      </c>
      <c r="D85">
        <v>100245</v>
      </c>
      <c r="E85" s="12">
        <v>35629</v>
      </c>
      <c r="Q85" s="12">
        <v>714.71799999999996</v>
      </c>
      <c r="W85" s="12">
        <v>34914.275999999998</v>
      </c>
      <c r="AD85" s="12">
        <f>SUM(G85:AC85)</f>
        <v>35628.993999999999</v>
      </c>
      <c r="AF85" s="15">
        <f>-AD85</f>
        <v>-35628.993999999999</v>
      </c>
      <c r="AH85" s="15">
        <v>0</v>
      </c>
      <c r="AI85" s="15"/>
      <c r="AJ85" s="15">
        <f>ROUND(+E85+AF85+AH85,0)</f>
        <v>0</v>
      </c>
      <c r="AK85" s="15"/>
      <c r="AL85" s="15">
        <f>+$AJ85*AL$10</f>
        <v>0</v>
      </c>
      <c r="AM85" s="15"/>
      <c r="AN85" s="15">
        <f>+$AJ85*AN$10</f>
        <v>0</v>
      </c>
      <c r="AO85" s="15"/>
      <c r="AP85" s="15">
        <f>+$AJ85*AP$10</f>
        <v>0</v>
      </c>
      <c r="AQ85" s="15"/>
      <c r="AR85" s="15">
        <f>+$AJ85*AR$10</f>
        <v>0</v>
      </c>
      <c r="AS85" s="15"/>
      <c r="AT85" s="15">
        <f>+$AJ85*AT$10</f>
        <v>0</v>
      </c>
      <c r="AU85" s="15"/>
      <c r="AV85" s="15">
        <f>+$AJ85*AV$10</f>
        <v>0</v>
      </c>
      <c r="AW85" s="15"/>
      <c r="AX85" s="15">
        <f>SUM(AK85:AW85)</f>
        <v>0</v>
      </c>
      <c r="AZ85" s="12" t="s">
        <v>302</v>
      </c>
      <c r="BA85" s="15">
        <f>+AX85-AJ85</f>
        <v>0</v>
      </c>
    </row>
    <row r="86" spans="1:53" x14ac:dyDescent="0.2"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</row>
    <row r="87" spans="1:53" s="11" customFormat="1" x14ac:dyDescent="0.2">
      <c r="A87" s="6"/>
      <c r="B87" s="6" t="s">
        <v>139</v>
      </c>
      <c r="C87" s="6"/>
      <c r="D87" s="6"/>
      <c r="E87" s="20">
        <f>SUM(E83:E86)</f>
        <v>75227</v>
      </c>
      <c r="F87" s="20"/>
      <c r="G87" s="20">
        <f t="shared" ref="G87:AD87" si="62">SUM(G83:G86)</f>
        <v>1639.885</v>
      </c>
      <c r="H87" s="20">
        <f t="shared" si="62"/>
        <v>7366.6510000000007</v>
      </c>
      <c r="I87" s="20">
        <f t="shared" si="62"/>
        <v>0</v>
      </c>
      <c r="J87" s="20">
        <f t="shared" si="62"/>
        <v>10.130000000000001</v>
      </c>
      <c r="K87" s="20">
        <f t="shared" si="62"/>
        <v>6324.7449999999999</v>
      </c>
      <c r="L87" s="20">
        <f t="shared" si="62"/>
        <v>619.98500000000001</v>
      </c>
      <c r="M87" s="20">
        <f t="shared" si="62"/>
        <v>121.396</v>
      </c>
      <c r="N87" s="20">
        <f t="shared" si="62"/>
        <v>431.73599999999999</v>
      </c>
      <c r="O87" s="20">
        <f t="shared" si="62"/>
        <v>1965.471</v>
      </c>
      <c r="P87" s="20">
        <f t="shared" si="62"/>
        <v>6514.1360000000004</v>
      </c>
      <c r="Q87" s="20">
        <f t="shared" si="62"/>
        <v>2433.77</v>
      </c>
      <c r="R87" s="20">
        <f t="shared" si="62"/>
        <v>1118.548</v>
      </c>
      <c r="S87" s="20">
        <f t="shared" si="62"/>
        <v>1228.5260000000001</v>
      </c>
      <c r="T87" s="20">
        <f t="shared" si="62"/>
        <v>3293.4719999999998</v>
      </c>
      <c r="U87" s="20">
        <f t="shared" si="62"/>
        <v>758.26600000000008</v>
      </c>
      <c r="V87" s="20">
        <f t="shared" si="62"/>
        <v>1147.634</v>
      </c>
      <c r="W87" s="20">
        <f t="shared" si="62"/>
        <v>36792.545999999995</v>
      </c>
      <c r="X87" s="20">
        <f t="shared" si="62"/>
        <v>46.533999999999999</v>
      </c>
      <c r="Y87" s="20">
        <f t="shared" si="62"/>
        <v>3.5419999999999998</v>
      </c>
      <c r="Z87" s="20">
        <f t="shared" si="62"/>
        <v>601.9</v>
      </c>
      <c r="AA87" s="20">
        <f t="shared" si="62"/>
        <v>0</v>
      </c>
      <c r="AB87" s="20">
        <f t="shared" si="62"/>
        <v>1000.817</v>
      </c>
      <c r="AC87" s="20">
        <f t="shared" si="62"/>
        <v>0</v>
      </c>
      <c r="AD87" s="20">
        <f t="shared" si="62"/>
        <v>73419.69</v>
      </c>
      <c r="AE87" s="20"/>
      <c r="AF87" s="20">
        <f>SUM(AF83:AF86)</f>
        <v>-73419.69</v>
      </c>
      <c r="AG87" s="20"/>
      <c r="AH87" s="20">
        <f>SUM(AH83:AH86)</f>
        <v>0</v>
      </c>
      <c r="AI87" s="20"/>
      <c r="AJ87" s="20">
        <f>SUM(AJ83:AJ86)</f>
        <v>1808</v>
      </c>
      <c r="AK87" s="20"/>
      <c r="AL87" s="20">
        <f>SUM(AL83:AL86)</f>
        <v>1272.8319999999999</v>
      </c>
      <c r="AM87" s="20"/>
      <c r="AN87" s="20">
        <f>SUM(AN83:AN86)</f>
        <v>47.007999999999996</v>
      </c>
      <c r="AO87" s="20"/>
      <c r="AP87" s="20">
        <f>SUM(AP83:AP86)</f>
        <v>43.392000000000003</v>
      </c>
      <c r="AQ87" s="20"/>
      <c r="AR87" s="20">
        <f>SUM(AR83:AR86)</f>
        <v>95.823999999999998</v>
      </c>
      <c r="AS87" s="20"/>
      <c r="AT87" s="20">
        <f>SUM(AT83:AT86)</f>
        <v>144.64000000000001</v>
      </c>
      <c r="AU87" s="20"/>
      <c r="AV87" s="20">
        <f>SUM(AV83:AV86)</f>
        <v>204.304</v>
      </c>
      <c r="AW87" s="20"/>
      <c r="AX87" s="20">
        <f>SUM(AX83:AX86)</f>
        <v>1808.0000000000002</v>
      </c>
      <c r="AY87" s="20"/>
      <c r="AZ87" s="20"/>
    </row>
    <row r="88" spans="1:53" x14ac:dyDescent="0.2"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</row>
    <row r="89" spans="1:53" x14ac:dyDescent="0.2">
      <c r="A89" s="2" t="s">
        <v>55</v>
      </c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</row>
    <row r="90" spans="1:53" x14ac:dyDescent="0.2">
      <c r="A90" s="4" t="s">
        <v>11</v>
      </c>
      <c r="B90" s="5" t="s">
        <v>283</v>
      </c>
      <c r="C90" s="5" t="s">
        <v>169</v>
      </c>
      <c r="D90" s="5">
        <v>100216</v>
      </c>
      <c r="E90" s="12">
        <v>20000</v>
      </c>
      <c r="L90" s="12">
        <f>0.16*AD90</f>
        <v>2599.36</v>
      </c>
      <c r="N90" s="12">
        <f>0.11*AD90</f>
        <v>1787.06</v>
      </c>
      <c r="P90" s="12">
        <f>0.18*AD90</f>
        <v>2924.2799999999997</v>
      </c>
      <c r="Q90" s="12">
        <f>0.13*AD90</f>
        <v>2111.98</v>
      </c>
      <c r="R90" s="12">
        <f>0.04*AD90</f>
        <v>649.84</v>
      </c>
      <c r="S90" s="12">
        <f>0.01*AD90</f>
        <v>162.46</v>
      </c>
      <c r="T90" s="12">
        <f>0.13*AD90</f>
        <v>2111.98</v>
      </c>
      <c r="U90" s="12">
        <f>0.07*AD90</f>
        <v>1137.22</v>
      </c>
      <c r="V90" s="12">
        <f>0.03*AD90</f>
        <v>487.38</v>
      </c>
      <c r="W90" s="12">
        <f>0.12*AD90</f>
        <v>1949.52</v>
      </c>
      <c r="X90" s="12">
        <f>0.01*AD90</f>
        <v>162.46</v>
      </c>
      <c r="Z90" s="12">
        <f>0.01*AD90</f>
        <v>162.46</v>
      </c>
      <c r="AD90" s="26">
        <v>16246</v>
      </c>
      <c r="AE90" s="26"/>
      <c r="AF90" s="15">
        <f t="shared" ref="AF90:AF102" si="63">-AD90</f>
        <v>-16246</v>
      </c>
      <c r="AH90" s="15">
        <v>0</v>
      </c>
      <c r="AI90" s="15"/>
      <c r="AJ90" s="15">
        <f t="shared" ref="AJ90:AJ103" si="64">ROUND(+E90+AF90+AH90,0)</f>
        <v>3754</v>
      </c>
      <c r="AK90" s="15"/>
      <c r="AL90" s="15">
        <f t="shared" ref="AL90:AL103" si="65">+$AJ90*AL$10</f>
        <v>2642.8159999999998</v>
      </c>
      <c r="AM90" s="15"/>
      <c r="AN90" s="15">
        <f t="shared" ref="AN90:AN103" si="66">+$AJ90*AN$10</f>
        <v>97.603999999999999</v>
      </c>
      <c r="AO90" s="15"/>
      <c r="AP90" s="15">
        <f t="shared" ref="AP90:AP103" si="67">+$AJ90*AP$10</f>
        <v>90.096000000000004</v>
      </c>
      <c r="AQ90" s="15"/>
      <c r="AR90" s="15">
        <f t="shared" ref="AR90:AR103" si="68">+$AJ90*AR$10</f>
        <v>198.96199999999999</v>
      </c>
      <c r="AS90" s="15"/>
      <c r="AT90" s="15">
        <f t="shared" ref="AT90:AT103" si="69">+$AJ90*AT$10</f>
        <v>300.32</v>
      </c>
      <c r="AU90" s="15"/>
      <c r="AV90" s="15">
        <f t="shared" ref="AV90:AV103" si="70">+$AJ90*AV$10</f>
        <v>424.202</v>
      </c>
      <c r="AW90" s="15"/>
      <c r="AX90" s="15">
        <f t="shared" ref="AX90:AX103" si="71">SUM(AK90:AW90)</f>
        <v>3754</v>
      </c>
      <c r="AZ90" s="12" t="s">
        <v>288</v>
      </c>
      <c r="BA90" s="15">
        <f t="shared" ref="BA90:BA103" si="72">+AX90-AJ90</f>
        <v>0</v>
      </c>
    </row>
    <row r="91" spans="1:53" x14ac:dyDescent="0.2">
      <c r="A91" s="4" t="s">
        <v>11</v>
      </c>
      <c r="B91" s="5" t="s">
        <v>56</v>
      </c>
      <c r="C91" s="5" t="s">
        <v>65</v>
      </c>
      <c r="D91" s="5">
        <v>140248</v>
      </c>
      <c r="E91" s="12">
        <v>6917.4160000000002</v>
      </c>
      <c r="AD91" s="12">
        <f t="shared" ref="AD91:AD99" si="73">SUM(G91:AC91)</f>
        <v>0</v>
      </c>
      <c r="AF91" s="15">
        <f t="shared" si="63"/>
        <v>0</v>
      </c>
      <c r="AH91" s="15">
        <v>0</v>
      </c>
      <c r="AI91" s="15"/>
      <c r="AJ91" s="15">
        <f t="shared" si="64"/>
        <v>6917</v>
      </c>
      <c r="AK91" s="15"/>
      <c r="AL91" s="15">
        <f t="shared" si="65"/>
        <v>4869.5679999999993</v>
      </c>
      <c r="AM91" s="15"/>
      <c r="AN91" s="15">
        <f t="shared" si="66"/>
        <v>179.84199999999998</v>
      </c>
      <c r="AO91" s="15"/>
      <c r="AP91" s="15">
        <f t="shared" si="67"/>
        <v>166.00800000000001</v>
      </c>
      <c r="AQ91" s="15"/>
      <c r="AR91" s="15">
        <f t="shared" si="68"/>
        <v>366.601</v>
      </c>
      <c r="AS91" s="15"/>
      <c r="AT91" s="15">
        <f t="shared" si="69"/>
        <v>553.36</v>
      </c>
      <c r="AU91" s="15"/>
      <c r="AV91" s="15">
        <f t="shared" si="70"/>
        <v>781.62099999999998</v>
      </c>
      <c r="AW91" s="15"/>
      <c r="AX91" s="15">
        <f t="shared" si="71"/>
        <v>6916.9999999999982</v>
      </c>
      <c r="AZ91" s="12" t="s">
        <v>288</v>
      </c>
      <c r="BA91" s="15">
        <f t="shared" si="72"/>
        <v>0</v>
      </c>
    </row>
    <row r="92" spans="1:53" x14ac:dyDescent="0.2">
      <c r="A92" s="4" t="s">
        <v>11</v>
      </c>
      <c r="B92" s="5" t="s">
        <v>57</v>
      </c>
      <c r="C92" s="5" t="s">
        <v>66</v>
      </c>
      <c r="D92" s="5">
        <v>140249</v>
      </c>
      <c r="E92" s="12">
        <v>6267.4070000000002</v>
      </c>
      <c r="AD92" s="12">
        <f t="shared" si="73"/>
        <v>0</v>
      </c>
      <c r="AF92" s="15">
        <f t="shared" si="63"/>
        <v>0</v>
      </c>
      <c r="AH92" s="15">
        <v>0</v>
      </c>
      <c r="AI92" s="15"/>
      <c r="AJ92" s="15">
        <f t="shared" si="64"/>
        <v>6267</v>
      </c>
      <c r="AK92" s="15"/>
      <c r="AL92" s="15">
        <f t="shared" si="65"/>
        <v>4411.9679999999998</v>
      </c>
      <c r="AM92" s="15"/>
      <c r="AN92" s="15">
        <f t="shared" si="66"/>
        <v>162.94199999999998</v>
      </c>
      <c r="AO92" s="15"/>
      <c r="AP92" s="15">
        <f t="shared" si="67"/>
        <v>150.40800000000002</v>
      </c>
      <c r="AQ92" s="15"/>
      <c r="AR92" s="15">
        <f t="shared" si="68"/>
        <v>332.15100000000001</v>
      </c>
      <c r="AS92" s="15"/>
      <c r="AT92" s="15">
        <f t="shared" si="69"/>
        <v>501.36</v>
      </c>
      <c r="AU92" s="15"/>
      <c r="AV92" s="15">
        <f t="shared" si="70"/>
        <v>708.17100000000005</v>
      </c>
      <c r="AW92" s="15"/>
      <c r="AX92" s="15">
        <f t="shared" si="71"/>
        <v>6267</v>
      </c>
      <c r="AZ92" s="12" t="s">
        <v>288</v>
      </c>
      <c r="BA92" s="15">
        <f t="shared" si="72"/>
        <v>0</v>
      </c>
    </row>
    <row r="93" spans="1:53" x14ac:dyDescent="0.2">
      <c r="A93" s="4" t="s">
        <v>11</v>
      </c>
      <c r="B93" s="5" t="s">
        <v>58</v>
      </c>
      <c r="C93" s="5" t="s">
        <v>67</v>
      </c>
      <c r="D93" s="5">
        <v>140250</v>
      </c>
      <c r="E93" s="12">
        <v>1355.242</v>
      </c>
      <c r="AD93" s="12">
        <f t="shared" si="73"/>
        <v>0</v>
      </c>
      <c r="AF93" s="15">
        <f t="shared" si="63"/>
        <v>0</v>
      </c>
      <c r="AH93" s="15">
        <v>0</v>
      </c>
      <c r="AI93" s="15"/>
      <c r="AJ93" s="15">
        <f t="shared" si="64"/>
        <v>1355</v>
      </c>
      <c r="AK93" s="15"/>
      <c r="AL93" s="15">
        <f t="shared" si="65"/>
        <v>953.92</v>
      </c>
      <c r="AM93" s="15"/>
      <c r="AN93" s="15">
        <f t="shared" si="66"/>
        <v>35.229999999999997</v>
      </c>
      <c r="AO93" s="15"/>
      <c r="AP93" s="15">
        <f t="shared" si="67"/>
        <v>32.520000000000003</v>
      </c>
      <c r="AQ93" s="15"/>
      <c r="AR93" s="15">
        <f t="shared" si="68"/>
        <v>71.814999999999998</v>
      </c>
      <c r="AS93" s="15"/>
      <c r="AT93" s="15">
        <f t="shared" si="69"/>
        <v>108.4</v>
      </c>
      <c r="AU93" s="15"/>
      <c r="AV93" s="15">
        <f t="shared" si="70"/>
        <v>153.11500000000001</v>
      </c>
      <c r="AW93" s="15"/>
      <c r="AX93" s="15">
        <f t="shared" si="71"/>
        <v>1355</v>
      </c>
      <c r="AZ93" s="12" t="s">
        <v>288</v>
      </c>
      <c r="BA93" s="15">
        <f t="shared" si="72"/>
        <v>0</v>
      </c>
    </row>
    <row r="94" spans="1:53" x14ac:dyDescent="0.2">
      <c r="A94" s="4" t="s">
        <v>11</v>
      </c>
      <c r="B94" s="5" t="s">
        <v>59</v>
      </c>
      <c r="C94" s="5" t="s">
        <v>68</v>
      </c>
      <c r="D94" s="5">
        <v>140251</v>
      </c>
      <c r="E94" s="12">
        <v>4595.3779999999997</v>
      </c>
      <c r="AD94" s="12">
        <f t="shared" si="73"/>
        <v>0</v>
      </c>
      <c r="AF94" s="15">
        <f t="shared" si="63"/>
        <v>0</v>
      </c>
      <c r="AH94" s="15">
        <v>0</v>
      </c>
      <c r="AI94" s="15"/>
      <c r="AJ94" s="15">
        <f t="shared" si="64"/>
        <v>4595</v>
      </c>
      <c r="AK94" s="15"/>
      <c r="AL94" s="15">
        <f t="shared" si="65"/>
        <v>3234.8799999999997</v>
      </c>
      <c r="AM94" s="15"/>
      <c r="AN94" s="15">
        <f t="shared" si="66"/>
        <v>119.47</v>
      </c>
      <c r="AO94" s="15"/>
      <c r="AP94" s="15">
        <f t="shared" si="67"/>
        <v>110.28</v>
      </c>
      <c r="AQ94" s="15"/>
      <c r="AR94" s="15">
        <f t="shared" si="68"/>
        <v>243.535</v>
      </c>
      <c r="AS94" s="15"/>
      <c r="AT94" s="15">
        <f t="shared" si="69"/>
        <v>367.6</v>
      </c>
      <c r="AU94" s="15"/>
      <c r="AV94" s="15">
        <f t="shared" si="70"/>
        <v>519.23500000000001</v>
      </c>
      <c r="AW94" s="15"/>
      <c r="AX94" s="15">
        <f t="shared" si="71"/>
        <v>4594.9999999999991</v>
      </c>
      <c r="AZ94" s="12" t="s">
        <v>288</v>
      </c>
      <c r="BA94" s="15">
        <f t="shared" si="72"/>
        <v>0</v>
      </c>
    </row>
    <row r="95" spans="1:53" x14ac:dyDescent="0.2">
      <c r="A95" s="4" t="s">
        <v>11</v>
      </c>
      <c r="B95" s="5" t="s">
        <v>60</v>
      </c>
      <c r="C95" s="5" t="s">
        <v>69</v>
      </c>
      <c r="D95" s="5">
        <v>140252</v>
      </c>
      <c r="E95" s="12">
        <v>1056.4559999999999</v>
      </c>
      <c r="AD95" s="12">
        <f t="shared" si="73"/>
        <v>0</v>
      </c>
      <c r="AF95" s="15">
        <f t="shared" si="63"/>
        <v>0</v>
      </c>
      <c r="AH95" s="15">
        <v>0</v>
      </c>
      <c r="AI95" s="15"/>
      <c r="AJ95" s="15">
        <f t="shared" si="64"/>
        <v>1056</v>
      </c>
      <c r="AK95" s="15"/>
      <c r="AL95" s="15">
        <f t="shared" si="65"/>
        <v>743.42399999999998</v>
      </c>
      <c r="AM95" s="15"/>
      <c r="AN95" s="15">
        <f t="shared" si="66"/>
        <v>27.456</v>
      </c>
      <c r="AO95" s="15"/>
      <c r="AP95" s="15">
        <f t="shared" si="67"/>
        <v>25.344000000000001</v>
      </c>
      <c r="AQ95" s="15"/>
      <c r="AR95" s="15">
        <f t="shared" si="68"/>
        <v>55.967999999999996</v>
      </c>
      <c r="AS95" s="15"/>
      <c r="AT95" s="15">
        <f t="shared" si="69"/>
        <v>84.48</v>
      </c>
      <c r="AU95" s="15"/>
      <c r="AV95" s="15">
        <f t="shared" si="70"/>
        <v>119.328</v>
      </c>
      <c r="AW95" s="15"/>
      <c r="AX95" s="15">
        <f t="shared" si="71"/>
        <v>1056</v>
      </c>
      <c r="AZ95" s="12" t="s">
        <v>288</v>
      </c>
      <c r="BA95" s="15">
        <f t="shared" si="72"/>
        <v>0</v>
      </c>
    </row>
    <row r="96" spans="1:53" x14ac:dyDescent="0.2">
      <c r="A96" s="4" t="s">
        <v>11</v>
      </c>
      <c r="B96" s="5" t="s">
        <v>61</v>
      </c>
      <c r="C96" s="5" t="s">
        <v>70</v>
      </c>
      <c r="D96" s="5">
        <v>140253</v>
      </c>
      <c r="E96" s="12">
        <v>545</v>
      </c>
      <c r="AD96" s="12">
        <f t="shared" si="73"/>
        <v>0</v>
      </c>
      <c r="AF96" s="15">
        <f t="shared" si="63"/>
        <v>0</v>
      </c>
      <c r="AH96" s="15">
        <v>0</v>
      </c>
      <c r="AI96" s="15"/>
      <c r="AJ96" s="15">
        <f t="shared" si="64"/>
        <v>545</v>
      </c>
      <c r="AK96" s="15"/>
      <c r="AL96" s="15">
        <f t="shared" si="65"/>
        <v>383.67999999999995</v>
      </c>
      <c r="AM96" s="15"/>
      <c r="AN96" s="15">
        <f t="shared" si="66"/>
        <v>14.17</v>
      </c>
      <c r="AO96" s="15"/>
      <c r="AP96" s="15">
        <f t="shared" si="67"/>
        <v>13.08</v>
      </c>
      <c r="AQ96" s="15"/>
      <c r="AR96" s="15">
        <f t="shared" si="68"/>
        <v>28.884999999999998</v>
      </c>
      <c r="AS96" s="15"/>
      <c r="AT96" s="15">
        <f t="shared" si="69"/>
        <v>43.6</v>
      </c>
      <c r="AU96" s="15"/>
      <c r="AV96" s="15">
        <f t="shared" si="70"/>
        <v>61.585000000000001</v>
      </c>
      <c r="AW96" s="15"/>
      <c r="AX96" s="15">
        <f t="shared" si="71"/>
        <v>545</v>
      </c>
      <c r="AZ96" s="12" t="s">
        <v>288</v>
      </c>
      <c r="BA96" s="15">
        <f t="shared" si="72"/>
        <v>0</v>
      </c>
    </row>
    <row r="97" spans="1:53" x14ac:dyDescent="0.2">
      <c r="A97" s="4" t="s">
        <v>11</v>
      </c>
      <c r="B97" s="5" t="s">
        <v>62</v>
      </c>
      <c r="C97" s="5" t="s">
        <v>71</v>
      </c>
      <c r="D97" s="5">
        <v>140254</v>
      </c>
      <c r="E97" s="12">
        <v>675.45699999999999</v>
      </c>
      <c r="AD97" s="12">
        <f t="shared" si="73"/>
        <v>0</v>
      </c>
      <c r="AF97" s="15">
        <f t="shared" si="63"/>
        <v>0</v>
      </c>
      <c r="AH97" s="15">
        <v>0</v>
      </c>
      <c r="AI97" s="15"/>
      <c r="AJ97" s="15">
        <f t="shared" si="64"/>
        <v>675</v>
      </c>
      <c r="AK97" s="15"/>
      <c r="AL97" s="15">
        <f t="shared" si="65"/>
        <v>475.2</v>
      </c>
      <c r="AM97" s="15"/>
      <c r="AN97" s="15">
        <f t="shared" si="66"/>
        <v>17.55</v>
      </c>
      <c r="AO97" s="15"/>
      <c r="AP97" s="15">
        <f t="shared" si="67"/>
        <v>16.2</v>
      </c>
      <c r="AQ97" s="15"/>
      <c r="AR97" s="15">
        <f t="shared" si="68"/>
        <v>35.774999999999999</v>
      </c>
      <c r="AS97" s="15"/>
      <c r="AT97" s="15">
        <f t="shared" si="69"/>
        <v>54</v>
      </c>
      <c r="AU97" s="15"/>
      <c r="AV97" s="15">
        <f t="shared" si="70"/>
        <v>76.275000000000006</v>
      </c>
      <c r="AW97" s="15"/>
      <c r="AX97" s="15">
        <f t="shared" si="71"/>
        <v>675</v>
      </c>
      <c r="AZ97" s="12" t="s">
        <v>288</v>
      </c>
      <c r="BA97" s="15">
        <f t="shared" si="72"/>
        <v>0</v>
      </c>
    </row>
    <row r="98" spans="1:53" x14ac:dyDescent="0.2">
      <c r="A98" s="4" t="s">
        <v>11</v>
      </c>
      <c r="B98" s="5" t="s">
        <v>63</v>
      </c>
      <c r="C98" s="5" t="s">
        <v>72</v>
      </c>
      <c r="D98" s="5">
        <v>140255</v>
      </c>
      <c r="E98" s="12">
        <v>968.28099999999995</v>
      </c>
      <c r="AD98" s="12">
        <f t="shared" si="73"/>
        <v>0</v>
      </c>
      <c r="AF98" s="15">
        <f t="shared" si="63"/>
        <v>0</v>
      </c>
      <c r="AH98" s="15">
        <v>0</v>
      </c>
      <c r="AI98" s="15"/>
      <c r="AJ98" s="15">
        <f t="shared" si="64"/>
        <v>968</v>
      </c>
      <c r="AK98" s="15"/>
      <c r="AL98" s="15">
        <f t="shared" si="65"/>
        <v>681.47199999999998</v>
      </c>
      <c r="AM98" s="15"/>
      <c r="AN98" s="15">
        <f t="shared" si="66"/>
        <v>25.167999999999999</v>
      </c>
      <c r="AO98" s="15"/>
      <c r="AP98" s="15">
        <f t="shared" si="67"/>
        <v>23.231999999999999</v>
      </c>
      <c r="AQ98" s="15"/>
      <c r="AR98" s="15">
        <f t="shared" si="68"/>
        <v>51.304000000000002</v>
      </c>
      <c r="AS98" s="15"/>
      <c r="AT98" s="15">
        <f t="shared" si="69"/>
        <v>77.44</v>
      </c>
      <c r="AU98" s="15"/>
      <c r="AV98" s="15">
        <f t="shared" si="70"/>
        <v>109.384</v>
      </c>
      <c r="AW98" s="15"/>
      <c r="AX98" s="15">
        <f t="shared" si="71"/>
        <v>968</v>
      </c>
      <c r="AZ98" s="12" t="s">
        <v>288</v>
      </c>
      <c r="BA98" s="15">
        <f t="shared" si="72"/>
        <v>0</v>
      </c>
    </row>
    <row r="99" spans="1:53" x14ac:dyDescent="0.2">
      <c r="A99" s="4" t="s">
        <v>11</v>
      </c>
      <c r="B99" s="5" t="s">
        <v>64</v>
      </c>
      <c r="C99" s="5" t="s">
        <v>73</v>
      </c>
      <c r="D99" s="5">
        <v>140256</v>
      </c>
      <c r="E99" s="12">
        <v>0</v>
      </c>
      <c r="AD99" s="12">
        <f t="shared" si="73"/>
        <v>0</v>
      </c>
      <c r="AF99" s="15">
        <f t="shared" si="63"/>
        <v>0</v>
      </c>
      <c r="AH99" s="15">
        <v>0</v>
      </c>
      <c r="AI99" s="15"/>
      <c r="AJ99" s="15">
        <f t="shared" si="64"/>
        <v>0</v>
      </c>
      <c r="AK99" s="15"/>
      <c r="AL99" s="15">
        <f t="shared" si="65"/>
        <v>0</v>
      </c>
      <c r="AM99" s="15"/>
      <c r="AN99" s="15">
        <f t="shared" si="66"/>
        <v>0</v>
      </c>
      <c r="AO99" s="15"/>
      <c r="AP99" s="15">
        <f t="shared" si="67"/>
        <v>0</v>
      </c>
      <c r="AQ99" s="15"/>
      <c r="AR99" s="15">
        <f t="shared" si="68"/>
        <v>0</v>
      </c>
      <c r="AS99" s="15"/>
      <c r="AT99" s="15">
        <f t="shared" si="69"/>
        <v>0</v>
      </c>
      <c r="AU99" s="15"/>
      <c r="AV99" s="15">
        <f t="shared" si="70"/>
        <v>0</v>
      </c>
      <c r="AW99" s="15"/>
      <c r="AX99" s="15">
        <f t="shared" si="71"/>
        <v>0</v>
      </c>
      <c r="AZ99" s="12" t="s">
        <v>288</v>
      </c>
      <c r="BA99" s="15">
        <f t="shared" si="72"/>
        <v>0</v>
      </c>
    </row>
    <row r="100" spans="1:53" x14ac:dyDescent="0.2">
      <c r="A100" s="4" t="s">
        <v>11</v>
      </c>
      <c r="B100" s="5" t="s">
        <v>284</v>
      </c>
      <c r="C100" s="5" t="s">
        <v>71</v>
      </c>
      <c r="D100" s="5">
        <v>140315</v>
      </c>
      <c r="E100" s="12">
        <v>7.7039999999999997</v>
      </c>
      <c r="AF100" s="15">
        <f t="shared" si="63"/>
        <v>0</v>
      </c>
      <c r="AH100" s="15">
        <v>0</v>
      </c>
      <c r="AI100" s="15"/>
      <c r="AJ100" s="15">
        <f t="shared" si="64"/>
        <v>8</v>
      </c>
      <c r="AK100" s="15"/>
      <c r="AL100" s="15">
        <f t="shared" si="65"/>
        <v>5.6319999999999997</v>
      </c>
      <c r="AM100" s="15"/>
      <c r="AN100" s="15">
        <f t="shared" si="66"/>
        <v>0.20799999999999999</v>
      </c>
      <c r="AO100" s="15"/>
      <c r="AP100" s="15">
        <f t="shared" si="67"/>
        <v>0.192</v>
      </c>
      <c r="AQ100" s="15"/>
      <c r="AR100" s="15">
        <f t="shared" si="68"/>
        <v>0.42399999999999999</v>
      </c>
      <c r="AS100" s="15"/>
      <c r="AT100" s="15">
        <f t="shared" si="69"/>
        <v>0.64</v>
      </c>
      <c r="AU100" s="15"/>
      <c r="AV100" s="15">
        <f t="shared" si="70"/>
        <v>0.90400000000000003</v>
      </c>
      <c r="AW100" s="15"/>
      <c r="AX100" s="15">
        <f t="shared" si="71"/>
        <v>8</v>
      </c>
      <c r="AZ100" s="12" t="s">
        <v>288</v>
      </c>
      <c r="BA100" s="15">
        <f t="shared" si="72"/>
        <v>0</v>
      </c>
    </row>
    <row r="101" spans="1:53" x14ac:dyDescent="0.2">
      <c r="A101" s="4" t="s">
        <v>11</v>
      </c>
      <c r="B101" s="5" t="s">
        <v>172</v>
      </c>
      <c r="C101" s="5" t="s">
        <v>169</v>
      </c>
      <c r="D101" s="5">
        <v>140345</v>
      </c>
      <c r="E101" s="12">
        <v>1333</v>
      </c>
      <c r="AD101" s="12">
        <f>SUM(G101:AC101)</f>
        <v>0</v>
      </c>
      <c r="AF101" s="15">
        <f t="shared" si="63"/>
        <v>0</v>
      </c>
      <c r="AH101" s="15">
        <v>0</v>
      </c>
      <c r="AI101" s="15"/>
      <c r="AJ101" s="15">
        <f t="shared" si="64"/>
        <v>1333</v>
      </c>
      <c r="AK101" s="15"/>
      <c r="AL101" s="15">
        <f t="shared" si="65"/>
        <v>938.4319999999999</v>
      </c>
      <c r="AM101" s="15"/>
      <c r="AN101" s="15">
        <f t="shared" si="66"/>
        <v>34.658000000000001</v>
      </c>
      <c r="AO101" s="15"/>
      <c r="AP101" s="15">
        <f t="shared" si="67"/>
        <v>31.992000000000001</v>
      </c>
      <c r="AQ101" s="15"/>
      <c r="AR101" s="15">
        <f t="shared" si="68"/>
        <v>70.649000000000001</v>
      </c>
      <c r="AS101" s="15"/>
      <c r="AT101" s="15">
        <f t="shared" si="69"/>
        <v>106.64</v>
      </c>
      <c r="AU101" s="15"/>
      <c r="AV101" s="15">
        <f t="shared" si="70"/>
        <v>150.62899999999999</v>
      </c>
      <c r="AW101" s="15"/>
      <c r="AX101" s="15">
        <f t="shared" si="71"/>
        <v>1332.9999999999998</v>
      </c>
      <c r="AZ101" s="12" t="s">
        <v>288</v>
      </c>
      <c r="BA101" s="15">
        <f t="shared" si="72"/>
        <v>0</v>
      </c>
    </row>
    <row r="102" spans="1:53" x14ac:dyDescent="0.2">
      <c r="A102" s="4" t="s">
        <v>11</v>
      </c>
      <c r="B102" s="5" t="s">
        <v>171</v>
      </c>
      <c r="C102" s="5" t="s">
        <v>173</v>
      </c>
      <c r="D102" s="5">
        <v>140346</v>
      </c>
      <c r="E102" s="12">
        <v>318.50400000000002</v>
      </c>
      <c r="AD102" s="12">
        <f>SUM(G102:AC102)</f>
        <v>0</v>
      </c>
      <c r="AF102" s="15">
        <f t="shared" si="63"/>
        <v>0</v>
      </c>
      <c r="AH102" s="15">
        <v>0</v>
      </c>
      <c r="AI102" s="15"/>
      <c r="AJ102" s="15">
        <f t="shared" si="64"/>
        <v>319</v>
      </c>
      <c r="AK102" s="15"/>
      <c r="AL102" s="15">
        <f t="shared" si="65"/>
        <v>224.57599999999999</v>
      </c>
      <c r="AM102" s="15"/>
      <c r="AN102" s="15">
        <f t="shared" si="66"/>
        <v>8.2940000000000005</v>
      </c>
      <c r="AO102" s="15"/>
      <c r="AP102" s="15">
        <f t="shared" si="67"/>
        <v>7.6560000000000006</v>
      </c>
      <c r="AQ102" s="15"/>
      <c r="AR102" s="15">
        <f t="shared" si="68"/>
        <v>16.907</v>
      </c>
      <c r="AS102" s="15"/>
      <c r="AT102" s="15">
        <f t="shared" si="69"/>
        <v>25.52</v>
      </c>
      <c r="AU102" s="15"/>
      <c r="AV102" s="15">
        <f t="shared" si="70"/>
        <v>36.047000000000004</v>
      </c>
      <c r="AW102" s="15"/>
      <c r="AX102" s="15">
        <f t="shared" si="71"/>
        <v>319</v>
      </c>
      <c r="AZ102" s="12" t="s">
        <v>288</v>
      </c>
      <c r="BA102" s="15">
        <f t="shared" si="72"/>
        <v>0</v>
      </c>
    </row>
    <row r="103" spans="1:53" x14ac:dyDescent="0.2">
      <c r="A103" s="4" t="s">
        <v>11</v>
      </c>
      <c r="B103" s="5" t="s">
        <v>170</v>
      </c>
      <c r="C103" s="5" t="s">
        <v>169</v>
      </c>
      <c r="D103" s="5">
        <v>140347</v>
      </c>
      <c r="E103" s="12">
        <v>0</v>
      </c>
      <c r="L103" s="12">
        <v>3488</v>
      </c>
      <c r="N103" s="12">
        <v>2322.5630000000001</v>
      </c>
      <c r="P103" s="12">
        <v>3946.3910000000001</v>
      </c>
      <c r="Q103" s="12">
        <v>2801.3040000000001</v>
      </c>
      <c r="R103" s="12">
        <v>858.56299999999999</v>
      </c>
      <c r="S103" s="12">
        <v>263.96699999999998</v>
      </c>
      <c r="T103" s="12">
        <v>2786.5030000000002</v>
      </c>
      <c r="U103" s="12">
        <v>1629.7370000000001</v>
      </c>
      <c r="V103" s="12">
        <v>744.96500000000003</v>
      </c>
      <c r="W103" s="12">
        <v>2642.163</v>
      </c>
      <c r="X103" s="12">
        <v>145.155</v>
      </c>
      <c r="Y103" s="12">
        <v>8.7200000000000006</v>
      </c>
      <c r="Z103" s="12">
        <v>214.66200000000001</v>
      </c>
      <c r="AA103" s="12">
        <v>1</v>
      </c>
      <c r="AD103" s="12">
        <f>SUM(G103:AC103)</f>
        <v>21853.693000000003</v>
      </c>
      <c r="AF103" s="15">
        <v>-21056</v>
      </c>
      <c r="AH103" s="15">
        <v>0</v>
      </c>
      <c r="AI103" s="15"/>
      <c r="AJ103" s="15">
        <f t="shared" si="64"/>
        <v>-21056</v>
      </c>
      <c r="AK103" s="15"/>
      <c r="AL103" s="15">
        <f t="shared" si="65"/>
        <v>-14823.423999999999</v>
      </c>
      <c r="AM103" s="15"/>
      <c r="AN103" s="15">
        <f t="shared" si="66"/>
        <v>-547.45600000000002</v>
      </c>
      <c r="AO103" s="15"/>
      <c r="AP103" s="15">
        <f t="shared" si="67"/>
        <v>-505.34399999999999</v>
      </c>
      <c r="AQ103" s="15"/>
      <c r="AR103" s="15">
        <f t="shared" si="68"/>
        <v>-1115.9680000000001</v>
      </c>
      <c r="AS103" s="15"/>
      <c r="AT103" s="15">
        <f t="shared" si="69"/>
        <v>-1684.48</v>
      </c>
      <c r="AU103" s="15"/>
      <c r="AV103" s="15">
        <f t="shared" si="70"/>
        <v>-2379.328</v>
      </c>
      <c r="AW103" s="15"/>
      <c r="AX103" s="15">
        <f t="shared" si="71"/>
        <v>-21056</v>
      </c>
      <c r="AZ103" s="12" t="s">
        <v>288</v>
      </c>
      <c r="BA103" s="15">
        <f t="shared" si="72"/>
        <v>0</v>
      </c>
    </row>
    <row r="104" spans="1:53" x14ac:dyDescent="0.2"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</row>
    <row r="105" spans="1:53" s="11" customFormat="1" x14ac:dyDescent="0.2">
      <c r="A105" s="6"/>
      <c r="B105" s="6" t="s">
        <v>140</v>
      </c>
      <c r="C105" s="6"/>
      <c r="D105" s="6"/>
      <c r="E105" s="20">
        <f>SUM(E90:E104)</f>
        <v>44039.845000000001</v>
      </c>
      <c r="F105" s="20"/>
      <c r="G105" s="20">
        <f t="shared" ref="G105:AD105" si="74">SUM(G90:G104)</f>
        <v>0</v>
      </c>
      <c r="H105" s="20">
        <f t="shared" si="74"/>
        <v>0</v>
      </c>
      <c r="I105" s="20">
        <f t="shared" si="74"/>
        <v>0</v>
      </c>
      <c r="J105" s="20">
        <f t="shared" si="74"/>
        <v>0</v>
      </c>
      <c r="K105" s="20">
        <f t="shared" si="74"/>
        <v>0</v>
      </c>
      <c r="L105" s="20">
        <f t="shared" si="74"/>
        <v>6087.3600000000006</v>
      </c>
      <c r="M105" s="20">
        <f t="shared" si="74"/>
        <v>0</v>
      </c>
      <c r="N105" s="20">
        <f t="shared" si="74"/>
        <v>4109.6229999999996</v>
      </c>
      <c r="O105" s="20">
        <f t="shared" si="74"/>
        <v>0</v>
      </c>
      <c r="P105" s="20">
        <f t="shared" si="74"/>
        <v>6870.6710000000003</v>
      </c>
      <c r="Q105" s="20">
        <f t="shared" si="74"/>
        <v>4913.2839999999997</v>
      </c>
      <c r="R105" s="20">
        <f t="shared" si="74"/>
        <v>1508.403</v>
      </c>
      <c r="S105" s="20">
        <f t="shared" si="74"/>
        <v>426.42700000000002</v>
      </c>
      <c r="T105" s="20">
        <f t="shared" si="74"/>
        <v>4898.4830000000002</v>
      </c>
      <c r="U105" s="20">
        <f t="shared" si="74"/>
        <v>2766.9570000000003</v>
      </c>
      <c r="V105" s="20">
        <f t="shared" si="74"/>
        <v>1232.345</v>
      </c>
      <c r="W105" s="20">
        <f t="shared" si="74"/>
        <v>4591.683</v>
      </c>
      <c r="X105" s="20">
        <f t="shared" si="74"/>
        <v>307.61500000000001</v>
      </c>
      <c r="Y105" s="20">
        <f t="shared" si="74"/>
        <v>8.7200000000000006</v>
      </c>
      <c r="Z105" s="20">
        <f t="shared" si="74"/>
        <v>377.12200000000001</v>
      </c>
      <c r="AA105" s="20">
        <f t="shared" si="74"/>
        <v>1</v>
      </c>
      <c r="AB105" s="20">
        <f t="shared" si="74"/>
        <v>0</v>
      </c>
      <c r="AC105" s="20">
        <f t="shared" si="74"/>
        <v>0</v>
      </c>
      <c r="AD105" s="20">
        <f t="shared" si="74"/>
        <v>38099.692999999999</v>
      </c>
      <c r="AE105" s="20"/>
      <c r="AF105" s="20">
        <f>SUM(AF90:AF104)</f>
        <v>-37302</v>
      </c>
      <c r="AG105" s="20"/>
      <c r="AH105" s="20">
        <f>SUM(AH90:AH104)</f>
        <v>0</v>
      </c>
      <c r="AI105" s="20"/>
      <c r="AJ105" s="20">
        <f>SUM(AJ90:AJ104)</f>
        <v>6736</v>
      </c>
      <c r="AK105" s="20"/>
      <c r="AL105" s="20">
        <f>SUM(AL90:AL104)</f>
        <v>4742.1440000000039</v>
      </c>
      <c r="AM105" s="20"/>
      <c r="AN105" s="20">
        <f>SUM(AN90:AN104)</f>
        <v>175.13599999999985</v>
      </c>
      <c r="AO105" s="20"/>
      <c r="AP105" s="20">
        <f>SUM(AP90:AP104)</f>
        <v>161.66400000000004</v>
      </c>
      <c r="AQ105" s="20"/>
      <c r="AR105" s="20">
        <f>SUM(AR90:AR104)</f>
        <v>357.00800000000027</v>
      </c>
      <c r="AS105" s="20"/>
      <c r="AT105" s="20">
        <f>SUM(AT90:AT104)</f>
        <v>538.87999999999965</v>
      </c>
      <c r="AU105" s="20"/>
      <c r="AV105" s="20">
        <f>SUM(AV90:AV104)</f>
        <v>761.16800000000012</v>
      </c>
      <c r="AW105" s="20"/>
      <c r="AX105" s="20">
        <f>SUM(AX90:AX104)</f>
        <v>6736</v>
      </c>
      <c r="AY105" s="20"/>
      <c r="AZ105" s="20"/>
    </row>
    <row r="106" spans="1:53" x14ac:dyDescent="0.2"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</row>
    <row r="107" spans="1:53" x14ac:dyDescent="0.2">
      <c r="A107" s="2" t="s">
        <v>74</v>
      </c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</row>
    <row r="108" spans="1:53" x14ac:dyDescent="0.2">
      <c r="A108" s="4" t="s">
        <v>11</v>
      </c>
      <c r="B108" s="5" t="s">
        <v>296</v>
      </c>
      <c r="C108" t="s">
        <v>145</v>
      </c>
      <c r="D108" s="5">
        <v>100801</v>
      </c>
      <c r="E108" s="12">
        <v>4376</v>
      </c>
      <c r="G108" s="12">
        <v>437.64499999999998</v>
      </c>
      <c r="H108" s="12">
        <v>131.29400000000001</v>
      </c>
      <c r="I108" s="12">
        <v>43.765000000000001</v>
      </c>
      <c r="J108" s="12">
        <v>43.765000000000001</v>
      </c>
      <c r="K108" s="12">
        <v>437.64499999999998</v>
      </c>
      <c r="L108" s="12">
        <v>43.765000000000001</v>
      </c>
      <c r="P108" s="12">
        <v>306.35199999999998</v>
      </c>
      <c r="R108" s="12">
        <v>131.29400000000001</v>
      </c>
      <c r="S108" s="12">
        <v>393.88099999999997</v>
      </c>
      <c r="T108" s="12">
        <v>437.64499999999998</v>
      </c>
      <c r="U108" s="12">
        <v>437.64499999999998</v>
      </c>
      <c r="V108" s="12">
        <v>437.64499999999998</v>
      </c>
      <c r="W108" s="12">
        <v>43.765000000000001</v>
      </c>
      <c r="X108" s="12">
        <v>43.765000000000001</v>
      </c>
      <c r="Y108" s="12">
        <v>43.765000000000001</v>
      </c>
      <c r="Z108" s="12">
        <v>43.765000000000001</v>
      </c>
      <c r="AA108" s="12">
        <v>43.765000000000001</v>
      </c>
      <c r="AD108" s="12">
        <f t="shared" ref="AD108:AD113" si="75">SUM(G108:AC108)</f>
        <v>3501.1659999999997</v>
      </c>
      <c r="AF108" s="15">
        <f t="shared" ref="AF108:AF113" si="76">-AD108</f>
        <v>-3501.1659999999997</v>
      </c>
      <c r="AH108" s="15">
        <v>0</v>
      </c>
      <c r="AI108" s="15"/>
      <c r="AJ108" s="15">
        <f t="shared" ref="AJ108:AJ113" si="77">ROUND(+E108+AF108+AH108,0)</f>
        <v>875</v>
      </c>
      <c r="AK108" s="15"/>
      <c r="AL108" s="15">
        <f t="shared" ref="AL108:AL113" si="78">+$AJ108*AL$10</f>
        <v>616</v>
      </c>
      <c r="AM108" s="15"/>
      <c r="AN108" s="15">
        <f t="shared" ref="AN108:AN113" si="79">+$AJ108*AN$10</f>
        <v>22.75</v>
      </c>
      <c r="AO108" s="15"/>
      <c r="AP108" s="15">
        <f t="shared" ref="AP108:AP113" si="80">+$AJ108*AP$10</f>
        <v>21</v>
      </c>
      <c r="AQ108" s="15"/>
      <c r="AR108" s="15">
        <f t="shared" ref="AR108:AR113" si="81">+$AJ108*AR$10</f>
        <v>46.375</v>
      </c>
      <c r="AS108" s="15"/>
      <c r="AT108" s="15">
        <f t="shared" ref="AT108:AT113" si="82">+$AJ108*AT$10</f>
        <v>70</v>
      </c>
      <c r="AU108" s="15"/>
      <c r="AV108" s="15">
        <f t="shared" ref="AV108:AV113" si="83">+$AJ108*AV$10</f>
        <v>98.875</v>
      </c>
      <c r="AW108" s="15"/>
      <c r="AX108" s="15">
        <f t="shared" ref="AX108:AX113" si="84">SUM(AK108:AW108)</f>
        <v>875</v>
      </c>
      <c r="AZ108" s="12" t="s">
        <v>263</v>
      </c>
      <c r="BA108" s="15">
        <f t="shared" ref="BA108:BA113" si="85">+AX108-AJ108</f>
        <v>0</v>
      </c>
    </row>
    <row r="109" spans="1:53" x14ac:dyDescent="0.2">
      <c r="A109" s="4" t="s">
        <v>11</v>
      </c>
      <c r="B109" t="s">
        <v>218</v>
      </c>
      <c r="C109" t="s">
        <v>76</v>
      </c>
      <c r="D109">
        <v>100874</v>
      </c>
      <c r="E109" s="12">
        <v>737</v>
      </c>
      <c r="AD109" s="12">
        <f t="shared" si="75"/>
        <v>0</v>
      </c>
      <c r="AF109" s="15">
        <f t="shared" si="76"/>
        <v>0</v>
      </c>
      <c r="AH109" s="15">
        <v>-737</v>
      </c>
      <c r="AI109" s="15"/>
      <c r="AJ109" s="15">
        <f t="shared" si="77"/>
        <v>0</v>
      </c>
      <c r="AK109" s="15"/>
      <c r="AL109" s="15">
        <f t="shared" si="78"/>
        <v>0</v>
      </c>
      <c r="AM109" s="15"/>
      <c r="AN109" s="15">
        <f t="shared" si="79"/>
        <v>0</v>
      </c>
      <c r="AO109" s="15"/>
      <c r="AP109" s="15">
        <f t="shared" si="80"/>
        <v>0</v>
      </c>
      <c r="AQ109" s="15"/>
      <c r="AR109" s="15">
        <f t="shared" si="81"/>
        <v>0</v>
      </c>
      <c r="AS109" s="15"/>
      <c r="AT109" s="15">
        <f t="shared" si="82"/>
        <v>0</v>
      </c>
      <c r="AU109" s="15"/>
      <c r="AV109" s="15">
        <f t="shared" si="83"/>
        <v>0</v>
      </c>
      <c r="AW109" s="15"/>
      <c r="AX109" s="15">
        <f t="shared" si="84"/>
        <v>0</v>
      </c>
      <c r="AZ109" s="12" t="s">
        <v>174</v>
      </c>
      <c r="BA109" s="15">
        <f t="shared" si="85"/>
        <v>0</v>
      </c>
    </row>
    <row r="110" spans="1:53" x14ac:dyDescent="0.2">
      <c r="A110" s="4" t="s">
        <v>11</v>
      </c>
      <c r="B110" t="s">
        <v>221</v>
      </c>
      <c r="C110" t="s">
        <v>217</v>
      </c>
      <c r="D110">
        <v>100875</v>
      </c>
      <c r="E110" s="12">
        <v>1156</v>
      </c>
      <c r="AD110" s="12">
        <f t="shared" si="75"/>
        <v>0</v>
      </c>
      <c r="AF110" s="15">
        <f t="shared" si="76"/>
        <v>0</v>
      </c>
      <c r="AH110" s="15">
        <v>-1156</v>
      </c>
      <c r="AI110" s="15"/>
      <c r="AJ110" s="15">
        <f t="shared" si="77"/>
        <v>0</v>
      </c>
      <c r="AK110" s="15"/>
      <c r="AL110" s="15">
        <f t="shared" si="78"/>
        <v>0</v>
      </c>
      <c r="AM110" s="15"/>
      <c r="AN110" s="15">
        <f t="shared" si="79"/>
        <v>0</v>
      </c>
      <c r="AO110" s="15"/>
      <c r="AP110" s="15">
        <f t="shared" si="80"/>
        <v>0</v>
      </c>
      <c r="AQ110" s="15"/>
      <c r="AR110" s="15">
        <f t="shared" si="81"/>
        <v>0</v>
      </c>
      <c r="AS110" s="15"/>
      <c r="AT110" s="15">
        <f t="shared" si="82"/>
        <v>0</v>
      </c>
      <c r="AU110" s="15"/>
      <c r="AV110" s="15">
        <f t="shared" si="83"/>
        <v>0</v>
      </c>
      <c r="AW110" s="15"/>
      <c r="AX110" s="15">
        <f t="shared" si="84"/>
        <v>0</v>
      </c>
      <c r="AZ110" s="12" t="s">
        <v>174</v>
      </c>
      <c r="BA110" s="15">
        <f t="shared" si="85"/>
        <v>0</v>
      </c>
    </row>
    <row r="111" spans="1:53" x14ac:dyDescent="0.2">
      <c r="A111" s="4" t="s">
        <v>11</v>
      </c>
      <c r="B111" t="s">
        <v>75</v>
      </c>
      <c r="C111" t="s">
        <v>215</v>
      </c>
      <c r="D111">
        <v>100876</v>
      </c>
      <c r="E111" s="12">
        <v>4929</v>
      </c>
      <c r="AD111" s="12">
        <f t="shared" si="75"/>
        <v>0</v>
      </c>
      <c r="AF111" s="15">
        <f t="shared" si="76"/>
        <v>0</v>
      </c>
      <c r="AH111" s="15">
        <v>-4929</v>
      </c>
      <c r="AI111" s="15"/>
      <c r="AJ111" s="15">
        <f t="shared" si="77"/>
        <v>0</v>
      </c>
      <c r="AK111" s="15"/>
      <c r="AL111" s="15">
        <f t="shared" si="78"/>
        <v>0</v>
      </c>
      <c r="AM111" s="15"/>
      <c r="AN111" s="15">
        <f t="shared" si="79"/>
        <v>0</v>
      </c>
      <c r="AO111" s="15"/>
      <c r="AP111" s="15">
        <f t="shared" si="80"/>
        <v>0</v>
      </c>
      <c r="AQ111" s="15"/>
      <c r="AR111" s="15">
        <f t="shared" si="81"/>
        <v>0</v>
      </c>
      <c r="AS111" s="15"/>
      <c r="AT111" s="15">
        <f t="shared" si="82"/>
        <v>0</v>
      </c>
      <c r="AU111" s="15"/>
      <c r="AV111" s="15">
        <f t="shared" si="83"/>
        <v>0</v>
      </c>
      <c r="AW111" s="15"/>
      <c r="AX111" s="15">
        <f t="shared" si="84"/>
        <v>0</v>
      </c>
      <c r="AZ111" s="12" t="s">
        <v>174</v>
      </c>
      <c r="BA111" s="15">
        <f t="shared" si="85"/>
        <v>0</v>
      </c>
    </row>
    <row r="112" spans="1:53" x14ac:dyDescent="0.2">
      <c r="A112" s="4" t="s">
        <v>11</v>
      </c>
      <c r="B112" t="s">
        <v>219</v>
      </c>
      <c r="C112" t="s">
        <v>216</v>
      </c>
      <c r="D112">
        <v>100877</v>
      </c>
      <c r="E112" s="12">
        <v>1052</v>
      </c>
      <c r="AD112" s="12">
        <f t="shared" si="75"/>
        <v>0</v>
      </c>
      <c r="AF112" s="15">
        <f t="shared" si="76"/>
        <v>0</v>
      </c>
      <c r="AH112" s="15">
        <v>-1052</v>
      </c>
      <c r="AI112" s="15"/>
      <c r="AJ112" s="15">
        <f t="shared" si="77"/>
        <v>0</v>
      </c>
      <c r="AK112" s="15"/>
      <c r="AL112" s="15">
        <f t="shared" si="78"/>
        <v>0</v>
      </c>
      <c r="AM112" s="15"/>
      <c r="AN112" s="15">
        <f t="shared" si="79"/>
        <v>0</v>
      </c>
      <c r="AO112" s="15"/>
      <c r="AP112" s="15">
        <f t="shared" si="80"/>
        <v>0</v>
      </c>
      <c r="AQ112" s="15"/>
      <c r="AR112" s="15">
        <f t="shared" si="81"/>
        <v>0</v>
      </c>
      <c r="AS112" s="15"/>
      <c r="AT112" s="15">
        <f t="shared" si="82"/>
        <v>0</v>
      </c>
      <c r="AU112" s="15"/>
      <c r="AV112" s="15">
        <f t="shared" si="83"/>
        <v>0</v>
      </c>
      <c r="AW112" s="15"/>
      <c r="AX112" s="15">
        <f t="shared" si="84"/>
        <v>0</v>
      </c>
      <c r="AZ112" s="12" t="s">
        <v>174</v>
      </c>
      <c r="BA112" s="15">
        <f t="shared" si="85"/>
        <v>0</v>
      </c>
    </row>
    <row r="113" spans="1:53" x14ac:dyDescent="0.2">
      <c r="A113" s="4" t="s">
        <v>11</v>
      </c>
      <c r="B113" t="s">
        <v>220</v>
      </c>
      <c r="C113" t="s">
        <v>215</v>
      </c>
      <c r="D113">
        <v>103102</v>
      </c>
      <c r="E113" s="12">
        <f>4901-4901</f>
        <v>0</v>
      </c>
      <c r="AD113" s="12">
        <f t="shared" si="75"/>
        <v>0</v>
      </c>
      <c r="AF113" s="15">
        <f t="shared" si="76"/>
        <v>0</v>
      </c>
      <c r="AH113" s="15">
        <v>0</v>
      </c>
      <c r="AI113" s="15"/>
      <c r="AJ113" s="15">
        <f t="shared" si="77"/>
        <v>0</v>
      </c>
      <c r="AK113" s="15"/>
      <c r="AL113" s="15">
        <f t="shared" si="78"/>
        <v>0</v>
      </c>
      <c r="AM113" s="15"/>
      <c r="AN113" s="15">
        <f t="shared" si="79"/>
        <v>0</v>
      </c>
      <c r="AO113" s="15"/>
      <c r="AP113" s="15">
        <f t="shared" si="80"/>
        <v>0</v>
      </c>
      <c r="AQ113" s="15"/>
      <c r="AR113" s="15">
        <f t="shared" si="81"/>
        <v>0</v>
      </c>
      <c r="AS113" s="15"/>
      <c r="AT113" s="15">
        <f t="shared" si="82"/>
        <v>0</v>
      </c>
      <c r="AU113" s="15"/>
      <c r="AV113" s="15">
        <f t="shared" si="83"/>
        <v>0</v>
      </c>
      <c r="AW113" s="15"/>
      <c r="AX113" s="15">
        <f t="shared" si="84"/>
        <v>0</v>
      </c>
      <c r="AZ113" s="12" t="s">
        <v>174</v>
      </c>
      <c r="BA113" s="15">
        <f t="shared" si="85"/>
        <v>0</v>
      </c>
    </row>
    <row r="114" spans="1:53" x14ac:dyDescent="0.2"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</row>
    <row r="115" spans="1:53" s="11" customFormat="1" x14ac:dyDescent="0.2">
      <c r="A115" s="6"/>
      <c r="B115" s="6" t="s">
        <v>141</v>
      </c>
      <c r="C115" s="6"/>
      <c r="D115" s="6"/>
      <c r="E115" s="20">
        <f>SUM(E108:E114)</f>
        <v>12250</v>
      </c>
      <c r="F115" s="20"/>
      <c r="G115" s="20">
        <f t="shared" ref="G115:AD115" si="86">SUM(G108:G114)</f>
        <v>437.64499999999998</v>
      </c>
      <c r="H115" s="20">
        <f t="shared" si="86"/>
        <v>131.29400000000001</v>
      </c>
      <c r="I115" s="20">
        <f t="shared" si="86"/>
        <v>43.765000000000001</v>
      </c>
      <c r="J115" s="20">
        <f t="shared" si="86"/>
        <v>43.765000000000001</v>
      </c>
      <c r="K115" s="20">
        <f t="shared" si="86"/>
        <v>437.64499999999998</v>
      </c>
      <c r="L115" s="20">
        <f t="shared" si="86"/>
        <v>43.765000000000001</v>
      </c>
      <c r="M115" s="20">
        <f t="shared" si="86"/>
        <v>0</v>
      </c>
      <c r="N115" s="20">
        <f t="shared" si="86"/>
        <v>0</v>
      </c>
      <c r="O115" s="20">
        <f t="shared" si="86"/>
        <v>0</v>
      </c>
      <c r="P115" s="20">
        <f t="shared" si="86"/>
        <v>306.35199999999998</v>
      </c>
      <c r="Q115" s="20">
        <f t="shared" si="86"/>
        <v>0</v>
      </c>
      <c r="R115" s="20">
        <f t="shared" si="86"/>
        <v>131.29400000000001</v>
      </c>
      <c r="S115" s="20">
        <f t="shared" si="86"/>
        <v>393.88099999999997</v>
      </c>
      <c r="T115" s="20">
        <f t="shared" si="86"/>
        <v>437.64499999999998</v>
      </c>
      <c r="U115" s="20">
        <f t="shared" si="86"/>
        <v>437.64499999999998</v>
      </c>
      <c r="V115" s="20">
        <f t="shared" si="86"/>
        <v>437.64499999999998</v>
      </c>
      <c r="W115" s="20">
        <f t="shared" si="86"/>
        <v>43.765000000000001</v>
      </c>
      <c r="X115" s="20">
        <f t="shared" si="86"/>
        <v>43.765000000000001</v>
      </c>
      <c r="Y115" s="20">
        <f t="shared" si="86"/>
        <v>43.765000000000001</v>
      </c>
      <c r="Z115" s="20">
        <f t="shared" si="86"/>
        <v>43.765000000000001</v>
      </c>
      <c r="AA115" s="20">
        <f t="shared" si="86"/>
        <v>43.765000000000001</v>
      </c>
      <c r="AB115" s="20">
        <f t="shared" si="86"/>
        <v>0</v>
      </c>
      <c r="AC115" s="20">
        <f t="shared" si="86"/>
        <v>0</v>
      </c>
      <c r="AD115" s="20">
        <f t="shared" si="86"/>
        <v>3501.1659999999997</v>
      </c>
      <c r="AE115" s="20"/>
      <c r="AF115" s="20">
        <f>SUM(AF108:AF114)</f>
        <v>-3501.1659999999997</v>
      </c>
      <c r="AG115" s="20"/>
      <c r="AH115" s="20">
        <f>SUM(AH108:AH114)</f>
        <v>-7874</v>
      </c>
      <c r="AI115" s="20"/>
      <c r="AJ115" s="20">
        <f>SUM(AJ108:AJ114)</f>
        <v>875</v>
      </c>
      <c r="AK115" s="20"/>
      <c r="AL115" s="20">
        <f>SUM(AL108:AL114)</f>
        <v>616</v>
      </c>
      <c r="AM115" s="20"/>
      <c r="AN115" s="20">
        <f>SUM(AN108:AN114)</f>
        <v>22.75</v>
      </c>
      <c r="AO115" s="20"/>
      <c r="AP115" s="20">
        <f>SUM(AP108:AP114)</f>
        <v>21</v>
      </c>
      <c r="AQ115" s="20"/>
      <c r="AR115" s="20">
        <f>SUM(AR108:AR114)</f>
        <v>46.375</v>
      </c>
      <c r="AS115" s="20"/>
      <c r="AT115" s="20">
        <f>SUM(AT108:AT114)</f>
        <v>70</v>
      </c>
      <c r="AU115" s="20"/>
      <c r="AV115" s="20">
        <f>SUM(AV108:AV114)</f>
        <v>98.875</v>
      </c>
      <c r="AW115" s="20"/>
      <c r="AX115" s="20">
        <f>SUM(AX108:AX114)</f>
        <v>875</v>
      </c>
      <c r="AY115" s="20"/>
      <c r="AZ115" s="20"/>
    </row>
    <row r="116" spans="1:53" x14ac:dyDescent="0.2"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</row>
    <row r="117" spans="1:53" x14ac:dyDescent="0.2">
      <c r="A117" s="2" t="s">
        <v>255</v>
      </c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</row>
    <row r="118" spans="1:53" x14ac:dyDescent="0.2">
      <c r="A118" s="4" t="s">
        <v>11</v>
      </c>
      <c r="B118" t="s">
        <v>233</v>
      </c>
      <c r="C118" t="s">
        <v>264</v>
      </c>
      <c r="D118">
        <v>100008</v>
      </c>
      <c r="E118" s="12">
        <v>597</v>
      </c>
      <c r="G118" s="12">
        <v>11.209</v>
      </c>
      <c r="H118" s="12">
        <v>19.675999999999998</v>
      </c>
      <c r="I118" s="12">
        <v>1.371</v>
      </c>
      <c r="J118" s="12">
        <v>12.7</v>
      </c>
      <c r="K118" s="12">
        <v>59.265999999999998</v>
      </c>
      <c r="L118" s="12">
        <v>46.268000000000001</v>
      </c>
      <c r="N118" s="12">
        <v>14.369</v>
      </c>
      <c r="O118" s="12">
        <v>47.58</v>
      </c>
      <c r="P118" s="12">
        <v>74.887</v>
      </c>
      <c r="R118" s="12">
        <v>22.12</v>
      </c>
      <c r="S118" s="12">
        <v>13.833</v>
      </c>
      <c r="T118" s="12">
        <v>91.94</v>
      </c>
      <c r="U118" s="12">
        <v>8.5259999999999998</v>
      </c>
      <c r="V118" s="12">
        <v>98.022000000000006</v>
      </c>
      <c r="W118" s="12">
        <v>6.2009999999999996</v>
      </c>
      <c r="X118" s="12">
        <v>1</v>
      </c>
      <c r="Y118" s="12">
        <v>2.9809999999999999</v>
      </c>
      <c r="AD118" s="12">
        <f t="shared" ref="AD118:AD134" si="87">SUM(G118:AC118)</f>
        <v>531.94900000000007</v>
      </c>
      <c r="AF118" s="15">
        <v>0</v>
      </c>
      <c r="AH118" s="15">
        <v>0</v>
      </c>
      <c r="AI118" s="15"/>
      <c r="AJ118" s="15">
        <f t="shared" ref="AJ118:AJ134" si="88">ROUND(+E118+AF118+AH118,0)</f>
        <v>597</v>
      </c>
      <c r="AK118" s="15"/>
      <c r="AL118" s="15">
        <f t="shared" ref="AL118:AL134" si="89">+$AJ118*AL$10</f>
        <v>420.28799999999995</v>
      </c>
      <c r="AM118" s="15"/>
      <c r="AN118" s="15">
        <f t="shared" ref="AN118:AN134" si="90">+$AJ118*AN$10</f>
        <v>15.521999999999998</v>
      </c>
      <c r="AO118" s="15"/>
      <c r="AP118" s="15">
        <f t="shared" ref="AP118:AP134" si="91">+$AJ118*AP$10</f>
        <v>14.328000000000001</v>
      </c>
      <c r="AQ118" s="15"/>
      <c r="AR118" s="15">
        <f t="shared" ref="AR118:AR134" si="92">+$AJ118*AR$10</f>
        <v>31.640999999999998</v>
      </c>
      <c r="AS118" s="15"/>
      <c r="AT118" s="15">
        <f t="shared" ref="AT118:AT134" si="93">+$AJ118*AT$10</f>
        <v>47.76</v>
      </c>
      <c r="AU118" s="15"/>
      <c r="AV118" s="15">
        <f t="shared" ref="AV118:AV134" si="94">+$AJ118*AV$10</f>
        <v>67.460999999999999</v>
      </c>
      <c r="AW118" s="15"/>
      <c r="AX118" s="15">
        <f t="shared" ref="AX118:AX134" si="95">SUM(AK118:AW118)</f>
        <v>597</v>
      </c>
      <c r="AZ118" s="12" t="s">
        <v>174</v>
      </c>
      <c r="BA118" s="15">
        <f t="shared" ref="BA118:BA134" si="96">+AX118-AJ118</f>
        <v>0</v>
      </c>
    </row>
    <row r="119" spans="1:53" x14ac:dyDescent="0.2">
      <c r="A119" s="4" t="s">
        <v>11</v>
      </c>
      <c r="B119" t="s">
        <v>244</v>
      </c>
      <c r="C119" t="s">
        <v>239</v>
      </c>
      <c r="D119">
        <v>100013</v>
      </c>
      <c r="E119" s="12">
        <v>1577</v>
      </c>
      <c r="G119" s="12">
        <v>21.308</v>
      </c>
      <c r="I119" s="12">
        <v>50.973999999999997</v>
      </c>
      <c r="J119" s="12">
        <v>45.676000000000002</v>
      </c>
      <c r="K119" s="12">
        <v>125.139</v>
      </c>
      <c r="L119" s="12">
        <v>34.375</v>
      </c>
      <c r="N119" s="12">
        <v>125.61</v>
      </c>
      <c r="O119" s="12">
        <v>258.99</v>
      </c>
      <c r="P119" s="12">
        <v>151.97999999999999</v>
      </c>
      <c r="R119" s="12">
        <v>73.222999999999999</v>
      </c>
      <c r="S119" s="12">
        <v>36.259</v>
      </c>
      <c r="T119" s="12">
        <v>188.00299999999999</v>
      </c>
      <c r="U119" s="12">
        <v>70.634</v>
      </c>
      <c r="V119" s="12">
        <v>218.375</v>
      </c>
      <c r="W119" s="12">
        <v>19.777000000000001</v>
      </c>
      <c r="X119" s="12">
        <v>11.537000000000001</v>
      </c>
      <c r="AD119" s="12">
        <f t="shared" si="87"/>
        <v>1431.8600000000001</v>
      </c>
      <c r="AF119" s="15">
        <f t="shared" ref="AF119:AF134" si="97">-AD119</f>
        <v>-1431.8600000000001</v>
      </c>
      <c r="AH119" s="15">
        <v>0</v>
      </c>
      <c r="AI119" s="15"/>
      <c r="AJ119" s="15">
        <f t="shared" si="88"/>
        <v>145</v>
      </c>
      <c r="AK119" s="15"/>
      <c r="AL119" s="15">
        <f t="shared" si="89"/>
        <v>102.08</v>
      </c>
      <c r="AM119" s="15"/>
      <c r="AN119" s="15">
        <f t="shared" si="90"/>
        <v>3.77</v>
      </c>
      <c r="AO119" s="15"/>
      <c r="AP119" s="15">
        <f t="shared" si="91"/>
        <v>3.48</v>
      </c>
      <c r="AQ119" s="15"/>
      <c r="AR119" s="15">
        <f t="shared" si="92"/>
        <v>7.6849999999999996</v>
      </c>
      <c r="AS119" s="15"/>
      <c r="AT119" s="15">
        <f t="shared" si="93"/>
        <v>11.6</v>
      </c>
      <c r="AU119" s="15"/>
      <c r="AV119" s="15">
        <f t="shared" si="94"/>
        <v>16.385000000000002</v>
      </c>
      <c r="AW119" s="15"/>
      <c r="AX119" s="15">
        <f t="shared" si="95"/>
        <v>145</v>
      </c>
      <c r="AZ119" s="12" t="s">
        <v>194</v>
      </c>
      <c r="BA119" s="15">
        <f t="shared" si="96"/>
        <v>0</v>
      </c>
    </row>
    <row r="120" spans="1:53" x14ac:dyDescent="0.2">
      <c r="A120" s="4" t="s">
        <v>11</v>
      </c>
      <c r="B120" s="5" t="s">
        <v>81</v>
      </c>
      <c r="C120" s="5" t="s">
        <v>274</v>
      </c>
      <c r="D120" s="5">
        <v>100034</v>
      </c>
      <c r="E120" s="12">
        <f>855-22</f>
        <v>833</v>
      </c>
      <c r="G120" s="12">
        <v>6.09</v>
      </c>
      <c r="H120" s="12">
        <v>12.984999999999999</v>
      </c>
      <c r="J120" s="12">
        <v>1</v>
      </c>
      <c r="K120" s="12">
        <v>24.591000000000001</v>
      </c>
      <c r="L120" s="12">
        <v>0.91900000000000004</v>
      </c>
      <c r="M120" s="12">
        <v>0.68899999999999995</v>
      </c>
      <c r="N120" s="12">
        <v>18.614999999999998</v>
      </c>
      <c r="P120" s="12">
        <v>114.45</v>
      </c>
      <c r="R120" s="12">
        <v>45.848999999999997</v>
      </c>
      <c r="S120" s="12">
        <v>31.484999999999999</v>
      </c>
      <c r="T120" s="12">
        <v>135.59399999999999</v>
      </c>
      <c r="U120" s="12">
        <v>68.945999999999998</v>
      </c>
      <c r="V120" s="12">
        <v>205.34399999999999</v>
      </c>
      <c r="W120" s="12">
        <v>20.224</v>
      </c>
      <c r="X120" s="12">
        <v>11.260999999999999</v>
      </c>
      <c r="Y120" s="12">
        <v>0.57499999999999996</v>
      </c>
      <c r="AD120" s="12">
        <f t="shared" si="87"/>
        <v>698.61700000000008</v>
      </c>
      <c r="AF120" s="15">
        <v>0</v>
      </c>
      <c r="AH120" s="15">
        <v>0</v>
      </c>
      <c r="AI120" s="15"/>
      <c r="AJ120" s="15">
        <f t="shared" si="88"/>
        <v>833</v>
      </c>
      <c r="AK120" s="15"/>
      <c r="AL120" s="15">
        <f t="shared" si="89"/>
        <v>586.43200000000002</v>
      </c>
      <c r="AM120" s="15"/>
      <c r="AN120" s="15">
        <f t="shared" si="90"/>
        <v>21.657999999999998</v>
      </c>
      <c r="AO120" s="15"/>
      <c r="AP120" s="15">
        <f t="shared" si="91"/>
        <v>19.992000000000001</v>
      </c>
      <c r="AQ120" s="15"/>
      <c r="AR120" s="15">
        <f t="shared" si="92"/>
        <v>44.149000000000001</v>
      </c>
      <c r="AS120" s="15"/>
      <c r="AT120" s="15">
        <f t="shared" si="93"/>
        <v>66.64</v>
      </c>
      <c r="AU120" s="15"/>
      <c r="AV120" s="15">
        <f t="shared" si="94"/>
        <v>94.129000000000005</v>
      </c>
      <c r="AW120" s="15"/>
      <c r="AX120" s="15">
        <f t="shared" si="95"/>
        <v>833</v>
      </c>
      <c r="AZ120" s="12" t="s">
        <v>174</v>
      </c>
      <c r="BA120" s="15">
        <f t="shared" si="96"/>
        <v>0</v>
      </c>
    </row>
    <row r="121" spans="1:53" x14ac:dyDescent="0.2">
      <c r="A121" s="4" t="s">
        <v>11</v>
      </c>
      <c r="B121" t="s">
        <v>230</v>
      </c>
      <c r="C121" t="s">
        <v>229</v>
      </c>
      <c r="D121">
        <v>100070</v>
      </c>
      <c r="E121" s="12">
        <v>595</v>
      </c>
      <c r="G121" s="12">
        <v>11.579000000000001</v>
      </c>
      <c r="H121" s="12">
        <v>20.411000000000001</v>
      </c>
      <c r="I121" s="12">
        <v>1.423</v>
      </c>
      <c r="J121" s="12">
        <v>11.191000000000001</v>
      </c>
      <c r="K121" s="12">
        <v>61.323999999999998</v>
      </c>
      <c r="L121" s="12">
        <v>54.273000000000003</v>
      </c>
      <c r="O121" s="12">
        <v>50.198</v>
      </c>
      <c r="P121" s="12">
        <v>130.60499999999999</v>
      </c>
      <c r="R121" s="12">
        <v>17.401</v>
      </c>
      <c r="S121" s="12">
        <v>8.9920000000000009</v>
      </c>
      <c r="T121" s="12">
        <v>74.391000000000005</v>
      </c>
      <c r="U121" s="12">
        <v>51.427</v>
      </c>
      <c r="V121" s="12">
        <v>89.882000000000005</v>
      </c>
      <c r="W121" s="12">
        <v>11.191000000000001</v>
      </c>
      <c r="AA121" s="12">
        <v>0.71199999999999997</v>
      </c>
      <c r="AD121" s="12">
        <f t="shared" si="87"/>
        <v>595.00000000000011</v>
      </c>
      <c r="AF121" s="15">
        <f t="shared" si="97"/>
        <v>-595.00000000000011</v>
      </c>
      <c r="AH121" s="15">
        <v>0</v>
      </c>
      <c r="AI121" s="15"/>
      <c r="AJ121" s="15">
        <f t="shared" si="88"/>
        <v>0</v>
      </c>
      <c r="AK121" s="15"/>
      <c r="AL121" s="15">
        <f t="shared" si="89"/>
        <v>0</v>
      </c>
      <c r="AM121" s="15"/>
      <c r="AN121" s="15">
        <f t="shared" si="90"/>
        <v>0</v>
      </c>
      <c r="AO121" s="15"/>
      <c r="AP121" s="15">
        <f t="shared" si="91"/>
        <v>0</v>
      </c>
      <c r="AQ121" s="15"/>
      <c r="AR121" s="15">
        <f t="shared" si="92"/>
        <v>0</v>
      </c>
      <c r="AS121" s="15"/>
      <c r="AT121" s="15">
        <f t="shared" si="93"/>
        <v>0</v>
      </c>
      <c r="AU121" s="15"/>
      <c r="AV121" s="15">
        <f t="shared" si="94"/>
        <v>0</v>
      </c>
      <c r="AW121" s="15"/>
      <c r="AX121" s="15">
        <f t="shared" si="95"/>
        <v>0</v>
      </c>
      <c r="AZ121" s="12" t="s">
        <v>194</v>
      </c>
      <c r="BA121" s="15">
        <f t="shared" si="96"/>
        <v>0</v>
      </c>
    </row>
    <row r="122" spans="1:53" x14ac:dyDescent="0.2">
      <c r="A122" s="4" t="s">
        <v>11</v>
      </c>
      <c r="B122" t="s">
        <v>227</v>
      </c>
      <c r="C122" t="s">
        <v>228</v>
      </c>
      <c r="D122">
        <v>100090</v>
      </c>
      <c r="E122" s="12">
        <v>800</v>
      </c>
      <c r="G122" s="12">
        <v>15.022</v>
      </c>
      <c r="H122" s="12">
        <v>26.367999999999999</v>
      </c>
      <c r="I122" s="12">
        <v>1.8380000000000001</v>
      </c>
      <c r="J122" s="12">
        <v>17.018999999999998</v>
      </c>
      <c r="K122" s="12">
        <v>79.423000000000002</v>
      </c>
      <c r="L122" s="12">
        <v>62.003999999999998</v>
      </c>
      <c r="N122" s="12">
        <v>19.257000000000001</v>
      </c>
      <c r="O122" s="12">
        <v>63.762</v>
      </c>
      <c r="P122" s="12">
        <v>100.358</v>
      </c>
      <c r="R122" s="12">
        <v>29.643999999999998</v>
      </c>
      <c r="S122" s="12">
        <v>18.536999999999999</v>
      </c>
      <c r="T122" s="12">
        <v>123.21</v>
      </c>
      <c r="U122" s="12">
        <v>11.426</v>
      </c>
      <c r="V122" s="12">
        <v>131.36000000000001</v>
      </c>
      <c r="W122" s="12">
        <v>8.31</v>
      </c>
      <c r="Y122" s="12">
        <v>1</v>
      </c>
      <c r="Z122" s="12">
        <v>3.9950000000000001</v>
      </c>
      <c r="AD122" s="12">
        <f t="shared" si="87"/>
        <v>712.53300000000002</v>
      </c>
      <c r="AF122" s="15">
        <v>0</v>
      </c>
      <c r="AH122" s="15">
        <v>0</v>
      </c>
      <c r="AI122" s="15"/>
      <c r="AJ122" s="15">
        <f t="shared" si="88"/>
        <v>800</v>
      </c>
      <c r="AK122" s="15"/>
      <c r="AL122" s="15">
        <f t="shared" si="89"/>
        <v>563.19999999999993</v>
      </c>
      <c r="AM122" s="15"/>
      <c r="AN122" s="15">
        <f t="shared" si="90"/>
        <v>20.8</v>
      </c>
      <c r="AO122" s="15"/>
      <c r="AP122" s="15">
        <f t="shared" si="91"/>
        <v>19.2</v>
      </c>
      <c r="AQ122" s="15"/>
      <c r="AR122" s="15">
        <f t="shared" si="92"/>
        <v>42.4</v>
      </c>
      <c r="AS122" s="15"/>
      <c r="AT122" s="15">
        <f t="shared" si="93"/>
        <v>64</v>
      </c>
      <c r="AU122" s="15"/>
      <c r="AV122" s="15">
        <f t="shared" si="94"/>
        <v>90.4</v>
      </c>
      <c r="AW122" s="15"/>
      <c r="AX122" s="15">
        <f t="shared" si="95"/>
        <v>799.99999999999989</v>
      </c>
      <c r="AZ122" s="12" t="s">
        <v>174</v>
      </c>
      <c r="BA122" s="15">
        <f t="shared" si="96"/>
        <v>0</v>
      </c>
    </row>
    <row r="123" spans="1:53" x14ac:dyDescent="0.2">
      <c r="A123" s="4" t="s">
        <v>11</v>
      </c>
      <c r="B123" t="s">
        <v>240</v>
      </c>
      <c r="C123" t="s">
        <v>264</v>
      </c>
      <c r="D123">
        <v>100110</v>
      </c>
      <c r="E123" s="12">
        <v>444</v>
      </c>
      <c r="G123" s="12">
        <v>8.32</v>
      </c>
      <c r="H123" s="12">
        <v>14.603999999999999</v>
      </c>
      <c r="I123" s="12">
        <v>1.018</v>
      </c>
      <c r="J123" s="12">
        <v>9.4260000000000002</v>
      </c>
      <c r="K123" s="12">
        <v>43.99</v>
      </c>
      <c r="L123" s="12">
        <v>34.343000000000004</v>
      </c>
      <c r="N123" s="12">
        <v>10.666</v>
      </c>
      <c r="O123" s="12">
        <v>35.316000000000003</v>
      </c>
      <c r="P123" s="12">
        <v>55.585000000000001</v>
      </c>
      <c r="R123" s="12">
        <v>16.419</v>
      </c>
      <c r="S123" s="12">
        <v>10.266999999999999</v>
      </c>
      <c r="T123" s="12">
        <v>68.242999999999995</v>
      </c>
      <c r="U123" s="12">
        <v>6.3289999999999997</v>
      </c>
      <c r="V123" s="12">
        <v>72.757000000000005</v>
      </c>
      <c r="W123" s="12">
        <v>4.6029999999999998</v>
      </c>
      <c r="X123" s="12">
        <v>1</v>
      </c>
      <c r="Y123" s="12">
        <v>2.2130000000000001</v>
      </c>
      <c r="AD123" s="12">
        <f t="shared" si="87"/>
        <v>395.09900000000005</v>
      </c>
      <c r="AF123" s="15">
        <v>0</v>
      </c>
      <c r="AH123" s="15">
        <v>0</v>
      </c>
      <c r="AI123" s="15"/>
      <c r="AJ123" s="15">
        <f t="shared" si="88"/>
        <v>444</v>
      </c>
      <c r="AK123" s="15"/>
      <c r="AL123" s="15">
        <f t="shared" si="89"/>
        <v>312.57599999999996</v>
      </c>
      <c r="AM123" s="15"/>
      <c r="AN123" s="15">
        <f t="shared" si="90"/>
        <v>11.543999999999999</v>
      </c>
      <c r="AO123" s="15"/>
      <c r="AP123" s="15">
        <f t="shared" si="91"/>
        <v>10.656000000000001</v>
      </c>
      <c r="AQ123" s="15"/>
      <c r="AR123" s="15">
        <f t="shared" si="92"/>
        <v>23.532</v>
      </c>
      <c r="AS123" s="15"/>
      <c r="AT123" s="15">
        <f t="shared" si="93"/>
        <v>35.520000000000003</v>
      </c>
      <c r="AU123" s="15"/>
      <c r="AV123" s="15">
        <f t="shared" si="94"/>
        <v>50.172000000000004</v>
      </c>
      <c r="AW123" s="15"/>
      <c r="AX123" s="15">
        <f t="shared" si="95"/>
        <v>443.99999999999994</v>
      </c>
      <c r="AZ123" s="12" t="s">
        <v>174</v>
      </c>
      <c r="BA123" s="15">
        <f t="shared" si="96"/>
        <v>0</v>
      </c>
    </row>
    <row r="124" spans="1:53" x14ac:dyDescent="0.2">
      <c r="A124" s="4" t="s">
        <v>11</v>
      </c>
      <c r="B124" s="5" t="s">
        <v>82</v>
      </c>
      <c r="C124" s="5" t="s">
        <v>274</v>
      </c>
      <c r="D124" s="5">
        <v>100141</v>
      </c>
      <c r="E124" s="12">
        <f>2155-1269</f>
        <v>886</v>
      </c>
      <c r="G124" s="12">
        <v>6.4820000000000002</v>
      </c>
      <c r="H124" s="12">
        <v>13.82</v>
      </c>
      <c r="J124" s="12">
        <v>1</v>
      </c>
      <c r="K124" s="12">
        <v>26.172000000000001</v>
      </c>
      <c r="L124" s="12">
        <v>0.97799999999999998</v>
      </c>
      <c r="M124" s="12">
        <v>0.73399999999999999</v>
      </c>
      <c r="N124" s="12">
        <v>19.812999999999999</v>
      </c>
      <c r="P124" s="12">
        <v>121.81100000000001</v>
      </c>
      <c r="R124" s="12">
        <v>48.798000000000002</v>
      </c>
      <c r="S124" s="12">
        <v>33.51</v>
      </c>
      <c r="T124" s="12">
        <v>144.31399999999999</v>
      </c>
      <c r="U124" s="12">
        <v>73.38</v>
      </c>
      <c r="V124" s="12">
        <v>218.55</v>
      </c>
      <c r="W124" s="12">
        <v>21.524999999999999</v>
      </c>
      <c r="X124" s="12">
        <v>11.984999999999999</v>
      </c>
      <c r="Y124" s="12">
        <v>0.61199999999999999</v>
      </c>
      <c r="AD124" s="12">
        <f t="shared" si="87"/>
        <v>743.48400000000004</v>
      </c>
      <c r="AF124" s="15">
        <v>0</v>
      </c>
      <c r="AH124" s="15">
        <v>0</v>
      </c>
      <c r="AI124" s="15"/>
      <c r="AJ124" s="15">
        <f t="shared" si="88"/>
        <v>886</v>
      </c>
      <c r="AK124" s="15"/>
      <c r="AL124" s="15">
        <f t="shared" si="89"/>
        <v>623.74399999999991</v>
      </c>
      <c r="AM124" s="15"/>
      <c r="AN124" s="15">
        <f t="shared" si="90"/>
        <v>23.035999999999998</v>
      </c>
      <c r="AO124" s="15"/>
      <c r="AP124" s="15">
        <f t="shared" si="91"/>
        <v>21.263999999999999</v>
      </c>
      <c r="AQ124" s="15"/>
      <c r="AR124" s="15">
        <f t="shared" si="92"/>
        <v>46.957999999999998</v>
      </c>
      <c r="AS124" s="15"/>
      <c r="AT124" s="15">
        <f t="shared" si="93"/>
        <v>70.88</v>
      </c>
      <c r="AU124" s="15"/>
      <c r="AV124" s="15">
        <f t="shared" si="94"/>
        <v>100.11800000000001</v>
      </c>
      <c r="AW124" s="15"/>
      <c r="AX124" s="15">
        <f t="shared" si="95"/>
        <v>885.99999999999989</v>
      </c>
      <c r="AZ124" s="12" t="s">
        <v>174</v>
      </c>
      <c r="BA124" s="15">
        <f t="shared" si="96"/>
        <v>0</v>
      </c>
    </row>
    <row r="125" spans="1:53" x14ac:dyDescent="0.2">
      <c r="A125" s="4" t="s">
        <v>11</v>
      </c>
      <c r="B125" s="5" t="s">
        <v>83</v>
      </c>
      <c r="C125" s="5" t="s">
        <v>273</v>
      </c>
      <c r="D125" s="5">
        <v>100142</v>
      </c>
      <c r="E125" s="12">
        <v>172</v>
      </c>
      <c r="G125" s="12">
        <v>1.2569999999999999</v>
      </c>
      <c r="H125" s="12">
        <v>2.6789999999999998</v>
      </c>
      <c r="K125" s="12">
        <v>5.0739999999999998</v>
      </c>
      <c r="N125" s="12">
        <v>3.8410000000000002</v>
      </c>
      <c r="P125" s="12">
        <v>23.614999999999998</v>
      </c>
      <c r="R125" s="12">
        <v>9.4600000000000009</v>
      </c>
      <c r="S125" s="12">
        <v>6.4969999999999999</v>
      </c>
      <c r="T125" s="12">
        <v>27.978000000000002</v>
      </c>
      <c r="U125" s="12">
        <v>14.226000000000001</v>
      </c>
      <c r="V125" s="12">
        <v>42.37</v>
      </c>
      <c r="W125" s="12">
        <v>4.173</v>
      </c>
      <c r="X125" s="12">
        <v>2.3239999999999998</v>
      </c>
      <c r="AD125" s="12">
        <f t="shared" si="87"/>
        <v>143.494</v>
      </c>
      <c r="AF125" s="15">
        <v>-144</v>
      </c>
      <c r="AH125" s="15">
        <v>0</v>
      </c>
      <c r="AI125" s="15"/>
      <c r="AJ125" s="15">
        <f t="shared" si="88"/>
        <v>28</v>
      </c>
      <c r="AK125" s="15"/>
      <c r="AL125" s="15">
        <f t="shared" si="89"/>
        <v>19.712</v>
      </c>
      <c r="AM125" s="15"/>
      <c r="AN125" s="15">
        <f t="shared" si="90"/>
        <v>0.72799999999999998</v>
      </c>
      <c r="AO125" s="15"/>
      <c r="AP125" s="15">
        <f t="shared" si="91"/>
        <v>0.67200000000000004</v>
      </c>
      <c r="AQ125" s="15"/>
      <c r="AR125" s="15">
        <f t="shared" si="92"/>
        <v>1.484</v>
      </c>
      <c r="AS125" s="15"/>
      <c r="AT125" s="15">
        <f t="shared" si="93"/>
        <v>2.2400000000000002</v>
      </c>
      <c r="AU125" s="15"/>
      <c r="AV125" s="15">
        <f t="shared" si="94"/>
        <v>3.1640000000000001</v>
      </c>
      <c r="AW125" s="15"/>
      <c r="AX125" s="15">
        <f t="shared" si="95"/>
        <v>28.000000000000007</v>
      </c>
      <c r="AZ125" s="12" t="s">
        <v>285</v>
      </c>
      <c r="BA125" s="15">
        <f t="shared" si="96"/>
        <v>0</v>
      </c>
    </row>
    <row r="126" spans="1:53" x14ac:dyDescent="0.2">
      <c r="A126" s="4" t="s">
        <v>11</v>
      </c>
      <c r="B126" t="s">
        <v>238</v>
      </c>
      <c r="C126" t="s">
        <v>87</v>
      </c>
      <c r="D126">
        <v>100218</v>
      </c>
      <c r="E126" s="12">
        <v>500</v>
      </c>
      <c r="AD126" s="12">
        <f t="shared" si="87"/>
        <v>0</v>
      </c>
      <c r="AF126" s="15">
        <f t="shared" si="97"/>
        <v>0</v>
      </c>
      <c r="AH126" s="15">
        <v>0</v>
      </c>
      <c r="AI126" s="15"/>
      <c r="AJ126" s="15">
        <f t="shared" si="88"/>
        <v>500</v>
      </c>
      <c r="AK126" s="15"/>
      <c r="AL126" s="15">
        <f t="shared" si="89"/>
        <v>352</v>
      </c>
      <c r="AM126" s="15"/>
      <c r="AN126" s="15">
        <f t="shared" si="90"/>
        <v>13</v>
      </c>
      <c r="AO126" s="15"/>
      <c r="AP126" s="15">
        <f t="shared" si="91"/>
        <v>12</v>
      </c>
      <c r="AQ126" s="15"/>
      <c r="AR126" s="15">
        <f t="shared" si="92"/>
        <v>26.5</v>
      </c>
      <c r="AS126" s="15"/>
      <c r="AT126" s="15">
        <f t="shared" si="93"/>
        <v>40</v>
      </c>
      <c r="AU126" s="15"/>
      <c r="AV126" s="15">
        <f t="shared" si="94"/>
        <v>56.5</v>
      </c>
      <c r="AW126" s="15"/>
      <c r="AX126" s="15">
        <f t="shared" si="95"/>
        <v>500</v>
      </c>
      <c r="AZ126" s="12" t="s">
        <v>174</v>
      </c>
      <c r="BA126" s="15">
        <f t="shared" si="96"/>
        <v>0</v>
      </c>
    </row>
    <row r="127" spans="1:53" x14ac:dyDescent="0.2">
      <c r="A127" s="4" t="s">
        <v>11</v>
      </c>
      <c r="B127" t="s">
        <v>237</v>
      </c>
      <c r="C127" t="s">
        <v>229</v>
      </c>
      <c r="D127">
        <v>100808</v>
      </c>
      <c r="E127" s="12">
        <v>944</v>
      </c>
      <c r="G127" s="12">
        <v>18.364000000000001</v>
      </c>
      <c r="H127" s="12">
        <v>32.418999999999997</v>
      </c>
      <c r="I127" s="12">
        <v>2.2570000000000001</v>
      </c>
      <c r="J127" s="12">
        <v>17.748000000000001</v>
      </c>
      <c r="K127" s="12">
        <v>97.257000000000005</v>
      </c>
      <c r="L127" s="12">
        <v>86.075000000000003</v>
      </c>
      <c r="O127" s="12">
        <v>79.611000000000004</v>
      </c>
      <c r="P127" s="12">
        <v>207.13300000000001</v>
      </c>
      <c r="R127" s="12">
        <v>27.597000000000001</v>
      </c>
      <c r="S127" s="12">
        <v>14.26</v>
      </c>
      <c r="T127" s="12">
        <v>117.98099999999999</v>
      </c>
      <c r="U127" s="12">
        <v>81.561000000000007</v>
      </c>
      <c r="V127" s="12">
        <v>142.5</v>
      </c>
      <c r="W127" s="12">
        <v>17.748000000000001</v>
      </c>
      <c r="AA127" s="12">
        <v>1.129</v>
      </c>
      <c r="AD127" s="12">
        <f t="shared" si="87"/>
        <v>943.6400000000001</v>
      </c>
      <c r="AF127" s="15">
        <f t="shared" si="97"/>
        <v>-943.6400000000001</v>
      </c>
      <c r="AH127" s="15">
        <v>0</v>
      </c>
      <c r="AI127" s="15"/>
      <c r="AJ127" s="15">
        <f t="shared" si="88"/>
        <v>0</v>
      </c>
      <c r="AK127" s="15"/>
      <c r="AL127" s="15">
        <f t="shared" si="89"/>
        <v>0</v>
      </c>
      <c r="AM127" s="15"/>
      <c r="AN127" s="15">
        <f t="shared" si="90"/>
        <v>0</v>
      </c>
      <c r="AO127" s="15"/>
      <c r="AP127" s="15">
        <f t="shared" si="91"/>
        <v>0</v>
      </c>
      <c r="AQ127" s="15"/>
      <c r="AR127" s="15">
        <f t="shared" si="92"/>
        <v>0</v>
      </c>
      <c r="AS127" s="15"/>
      <c r="AT127" s="15">
        <f t="shared" si="93"/>
        <v>0</v>
      </c>
      <c r="AU127" s="15"/>
      <c r="AV127" s="15">
        <f t="shared" si="94"/>
        <v>0</v>
      </c>
      <c r="AW127" s="15"/>
      <c r="AX127" s="15">
        <f t="shared" si="95"/>
        <v>0</v>
      </c>
      <c r="AZ127" s="12" t="s">
        <v>194</v>
      </c>
      <c r="BA127" s="15">
        <f t="shared" si="96"/>
        <v>0</v>
      </c>
    </row>
    <row r="128" spans="1:53" x14ac:dyDescent="0.2">
      <c r="A128" s="4" t="s">
        <v>11</v>
      </c>
      <c r="B128" s="5" t="s">
        <v>79</v>
      </c>
      <c r="C128" s="5" t="s">
        <v>265</v>
      </c>
      <c r="D128" s="5">
        <v>102742</v>
      </c>
      <c r="E128" s="12">
        <v>404</v>
      </c>
      <c r="AD128" s="12">
        <f t="shared" si="87"/>
        <v>0</v>
      </c>
      <c r="AF128" s="15">
        <f t="shared" si="97"/>
        <v>0</v>
      </c>
      <c r="AH128" s="15">
        <v>0</v>
      </c>
      <c r="AI128" s="15"/>
      <c r="AJ128" s="15">
        <f t="shared" si="88"/>
        <v>404</v>
      </c>
      <c r="AK128" s="15"/>
      <c r="AL128" s="15">
        <f t="shared" si="89"/>
        <v>284.416</v>
      </c>
      <c r="AM128" s="15"/>
      <c r="AN128" s="15">
        <f t="shared" si="90"/>
        <v>10.504</v>
      </c>
      <c r="AO128" s="15"/>
      <c r="AP128" s="15">
        <f t="shared" si="91"/>
        <v>9.6959999999999997</v>
      </c>
      <c r="AQ128" s="15"/>
      <c r="AR128" s="15">
        <f t="shared" si="92"/>
        <v>21.411999999999999</v>
      </c>
      <c r="AS128" s="15"/>
      <c r="AT128" s="15">
        <f t="shared" si="93"/>
        <v>32.32</v>
      </c>
      <c r="AU128" s="15"/>
      <c r="AV128" s="15">
        <f t="shared" si="94"/>
        <v>45.652000000000001</v>
      </c>
      <c r="AW128" s="15"/>
      <c r="AX128" s="15">
        <f t="shared" si="95"/>
        <v>404</v>
      </c>
      <c r="AZ128" s="12" t="s">
        <v>174</v>
      </c>
      <c r="BA128" s="15">
        <f t="shared" si="96"/>
        <v>0</v>
      </c>
    </row>
    <row r="129" spans="1:53" x14ac:dyDescent="0.2">
      <c r="A129" s="4" t="s">
        <v>11</v>
      </c>
      <c r="B129" t="s">
        <v>236</v>
      </c>
      <c r="C129" t="s">
        <v>264</v>
      </c>
      <c r="D129">
        <v>102780</v>
      </c>
      <c r="E129" s="12">
        <v>440</v>
      </c>
      <c r="G129" s="12">
        <v>8.2289999999999992</v>
      </c>
      <c r="H129" s="12">
        <v>14.444000000000001</v>
      </c>
      <c r="I129" s="12">
        <v>1.0069999999999999</v>
      </c>
      <c r="J129" s="12">
        <v>9.3230000000000004</v>
      </c>
      <c r="K129" s="12">
        <v>43.506999999999998</v>
      </c>
      <c r="L129" s="12">
        <v>33.965000000000003</v>
      </c>
      <c r="N129" s="12">
        <v>10.548</v>
      </c>
      <c r="O129" s="12">
        <v>34.927999999999997</v>
      </c>
      <c r="P129" s="12">
        <v>54.973999999999997</v>
      </c>
      <c r="R129" s="12">
        <v>16.238</v>
      </c>
      <c r="S129" s="12">
        <v>10.154999999999999</v>
      </c>
      <c r="T129" s="12">
        <v>67.492999999999995</v>
      </c>
      <c r="U129" s="12">
        <v>6.2590000000000003</v>
      </c>
      <c r="V129" s="12">
        <v>71.956999999999994</v>
      </c>
      <c r="W129" s="12">
        <v>4.5519999999999996</v>
      </c>
      <c r="X129" s="12">
        <v>1</v>
      </c>
      <c r="Y129" s="12">
        <v>2.1880000000000002</v>
      </c>
      <c r="AD129" s="12">
        <f t="shared" si="87"/>
        <v>390.767</v>
      </c>
      <c r="AF129" s="15">
        <v>0</v>
      </c>
      <c r="AH129" s="15">
        <v>0</v>
      </c>
      <c r="AI129" s="15"/>
      <c r="AJ129" s="15">
        <f t="shared" si="88"/>
        <v>440</v>
      </c>
      <c r="AK129" s="15"/>
      <c r="AL129" s="15">
        <f t="shared" si="89"/>
        <v>309.76</v>
      </c>
      <c r="AM129" s="15"/>
      <c r="AN129" s="15">
        <f t="shared" si="90"/>
        <v>11.44</v>
      </c>
      <c r="AO129" s="15"/>
      <c r="AP129" s="15">
        <f t="shared" si="91"/>
        <v>10.56</v>
      </c>
      <c r="AQ129" s="15"/>
      <c r="AR129" s="15">
        <f t="shared" si="92"/>
        <v>23.32</v>
      </c>
      <c r="AS129" s="15"/>
      <c r="AT129" s="15">
        <f t="shared" si="93"/>
        <v>35.200000000000003</v>
      </c>
      <c r="AU129" s="15"/>
      <c r="AV129" s="15">
        <f t="shared" si="94"/>
        <v>49.72</v>
      </c>
      <c r="AW129" s="15"/>
      <c r="AX129" s="15">
        <f t="shared" si="95"/>
        <v>440</v>
      </c>
      <c r="AZ129" s="12" t="s">
        <v>174</v>
      </c>
      <c r="BA129" s="15">
        <f t="shared" si="96"/>
        <v>0</v>
      </c>
    </row>
    <row r="130" spans="1:53" x14ac:dyDescent="0.2">
      <c r="A130" s="4" t="s">
        <v>11</v>
      </c>
      <c r="B130" t="s">
        <v>167</v>
      </c>
      <c r="C130" t="s">
        <v>235</v>
      </c>
      <c r="D130">
        <v>103082</v>
      </c>
      <c r="E130" s="12">
        <v>2679</v>
      </c>
      <c r="G130" s="12">
        <v>18.866</v>
      </c>
      <c r="H130" s="12">
        <v>36.978000000000002</v>
      </c>
      <c r="I130" s="12">
        <v>3.3540000000000001</v>
      </c>
      <c r="J130" s="12">
        <v>21.297999999999998</v>
      </c>
      <c r="K130" s="12">
        <v>104.059</v>
      </c>
      <c r="L130" s="12">
        <v>108.839</v>
      </c>
      <c r="N130" s="12">
        <v>391.83600000000001</v>
      </c>
      <c r="P130" s="12">
        <v>336.411</v>
      </c>
      <c r="Q130" s="12">
        <v>402.40100000000001</v>
      </c>
      <c r="R130" s="12">
        <v>41.338999999999999</v>
      </c>
      <c r="S130" s="12">
        <v>21.969000000000001</v>
      </c>
      <c r="T130" s="12">
        <v>331.96600000000001</v>
      </c>
      <c r="U130" s="12">
        <v>73.37</v>
      </c>
      <c r="V130" s="12">
        <v>223.88200000000001</v>
      </c>
      <c r="W130" s="12">
        <v>280.48200000000003</v>
      </c>
      <c r="AD130" s="12">
        <f t="shared" si="87"/>
        <v>2397.0500000000002</v>
      </c>
      <c r="AF130" s="15">
        <f t="shared" si="97"/>
        <v>-2397.0500000000002</v>
      </c>
      <c r="AH130" s="15">
        <v>0</v>
      </c>
      <c r="AI130" s="15"/>
      <c r="AJ130" s="15">
        <f t="shared" si="88"/>
        <v>282</v>
      </c>
      <c r="AK130" s="15"/>
      <c r="AL130" s="15">
        <f t="shared" si="89"/>
        <v>198.52799999999999</v>
      </c>
      <c r="AM130" s="15"/>
      <c r="AN130" s="15">
        <f t="shared" si="90"/>
        <v>7.3319999999999999</v>
      </c>
      <c r="AO130" s="15"/>
      <c r="AP130" s="15">
        <f t="shared" si="91"/>
        <v>6.7679999999999998</v>
      </c>
      <c r="AQ130" s="15"/>
      <c r="AR130" s="15">
        <f t="shared" si="92"/>
        <v>14.946</v>
      </c>
      <c r="AS130" s="15"/>
      <c r="AT130" s="15">
        <f t="shared" si="93"/>
        <v>22.56</v>
      </c>
      <c r="AU130" s="15"/>
      <c r="AV130" s="15">
        <f t="shared" si="94"/>
        <v>31.866</v>
      </c>
      <c r="AW130" s="15"/>
      <c r="AX130" s="15">
        <f t="shared" si="95"/>
        <v>282</v>
      </c>
      <c r="AZ130" s="12" t="s">
        <v>194</v>
      </c>
      <c r="BA130" s="15">
        <f t="shared" si="96"/>
        <v>0</v>
      </c>
    </row>
    <row r="131" spans="1:53" x14ac:dyDescent="0.2">
      <c r="A131" s="4" t="s">
        <v>11</v>
      </c>
      <c r="B131" t="s">
        <v>85</v>
      </c>
      <c r="C131" t="s">
        <v>234</v>
      </c>
      <c r="D131">
        <v>103083</v>
      </c>
      <c r="E131" s="12">
        <v>11023</v>
      </c>
      <c r="G131" s="12">
        <v>151.702</v>
      </c>
      <c r="H131" s="12">
        <v>266.28500000000003</v>
      </c>
      <c r="I131" s="12">
        <v>20.172999999999998</v>
      </c>
      <c r="J131" s="12">
        <v>171.875</v>
      </c>
      <c r="K131" s="12">
        <v>802.88800000000003</v>
      </c>
      <c r="L131" s="12">
        <v>868.24900000000002</v>
      </c>
      <c r="N131" s="12">
        <v>194.46799999999999</v>
      </c>
      <c r="O131" s="12">
        <v>640.697</v>
      </c>
      <c r="P131" s="12">
        <v>2732.2420000000002</v>
      </c>
      <c r="Q131" s="12">
        <v>7.2619999999999996</v>
      </c>
      <c r="R131" s="12">
        <v>306.63099999999997</v>
      </c>
      <c r="S131" s="12">
        <v>184.785</v>
      </c>
      <c r="T131" s="12">
        <v>1534.768</v>
      </c>
      <c r="U131" s="12">
        <v>424.44200000000001</v>
      </c>
      <c r="V131" s="12">
        <v>1375.8040000000001</v>
      </c>
      <c r="W131" s="12">
        <v>82.92</v>
      </c>
      <c r="X131" s="12">
        <v>77.465000000000003</v>
      </c>
      <c r="Y131" s="12">
        <v>3.6789999999999998</v>
      </c>
      <c r="AD131" s="12">
        <f t="shared" si="87"/>
        <v>9846.3350000000009</v>
      </c>
      <c r="AF131" s="15">
        <f t="shared" si="97"/>
        <v>-9846.3350000000009</v>
      </c>
      <c r="AH131" s="15">
        <v>0</v>
      </c>
      <c r="AI131" s="15"/>
      <c r="AJ131" s="15">
        <f t="shared" si="88"/>
        <v>1177</v>
      </c>
      <c r="AK131" s="15"/>
      <c r="AL131" s="15">
        <f t="shared" si="89"/>
        <v>828.60799999999995</v>
      </c>
      <c r="AM131" s="15"/>
      <c r="AN131" s="15">
        <f t="shared" si="90"/>
        <v>30.602</v>
      </c>
      <c r="AO131" s="15"/>
      <c r="AP131" s="15">
        <f t="shared" si="91"/>
        <v>28.248000000000001</v>
      </c>
      <c r="AQ131" s="15"/>
      <c r="AR131" s="15">
        <f t="shared" si="92"/>
        <v>62.381</v>
      </c>
      <c r="AS131" s="15"/>
      <c r="AT131" s="15">
        <f t="shared" si="93"/>
        <v>94.16</v>
      </c>
      <c r="AU131" s="15"/>
      <c r="AV131" s="15">
        <f t="shared" si="94"/>
        <v>133.001</v>
      </c>
      <c r="AW131" s="15"/>
      <c r="AX131" s="15">
        <f t="shared" si="95"/>
        <v>1177</v>
      </c>
      <c r="AZ131" s="12" t="s">
        <v>277</v>
      </c>
      <c r="BA131" s="15">
        <f t="shared" si="96"/>
        <v>0</v>
      </c>
    </row>
    <row r="132" spans="1:53" x14ac:dyDescent="0.2">
      <c r="A132" s="4" t="s">
        <v>11</v>
      </c>
      <c r="B132" t="s">
        <v>84</v>
      </c>
      <c r="C132" t="s">
        <v>229</v>
      </c>
      <c r="D132">
        <v>103230</v>
      </c>
      <c r="E132" s="12">
        <v>186</v>
      </c>
      <c r="G132" s="12">
        <v>3.625</v>
      </c>
      <c r="H132" s="12">
        <v>6.4009999999999998</v>
      </c>
      <c r="I132" s="12">
        <v>1</v>
      </c>
      <c r="J132" s="12">
        <v>3.504</v>
      </c>
      <c r="K132" s="12">
        <v>19.201000000000001</v>
      </c>
      <c r="L132" s="12">
        <v>16.5</v>
      </c>
      <c r="O132" s="12">
        <v>15.718</v>
      </c>
      <c r="P132" s="12">
        <v>40</v>
      </c>
      <c r="R132" s="12">
        <v>5.4480000000000004</v>
      </c>
      <c r="S132" s="12">
        <v>2.8149999999999999</v>
      </c>
      <c r="T132" s="12">
        <v>23.292999999999999</v>
      </c>
      <c r="U132" s="12">
        <v>16.100000000000001</v>
      </c>
      <c r="V132" s="12">
        <v>28.134</v>
      </c>
      <c r="W132" s="12">
        <v>3.504</v>
      </c>
      <c r="AA132" s="12">
        <v>1</v>
      </c>
      <c r="AD132" s="12">
        <f t="shared" si="87"/>
        <v>186.24299999999997</v>
      </c>
      <c r="AF132" s="15">
        <f t="shared" si="97"/>
        <v>-186.24299999999997</v>
      </c>
      <c r="AH132" s="15">
        <v>0</v>
      </c>
      <c r="AI132" s="15"/>
      <c r="AJ132" s="15">
        <f t="shared" si="88"/>
        <v>0</v>
      </c>
      <c r="AK132" s="15"/>
      <c r="AL132" s="15">
        <f t="shared" si="89"/>
        <v>0</v>
      </c>
      <c r="AM132" s="15"/>
      <c r="AN132" s="15">
        <f t="shared" si="90"/>
        <v>0</v>
      </c>
      <c r="AO132" s="15"/>
      <c r="AP132" s="15">
        <f t="shared" si="91"/>
        <v>0</v>
      </c>
      <c r="AQ132" s="15"/>
      <c r="AR132" s="15">
        <f t="shared" si="92"/>
        <v>0</v>
      </c>
      <c r="AS132" s="15"/>
      <c r="AT132" s="15">
        <f t="shared" si="93"/>
        <v>0</v>
      </c>
      <c r="AU132" s="15"/>
      <c r="AV132" s="15">
        <f t="shared" si="94"/>
        <v>0</v>
      </c>
      <c r="AW132" s="15"/>
      <c r="AX132" s="15">
        <f t="shared" si="95"/>
        <v>0</v>
      </c>
      <c r="AZ132" s="12" t="s">
        <v>194</v>
      </c>
      <c r="BA132" s="15">
        <f t="shared" si="96"/>
        <v>0</v>
      </c>
    </row>
    <row r="133" spans="1:53" x14ac:dyDescent="0.2">
      <c r="A133" s="4" t="s">
        <v>11</v>
      </c>
      <c r="B133" t="s">
        <v>80</v>
      </c>
      <c r="C133" t="s">
        <v>243</v>
      </c>
      <c r="D133">
        <v>140155</v>
      </c>
      <c r="E133" s="12">
        <f>1147-1147</f>
        <v>0</v>
      </c>
      <c r="AD133" s="12">
        <f t="shared" si="87"/>
        <v>0</v>
      </c>
      <c r="AF133" s="15">
        <f t="shared" si="97"/>
        <v>0</v>
      </c>
      <c r="AH133" s="15">
        <v>0</v>
      </c>
      <c r="AI133" s="15"/>
      <c r="AJ133" s="15">
        <f t="shared" si="88"/>
        <v>0</v>
      </c>
      <c r="AK133" s="15"/>
      <c r="AL133" s="15">
        <f t="shared" si="89"/>
        <v>0</v>
      </c>
      <c r="AM133" s="15"/>
      <c r="AN133" s="15">
        <f t="shared" si="90"/>
        <v>0</v>
      </c>
      <c r="AO133" s="15"/>
      <c r="AP133" s="15">
        <f t="shared" si="91"/>
        <v>0</v>
      </c>
      <c r="AQ133" s="15"/>
      <c r="AR133" s="15">
        <f t="shared" si="92"/>
        <v>0</v>
      </c>
      <c r="AS133" s="15"/>
      <c r="AT133" s="15">
        <f t="shared" si="93"/>
        <v>0</v>
      </c>
      <c r="AU133" s="15"/>
      <c r="AV133" s="15">
        <f t="shared" si="94"/>
        <v>0</v>
      </c>
      <c r="AW133" s="15"/>
      <c r="AX133" s="15">
        <f t="shared" si="95"/>
        <v>0</v>
      </c>
      <c r="AZ133" s="12" t="s">
        <v>174</v>
      </c>
      <c r="BA133" s="15">
        <f t="shared" si="96"/>
        <v>0</v>
      </c>
    </row>
    <row r="134" spans="1:53" x14ac:dyDescent="0.2">
      <c r="A134" s="4" t="s">
        <v>11</v>
      </c>
      <c r="B134" t="s">
        <v>86</v>
      </c>
      <c r="C134" t="s">
        <v>229</v>
      </c>
      <c r="D134">
        <v>140269</v>
      </c>
      <c r="E134" s="12">
        <v>500</v>
      </c>
      <c r="G134" s="12">
        <v>9.73</v>
      </c>
      <c r="H134" s="12">
        <v>17.178000000000001</v>
      </c>
      <c r="I134" s="12">
        <v>1.196</v>
      </c>
      <c r="J134" s="12">
        <v>9.4039999999999999</v>
      </c>
      <c r="K134" s="12">
        <v>51.533000000000001</v>
      </c>
      <c r="L134" s="12">
        <v>45.607999999999997</v>
      </c>
      <c r="O134" s="12">
        <v>42.183</v>
      </c>
      <c r="P134" s="12">
        <v>109.752</v>
      </c>
      <c r="R134" s="12">
        <v>14.622999999999999</v>
      </c>
      <c r="S134" s="12">
        <v>7.556</v>
      </c>
      <c r="T134" s="12">
        <v>62.514000000000003</v>
      </c>
      <c r="U134" s="12">
        <v>43.216000000000001</v>
      </c>
      <c r="V134" s="12">
        <v>75.506</v>
      </c>
      <c r="W134" s="12">
        <v>9.4039999999999999</v>
      </c>
      <c r="AA134" s="12">
        <v>0.59699999999999998</v>
      </c>
      <c r="AD134" s="12">
        <f t="shared" si="87"/>
        <v>500</v>
      </c>
      <c r="AF134" s="15">
        <f t="shared" si="97"/>
        <v>-500</v>
      </c>
      <c r="AH134" s="15">
        <v>0</v>
      </c>
      <c r="AI134" s="15"/>
      <c r="AJ134" s="15">
        <f t="shared" si="88"/>
        <v>0</v>
      </c>
      <c r="AK134" s="15"/>
      <c r="AL134" s="15">
        <f t="shared" si="89"/>
        <v>0</v>
      </c>
      <c r="AM134" s="15"/>
      <c r="AN134" s="15">
        <f t="shared" si="90"/>
        <v>0</v>
      </c>
      <c r="AO134" s="15"/>
      <c r="AP134" s="15">
        <f t="shared" si="91"/>
        <v>0</v>
      </c>
      <c r="AQ134" s="15"/>
      <c r="AR134" s="15">
        <f t="shared" si="92"/>
        <v>0</v>
      </c>
      <c r="AS134" s="15"/>
      <c r="AT134" s="15">
        <f t="shared" si="93"/>
        <v>0</v>
      </c>
      <c r="AU134" s="15"/>
      <c r="AV134" s="15">
        <f t="shared" si="94"/>
        <v>0</v>
      </c>
      <c r="AW134" s="15"/>
      <c r="AX134" s="15">
        <f t="shared" si="95"/>
        <v>0</v>
      </c>
      <c r="AZ134" s="12" t="s">
        <v>194</v>
      </c>
      <c r="BA134" s="15">
        <f t="shared" si="96"/>
        <v>0</v>
      </c>
    </row>
    <row r="135" spans="1:53" x14ac:dyDescent="0.2"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</row>
    <row r="136" spans="1:53" s="11" customFormat="1" x14ac:dyDescent="0.2">
      <c r="A136" s="6"/>
      <c r="B136" s="6" t="s">
        <v>256</v>
      </c>
      <c r="C136" s="6"/>
      <c r="D136" s="6"/>
      <c r="E136" s="20">
        <f>SUM(E118:E134)</f>
        <v>22580</v>
      </c>
      <c r="F136" s="20"/>
      <c r="G136" s="20">
        <f t="shared" ref="G136:AD136" si="98">SUM(G118:G134)</f>
        <v>291.78300000000002</v>
      </c>
      <c r="H136" s="20">
        <f t="shared" si="98"/>
        <v>484.24799999999999</v>
      </c>
      <c r="I136" s="20">
        <f t="shared" si="98"/>
        <v>85.61099999999999</v>
      </c>
      <c r="J136" s="20">
        <f t="shared" si="98"/>
        <v>331.16400000000004</v>
      </c>
      <c r="K136" s="20">
        <f t="shared" si="98"/>
        <v>1543.424</v>
      </c>
      <c r="L136" s="20">
        <f t="shared" si="98"/>
        <v>1392.396</v>
      </c>
      <c r="M136" s="20">
        <f t="shared" si="98"/>
        <v>1.423</v>
      </c>
      <c r="N136" s="20">
        <f t="shared" si="98"/>
        <v>809.02300000000002</v>
      </c>
      <c r="O136" s="20">
        <f t="shared" si="98"/>
        <v>1268.9829999999999</v>
      </c>
      <c r="P136" s="20">
        <f t="shared" si="98"/>
        <v>4253.8030000000008</v>
      </c>
      <c r="Q136" s="20">
        <f t="shared" si="98"/>
        <v>409.66300000000001</v>
      </c>
      <c r="R136" s="20">
        <f t="shared" si="98"/>
        <v>674.79000000000008</v>
      </c>
      <c r="S136" s="20">
        <f t="shared" si="98"/>
        <v>400.91999999999996</v>
      </c>
      <c r="T136" s="20">
        <f t="shared" si="98"/>
        <v>2991.6880000000001</v>
      </c>
      <c r="U136" s="20">
        <f t="shared" si="98"/>
        <v>949.8420000000001</v>
      </c>
      <c r="V136" s="20">
        <f t="shared" si="98"/>
        <v>2994.4429999999998</v>
      </c>
      <c r="W136" s="20">
        <f t="shared" si="98"/>
        <v>494.61400000000009</v>
      </c>
      <c r="X136" s="20">
        <f t="shared" si="98"/>
        <v>117.572</v>
      </c>
      <c r="Y136" s="20">
        <f t="shared" si="98"/>
        <v>13.248000000000001</v>
      </c>
      <c r="Z136" s="20">
        <f t="shared" si="98"/>
        <v>3.9950000000000001</v>
      </c>
      <c r="AA136" s="20">
        <f t="shared" si="98"/>
        <v>3.4380000000000002</v>
      </c>
      <c r="AB136" s="20">
        <f t="shared" si="98"/>
        <v>0</v>
      </c>
      <c r="AC136" s="20">
        <f t="shared" si="98"/>
        <v>0</v>
      </c>
      <c r="AD136" s="20">
        <f t="shared" si="98"/>
        <v>19516.071</v>
      </c>
      <c r="AE136" s="20"/>
      <c r="AF136" s="20">
        <f>SUM(AF118:AF134)</f>
        <v>-16044.128000000002</v>
      </c>
      <c r="AG136" s="20"/>
      <c r="AH136" s="20">
        <f>SUM(AH118:AH134)</f>
        <v>0</v>
      </c>
      <c r="AI136" s="20"/>
      <c r="AJ136" s="20">
        <f>SUM(AJ118:AJ134)</f>
        <v>6536</v>
      </c>
      <c r="AK136" s="20"/>
      <c r="AL136" s="20">
        <f>SUM(AL118:AL134)</f>
        <v>4601.3439999999991</v>
      </c>
      <c r="AM136" s="20"/>
      <c r="AN136" s="20">
        <f>SUM(AN118:AN134)</f>
        <v>169.93600000000001</v>
      </c>
      <c r="AO136" s="20"/>
      <c r="AP136" s="20">
        <f>SUM(AP118:AP134)</f>
        <v>156.86399999999998</v>
      </c>
      <c r="AQ136" s="20"/>
      <c r="AR136" s="20">
        <f>SUM(AR118:AR134)</f>
        <v>346.40800000000002</v>
      </c>
      <c r="AS136" s="20"/>
      <c r="AT136" s="20">
        <f>SUM(AT118:AT134)</f>
        <v>522.88</v>
      </c>
      <c r="AU136" s="20"/>
      <c r="AV136" s="20">
        <f>SUM(AV118:AV134)</f>
        <v>738.56799999999998</v>
      </c>
      <c r="AW136" s="20"/>
      <c r="AX136" s="20">
        <f>SUM(AX118:AX134)</f>
        <v>6536</v>
      </c>
      <c r="AY136" s="20"/>
      <c r="AZ136" s="20"/>
    </row>
    <row r="137" spans="1:53" x14ac:dyDescent="0.2"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</row>
    <row r="138" spans="1:53" x14ac:dyDescent="0.2">
      <c r="A138" s="2" t="s">
        <v>257</v>
      </c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</row>
    <row r="139" spans="1:53" x14ac:dyDescent="0.2">
      <c r="A139" s="4" t="s">
        <v>10</v>
      </c>
      <c r="B139" t="s">
        <v>77</v>
      </c>
      <c r="C139" t="s">
        <v>78</v>
      </c>
      <c r="D139">
        <v>100001</v>
      </c>
      <c r="E139" s="12">
        <v>2522</v>
      </c>
      <c r="AD139" s="12">
        <f t="shared" ref="AD139:AD150" si="99">SUM(G139:AC139)</f>
        <v>0</v>
      </c>
      <c r="AF139" s="15">
        <f t="shared" ref="AF139:AF150" si="100">-AD139</f>
        <v>0</v>
      </c>
      <c r="AH139" s="15">
        <v>-2522</v>
      </c>
      <c r="AI139" s="15"/>
      <c r="AJ139" s="15">
        <f t="shared" ref="AJ139:AJ150" si="101">ROUND(+E139+AF139+AH139,0)</f>
        <v>0</v>
      </c>
      <c r="AK139" s="15"/>
      <c r="AL139" s="15">
        <f t="shared" ref="AL139:AL150" si="102">+$AJ139*AL$10</f>
        <v>0</v>
      </c>
      <c r="AM139" s="15"/>
      <c r="AN139" s="15">
        <f t="shared" ref="AN139:AN150" si="103">+$AJ139*AN$10</f>
        <v>0</v>
      </c>
      <c r="AO139" s="15"/>
      <c r="AP139" s="15">
        <f t="shared" ref="AP139:AP150" si="104">+$AJ139*AP$10</f>
        <v>0</v>
      </c>
      <c r="AQ139" s="15"/>
      <c r="AR139" s="15">
        <f t="shared" ref="AR139:AR150" si="105">+$AJ139*AR$10</f>
        <v>0</v>
      </c>
      <c r="AS139" s="15"/>
      <c r="AT139" s="15">
        <f t="shared" ref="AT139:AT150" si="106">+$AJ139*AT$10</f>
        <v>0</v>
      </c>
      <c r="AU139" s="15"/>
      <c r="AV139" s="15">
        <f t="shared" ref="AV139:AV150" si="107">+$AJ139*AV$10</f>
        <v>0</v>
      </c>
      <c r="AW139" s="15"/>
      <c r="AX139" s="15">
        <f t="shared" ref="AX139:AX150" si="108">SUM(AK139:AW139)</f>
        <v>0</v>
      </c>
      <c r="AZ139" s="12" t="s">
        <v>174</v>
      </c>
    </row>
    <row r="140" spans="1:53" x14ac:dyDescent="0.2">
      <c r="A140" s="4" t="s">
        <v>11</v>
      </c>
      <c r="B140" s="5" t="s">
        <v>245</v>
      </c>
      <c r="C140" s="5" t="s">
        <v>78</v>
      </c>
      <c r="D140" s="5">
        <v>100005</v>
      </c>
      <c r="E140" s="12">
        <v>9192</v>
      </c>
      <c r="AD140" s="12">
        <f t="shared" si="99"/>
        <v>0</v>
      </c>
      <c r="AF140" s="15">
        <f t="shared" si="100"/>
        <v>0</v>
      </c>
      <c r="AH140" s="15">
        <v>-9192</v>
      </c>
      <c r="AI140" s="15"/>
      <c r="AJ140" s="15">
        <f t="shared" si="101"/>
        <v>0</v>
      </c>
      <c r="AK140" s="15"/>
      <c r="AL140" s="15">
        <f t="shared" si="102"/>
        <v>0</v>
      </c>
      <c r="AM140" s="15"/>
      <c r="AN140" s="15">
        <f t="shared" si="103"/>
        <v>0</v>
      </c>
      <c r="AO140" s="15"/>
      <c r="AP140" s="15">
        <f t="shared" si="104"/>
        <v>0</v>
      </c>
      <c r="AQ140" s="15"/>
      <c r="AR140" s="15">
        <f t="shared" si="105"/>
        <v>0</v>
      </c>
      <c r="AS140" s="15"/>
      <c r="AT140" s="15">
        <f t="shared" si="106"/>
        <v>0</v>
      </c>
      <c r="AU140" s="15"/>
      <c r="AV140" s="15">
        <f t="shared" si="107"/>
        <v>0</v>
      </c>
      <c r="AW140" s="15"/>
      <c r="AX140" s="15">
        <f t="shared" si="108"/>
        <v>0</v>
      </c>
      <c r="AZ140" s="12" t="s">
        <v>174</v>
      </c>
    </row>
    <row r="141" spans="1:53" x14ac:dyDescent="0.2">
      <c r="A141" s="4" t="s">
        <v>11</v>
      </c>
      <c r="B141" s="5" t="s">
        <v>248</v>
      </c>
      <c r="C141" s="5" t="s">
        <v>78</v>
      </c>
      <c r="D141" s="5">
        <v>100007</v>
      </c>
      <c r="E141" s="12">
        <v>0</v>
      </c>
      <c r="AD141" s="12">
        <f t="shared" si="99"/>
        <v>0</v>
      </c>
      <c r="AF141" s="15">
        <f t="shared" si="100"/>
        <v>0</v>
      </c>
      <c r="AH141" s="15">
        <v>0</v>
      </c>
      <c r="AI141" s="15"/>
      <c r="AJ141" s="15">
        <f t="shared" si="101"/>
        <v>0</v>
      </c>
      <c r="AK141" s="15"/>
      <c r="AL141" s="15">
        <f t="shared" si="102"/>
        <v>0</v>
      </c>
      <c r="AM141" s="15"/>
      <c r="AN141" s="15">
        <f t="shared" si="103"/>
        <v>0</v>
      </c>
      <c r="AO141" s="15"/>
      <c r="AP141" s="15">
        <f t="shared" si="104"/>
        <v>0</v>
      </c>
      <c r="AQ141" s="15"/>
      <c r="AR141" s="15">
        <f t="shared" si="105"/>
        <v>0</v>
      </c>
      <c r="AS141" s="15"/>
      <c r="AT141" s="15">
        <f t="shared" si="106"/>
        <v>0</v>
      </c>
      <c r="AU141" s="15"/>
      <c r="AV141" s="15">
        <f t="shared" si="107"/>
        <v>0</v>
      </c>
      <c r="AW141" s="15"/>
      <c r="AX141" s="15">
        <f t="shared" si="108"/>
        <v>0</v>
      </c>
    </row>
    <row r="142" spans="1:53" x14ac:dyDescent="0.2">
      <c r="A142" s="4" t="s">
        <v>11</v>
      </c>
      <c r="B142" s="24" t="s">
        <v>246</v>
      </c>
      <c r="C142" s="5" t="s">
        <v>78</v>
      </c>
      <c r="D142" s="5">
        <v>100111</v>
      </c>
      <c r="E142" s="12">
        <v>79</v>
      </c>
      <c r="AD142" s="12">
        <f t="shared" si="99"/>
        <v>0</v>
      </c>
      <c r="AF142" s="15">
        <f t="shared" si="100"/>
        <v>0</v>
      </c>
      <c r="AH142" s="15">
        <v>-79</v>
      </c>
      <c r="AI142" s="15"/>
      <c r="AJ142" s="15">
        <f t="shared" si="101"/>
        <v>0</v>
      </c>
      <c r="AK142" s="15"/>
      <c r="AL142" s="15">
        <f t="shared" si="102"/>
        <v>0</v>
      </c>
      <c r="AM142" s="15"/>
      <c r="AN142" s="15">
        <f t="shared" si="103"/>
        <v>0</v>
      </c>
      <c r="AO142" s="15"/>
      <c r="AP142" s="15">
        <f t="shared" si="104"/>
        <v>0</v>
      </c>
      <c r="AQ142" s="15"/>
      <c r="AR142" s="15">
        <f t="shared" si="105"/>
        <v>0</v>
      </c>
      <c r="AS142" s="15"/>
      <c r="AT142" s="15">
        <f t="shared" si="106"/>
        <v>0</v>
      </c>
      <c r="AU142" s="15"/>
      <c r="AV142" s="15">
        <f t="shared" si="107"/>
        <v>0</v>
      </c>
      <c r="AW142" s="15"/>
      <c r="AX142" s="15">
        <f t="shared" si="108"/>
        <v>0</v>
      </c>
      <c r="AZ142" s="12" t="s">
        <v>174</v>
      </c>
      <c r="BA142" s="15">
        <f t="shared" ref="BA142:BA150" si="109">+AX142-AJ142</f>
        <v>0</v>
      </c>
    </row>
    <row r="143" spans="1:53" x14ac:dyDescent="0.2">
      <c r="A143" s="4" t="s">
        <v>11</v>
      </c>
      <c r="B143" s="5" t="s">
        <v>249</v>
      </c>
      <c r="C143" s="5" t="s">
        <v>78</v>
      </c>
      <c r="D143" s="5">
        <v>100112</v>
      </c>
      <c r="E143" s="12">
        <v>94945</v>
      </c>
      <c r="G143" s="12">
        <v>69.783000000000001</v>
      </c>
      <c r="H143" s="12">
        <v>243.60400000000001</v>
      </c>
      <c r="I143" s="12">
        <v>30.853000000000002</v>
      </c>
      <c r="J143" s="12">
        <v>332.13299999999998</v>
      </c>
      <c r="K143" s="12">
        <v>234.95099999999999</v>
      </c>
      <c r="L143" s="12">
        <v>1440.6410000000001</v>
      </c>
      <c r="O143" s="12">
        <v>702.41099999999994</v>
      </c>
      <c r="P143" s="12">
        <v>17472.977999999999</v>
      </c>
      <c r="Q143" s="12">
        <v>9466.2890000000007</v>
      </c>
      <c r="R143" s="12">
        <v>5397.9960000000001</v>
      </c>
      <c r="S143" s="12">
        <v>2001.808</v>
      </c>
      <c r="T143" s="12">
        <v>9944.2919999999995</v>
      </c>
      <c r="U143" s="12">
        <v>10384.454</v>
      </c>
      <c r="V143" s="12">
        <v>3020.616</v>
      </c>
      <c r="W143" s="12">
        <v>3220.3670000000002</v>
      </c>
      <c r="X143" s="12">
        <v>3744.75</v>
      </c>
      <c r="Z143" s="12">
        <v>165.35900000000001</v>
      </c>
      <c r="AD143" s="12">
        <f t="shared" si="99"/>
        <v>67873.285000000003</v>
      </c>
      <c r="AF143" s="15">
        <f t="shared" si="100"/>
        <v>-67873.285000000003</v>
      </c>
      <c r="AH143" s="15">
        <v>-27072</v>
      </c>
      <c r="AI143" s="15"/>
      <c r="AJ143" s="15">
        <f t="shared" si="101"/>
        <v>0</v>
      </c>
      <c r="AK143" s="15"/>
      <c r="AL143" s="15">
        <f t="shared" si="102"/>
        <v>0</v>
      </c>
      <c r="AM143" s="15"/>
      <c r="AN143" s="15">
        <f t="shared" si="103"/>
        <v>0</v>
      </c>
      <c r="AO143" s="15"/>
      <c r="AP143" s="15">
        <f t="shared" si="104"/>
        <v>0</v>
      </c>
      <c r="AQ143" s="15"/>
      <c r="AR143" s="15">
        <f t="shared" si="105"/>
        <v>0</v>
      </c>
      <c r="AS143" s="15"/>
      <c r="AT143" s="15">
        <f t="shared" si="106"/>
        <v>0</v>
      </c>
      <c r="AU143" s="15"/>
      <c r="AV143" s="15">
        <f t="shared" si="107"/>
        <v>0</v>
      </c>
      <c r="AW143" s="15"/>
      <c r="AX143" s="15">
        <f t="shared" si="108"/>
        <v>0</v>
      </c>
      <c r="AZ143" s="12" t="s">
        <v>260</v>
      </c>
      <c r="BA143" s="15">
        <f t="shared" si="109"/>
        <v>0</v>
      </c>
    </row>
    <row r="144" spans="1:53" x14ac:dyDescent="0.2">
      <c r="A144" s="4" t="s">
        <v>11</v>
      </c>
      <c r="B144" s="5" t="s">
        <v>250</v>
      </c>
      <c r="C144" s="5" t="s">
        <v>78</v>
      </c>
      <c r="D144" s="5">
        <v>100114</v>
      </c>
      <c r="E144" s="12">
        <v>50100</v>
      </c>
      <c r="AD144" s="12">
        <f t="shared" si="99"/>
        <v>0</v>
      </c>
      <c r="AF144" s="15">
        <f t="shared" si="100"/>
        <v>0</v>
      </c>
      <c r="AH144" s="15">
        <v>-25000</v>
      </c>
      <c r="AI144" s="15"/>
      <c r="AJ144" s="15">
        <f t="shared" si="101"/>
        <v>25100</v>
      </c>
      <c r="AK144" s="15"/>
      <c r="AL144" s="15">
        <f t="shared" si="102"/>
        <v>17670.399999999998</v>
      </c>
      <c r="AM144" s="15"/>
      <c r="AN144" s="15">
        <f t="shared" si="103"/>
        <v>652.6</v>
      </c>
      <c r="AO144" s="15"/>
      <c r="AP144" s="15">
        <f t="shared" si="104"/>
        <v>602.4</v>
      </c>
      <c r="AQ144" s="15"/>
      <c r="AR144" s="15">
        <f t="shared" si="105"/>
        <v>1330.3</v>
      </c>
      <c r="AS144" s="15"/>
      <c r="AT144" s="15">
        <f t="shared" si="106"/>
        <v>2008</v>
      </c>
      <c r="AU144" s="15"/>
      <c r="AV144" s="15">
        <f t="shared" si="107"/>
        <v>2836.3</v>
      </c>
      <c r="AW144" s="15"/>
      <c r="AX144" s="15">
        <f t="shared" si="108"/>
        <v>25099.999999999996</v>
      </c>
      <c r="AZ144" s="12" t="s">
        <v>261</v>
      </c>
      <c r="BA144" s="15">
        <f t="shared" si="109"/>
        <v>0</v>
      </c>
    </row>
    <row r="145" spans="1:53" x14ac:dyDescent="0.2">
      <c r="A145" s="4" t="s">
        <v>11</v>
      </c>
      <c r="B145" s="5" t="s">
        <v>251</v>
      </c>
      <c r="C145" s="5" t="s">
        <v>78</v>
      </c>
      <c r="D145" s="5">
        <v>100115</v>
      </c>
      <c r="E145" s="12">
        <v>210</v>
      </c>
      <c r="AD145" s="12">
        <f t="shared" si="99"/>
        <v>0</v>
      </c>
      <c r="AF145" s="15">
        <f t="shared" si="100"/>
        <v>0</v>
      </c>
      <c r="AH145" s="15">
        <v>-210</v>
      </c>
      <c r="AI145" s="15"/>
      <c r="AJ145" s="15">
        <f t="shared" si="101"/>
        <v>0</v>
      </c>
      <c r="AK145" s="15"/>
      <c r="AL145" s="15">
        <f t="shared" si="102"/>
        <v>0</v>
      </c>
      <c r="AM145" s="15"/>
      <c r="AN145" s="15">
        <f t="shared" si="103"/>
        <v>0</v>
      </c>
      <c r="AO145" s="15"/>
      <c r="AP145" s="15">
        <f t="shared" si="104"/>
        <v>0</v>
      </c>
      <c r="AQ145" s="15"/>
      <c r="AR145" s="15">
        <f t="shared" si="105"/>
        <v>0</v>
      </c>
      <c r="AS145" s="15"/>
      <c r="AT145" s="15">
        <f t="shared" si="106"/>
        <v>0</v>
      </c>
      <c r="AU145" s="15"/>
      <c r="AV145" s="15">
        <f t="shared" si="107"/>
        <v>0</v>
      </c>
      <c r="AW145" s="15"/>
      <c r="AX145" s="15">
        <f t="shared" si="108"/>
        <v>0</v>
      </c>
      <c r="AZ145" s="12" t="s">
        <v>262</v>
      </c>
      <c r="BA145" s="15">
        <f t="shared" si="109"/>
        <v>0</v>
      </c>
    </row>
    <row r="146" spans="1:53" x14ac:dyDescent="0.2">
      <c r="A146" s="4" t="s">
        <v>11</v>
      </c>
      <c r="B146" s="5" t="s">
        <v>252</v>
      </c>
      <c r="C146" s="5" t="s">
        <v>78</v>
      </c>
      <c r="D146" s="5">
        <v>100116</v>
      </c>
      <c r="E146" s="12">
        <v>215</v>
      </c>
      <c r="AD146" s="12">
        <f t="shared" si="99"/>
        <v>0</v>
      </c>
      <c r="AF146" s="15">
        <f t="shared" si="100"/>
        <v>0</v>
      </c>
      <c r="AH146" s="15">
        <v>-215</v>
      </c>
      <c r="AI146" s="15"/>
      <c r="AJ146" s="15">
        <f t="shared" si="101"/>
        <v>0</v>
      </c>
      <c r="AK146" s="15"/>
      <c r="AL146" s="15">
        <f t="shared" si="102"/>
        <v>0</v>
      </c>
      <c r="AM146" s="15"/>
      <c r="AN146" s="15">
        <f t="shared" si="103"/>
        <v>0</v>
      </c>
      <c r="AO146" s="15"/>
      <c r="AP146" s="15">
        <f t="shared" si="104"/>
        <v>0</v>
      </c>
      <c r="AQ146" s="15"/>
      <c r="AR146" s="15">
        <f t="shared" si="105"/>
        <v>0</v>
      </c>
      <c r="AS146" s="15"/>
      <c r="AT146" s="15">
        <f t="shared" si="106"/>
        <v>0</v>
      </c>
      <c r="AU146" s="15"/>
      <c r="AV146" s="15">
        <f t="shared" si="107"/>
        <v>0</v>
      </c>
      <c r="AW146" s="15"/>
      <c r="AX146" s="15">
        <f t="shared" si="108"/>
        <v>0</v>
      </c>
      <c r="AZ146" s="12" t="s">
        <v>262</v>
      </c>
      <c r="BA146" s="15">
        <f t="shared" si="109"/>
        <v>0</v>
      </c>
    </row>
    <row r="147" spans="1:53" x14ac:dyDescent="0.2">
      <c r="A147" s="4" t="s">
        <v>11</v>
      </c>
      <c r="B147" s="24" t="s">
        <v>247</v>
      </c>
      <c r="C147" s="5" t="s">
        <v>78</v>
      </c>
      <c r="D147" s="5">
        <v>100117</v>
      </c>
      <c r="E147" s="12">
        <v>12500</v>
      </c>
      <c r="AD147" s="12">
        <f t="shared" si="99"/>
        <v>0</v>
      </c>
      <c r="AF147" s="15">
        <f t="shared" si="100"/>
        <v>0</v>
      </c>
      <c r="AH147" s="15">
        <v>-12500</v>
      </c>
      <c r="AI147" s="15"/>
      <c r="AJ147" s="15">
        <f t="shared" si="101"/>
        <v>0</v>
      </c>
      <c r="AK147" s="15"/>
      <c r="AL147" s="15">
        <f t="shared" si="102"/>
        <v>0</v>
      </c>
      <c r="AM147" s="15"/>
      <c r="AN147" s="15">
        <f t="shared" si="103"/>
        <v>0</v>
      </c>
      <c r="AO147" s="15"/>
      <c r="AP147" s="15">
        <f t="shared" si="104"/>
        <v>0</v>
      </c>
      <c r="AQ147" s="15"/>
      <c r="AR147" s="15">
        <f t="shared" si="105"/>
        <v>0</v>
      </c>
      <c r="AS147" s="15"/>
      <c r="AT147" s="15">
        <f t="shared" si="106"/>
        <v>0</v>
      </c>
      <c r="AU147" s="15"/>
      <c r="AV147" s="15">
        <f t="shared" si="107"/>
        <v>0</v>
      </c>
      <c r="AW147" s="15"/>
      <c r="AX147" s="15">
        <f t="shared" si="108"/>
        <v>0</v>
      </c>
      <c r="AZ147" s="12" t="s">
        <v>174</v>
      </c>
      <c r="BA147" s="15">
        <f t="shared" si="109"/>
        <v>0</v>
      </c>
    </row>
    <row r="148" spans="1:53" x14ac:dyDescent="0.2">
      <c r="A148" s="4" t="s">
        <v>11</v>
      </c>
      <c r="B148" s="5" t="s">
        <v>253</v>
      </c>
      <c r="C148" s="5" t="s">
        <v>78</v>
      </c>
      <c r="D148" s="5">
        <v>100126</v>
      </c>
      <c r="E148" s="12">
        <v>-1608</v>
      </c>
      <c r="AD148" s="12">
        <f t="shared" si="99"/>
        <v>0</v>
      </c>
      <c r="AF148" s="15">
        <f t="shared" si="100"/>
        <v>0</v>
      </c>
      <c r="AH148" s="15">
        <v>1608</v>
      </c>
      <c r="AI148" s="15"/>
      <c r="AJ148" s="15">
        <f t="shared" si="101"/>
        <v>0</v>
      </c>
      <c r="AK148" s="15"/>
      <c r="AL148" s="15">
        <f t="shared" si="102"/>
        <v>0</v>
      </c>
      <c r="AM148" s="15"/>
      <c r="AN148" s="15">
        <f t="shared" si="103"/>
        <v>0</v>
      </c>
      <c r="AO148" s="15"/>
      <c r="AP148" s="15">
        <f t="shared" si="104"/>
        <v>0</v>
      </c>
      <c r="AQ148" s="15"/>
      <c r="AR148" s="15">
        <f t="shared" si="105"/>
        <v>0</v>
      </c>
      <c r="AS148" s="15"/>
      <c r="AT148" s="15">
        <f t="shared" si="106"/>
        <v>0</v>
      </c>
      <c r="AU148" s="15"/>
      <c r="AV148" s="15">
        <f t="shared" si="107"/>
        <v>0</v>
      </c>
      <c r="AW148" s="15"/>
      <c r="AX148" s="15">
        <f t="shared" si="108"/>
        <v>0</v>
      </c>
      <c r="AZ148" s="12" t="s">
        <v>174</v>
      </c>
      <c r="BA148" s="15">
        <f t="shared" si="109"/>
        <v>0</v>
      </c>
    </row>
    <row r="149" spans="1:53" x14ac:dyDescent="0.2">
      <c r="A149" s="4" t="s">
        <v>11</v>
      </c>
      <c r="B149" s="5" t="s">
        <v>254</v>
      </c>
      <c r="C149" s="5" t="s">
        <v>78</v>
      </c>
      <c r="D149" s="5">
        <v>100869</v>
      </c>
      <c r="E149" s="12">
        <v>0</v>
      </c>
      <c r="AD149" s="12">
        <f t="shared" si="99"/>
        <v>0</v>
      </c>
      <c r="AF149" s="15">
        <f t="shared" si="100"/>
        <v>0</v>
      </c>
      <c r="AH149" s="15">
        <v>0</v>
      </c>
      <c r="AI149" s="15"/>
      <c r="AJ149" s="15">
        <f t="shared" si="101"/>
        <v>0</v>
      </c>
      <c r="AK149" s="15"/>
      <c r="AL149" s="15">
        <f t="shared" si="102"/>
        <v>0</v>
      </c>
      <c r="AM149" s="15"/>
      <c r="AN149" s="15">
        <f t="shared" si="103"/>
        <v>0</v>
      </c>
      <c r="AO149" s="15"/>
      <c r="AP149" s="15">
        <f t="shared" si="104"/>
        <v>0</v>
      </c>
      <c r="AQ149" s="15"/>
      <c r="AR149" s="15">
        <f t="shared" si="105"/>
        <v>0</v>
      </c>
      <c r="AS149" s="15"/>
      <c r="AT149" s="15">
        <f t="shared" si="106"/>
        <v>0</v>
      </c>
      <c r="AU149" s="15"/>
      <c r="AV149" s="15">
        <f t="shared" si="107"/>
        <v>0</v>
      </c>
      <c r="AW149" s="15"/>
      <c r="AX149" s="15">
        <f t="shared" si="108"/>
        <v>0</v>
      </c>
      <c r="BA149" s="15">
        <f t="shared" si="109"/>
        <v>0</v>
      </c>
    </row>
    <row r="150" spans="1:53" x14ac:dyDescent="0.2">
      <c r="A150" s="4" t="s">
        <v>11</v>
      </c>
      <c r="B150" t="s">
        <v>242</v>
      </c>
      <c r="C150" t="s">
        <v>241</v>
      </c>
      <c r="D150">
        <v>100879</v>
      </c>
      <c r="E150" s="12">
        <v>1500</v>
      </c>
      <c r="G150" s="12">
        <v>24</v>
      </c>
      <c r="H150" s="12">
        <v>42.406999999999996</v>
      </c>
      <c r="I150" s="12">
        <v>2.952</v>
      </c>
      <c r="J150" s="12">
        <v>23.216999999999999</v>
      </c>
      <c r="K150" s="12">
        <v>127.22199999999999</v>
      </c>
      <c r="L150" s="12">
        <v>112.59399999999999</v>
      </c>
      <c r="O150" s="12">
        <v>104.14</v>
      </c>
      <c r="P150" s="12">
        <v>246.92099999999999</v>
      </c>
      <c r="R150" s="12">
        <v>36.1</v>
      </c>
      <c r="S150" s="12">
        <v>18.654</v>
      </c>
      <c r="T150" s="12">
        <v>208.011</v>
      </c>
      <c r="U150" s="12">
        <v>106.69</v>
      </c>
      <c r="V150" s="12">
        <v>186.405</v>
      </c>
      <c r="W150" s="12">
        <v>23.216999999999999</v>
      </c>
      <c r="Z150" s="12">
        <v>235.92500000000001</v>
      </c>
      <c r="AA150" s="12">
        <v>1.476</v>
      </c>
      <c r="AD150" s="12">
        <f t="shared" si="99"/>
        <v>1499.931</v>
      </c>
      <c r="AF150" s="15">
        <f t="shared" si="100"/>
        <v>-1499.931</v>
      </c>
      <c r="AH150" s="15">
        <v>0</v>
      </c>
      <c r="AI150" s="15"/>
      <c r="AJ150" s="15">
        <f t="shared" si="101"/>
        <v>0</v>
      </c>
      <c r="AK150" s="15"/>
      <c r="AL150" s="15">
        <f t="shared" si="102"/>
        <v>0</v>
      </c>
      <c r="AM150" s="15"/>
      <c r="AN150" s="15">
        <f t="shared" si="103"/>
        <v>0</v>
      </c>
      <c r="AO150" s="15"/>
      <c r="AP150" s="15">
        <f t="shared" si="104"/>
        <v>0</v>
      </c>
      <c r="AQ150" s="15"/>
      <c r="AR150" s="15">
        <f t="shared" si="105"/>
        <v>0</v>
      </c>
      <c r="AS150" s="15"/>
      <c r="AT150" s="15">
        <f t="shared" si="106"/>
        <v>0</v>
      </c>
      <c r="AU150" s="15"/>
      <c r="AV150" s="15">
        <f t="shared" si="107"/>
        <v>0</v>
      </c>
      <c r="AW150" s="15"/>
      <c r="AX150" s="15">
        <f t="shared" si="108"/>
        <v>0</v>
      </c>
      <c r="AZ150" s="28" t="s">
        <v>291</v>
      </c>
      <c r="BA150" s="15">
        <f t="shared" si="109"/>
        <v>0</v>
      </c>
    </row>
    <row r="151" spans="1:53" x14ac:dyDescent="0.2"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</row>
    <row r="152" spans="1:53" s="11" customFormat="1" x14ac:dyDescent="0.2">
      <c r="A152" s="6"/>
      <c r="B152" s="6" t="s">
        <v>258</v>
      </c>
      <c r="C152" s="6"/>
      <c r="D152" s="6"/>
      <c r="E152" s="20">
        <f>SUM(E139:E151)</f>
        <v>169655</v>
      </c>
      <c r="F152" s="20"/>
      <c r="G152" s="20">
        <f t="shared" ref="G152:AD152" si="110">SUM(G139:G151)</f>
        <v>93.783000000000001</v>
      </c>
      <c r="H152" s="20">
        <f t="shared" si="110"/>
        <v>286.01100000000002</v>
      </c>
      <c r="I152" s="20">
        <f t="shared" si="110"/>
        <v>33.805</v>
      </c>
      <c r="J152" s="20">
        <f t="shared" si="110"/>
        <v>355.34999999999997</v>
      </c>
      <c r="K152" s="20">
        <f t="shared" si="110"/>
        <v>362.173</v>
      </c>
      <c r="L152" s="20">
        <f t="shared" si="110"/>
        <v>1553.2350000000001</v>
      </c>
      <c r="M152" s="20">
        <f t="shared" si="110"/>
        <v>0</v>
      </c>
      <c r="N152" s="20">
        <f t="shared" si="110"/>
        <v>0</v>
      </c>
      <c r="O152" s="20">
        <f t="shared" si="110"/>
        <v>806.55099999999993</v>
      </c>
      <c r="P152" s="20">
        <f t="shared" si="110"/>
        <v>17719.898999999998</v>
      </c>
      <c r="Q152" s="20">
        <f t="shared" si="110"/>
        <v>9466.2890000000007</v>
      </c>
      <c r="R152" s="20">
        <f t="shared" si="110"/>
        <v>5434.0960000000005</v>
      </c>
      <c r="S152" s="20">
        <f t="shared" si="110"/>
        <v>2020.462</v>
      </c>
      <c r="T152" s="20">
        <f t="shared" si="110"/>
        <v>10152.303</v>
      </c>
      <c r="U152" s="20">
        <f t="shared" si="110"/>
        <v>10491.144</v>
      </c>
      <c r="V152" s="20">
        <f t="shared" si="110"/>
        <v>3207.0210000000002</v>
      </c>
      <c r="W152" s="20">
        <f t="shared" si="110"/>
        <v>3243.5840000000003</v>
      </c>
      <c r="X152" s="20">
        <f t="shared" si="110"/>
        <v>3744.75</v>
      </c>
      <c r="Y152" s="20">
        <f t="shared" si="110"/>
        <v>0</v>
      </c>
      <c r="Z152" s="20">
        <f t="shared" si="110"/>
        <v>401.28399999999999</v>
      </c>
      <c r="AA152" s="20">
        <f t="shared" si="110"/>
        <v>1.476</v>
      </c>
      <c r="AB152" s="20">
        <f t="shared" si="110"/>
        <v>0</v>
      </c>
      <c r="AC152" s="20">
        <f t="shared" si="110"/>
        <v>0</v>
      </c>
      <c r="AD152" s="20">
        <f t="shared" si="110"/>
        <v>69373.216</v>
      </c>
      <c r="AE152" s="20"/>
      <c r="AF152" s="20">
        <f>SUM(AF139:AF151)</f>
        <v>-69373.216</v>
      </c>
      <c r="AG152" s="20"/>
      <c r="AH152" s="20">
        <f>SUM(AH139:AH151)</f>
        <v>-75182</v>
      </c>
      <c r="AI152" s="20"/>
      <c r="AJ152" s="20">
        <f>SUM(AJ139:AJ151)</f>
        <v>25100</v>
      </c>
      <c r="AK152" s="20"/>
      <c r="AL152" s="20">
        <f>SUM(AL139:AL151)</f>
        <v>17670.399999999998</v>
      </c>
      <c r="AM152" s="20"/>
      <c r="AN152" s="20">
        <f>SUM(AN139:AN151)</f>
        <v>652.6</v>
      </c>
      <c r="AO152" s="20"/>
      <c r="AP152" s="20">
        <f>SUM(AP139:AP151)</f>
        <v>602.4</v>
      </c>
      <c r="AQ152" s="20"/>
      <c r="AR152" s="20">
        <f>SUM(AR139:AR151)</f>
        <v>1330.3</v>
      </c>
      <c r="AS152" s="20"/>
      <c r="AT152" s="20">
        <f>SUM(AT139:AT151)</f>
        <v>2008</v>
      </c>
      <c r="AU152" s="20"/>
      <c r="AV152" s="20">
        <f>SUM(AV139:AV151)</f>
        <v>2836.3</v>
      </c>
      <c r="AW152" s="20"/>
      <c r="AX152" s="20">
        <f>SUM(AX139:AX151)</f>
        <v>25099.999999999996</v>
      </c>
      <c r="AY152" s="20"/>
      <c r="AZ152" s="20"/>
    </row>
    <row r="153" spans="1:53" x14ac:dyDescent="0.2"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</row>
    <row r="154" spans="1:53" x14ac:dyDescent="0.2">
      <c r="A154" s="2" t="s">
        <v>192</v>
      </c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</row>
    <row r="155" spans="1:53" x14ac:dyDescent="0.2">
      <c r="A155" s="4" t="s">
        <v>11</v>
      </c>
      <c r="B155" t="s">
        <v>115</v>
      </c>
      <c r="C155" t="s">
        <v>197</v>
      </c>
      <c r="D155">
        <v>100021</v>
      </c>
      <c r="E155" s="12">
        <v>265</v>
      </c>
      <c r="AD155" s="12">
        <f t="shared" ref="AD155:AD194" si="111">SUM(G155:AC155)</f>
        <v>0</v>
      </c>
      <c r="AF155" s="15">
        <f t="shared" ref="AF155:AF194" si="112">-AD155</f>
        <v>0</v>
      </c>
      <c r="AH155" s="15">
        <v>-265</v>
      </c>
      <c r="AI155" s="15"/>
      <c r="AJ155" s="15">
        <f t="shared" ref="AJ155:AJ194" si="113">ROUND(+E155+AF155+AH155,0)</f>
        <v>0</v>
      </c>
      <c r="AK155" s="15"/>
      <c r="AL155" s="15">
        <f t="shared" ref="AL155:AL194" si="114">+$AJ155*AL$10</f>
        <v>0</v>
      </c>
      <c r="AM155" s="15"/>
      <c r="AN155" s="15">
        <f t="shared" ref="AN155:AN194" si="115">+$AJ155*AN$10</f>
        <v>0</v>
      </c>
      <c r="AO155" s="15"/>
      <c r="AP155" s="15">
        <f t="shared" ref="AP155:AP194" si="116">+$AJ155*AP$10</f>
        <v>0</v>
      </c>
      <c r="AQ155" s="15"/>
      <c r="AR155" s="15">
        <f t="shared" ref="AR155:AR194" si="117">+$AJ155*AR$10</f>
        <v>0</v>
      </c>
      <c r="AS155" s="15"/>
      <c r="AT155" s="15">
        <f t="shared" ref="AT155:AT194" si="118">+$AJ155*AT$10</f>
        <v>0</v>
      </c>
      <c r="AU155" s="15"/>
      <c r="AV155" s="15">
        <f t="shared" ref="AV155:AV194" si="119">+$AJ155*AV$10</f>
        <v>0</v>
      </c>
      <c r="AW155" s="15"/>
      <c r="AX155" s="15">
        <f t="shared" ref="AX155:AX194" si="120">SUM(AK155:AW155)</f>
        <v>0</v>
      </c>
      <c r="AZ155" s="12" t="s">
        <v>174</v>
      </c>
      <c r="BA155" s="15">
        <f t="shared" ref="BA155:BA194" si="121">+AX155-AJ155</f>
        <v>0</v>
      </c>
    </row>
    <row r="156" spans="1:53" x14ac:dyDescent="0.2">
      <c r="A156" s="4" t="s">
        <v>11</v>
      </c>
      <c r="B156" t="s">
        <v>88</v>
      </c>
      <c r="C156" t="s">
        <v>207</v>
      </c>
      <c r="D156">
        <v>100042</v>
      </c>
      <c r="E156" s="12">
        <v>3434</v>
      </c>
      <c r="P156" s="12">
        <v>2026.296</v>
      </c>
      <c r="T156" s="12">
        <v>1408.104</v>
      </c>
      <c r="AD156" s="12">
        <f t="shared" si="111"/>
        <v>3434.4</v>
      </c>
      <c r="AF156" s="15">
        <f t="shared" si="112"/>
        <v>-3434.4</v>
      </c>
      <c r="AH156" s="15">
        <v>0</v>
      </c>
      <c r="AI156" s="15"/>
      <c r="AJ156" s="15">
        <f t="shared" si="113"/>
        <v>0</v>
      </c>
      <c r="AK156" s="15"/>
      <c r="AL156" s="15">
        <f t="shared" si="114"/>
        <v>0</v>
      </c>
      <c r="AM156" s="15"/>
      <c r="AN156" s="15">
        <f t="shared" si="115"/>
        <v>0</v>
      </c>
      <c r="AO156" s="15"/>
      <c r="AP156" s="15">
        <f t="shared" si="116"/>
        <v>0</v>
      </c>
      <c r="AQ156" s="15"/>
      <c r="AR156" s="15">
        <f t="shared" si="117"/>
        <v>0</v>
      </c>
      <c r="AS156" s="15"/>
      <c r="AT156" s="15">
        <f t="shared" si="118"/>
        <v>0</v>
      </c>
      <c r="AU156" s="15"/>
      <c r="AV156" s="15">
        <f t="shared" si="119"/>
        <v>0</v>
      </c>
      <c r="AW156" s="15"/>
      <c r="AX156" s="15">
        <f t="shared" si="120"/>
        <v>0</v>
      </c>
      <c r="AZ156" s="12" t="s">
        <v>196</v>
      </c>
      <c r="BA156" s="15">
        <f t="shared" si="121"/>
        <v>0</v>
      </c>
    </row>
    <row r="157" spans="1:53" x14ac:dyDescent="0.2">
      <c r="A157" s="4" t="s">
        <v>11</v>
      </c>
      <c r="B157" t="s">
        <v>106</v>
      </c>
      <c r="C157" t="s">
        <v>203</v>
      </c>
      <c r="D157">
        <v>100046</v>
      </c>
      <c r="E157" s="12">
        <v>15251</v>
      </c>
      <c r="AD157" s="12">
        <f t="shared" si="111"/>
        <v>0</v>
      </c>
      <c r="AF157" s="15">
        <f t="shared" si="112"/>
        <v>0</v>
      </c>
      <c r="AH157" s="15">
        <v>-15251</v>
      </c>
      <c r="AI157" s="15"/>
      <c r="AJ157" s="15">
        <f t="shared" si="113"/>
        <v>0</v>
      </c>
      <c r="AK157" s="15"/>
      <c r="AL157" s="15">
        <f t="shared" si="114"/>
        <v>0</v>
      </c>
      <c r="AM157" s="15"/>
      <c r="AN157" s="15">
        <f t="shared" si="115"/>
        <v>0</v>
      </c>
      <c r="AO157" s="15"/>
      <c r="AP157" s="15">
        <f t="shared" si="116"/>
        <v>0</v>
      </c>
      <c r="AQ157" s="15"/>
      <c r="AR157" s="15">
        <f t="shared" si="117"/>
        <v>0</v>
      </c>
      <c r="AS157" s="15"/>
      <c r="AT157" s="15">
        <f t="shared" si="118"/>
        <v>0</v>
      </c>
      <c r="AU157" s="15"/>
      <c r="AV157" s="15">
        <f t="shared" si="119"/>
        <v>0</v>
      </c>
      <c r="AW157" s="15"/>
      <c r="AX157" s="15">
        <f t="shared" si="120"/>
        <v>0</v>
      </c>
      <c r="AZ157" s="12" t="s">
        <v>174</v>
      </c>
      <c r="BA157" s="15">
        <f t="shared" si="121"/>
        <v>0</v>
      </c>
    </row>
    <row r="158" spans="1:53" x14ac:dyDescent="0.2">
      <c r="A158" s="4" t="s">
        <v>11</v>
      </c>
      <c r="B158" t="s">
        <v>116</v>
      </c>
      <c r="C158" t="s">
        <v>197</v>
      </c>
      <c r="D158">
        <v>100061</v>
      </c>
      <c r="E158" s="12">
        <v>3107</v>
      </c>
      <c r="AD158" s="12">
        <f t="shared" si="111"/>
        <v>0</v>
      </c>
      <c r="AF158" s="15">
        <f t="shared" si="112"/>
        <v>0</v>
      </c>
      <c r="AH158" s="15">
        <v>-2000</v>
      </c>
      <c r="AI158" s="15"/>
      <c r="AJ158" s="15">
        <f t="shared" si="113"/>
        <v>1107</v>
      </c>
      <c r="AK158" s="15"/>
      <c r="AL158" s="15">
        <f t="shared" si="114"/>
        <v>779.32799999999997</v>
      </c>
      <c r="AM158" s="15"/>
      <c r="AN158" s="15">
        <f t="shared" si="115"/>
        <v>28.782</v>
      </c>
      <c r="AO158" s="15"/>
      <c r="AP158" s="15">
        <f t="shared" si="116"/>
        <v>26.568000000000001</v>
      </c>
      <c r="AQ158" s="15"/>
      <c r="AR158" s="15">
        <f t="shared" si="117"/>
        <v>58.670999999999999</v>
      </c>
      <c r="AS158" s="15"/>
      <c r="AT158" s="15">
        <f t="shared" si="118"/>
        <v>88.56</v>
      </c>
      <c r="AU158" s="15"/>
      <c r="AV158" s="15">
        <f t="shared" si="119"/>
        <v>125.09100000000001</v>
      </c>
      <c r="AW158" s="15"/>
      <c r="AX158" s="15">
        <f t="shared" si="120"/>
        <v>1107</v>
      </c>
      <c r="AZ158" s="12" t="s">
        <v>174</v>
      </c>
      <c r="BA158" s="15">
        <f t="shared" si="121"/>
        <v>0</v>
      </c>
    </row>
    <row r="159" spans="1:53" x14ac:dyDescent="0.2">
      <c r="A159" s="4" t="s">
        <v>11</v>
      </c>
      <c r="B159" t="s">
        <v>89</v>
      </c>
      <c r="C159" t="s">
        <v>208</v>
      </c>
      <c r="D159">
        <v>100062</v>
      </c>
      <c r="E159" s="12">
        <v>22138</v>
      </c>
      <c r="P159" s="12">
        <v>8564.7129999999997</v>
      </c>
      <c r="Q159" s="12">
        <v>200</v>
      </c>
      <c r="R159" s="12">
        <v>1026.6500000000001</v>
      </c>
      <c r="S159" s="12">
        <v>1700</v>
      </c>
      <c r="T159" s="12">
        <v>5880.3680000000004</v>
      </c>
      <c r="U159" s="12">
        <v>1364.06</v>
      </c>
      <c r="V159" s="12">
        <v>826.65</v>
      </c>
      <c r="W159" s="12">
        <v>900</v>
      </c>
      <c r="AD159" s="12">
        <f t="shared" si="111"/>
        <v>20462.441000000003</v>
      </c>
      <c r="AF159" s="15">
        <v>-19362</v>
      </c>
      <c r="AH159" s="15">
        <v>-2776</v>
      </c>
      <c r="AI159" s="15"/>
      <c r="AJ159" s="15">
        <f t="shared" si="113"/>
        <v>0</v>
      </c>
      <c r="AK159" s="15"/>
      <c r="AL159" s="15">
        <f t="shared" si="114"/>
        <v>0</v>
      </c>
      <c r="AM159" s="15"/>
      <c r="AN159" s="15">
        <f t="shared" si="115"/>
        <v>0</v>
      </c>
      <c r="AO159" s="15"/>
      <c r="AP159" s="15">
        <f t="shared" si="116"/>
        <v>0</v>
      </c>
      <c r="AQ159" s="15"/>
      <c r="AR159" s="15">
        <f t="shared" si="117"/>
        <v>0</v>
      </c>
      <c r="AS159" s="15"/>
      <c r="AT159" s="15">
        <f t="shared" si="118"/>
        <v>0</v>
      </c>
      <c r="AU159" s="15"/>
      <c r="AV159" s="15">
        <f t="shared" si="119"/>
        <v>0</v>
      </c>
      <c r="AW159" s="15"/>
      <c r="AX159" s="15">
        <f t="shared" si="120"/>
        <v>0</v>
      </c>
      <c r="AZ159" s="12" t="s">
        <v>196</v>
      </c>
      <c r="BA159" s="15">
        <f t="shared" si="121"/>
        <v>0</v>
      </c>
    </row>
    <row r="160" spans="1:53" x14ac:dyDescent="0.2">
      <c r="A160" s="4" t="s">
        <v>11</v>
      </c>
      <c r="B160" t="s">
        <v>210</v>
      </c>
      <c r="C160" t="s">
        <v>208</v>
      </c>
      <c r="D160">
        <v>100072</v>
      </c>
      <c r="E160" s="12">
        <v>367</v>
      </c>
      <c r="P160" s="12">
        <v>216.44200000000001</v>
      </c>
      <c r="T160" s="12">
        <v>150.40899999999999</v>
      </c>
      <c r="AD160" s="12">
        <f t="shared" si="111"/>
        <v>366.851</v>
      </c>
      <c r="AF160" s="15">
        <f t="shared" si="112"/>
        <v>-366.851</v>
      </c>
      <c r="AH160" s="15">
        <v>0</v>
      </c>
      <c r="AI160" s="15"/>
      <c r="AJ160" s="15">
        <f t="shared" si="113"/>
        <v>0</v>
      </c>
      <c r="AK160" s="15"/>
      <c r="AL160" s="15">
        <f t="shared" si="114"/>
        <v>0</v>
      </c>
      <c r="AM160" s="15"/>
      <c r="AN160" s="15">
        <f t="shared" si="115"/>
        <v>0</v>
      </c>
      <c r="AO160" s="15"/>
      <c r="AP160" s="15">
        <f t="shared" si="116"/>
        <v>0</v>
      </c>
      <c r="AQ160" s="15"/>
      <c r="AR160" s="15">
        <f t="shared" si="117"/>
        <v>0</v>
      </c>
      <c r="AS160" s="15"/>
      <c r="AT160" s="15">
        <f t="shared" si="118"/>
        <v>0</v>
      </c>
      <c r="AU160" s="15"/>
      <c r="AV160" s="15">
        <f t="shared" si="119"/>
        <v>0</v>
      </c>
      <c r="AW160" s="15"/>
      <c r="AX160" s="15">
        <f t="shared" si="120"/>
        <v>0</v>
      </c>
      <c r="AZ160" s="12" t="s">
        <v>196</v>
      </c>
      <c r="BA160" s="15">
        <f t="shared" si="121"/>
        <v>0</v>
      </c>
    </row>
    <row r="161" spans="1:53" x14ac:dyDescent="0.2">
      <c r="A161" s="4" t="s">
        <v>11</v>
      </c>
      <c r="B161" t="s">
        <v>204</v>
      </c>
      <c r="C161" t="s">
        <v>203</v>
      </c>
      <c r="D161">
        <v>100073</v>
      </c>
      <c r="E161" s="12">
        <v>3659</v>
      </c>
      <c r="L161" s="12">
        <v>194.02099999999999</v>
      </c>
      <c r="P161" s="12">
        <v>194.02099999999999</v>
      </c>
      <c r="Q161" s="12">
        <v>194.02099999999999</v>
      </c>
      <c r="T161" s="12">
        <v>1967.932</v>
      </c>
      <c r="W161" s="12">
        <v>194.02099999999999</v>
      </c>
      <c r="AD161" s="12">
        <f t="shared" si="111"/>
        <v>2744.0160000000001</v>
      </c>
      <c r="AF161" s="15">
        <f t="shared" si="112"/>
        <v>-2744.0160000000001</v>
      </c>
      <c r="AH161" s="15">
        <v>-915</v>
      </c>
      <c r="AI161" s="15"/>
      <c r="AJ161" s="15">
        <f t="shared" si="113"/>
        <v>0</v>
      </c>
      <c r="AK161" s="15"/>
      <c r="AL161" s="15">
        <f t="shared" si="114"/>
        <v>0</v>
      </c>
      <c r="AM161" s="15"/>
      <c r="AN161" s="15">
        <f t="shared" si="115"/>
        <v>0</v>
      </c>
      <c r="AO161" s="15"/>
      <c r="AP161" s="15">
        <f t="shared" si="116"/>
        <v>0</v>
      </c>
      <c r="AQ161" s="15"/>
      <c r="AR161" s="15">
        <f t="shared" si="117"/>
        <v>0</v>
      </c>
      <c r="AS161" s="15"/>
      <c r="AT161" s="15">
        <f t="shared" si="118"/>
        <v>0</v>
      </c>
      <c r="AU161" s="15"/>
      <c r="AV161" s="15">
        <f t="shared" si="119"/>
        <v>0</v>
      </c>
      <c r="AW161" s="15"/>
      <c r="AX161" s="15">
        <f t="shared" si="120"/>
        <v>0</v>
      </c>
      <c r="AZ161" s="12" t="s">
        <v>196</v>
      </c>
      <c r="BA161" s="15">
        <f t="shared" si="121"/>
        <v>0</v>
      </c>
    </row>
    <row r="162" spans="1:53" x14ac:dyDescent="0.2">
      <c r="A162" s="4" t="s">
        <v>11</v>
      </c>
      <c r="B162" t="s">
        <v>209</v>
      </c>
      <c r="C162" t="s">
        <v>208</v>
      </c>
      <c r="D162">
        <v>100085</v>
      </c>
      <c r="E162" s="12">
        <v>673</v>
      </c>
      <c r="P162" s="12">
        <v>397.24700000000001</v>
      </c>
      <c r="T162" s="12">
        <v>276.053</v>
      </c>
      <c r="AD162" s="12">
        <f t="shared" si="111"/>
        <v>673.3</v>
      </c>
      <c r="AF162" s="15">
        <f t="shared" si="112"/>
        <v>-673.3</v>
      </c>
      <c r="AH162" s="15">
        <v>0</v>
      </c>
      <c r="AI162" s="15"/>
      <c r="AJ162" s="15">
        <f t="shared" si="113"/>
        <v>0</v>
      </c>
      <c r="AK162" s="15"/>
      <c r="AL162" s="15">
        <f t="shared" si="114"/>
        <v>0</v>
      </c>
      <c r="AM162" s="15"/>
      <c r="AN162" s="15">
        <f t="shared" si="115"/>
        <v>0</v>
      </c>
      <c r="AO162" s="15"/>
      <c r="AP162" s="15">
        <f t="shared" si="116"/>
        <v>0</v>
      </c>
      <c r="AQ162" s="15"/>
      <c r="AR162" s="15">
        <f t="shared" si="117"/>
        <v>0</v>
      </c>
      <c r="AS162" s="15"/>
      <c r="AT162" s="15">
        <f t="shared" si="118"/>
        <v>0</v>
      </c>
      <c r="AU162" s="15"/>
      <c r="AV162" s="15">
        <f t="shared" si="119"/>
        <v>0</v>
      </c>
      <c r="AW162" s="15"/>
      <c r="AX162" s="15">
        <f t="shared" si="120"/>
        <v>0</v>
      </c>
      <c r="AZ162" s="12" t="s">
        <v>196</v>
      </c>
      <c r="BA162" s="15">
        <f t="shared" si="121"/>
        <v>0</v>
      </c>
    </row>
    <row r="163" spans="1:53" x14ac:dyDescent="0.2">
      <c r="A163" s="4" t="s">
        <v>11</v>
      </c>
      <c r="B163" t="s">
        <v>91</v>
      </c>
      <c r="C163" t="s">
        <v>208</v>
      </c>
      <c r="D163">
        <v>100086</v>
      </c>
      <c r="E163" s="12">
        <v>1155</v>
      </c>
      <c r="P163" s="12">
        <v>1155.1569999999999</v>
      </c>
      <c r="AD163" s="12">
        <f t="shared" si="111"/>
        <v>1155.1569999999999</v>
      </c>
      <c r="AF163" s="15">
        <f t="shared" si="112"/>
        <v>-1155.1569999999999</v>
      </c>
      <c r="AH163" s="15">
        <v>0</v>
      </c>
      <c r="AI163" s="15"/>
      <c r="AJ163" s="15">
        <f t="shared" si="113"/>
        <v>0</v>
      </c>
      <c r="AK163" s="15"/>
      <c r="AL163" s="15">
        <f t="shared" si="114"/>
        <v>0</v>
      </c>
      <c r="AM163" s="15"/>
      <c r="AN163" s="15">
        <f t="shared" si="115"/>
        <v>0</v>
      </c>
      <c r="AO163" s="15"/>
      <c r="AP163" s="15">
        <f t="shared" si="116"/>
        <v>0</v>
      </c>
      <c r="AQ163" s="15"/>
      <c r="AR163" s="15">
        <f t="shared" si="117"/>
        <v>0</v>
      </c>
      <c r="AS163" s="15"/>
      <c r="AT163" s="15">
        <f t="shared" si="118"/>
        <v>0</v>
      </c>
      <c r="AU163" s="15"/>
      <c r="AV163" s="15">
        <f t="shared" si="119"/>
        <v>0</v>
      </c>
      <c r="AW163" s="15"/>
      <c r="AX163" s="15">
        <f t="shared" si="120"/>
        <v>0</v>
      </c>
      <c r="AZ163" s="12" t="s">
        <v>196</v>
      </c>
      <c r="BA163" s="15">
        <f t="shared" si="121"/>
        <v>0</v>
      </c>
    </row>
    <row r="164" spans="1:53" x14ac:dyDescent="0.2">
      <c r="A164" s="4" t="s">
        <v>11</v>
      </c>
      <c r="B164" t="s">
        <v>90</v>
      </c>
      <c r="C164" t="s">
        <v>208</v>
      </c>
      <c r="D164">
        <v>100087</v>
      </c>
      <c r="E164" s="12">
        <v>1028</v>
      </c>
      <c r="P164" s="12">
        <v>606.58600000000001</v>
      </c>
      <c r="T164" s="12">
        <v>421.52600000000001</v>
      </c>
      <c r="AD164" s="12">
        <f t="shared" si="111"/>
        <v>1028.1120000000001</v>
      </c>
      <c r="AF164" s="15">
        <f t="shared" si="112"/>
        <v>-1028.1120000000001</v>
      </c>
      <c r="AH164" s="15">
        <v>0</v>
      </c>
      <c r="AI164" s="15"/>
      <c r="AJ164" s="15">
        <f t="shared" si="113"/>
        <v>0</v>
      </c>
      <c r="AK164" s="15"/>
      <c r="AL164" s="15">
        <f t="shared" si="114"/>
        <v>0</v>
      </c>
      <c r="AM164" s="15"/>
      <c r="AN164" s="15">
        <f t="shared" si="115"/>
        <v>0</v>
      </c>
      <c r="AO164" s="15"/>
      <c r="AP164" s="15">
        <f t="shared" si="116"/>
        <v>0</v>
      </c>
      <c r="AQ164" s="15"/>
      <c r="AR164" s="15">
        <f t="shared" si="117"/>
        <v>0</v>
      </c>
      <c r="AS164" s="15"/>
      <c r="AT164" s="15">
        <f t="shared" si="118"/>
        <v>0</v>
      </c>
      <c r="AU164" s="15"/>
      <c r="AV164" s="15">
        <f t="shared" si="119"/>
        <v>0</v>
      </c>
      <c r="AW164" s="15"/>
      <c r="AX164" s="15">
        <f t="shared" si="120"/>
        <v>0</v>
      </c>
      <c r="AZ164" s="12" t="s">
        <v>196</v>
      </c>
      <c r="BA164" s="15">
        <f t="shared" si="121"/>
        <v>0</v>
      </c>
    </row>
    <row r="165" spans="1:53" x14ac:dyDescent="0.2">
      <c r="A165" s="4" t="s">
        <v>11</v>
      </c>
      <c r="B165" t="s">
        <v>92</v>
      </c>
      <c r="C165" t="s">
        <v>208</v>
      </c>
      <c r="D165">
        <v>100088</v>
      </c>
      <c r="E165" s="12">
        <v>704</v>
      </c>
      <c r="P165" s="12">
        <v>415.065</v>
      </c>
      <c r="T165" s="12">
        <v>288.435</v>
      </c>
      <c r="AD165" s="12">
        <f t="shared" si="111"/>
        <v>703.5</v>
      </c>
      <c r="AF165" s="15">
        <v>-704</v>
      </c>
      <c r="AH165" s="15">
        <v>0</v>
      </c>
      <c r="AI165" s="15"/>
      <c r="AJ165" s="15">
        <f t="shared" si="113"/>
        <v>0</v>
      </c>
      <c r="AK165" s="15"/>
      <c r="AL165" s="15">
        <f t="shared" si="114"/>
        <v>0</v>
      </c>
      <c r="AM165" s="15"/>
      <c r="AN165" s="15">
        <f t="shared" si="115"/>
        <v>0</v>
      </c>
      <c r="AO165" s="15"/>
      <c r="AP165" s="15">
        <f t="shared" si="116"/>
        <v>0</v>
      </c>
      <c r="AQ165" s="15"/>
      <c r="AR165" s="15">
        <f t="shared" si="117"/>
        <v>0</v>
      </c>
      <c r="AS165" s="15"/>
      <c r="AT165" s="15">
        <f t="shared" si="118"/>
        <v>0</v>
      </c>
      <c r="AU165" s="15"/>
      <c r="AV165" s="15">
        <f t="shared" si="119"/>
        <v>0</v>
      </c>
      <c r="AW165" s="15"/>
      <c r="AX165" s="15">
        <f t="shared" si="120"/>
        <v>0</v>
      </c>
      <c r="AZ165" s="12" t="s">
        <v>196</v>
      </c>
      <c r="BA165" s="15">
        <f t="shared" si="121"/>
        <v>0</v>
      </c>
    </row>
    <row r="166" spans="1:53" x14ac:dyDescent="0.2">
      <c r="A166" s="4" t="s">
        <v>11</v>
      </c>
      <c r="B166" t="s">
        <v>93</v>
      </c>
      <c r="C166" t="s">
        <v>208</v>
      </c>
      <c r="D166">
        <v>100100</v>
      </c>
      <c r="E166" s="12">
        <v>503</v>
      </c>
      <c r="P166" s="12">
        <v>503.09899999999999</v>
      </c>
      <c r="AD166" s="12">
        <f t="shared" si="111"/>
        <v>503.09899999999999</v>
      </c>
      <c r="AF166" s="15">
        <f t="shared" si="112"/>
        <v>-503.09899999999999</v>
      </c>
      <c r="AH166" s="15">
        <v>0</v>
      </c>
      <c r="AI166" s="15"/>
      <c r="AJ166" s="15">
        <f t="shared" si="113"/>
        <v>0</v>
      </c>
      <c r="AK166" s="15"/>
      <c r="AL166" s="15">
        <f t="shared" si="114"/>
        <v>0</v>
      </c>
      <c r="AM166" s="15"/>
      <c r="AN166" s="15">
        <f t="shared" si="115"/>
        <v>0</v>
      </c>
      <c r="AO166" s="15"/>
      <c r="AP166" s="15">
        <f t="shared" si="116"/>
        <v>0</v>
      </c>
      <c r="AQ166" s="15"/>
      <c r="AR166" s="15">
        <f t="shared" si="117"/>
        <v>0</v>
      </c>
      <c r="AS166" s="15"/>
      <c r="AT166" s="15">
        <f t="shared" si="118"/>
        <v>0</v>
      </c>
      <c r="AU166" s="15"/>
      <c r="AV166" s="15">
        <f t="shared" si="119"/>
        <v>0</v>
      </c>
      <c r="AW166" s="15"/>
      <c r="AX166" s="15">
        <f t="shared" si="120"/>
        <v>0</v>
      </c>
      <c r="AZ166" s="12" t="s">
        <v>196</v>
      </c>
      <c r="BA166" s="15">
        <f t="shared" si="121"/>
        <v>0</v>
      </c>
    </row>
    <row r="167" spans="1:53" x14ac:dyDescent="0.2">
      <c r="A167" s="4" t="s">
        <v>11</v>
      </c>
      <c r="B167" t="s">
        <v>107</v>
      </c>
      <c r="C167" t="s">
        <v>203</v>
      </c>
      <c r="D167">
        <v>100102</v>
      </c>
      <c r="E167" s="12">
        <v>1887</v>
      </c>
      <c r="AD167" s="12">
        <f t="shared" si="111"/>
        <v>0</v>
      </c>
      <c r="AF167" s="15">
        <f t="shared" si="112"/>
        <v>0</v>
      </c>
      <c r="AH167" s="15">
        <v>-1887</v>
      </c>
      <c r="AI167" s="15"/>
      <c r="AJ167" s="15">
        <f t="shared" si="113"/>
        <v>0</v>
      </c>
      <c r="AK167" s="15"/>
      <c r="AL167" s="15">
        <f t="shared" si="114"/>
        <v>0</v>
      </c>
      <c r="AM167" s="15"/>
      <c r="AN167" s="15">
        <f t="shared" si="115"/>
        <v>0</v>
      </c>
      <c r="AO167" s="15"/>
      <c r="AP167" s="15">
        <f t="shared" si="116"/>
        <v>0</v>
      </c>
      <c r="AQ167" s="15"/>
      <c r="AR167" s="15">
        <f t="shared" si="117"/>
        <v>0</v>
      </c>
      <c r="AS167" s="15"/>
      <c r="AT167" s="15">
        <f t="shared" si="118"/>
        <v>0</v>
      </c>
      <c r="AU167" s="15"/>
      <c r="AV167" s="15">
        <f t="shared" si="119"/>
        <v>0</v>
      </c>
      <c r="AW167" s="15"/>
      <c r="AX167" s="15">
        <f t="shared" si="120"/>
        <v>0</v>
      </c>
      <c r="AZ167" s="12" t="s">
        <v>174</v>
      </c>
      <c r="BA167" s="15">
        <f t="shared" si="121"/>
        <v>0</v>
      </c>
    </row>
    <row r="168" spans="1:53" x14ac:dyDescent="0.2">
      <c r="A168" s="4" t="s">
        <v>11</v>
      </c>
      <c r="B168" t="s">
        <v>94</v>
      </c>
      <c r="C168" t="s">
        <v>208</v>
      </c>
      <c r="D168">
        <v>100108</v>
      </c>
      <c r="E168" s="12">
        <v>1131</v>
      </c>
      <c r="P168" s="12">
        <v>666.995</v>
      </c>
      <c r="T168" s="12">
        <v>463.505</v>
      </c>
      <c r="AD168" s="12">
        <f t="shared" si="111"/>
        <v>1130.5</v>
      </c>
      <c r="AF168" s="15">
        <v>-1131</v>
      </c>
      <c r="AH168" s="15">
        <v>0</v>
      </c>
      <c r="AI168" s="15"/>
      <c r="AJ168" s="15">
        <f t="shared" si="113"/>
        <v>0</v>
      </c>
      <c r="AK168" s="15"/>
      <c r="AL168" s="15">
        <f t="shared" si="114"/>
        <v>0</v>
      </c>
      <c r="AM168" s="15"/>
      <c r="AN168" s="15">
        <f t="shared" si="115"/>
        <v>0</v>
      </c>
      <c r="AO168" s="15"/>
      <c r="AP168" s="15">
        <f t="shared" si="116"/>
        <v>0</v>
      </c>
      <c r="AQ168" s="15"/>
      <c r="AR168" s="15">
        <f t="shared" si="117"/>
        <v>0</v>
      </c>
      <c r="AS168" s="15"/>
      <c r="AT168" s="15">
        <f t="shared" si="118"/>
        <v>0</v>
      </c>
      <c r="AU168" s="15"/>
      <c r="AV168" s="15">
        <f t="shared" si="119"/>
        <v>0</v>
      </c>
      <c r="AW168" s="15"/>
      <c r="AX168" s="15">
        <f t="shared" si="120"/>
        <v>0</v>
      </c>
      <c r="AZ168" s="12" t="s">
        <v>196</v>
      </c>
      <c r="BA168" s="15">
        <f t="shared" si="121"/>
        <v>0</v>
      </c>
    </row>
    <row r="169" spans="1:53" x14ac:dyDescent="0.2">
      <c r="A169" s="4" t="s">
        <v>11</v>
      </c>
      <c r="B169" t="s">
        <v>108</v>
      </c>
      <c r="C169" t="s">
        <v>203</v>
      </c>
      <c r="D169">
        <v>100135</v>
      </c>
      <c r="E169" s="12">
        <v>1086</v>
      </c>
      <c r="AD169" s="12">
        <f t="shared" si="111"/>
        <v>0</v>
      </c>
      <c r="AF169" s="15">
        <f t="shared" si="112"/>
        <v>0</v>
      </c>
      <c r="AH169" s="15">
        <v>0</v>
      </c>
      <c r="AI169" s="15"/>
      <c r="AJ169" s="15">
        <f t="shared" si="113"/>
        <v>1086</v>
      </c>
      <c r="AK169" s="15"/>
      <c r="AL169" s="15">
        <f t="shared" si="114"/>
        <v>764.54399999999998</v>
      </c>
      <c r="AM169" s="15"/>
      <c r="AN169" s="15">
        <f t="shared" si="115"/>
        <v>28.235999999999997</v>
      </c>
      <c r="AO169" s="15"/>
      <c r="AP169" s="15">
        <f t="shared" si="116"/>
        <v>26.064</v>
      </c>
      <c r="AQ169" s="15"/>
      <c r="AR169" s="15">
        <v>0</v>
      </c>
      <c r="AS169" s="15"/>
      <c r="AT169" s="15">
        <f t="shared" si="118"/>
        <v>86.88</v>
      </c>
      <c r="AU169" s="15"/>
      <c r="AV169" s="15">
        <f t="shared" si="119"/>
        <v>122.718</v>
      </c>
      <c r="AW169" s="15"/>
      <c r="AX169" s="15">
        <f t="shared" si="120"/>
        <v>1028.442</v>
      </c>
      <c r="AZ169" s="12" t="s">
        <v>174</v>
      </c>
      <c r="BA169" s="15">
        <f t="shared" si="121"/>
        <v>-57.557999999999993</v>
      </c>
    </row>
    <row r="170" spans="1:53" x14ac:dyDescent="0.2">
      <c r="A170" s="4" t="s">
        <v>11</v>
      </c>
      <c r="B170" t="s">
        <v>205</v>
      </c>
      <c r="C170" t="s">
        <v>203</v>
      </c>
      <c r="D170">
        <v>100136</v>
      </c>
      <c r="E170" s="12">
        <v>1026</v>
      </c>
      <c r="AD170" s="12">
        <f t="shared" si="111"/>
        <v>0</v>
      </c>
      <c r="AF170" s="15">
        <f t="shared" si="112"/>
        <v>0</v>
      </c>
      <c r="AH170" s="15">
        <v>-500</v>
      </c>
      <c r="AI170" s="15"/>
      <c r="AJ170" s="15">
        <f t="shared" si="113"/>
        <v>526</v>
      </c>
      <c r="AK170" s="15"/>
      <c r="AL170" s="15">
        <f t="shared" si="114"/>
        <v>370.30399999999997</v>
      </c>
      <c r="AM170" s="15"/>
      <c r="AN170" s="15">
        <f t="shared" si="115"/>
        <v>13.676</v>
      </c>
      <c r="AO170" s="15"/>
      <c r="AP170" s="15">
        <f t="shared" si="116"/>
        <v>12.624000000000001</v>
      </c>
      <c r="AQ170" s="15"/>
      <c r="AR170" s="15">
        <v>0</v>
      </c>
      <c r="AS170" s="15"/>
      <c r="AT170" s="15">
        <f t="shared" si="118"/>
        <v>42.08</v>
      </c>
      <c r="AU170" s="15"/>
      <c r="AV170" s="15">
        <f t="shared" si="119"/>
        <v>59.438000000000002</v>
      </c>
      <c r="AW170" s="15"/>
      <c r="AX170" s="15">
        <f t="shared" si="120"/>
        <v>498.12199999999996</v>
      </c>
      <c r="AZ170" s="12" t="s">
        <v>174</v>
      </c>
      <c r="BA170" s="15">
        <f t="shared" si="121"/>
        <v>-27.878000000000043</v>
      </c>
    </row>
    <row r="171" spans="1:53" x14ac:dyDescent="0.2">
      <c r="A171" s="4" t="s">
        <v>11</v>
      </c>
      <c r="B171" t="s">
        <v>109</v>
      </c>
      <c r="C171" t="s">
        <v>203</v>
      </c>
      <c r="D171">
        <v>100137</v>
      </c>
      <c r="E171" s="12">
        <v>3156</v>
      </c>
      <c r="AD171" s="12">
        <f t="shared" si="111"/>
        <v>0</v>
      </c>
      <c r="AF171" s="15">
        <f t="shared" si="112"/>
        <v>0</v>
      </c>
      <c r="AH171" s="15">
        <v>-3156</v>
      </c>
      <c r="AI171" s="15"/>
      <c r="AJ171" s="15">
        <f t="shared" si="113"/>
        <v>0</v>
      </c>
      <c r="AK171" s="15"/>
      <c r="AL171" s="15">
        <f t="shared" si="114"/>
        <v>0</v>
      </c>
      <c r="AM171" s="15"/>
      <c r="AN171" s="15">
        <f t="shared" si="115"/>
        <v>0</v>
      </c>
      <c r="AO171" s="15"/>
      <c r="AP171" s="15">
        <f t="shared" si="116"/>
        <v>0</v>
      </c>
      <c r="AQ171" s="15"/>
      <c r="AR171" s="15">
        <f t="shared" si="117"/>
        <v>0</v>
      </c>
      <c r="AS171" s="15"/>
      <c r="AT171" s="15">
        <f t="shared" si="118"/>
        <v>0</v>
      </c>
      <c r="AU171" s="15"/>
      <c r="AV171" s="15">
        <f t="shared" si="119"/>
        <v>0</v>
      </c>
      <c r="AW171" s="15"/>
      <c r="AX171" s="15">
        <f t="shared" si="120"/>
        <v>0</v>
      </c>
      <c r="AZ171" s="12" t="s">
        <v>174</v>
      </c>
      <c r="BA171" s="15">
        <f t="shared" si="121"/>
        <v>0</v>
      </c>
    </row>
    <row r="172" spans="1:53" x14ac:dyDescent="0.2">
      <c r="A172" s="4" t="s">
        <v>11</v>
      </c>
      <c r="B172" t="s">
        <v>110</v>
      </c>
      <c r="C172" t="s">
        <v>203</v>
      </c>
      <c r="D172">
        <v>100144</v>
      </c>
      <c r="E172" s="12">
        <v>0</v>
      </c>
      <c r="AD172" s="12">
        <f t="shared" si="111"/>
        <v>0</v>
      </c>
      <c r="AF172" s="15">
        <f t="shared" si="112"/>
        <v>0</v>
      </c>
      <c r="AH172" s="15">
        <v>0</v>
      </c>
      <c r="AI172" s="15"/>
      <c r="AJ172" s="15">
        <f t="shared" si="113"/>
        <v>0</v>
      </c>
      <c r="AK172" s="15"/>
      <c r="AL172" s="15">
        <f t="shared" si="114"/>
        <v>0</v>
      </c>
      <c r="AM172" s="15"/>
      <c r="AN172" s="15">
        <f t="shared" si="115"/>
        <v>0</v>
      </c>
      <c r="AO172" s="15"/>
      <c r="AP172" s="15">
        <f t="shared" si="116"/>
        <v>0</v>
      </c>
      <c r="AQ172" s="15"/>
      <c r="AR172" s="15">
        <f t="shared" si="117"/>
        <v>0</v>
      </c>
      <c r="AS172" s="15"/>
      <c r="AT172" s="15">
        <f t="shared" si="118"/>
        <v>0</v>
      </c>
      <c r="AU172" s="15"/>
      <c r="AV172" s="15">
        <f t="shared" si="119"/>
        <v>0</v>
      </c>
      <c r="AW172" s="15"/>
      <c r="AX172" s="15">
        <f t="shared" si="120"/>
        <v>0</v>
      </c>
      <c r="BA172" s="15">
        <f t="shared" si="121"/>
        <v>0</v>
      </c>
    </row>
    <row r="173" spans="1:53" x14ac:dyDescent="0.2">
      <c r="A173" s="4" t="s">
        <v>11</v>
      </c>
      <c r="B173" t="s">
        <v>111</v>
      </c>
      <c r="C173" t="s">
        <v>203</v>
      </c>
      <c r="D173">
        <v>100145</v>
      </c>
      <c r="E173" s="12">
        <v>1973</v>
      </c>
      <c r="R173" s="12">
        <v>600</v>
      </c>
      <c r="W173" s="12">
        <v>600</v>
      </c>
      <c r="AA173" s="12">
        <v>80</v>
      </c>
      <c r="AD173" s="12">
        <f t="shared" si="111"/>
        <v>1280</v>
      </c>
      <c r="AF173" s="15">
        <f t="shared" si="112"/>
        <v>-1280</v>
      </c>
      <c r="AH173" s="15">
        <v>-693</v>
      </c>
      <c r="AI173" s="15"/>
      <c r="AJ173" s="15">
        <f t="shared" si="113"/>
        <v>0</v>
      </c>
      <c r="AK173" s="15"/>
      <c r="AL173" s="15">
        <f t="shared" si="114"/>
        <v>0</v>
      </c>
      <c r="AM173" s="15"/>
      <c r="AN173" s="15">
        <f t="shared" si="115"/>
        <v>0</v>
      </c>
      <c r="AO173" s="15"/>
      <c r="AP173" s="15">
        <f t="shared" si="116"/>
        <v>0</v>
      </c>
      <c r="AQ173" s="15"/>
      <c r="AR173" s="15">
        <f t="shared" si="117"/>
        <v>0</v>
      </c>
      <c r="AS173" s="15"/>
      <c r="AT173" s="15">
        <f t="shared" si="118"/>
        <v>0</v>
      </c>
      <c r="AU173" s="15"/>
      <c r="AV173" s="15">
        <f t="shared" si="119"/>
        <v>0</v>
      </c>
      <c r="AW173" s="15"/>
      <c r="AX173" s="15">
        <f t="shared" si="120"/>
        <v>0</v>
      </c>
      <c r="AZ173" s="12" t="s">
        <v>196</v>
      </c>
      <c r="BA173" s="15">
        <f t="shared" si="121"/>
        <v>0</v>
      </c>
    </row>
    <row r="174" spans="1:53" x14ac:dyDescent="0.2">
      <c r="A174" s="4" t="s">
        <v>11</v>
      </c>
      <c r="B174" t="s">
        <v>117</v>
      </c>
      <c r="C174" t="s">
        <v>197</v>
      </c>
      <c r="D174">
        <v>100178</v>
      </c>
      <c r="E174" s="12">
        <v>0</v>
      </c>
      <c r="AD174" s="12">
        <f t="shared" si="111"/>
        <v>0</v>
      </c>
      <c r="AF174" s="15">
        <f t="shared" si="112"/>
        <v>0</v>
      </c>
      <c r="AH174" s="15">
        <v>0</v>
      </c>
      <c r="AI174" s="15"/>
      <c r="AJ174" s="15">
        <f t="shared" si="113"/>
        <v>0</v>
      </c>
      <c r="AK174" s="15"/>
      <c r="AL174" s="15">
        <f t="shared" si="114"/>
        <v>0</v>
      </c>
      <c r="AM174" s="15"/>
      <c r="AN174" s="15">
        <f t="shared" si="115"/>
        <v>0</v>
      </c>
      <c r="AO174" s="15"/>
      <c r="AP174" s="15">
        <f t="shared" si="116"/>
        <v>0</v>
      </c>
      <c r="AQ174" s="15"/>
      <c r="AR174" s="15">
        <f t="shared" si="117"/>
        <v>0</v>
      </c>
      <c r="AS174" s="15"/>
      <c r="AT174" s="15">
        <f t="shared" si="118"/>
        <v>0</v>
      </c>
      <c r="AU174" s="15"/>
      <c r="AV174" s="15">
        <f t="shared" si="119"/>
        <v>0</v>
      </c>
      <c r="AW174" s="15"/>
      <c r="AX174" s="15">
        <f t="shared" si="120"/>
        <v>0</v>
      </c>
      <c r="BA174" s="15">
        <f t="shared" si="121"/>
        <v>0</v>
      </c>
    </row>
    <row r="175" spans="1:53" x14ac:dyDescent="0.2">
      <c r="A175" s="4" t="s">
        <v>11</v>
      </c>
      <c r="B175" s="5" t="s">
        <v>101</v>
      </c>
      <c r="C175" s="5" t="s">
        <v>268</v>
      </c>
      <c r="D175" s="5">
        <v>100222</v>
      </c>
      <c r="E175" s="12">
        <v>864</v>
      </c>
      <c r="L175" s="12">
        <v>129.6</v>
      </c>
      <c r="P175" s="12">
        <v>216</v>
      </c>
      <c r="Q175" s="12">
        <v>86.4</v>
      </c>
      <c r="R175" s="12">
        <v>129.6</v>
      </c>
      <c r="S175" s="12">
        <v>86.4</v>
      </c>
      <c r="W175" s="12">
        <v>129.6</v>
      </c>
      <c r="X175" s="12">
        <v>43.2</v>
      </c>
      <c r="Y175" s="12">
        <v>43.2</v>
      </c>
      <c r="AD175" s="12">
        <f t="shared" si="111"/>
        <v>864.00000000000011</v>
      </c>
      <c r="AF175" s="15">
        <f t="shared" si="112"/>
        <v>-864.00000000000011</v>
      </c>
      <c r="AH175" s="15">
        <v>0</v>
      </c>
      <c r="AI175" s="15"/>
      <c r="AJ175" s="15">
        <f t="shared" si="113"/>
        <v>0</v>
      </c>
      <c r="AK175" s="15"/>
      <c r="AL175" s="15">
        <f t="shared" si="114"/>
        <v>0</v>
      </c>
      <c r="AM175" s="15"/>
      <c r="AN175" s="15">
        <f t="shared" si="115"/>
        <v>0</v>
      </c>
      <c r="AO175" s="15"/>
      <c r="AP175" s="15">
        <f t="shared" si="116"/>
        <v>0</v>
      </c>
      <c r="AQ175" s="15"/>
      <c r="AR175" s="15">
        <f t="shared" si="117"/>
        <v>0</v>
      </c>
      <c r="AS175" s="15"/>
      <c r="AT175" s="15">
        <f t="shared" si="118"/>
        <v>0</v>
      </c>
      <c r="AU175" s="15"/>
      <c r="AV175" s="15">
        <f t="shared" si="119"/>
        <v>0</v>
      </c>
      <c r="AW175" s="15"/>
      <c r="AX175" s="15">
        <f t="shared" si="120"/>
        <v>0</v>
      </c>
      <c r="AZ175" s="12" t="s">
        <v>196</v>
      </c>
      <c r="BA175" s="15">
        <f t="shared" si="121"/>
        <v>0</v>
      </c>
    </row>
    <row r="176" spans="1:53" x14ac:dyDescent="0.2">
      <c r="A176" s="4" t="s">
        <v>11</v>
      </c>
      <c r="B176" s="5" t="s">
        <v>102</v>
      </c>
      <c r="C176" s="5" t="s">
        <v>267</v>
      </c>
      <c r="D176" s="5">
        <v>100223</v>
      </c>
      <c r="E176" s="12">
        <v>668</v>
      </c>
      <c r="L176" s="12">
        <v>32.735999999999997</v>
      </c>
      <c r="M176" s="12">
        <v>2.004</v>
      </c>
      <c r="N176" s="12">
        <v>3.34</v>
      </c>
      <c r="O176" s="12">
        <v>3.34</v>
      </c>
      <c r="P176" s="12">
        <v>180.38</v>
      </c>
      <c r="Q176" s="12">
        <v>26.722999999999999</v>
      </c>
      <c r="R176" s="12">
        <v>182.38399999999999</v>
      </c>
      <c r="S176" s="12">
        <v>56.786000000000001</v>
      </c>
      <c r="T176" s="12">
        <v>153.65700000000001</v>
      </c>
      <c r="W176" s="12">
        <v>4.008</v>
      </c>
      <c r="Y176" s="12">
        <v>14.03</v>
      </c>
      <c r="Z176" s="12">
        <v>8.6850000000000005</v>
      </c>
      <c r="AD176" s="12">
        <f t="shared" si="111"/>
        <v>668.07299999999998</v>
      </c>
      <c r="AF176" s="15">
        <f t="shared" si="112"/>
        <v>-668.07299999999998</v>
      </c>
      <c r="AH176" s="15">
        <v>0</v>
      </c>
      <c r="AI176" s="15"/>
      <c r="AJ176" s="15">
        <f t="shared" si="113"/>
        <v>0</v>
      </c>
      <c r="AK176" s="15"/>
      <c r="AL176" s="15">
        <f t="shared" si="114"/>
        <v>0</v>
      </c>
      <c r="AM176" s="15"/>
      <c r="AN176" s="15">
        <f t="shared" si="115"/>
        <v>0</v>
      </c>
      <c r="AO176" s="15"/>
      <c r="AP176" s="15">
        <f t="shared" si="116"/>
        <v>0</v>
      </c>
      <c r="AQ176" s="15"/>
      <c r="AR176" s="15">
        <f t="shared" si="117"/>
        <v>0</v>
      </c>
      <c r="AS176" s="15"/>
      <c r="AT176" s="15">
        <f t="shared" si="118"/>
        <v>0</v>
      </c>
      <c r="AU176" s="15"/>
      <c r="AV176" s="15">
        <f t="shared" si="119"/>
        <v>0</v>
      </c>
      <c r="AW176" s="15"/>
      <c r="AX176" s="15">
        <f t="shared" si="120"/>
        <v>0</v>
      </c>
      <c r="AZ176" s="12" t="s">
        <v>196</v>
      </c>
      <c r="BA176" s="15">
        <f t="shared" si="121"/>
        <v>0</v>
      </c>
    </row>
    <row r="177" spans="1:53" x14ac:dyDescent="0.2">
      <c r="A177" s="4" t="s">
        <v>11</v>
      </c>
      <c r="B177" s="5" t="s">
        <v>95</v>
      </c>
      <c r="C177" s="5" t="s">
        <v>208</v>
      </c>
      <c r="D177" s="5">
        <v>100231</v>
      </c>
      <c r="E177" s="12">
        <v>0</v>
      </c>
      <c r="AD177" s="12">
        <f t="shared" si="111"/>
        <v>0</v>
      </c>
      <c r="AF177" s="15">
        <f t="shared" si="112"/>
        <v>0</v>
      </c>
      <c r="AH177" s="15">
        <v>0</v>
      </c>
      <c r="AI177" s="15"/>
      <c r="AJ177" s="15">
        <f t="shared" si="113"/>
        <v>0</v>
      </c>
      <c r="AK177" s="15"/>
      <c r="AL177" s="15">
        <f t="shared" si="114"/>
        <v>0</v>
      </c>
      <c r="AM177" s="15"/>
      <c r="AN177" s="15">
        <f t="shared" si="115"/>
        <v>0</v>
      </c>
      <c r="AO177" s="15"/>
      <c r="AP177" s="15">
        <f t="shared" si="116"/>
        <v>0</v>
      </c>
      <c r="AQ177" s="15"/>
      <c r="AR177" s="15">
        <f t="shared" si="117"/>
        <v>0</v>
      </c>
      <c r="AS177" s="15"/>
      <c r="AT177" s="15">
        <f t="shared" si="118"/>
        <v>0</v>
      </c>
      <c r="AU177" s="15"/>
      <c r="AV177" s="15">
        <f t="shared" si="119"/>
        <v>0</v>
      </c>
      <c r="AW177" s="15"/>
      <c r="AX177" s="15">
        <f t="shared" si="120"/>
        <v>0</v>
      </c>
      <c r="BA177" s="15">
        <f t="shared" si="121"/>
        <v>0</v>
      </c>
    </row>
    <row r="178" spans="1:53" x14ac:dyDescent="0.2">
      <c r="A178" s="4" t="s">
        <v>11</v>
      </c>
      <c r="B178" s="5" t="s">
        <v>96</v>
      </c>
      <c r="C178" s="5" t="s">
        <v>211</v>
      </c>
      <c r="D178" s="5">
        <v>100233</v>
      </c>
      <c r="E178" s="12">
        <v>0</v>
      </c>
      <c r="AD178" s="12">
        <f t="shared" si="111"/>
        <v>0</v>
      </c>
      <c r="AF178" s="15">
        <f t="shared" si="112"/>
        <v>0</v>
      </c>
      <c r="AH178" s="15">
        <v>0</v>
      </c>
      <c r="AI178" s="15"/>
      <c r="AJ178" s="15">
        <f t="shared" si="113"/>
        <v>0</v>
      </c>
      <c r="AK178" s="15"/>
      <c r="AL178" s="15">
        <f t="shared" si="114"/>
        <v>0</v>
      </c>
      <c r="AM178" s="15"/>
      <c r="AN178" s="15">
        <f t="shared" si="115"/>
        <v>0</v>
      </c>
      <c r="AO178" s="15"/>
      <c r="AP178" s="15">
        <f t="shared" si="116"/>
        <v>0</v>
      </c>
      <c r="AQ178" s="15"/>
      <c r="AR178" s="15">
        <f t="shared" si="117"/>
        <v>0</v>
      </c>
      <c r="AS178" s="15"/>
      <c r="AT178" s="15">
        <f t="shared" si="118"/>
        <v>0</v>
      </c>
      <c r="AU178" s="15"/>
      <c r="AV178" s="15">
        <f t="shared" si="119"/>
        <v>0</v>
      </c>
      <c r="AW178" s="15"/>
      <c r="AX178" s="15">
        <f t="shared" si="120"/>
        <v>0</v>
      </c>
      <c r="BA178" s="15">
        <f t="shared" si="121"/>
        <v>0</v>
      </c>
    </row>
    <row r="179" spans="1:53" x14ac:dyDescent="0.2">
      <c r="A179" s="4" t="s">
        <v>11</v>
      </c>
      <c r="B179" s="5" t="s">
        <v>103</v>
      </c>
      <c r="C179" s="5" t="s">
        <v>266</v>
      </c>
      <c r="D179" s="5">
        <v>100252</v>
      </c>
      <c r="E179" s="12">
        <v>1253</v>
      </c>
      <c r="N179" s="12">
        <v>150.327</v>
      </c>
      <c r="P179" s="12">
        <v>150.327</v>
      </c>
      <c r="Q179" s="12">
        <v>150.327</v>
      </c>
      <c r="R179" s="12">
        <v>25.053999999999998</v>
      </c>
      <c r="S179" s="12">
        <v>150.327</v>
      </c>
      <c r="T179" s="12">
        <v>250.54499999999999</v>
      </c>
      <c r="W179" s="12">
        <v>375.81799999999998</v>
      </c>
      <c r="AD179" s="12">
        <f t="shared" si="111"/>
        <v>1252.7249999999999</v>
      </c>
      <c r="AF179" s="15">
        <f t="shared" si="112"/>
        <v>-1252.7249999999999</v>
      </c>
      <c r="AH179" s="15">
        <v>0</v>
      </c>
      <c r="AI179" s="15"/>
      <c r="AJ179" s="15">
        <f t="shared" si="113"/>
        <v>0</v>
      </c>
      <c r="AK179" s="15"/>
      <c r="AL179" s="15">
        <f t="shared" si="114"/>
        <v>0</v>
      </c>
      <c r="AM179" s="15"/>
      <c r="AN179" s="15">
        <f t="shared" si="115"/>
        <v>0</v>
      </c>
      <c r="AO179" s="15"/>
      <c r="AP179" s="15">
        <f t="shared" si="116"/>
        <v>0</v>
      </c>
      <c r="AQ179" s="15"/>
      <c r="AR179" s="15">
        <f t="shared" si="117"/>
        <v>0</v>
      </c>
      <c r="AS179" s="15"/>
      <c r="AT179" s="15">
        <f t="shared" si="118"/>
        <v>0</v>
      </c>
      <c r="AU179" s="15"/>
      <c r="AV179" s="15">
        <f t="shared" si="119"/>
        <v>0</v>
      </c>
      <c r="AW179" s="15"/>
      <c r="AX179" s="15">
        <f t="shared" si="120"/>
        <v>0</v>
      </c>
      <c r="AZ179" s="12" t="s">
        <v>196</v>
      </c>
      <c r="BA179" s="15">
        <f t="shared" si="121"/>
        <v>0</v>
      </c>
    </row>
    <row r="180" spans="1:53" x14ac:dyDescent="0.2">
      <c r="A180" s="4" t="s">
        <v>11</v>
      </c>
      <c r="B180" s="5" t="s">
        <v>104</v>
      </c>
      <c r="C180" s="5" t="s">
        <v>272</v>
      </c>
      <c r="D180" s="5">
        <v>100882</v>
      </c>
      <c r="E180" s="12">
        <v>1753</v>
      </c>
      <c r="L180" s="12">
        <v>409.68</v>
      </c>
      <c r="N180" s="12">
        <v>5</v>
      </c>
      <c r="O180" s="12">
        <v>5</v>
      </c>
      <c r="P180" s="12">
        <v>222</v>
      </c>
      <c r="Q180" s="12">
        <v>222</v>
      </c>
      <c r="R180" s="12">
        <v>222</v>
      </c>
      <c r="S180" s="12">
        <v>222</v>
      </c>
      <c r="T180" s="12">
        <v>222</v>
      </c>
      <c r="W180" s="12">
        <v>223</v>
      </c>
      <c r="AD180" s="12">
        <f t="shared" si="111"/>
        <v>1752.68</v>
      </c>
      <c r="AF180" s="15">
        <f t="shared" si="112"/>
        <v>-1752.68</v>
      </c>
      <c r="AH180" s="15">
        <v>0</v>
      </c>
      <c r="AI180" s="15"/>
      <c r="AJ180" s="15">
        <f t="shared" si="113"/>
        <v>0</v>
      </c>
      <c r="AK180" s="15"/>
      <c r="AL180" s="15">
        <f t="shared" si="114"/>
        <v>0</v>
      </c>
      <c r="AM180" s="15"/>
      <c r="AN180" s="15">
        <f t="shared" si="115"/>
        <v>0</v>
      </c>
      <c r="AO180" s="15"/>
      <c r="AP180" s="15">
        <f t="shared" si="116"/>
        <v>0</v>
      </c>
      <c r="AQ180" s="15"/>
      <c r="AR180" s="15">
        <f t="shared" si="117"/>
        <v>0</v>
      </c>
      <c r="AS180" s="15"/>
      <c r="AT180" s="15">
        <f t="shared" si="118"/>
        <v>0</v>
      </c>
      <c r="AU180" s="15"/>
      <c r="AV180" s="15">
        <f t="shared" si="119"/>
        <v>0</v>
      </c>
      <c r="AW180" s="15"/>
      <c r="AX180" s="15">
        <f t="shared" si="120"/>
        <v>0</v>
      </c>
      <c r="AZ180" s="12" t="s">
        <v>196</v>
      </c>
      <c r="BA180" s="15">
        <f t="shared" si="121"/>
        <v>0</v>
      </c>
    </row>
    <row r="181" spans="1:53" x14ac:dyDescent="0.2">
      <c r="A181" s="4" t="s">
        <v>11</v>
      </c>
      <c r="B181" s="5" t="s">
        <v>105</v>
      </c>
      <c r="C181" s="5" t="s">
        <v>271</v>
      </c>
      <c r="D181" s="5">
        <v>100883</v>
      </c>
      <c r="E181" s="12">
        <v>521</v>
      </c>
      <c r="L181" s="12">
        <v>130.28299999999999</v>
      </c>
      <c r="N181" s="12">
        <v>26.056999999999999</v>
      </c>
      <c r="O181" s="12">
        <v>26.056999999999999</v>
      </c>
      <c r="P181" s="12">
        <v>52.113</v>
      </c>
      <c r="Q181" s="12">
        <v>26.056999999999999</v>
      </c>
      <c r="R181" s="12">
        <v>52.113</v>
      </c>
      <c r="S181" s="12">
        <v>52.113</v>
      </c>
      <c r="T181" s="12">
        <v>52.113</v>
      </c>
      <c r="V181" s="12">
        <v>5.2110000000000003</v>
      </c>
      <c r="W181" s="12">
        <v>78.17</v>
      </c>
      <c r="X181" s="12">
        <v>5.2110000000000003</v>
      </c>
      <c r="Z181" s="12">
        <v>10.423</v>
      </c>
      <c r="AA181" s="12">
        <v>5.2110000000000003</v>
      </c>
      <c r="AD181" s="12">
        <f t="shared" si="111"/>
        <v>521.13199999999995</v>
      </c>
      <c r="AF181" s="15">
        <f t="shared" si="112"/>
        <v>-521.13199999999995</v>
      </c>
      <c r="AH181" s="15">
        <v>0</v>
      </c>
      <c r="AI181" s="15"/>
      <c r="AJ181" s="15">
        <f t="shared" si="113"/>
        <v>0</v>
      </c>
      <c r="AK181" s="15"/>
      <c r="AL181" s="15">
        <f t="shared" si="114"/>
        <v>0</v>
      </c>
      <c r="AM181" s="15"/>
      <c r="AN181" s="15">
        <f t="shared" si="115"/>
        <v>0</v>
      </c>
      <c r="AO181" s="15"/>
      <c r="AP181" s="15">
        <f t="shared" si="116"/>
        <v>0</v>
      </c>
      <c r="AQ181" s="15"/>
      <c r="AR181" s="15">
        <f t="shared" si="117"/>
        <v>0</v>
      </c>
      <c r="AS181" s="15"/>
      <c r="AT181" s="15">
        <f t="shared" si="118"/>
        <v>0</v>
      </c>
      <c r="AU181" s="15"/>
      <c r="AV181" s="15">
        <f t="shared" si="119"/>
        <v>0</v>
      </c>
      <c r="AW181" s="15"/>
      <c r="AX181" s="15">
        <f t="shared" si="120"/>
        <v>0</v>
      </c>
      <c r="AZ181" s="12" t="s">
        <v>196</v>
      </c>
      <c r="BA181" s="15">
        <f t="shared" si="121"/>
        <v>0</v>
      </c>
    </row>
    <row r="182" spans="1:53" x14ac:dyDescent="0.2">
      <c r="A182" s="4" t="s">
        <v>11</v>
      </c>
      <c r="B182" s="5" t="s">
        <v>202</v>
      </c>
      <c r="C182" s="5" t="s">
        <v>200</v>
      </c>
      <c r="D182" s="5">
        <v>102741</v>
      </c>
      <c r="E182" s="12">
        <v>1554</v>
      </c>
      <c r="AD182" s="12">
        <f t="shared" si="111"/>
        <v>0</v>
      </c>
      <c r="AF182" s="15">
        <f t="shared" si="112"/>
        <v>0</v>
      </c>
      <c r="AH182" s="15">
        <v>-500</v>
      </c>
      <c r="AI182" s="15"/>
      <c r="AJ182" s="15">
        <f t="shared" si="113"/>
        <v>1054</v>
      </c>
      <c r="AK182" s="15"/>
      <c r="AL182" s="15">
        <f t="shared" si="114"/>
        <v>742.01599999999996</v>
      </c>
      <c r="AM182" s="15"/>
      <c r="AN182" s="15">
        <f t="shared" si="115"/>
        <v>27.404</v>
      </c>
      <c r="AO182" s="15"/>
      <c r="AP182" s="15">
        <f t="shared" si="116"/>
        <v>25.295999999999999</v>
      </c>
      <c r="AQ182" s="15"/>
      <c r="AR182" s="15">
        <f t="shared" si="117"/>
        <v>55.862000000000002</v>
      </c>
      <c r="AS182" s="15"/>
      <c r="AT182" s="15">
        <f t="shared" si="118"/>
        <v>84.320000000000007</v>
      </c>
      <c r="AU182" s="15"/>
      <c r="AV182" s="15">
        <f t="shared" si="119"/>
        <v>119.102</v>
      </c>
      <c r="AW182" s="15"/>
      <c r="AX182" s="15">
        <f t="shared" si="120"/>
        <v>1054</v>
      </c>
      <c r="AZ182" s="12" t="s">
        <v>174</v>
      </c>
      <c r="BA182" s="15">
        <f t="shared" si="121"/>
        <v>0</v>
      </c>
    </row>
    <row r="183" spans="1:53" x14ac:dyDescent="0.2">
      <c r="A183" s="4" t="s">
        <v>11</v>
      </c>
      <c r="B183" s="5" t="s">
        <v>112</v>
      </c>
      <c r="C183" s="5" t="s">
        <v>203</v>
      </c>
      <c r="D183" s="5">
        <v>103226</v>
      </c>
      <c r="E183" s="12">
        <v>784</v>
      </c>
      <c r="AD183" s="12">
        <f t="shared" si="111"/>
        <v>0</v>
      </c>
      <c r="AF183" s="15">
        <f t="shared" si="112"/>
        <v>0</v>
      </c>
      <c r="AH183" s="15">
        <v>-784</v>
      </c>
      <c r="AI183" s="15"/>
      <c r="AJ183" s="15">
        <f t="shared" si="113"/>
        <v>0</v>
      </c>
      <c r="AK183" s="15"/>
      <c r="AL183" s="15">
        <f t="shared" si="114"/>
        <v>0</v>
      </c>
      <c r="AM183" s="15"/>
      <c r="AN183" s="15">
        <f t="shared" si="115"/>
        <v>0</v>
      </c>
      <c r="AO183" s="15"/>
      <c r="AP183" s="15">
        <f t="shared" si="116"/>
        <v>0</v>
      </c>
      <c r="AQ183" s="15"/>
      <c r="AR183" s="15">
        <f t="shared" si="117"/>
        <v>0</v>
      </c>
      <c r="AS183" s="15"/>
      <c r="AT183" s="15">
        <f t="shared" si="118"/>
        <v>0</v>
      </c>
      <c r="AU183" s="15"/>
      <c r="AV183" s="15">
        <f t="shared" si="119"/>
        <v>0</v>
      </c>
      <c r="AW183" s="15"/>
      <c r="AX183" s="15">
        <f t="shared" si="120"/>
        <v>0</v>
      </c>
      <c r="AZ183" s="12" t="s">
        <v>174</v>
      </c>
      <c r="BA183" s="15">
        <f t="shared" si="121"/>
        <v>0</v>
      </c>
    </row>
    <row r="184" spans="1:53" x14ac:dyDescent="0.2">
      <c r="A184" s="4" t="s">
        <v>11</v>
      </c>
      <c r="B184" s="5" t="s">
        <v>113</v>
      </c>
      <c r="C184" s="5" t="s">
        <v>203</v>
      </c>
      <c r="D184" s="5">
        <v>103243</v>
      </c>
      <c r="E184" s="12">
        <v>107</v>
      </c>
      <c r="AD184" s="12">
        <f t="shared" si="111"/>
        <v>0</v>
      </c>
      <c r="AF184" s="15">
        <f t="shared" si="112"/>
        <v>0</v>
      </c>
      <c r="AH184" s="15">
        <v>-107</v>
      </c>
      <c r="AI184" s="15"/>
      <c r="AJ184" s="15">
        <f t="shared" si="113"/>
        <v>0</v>
      </c>
      <c r="AK184" s="15"/>
      <c r="AL184" s="15">
        <f t="shared" si="114"/>
        <v>0</v>
      </c>
      <c r="AM184" s="15"/>
      <c r="AN184" s="15">
        <f t="shared" si="115"/>
        <v>0</v>
      </c>
      <c r="AO184" s="15"/>
      <c r="AP184" s="15">
        <f t="shared" si="116"/>
        <v>0</v>
      </c>
      <c r="AQ184" s="15"/>
      <c r="AR184" s="15">
        <f t="shared" si="117"/>
        <v>0</v>
      </c>
      <c r="AS184" s="15"/>
      <c r="AT184" s="15">
        <f t="shared" si="118"/>
        <v>0</v>
      </c>
      <c r="AU184" s="15"/>
      <c r="AV184" s="15">
        <f t="shared" si="119"/>
        <v>0</v>
      </c>
      <c r="AW184" s="15"/>
      <c r="AX184" s="15">
        <f t="shared" si="120"/>
        <v>0</v>
      </c>
      <c r="AZ184" s="12" t="s">
        <v>174</v>
      </c>
      <c r="BA184" s="15">
        <f t="shared" si="121"/>
        <v>0</v>
      </c>
    </row>
    <row r="185" spans="1:53" x14ac:dyDescent="0.2">
      <c r="A185" s="4" t="s">
        <v>11</v>
      </c>
      <c r="B185" t="s">
        <v>114</v>
      </c>
      <c r="C185" t="s">
        <v>203</v>
      </c>
      <c r="D185">
        <v>103245</v>
      </c>
      <c r="E185" s="12">
        <v>160</v>
      </c>
      <c r="AD185" s="12">
        <f t="shared" si="111"/>
        <v>0</v>
      </c>
      <c r="AF185" s="15">
        <f t="shared" si="112"/>
        <v>0</v>
      </c>
      <c r="AH185" s="15">
        <v>0</v>
      </c>
      <c r="AI185" s="15"/>
      <c r="AJ185" s="15">
        <f t="shared" si="113"/>
        <v>160</v>
      </c>
      <c r="AK185" s="15"/>
      <c r="AL185" s="15">
        <f t="shared" si="114"/>
        <v>112.63999999999999</v>
      </c>
      <c r="AM185" s="15"/>
      <c r="AN185" s="15">
        <f t="shared" si="115"/>
        <v>4.16</v>
      </c>
      <c r="AO185" s="15"/>
      <c r="AP185" s="15">
        <f t="shared" si="116"/>
        <v>3.84</v>
      </c>
      <c r="AQ185" s="15"/>
      <c r="AR185" s="15">
        <v>0</v>
      </c>
      <c r="AS185" s="15"/>
      <c r="AT185" s="15">
        <f t="shared" si="118"/>
        <v>12.8</v>
      </c>
      <c r="AU185" s="15"/>
      <c r="AV185" s="15">
        <f t="shared" si="119"/>
        <v>18.080000000000002</v>
      </c>
      <c r="AW185" s="15"/>
      <c r="AX185" s="15">
        <f t="shared" si="120"/>
        <v>151.52000000000001</v>
      </c>
      <c r="AZ185" s="12" t="s">
        <v>174</v>
      </c>
      <c r="BA185" s="15">
        <f t="shared" si="121"/>
        <v>-8.4799999999999898</v>
      </c>
    </row>
    <row r="186" spans="1:53" x14ac:dyDescent="0.2">
      <c r="A186" s="4" t="s">
        <v>11</v>
      </c>
      <c r="B186" t="s">
        <v>97</v>
      </c>
      <c r="C186" t="s">
        <v>208</v>
      </c>
      <c r="D186">
        <v>103246</v>
      </c>
      <c r="E186" s="12">
        <v>292</v>
      </c>
      <c r="P186" s="12">
        <v>172.28</v>
      </c>
      <c r="T186" s="12">
        <v>119.72</v>
      </c>
      <c r="AD186" s="12">
        <f t="shared" si="111"/>
        <v>292</v>
      </c>
      <c r="AF186" s="15">
        <f t="shared" si="112"/>
        <v>-292</v>
      </c>
      <c r="AH186" s="15">
        <v>0</v>
      </c>
      <c r="AI186" s="15"/>
      <c r="AJ186" s="15">
        <f t="shared" si="113"/>
        <v>0</v>
      </c>
      <c r="AK186" s="15"/>
      <c r="AL186" s="15">
        <f t="shared" si="114"/>
        <v>0</v>
      </c>
      <c r="AM186" s="15"/>
      <c r="AN186" s="15">
        <f t="shared" si="115"/>
        <v>0</v>
      </c>
      <c r="AO186" s="15"/>
      <c r="AP186" s="15">
        <f t="shared" si="116"/>
        <v>0</v>
      </c>
      <c r="AQ186" s="15"/>
      <c r="AR186" s="15">
        <f t="shared" si="117"/>
        <v>0</v>
      </c>
      <c r="AS186" s="15"/>
      <c r="AT186" s="15">
        <f t="shared" si="118"/>
        <v>0</v>
      </c>
      <c r="AU186" s="15"/>
      <c r="AV186" s="15">
        <f t="shared" si="119"/>
        <v>0</v>
      </c>
      <c r="AW186" s="15"/>
      <c r="AX186" s="15">
        <f t="shared" si="120"/>
        <v>0</v>
      </c>
      <c r="AZ186" s="12" t="s">
        <v>196</v>
      </c>
      <c r="BA186" s="15">
        <f t="shared" si="121"/>
        <v>0</v>
      </c>
    </row>
    <row r="187" spans="1:53" x14ac:dyDescent="0.2">
      <c r="A187" s="4" t="s">
        <v>11</v>
      </c>
      <c r="B187" t="s">
        <v>206</v>
      </c>
      <c r="C187" t="s">
        <v>203</v>
      </c>
      <c r="D187">
        <v>103247</v>
      </c>
      <c r="E187" s="12">
        <v>1862</v>
      </c>
      <c r="AD187" s="12">
        <f t="shared" si="111"/>
        <v>0</v>
      </c>
      <c r="AF187" s="15">
        <f t="shared" si="112"/>
        <v>0</v>
      </c>
      <c r="AH187" s="15">
        <v>-1862</v>
      </c>
      <c r="AI187" s="15"/>
      <c r="AJ187" s="15">
        <f t="shared" si="113"/>
        <v>0</v>
      </c>
      <c r="AK187" s="15"/>
      <c r="AL187" s="15">
        <f t="shared" si="114"/>
        <v>0</v>
      </c>
      <c r="AM187" s="15"/>
      <c r="AN187" s="15">
        <f t="shared" si="115"/>
        <v>0</v>
      </c>
      <c r="AO187" s="15"/>
      <c r="AP187" s="15">
        <f t="shared" si="116"/>
        <v>0</v>
      </c>
      <c r="AQ187" s="15"/>
      <c r="AR187" s="15">
        <f t="shared" si="117"/>
        <v>0</v>
      </c>
      <c r="AS187" s="15"/>
      <c r="AT187" s="15">
        <f t="shared" si="118"/>
        <v>0</v>
      </c>
      <c r="AU187" s="15"/>
      <c r="AV187" s="15">
        <f t="shared" si="119"/>
        <v>0</v>
      </c>
      <c r="AW187" s="15"/>
      <c r="AX187" s="15">
        <f t="shared" si="120"/>
        <v>0</v>
      </c>
      <c r="AZ187" s="12" t="s">
        <v>174</v>
      </c>
      <c r="BA187" s="15">
        <f t="shared" si="121"/>
        <v>0</v>
      </c>
    </row>
    <row r="188" spans="1:53" x14ac:dyDescent="0.2">
      <c r="A188" s="4" t="s">
        <v>11</v>
      </c>
      <c r="B188" t="s">
        <v>98</v>
      </c>
      <c r="C188" t="s">
        <v>208</v>
      </c>
      <c r="D188">
        <v>103885</v>
      </c>
      <c r="E188" s="12">
        <v>468</v>
      </c>
      <c r="P188" s="12">
        <v>276.12</v>
      </c>
      <c r="T188" s="12">
        <v>191.88</v>
      </c>
      <c r="AD188" s="12">
        <f t="shared" si="111"/>
        <v>468</v>
      </c>
      <c r="AF188" s="15">
        <f t="shared" si="112"/>
        <v>-468</v>
      </c>
      <c r="AH188" s="15">
        <v>0</v>
      </c>
      <c r="AI188" s="15"/>
      <c r="AJ188" s="15">
        <f t="shared" si="113"/>
        <v>0</v>
      </c>
      <c r="AK188" s="15"/>
      <c r="AL188" s="15">
        <f t="shared" si="114"/>
        <v>0</v>
      </c>
      <c r="AM188" s="15"/>
      <c r="AN188" s="15">
        <f t="shared" si="115"/>
        <v>0</v>
      </c>
      <c r="AO188" s="15"/>
      <c r="AP188" s="15">
        <f t="shared" si="116"/>
        <v>0</v>
      </c>
      <c r="AQ188" s="15"/>
      <c r="AR188" s="15">
        <f t="shared" si="117"/>
        <v>0</v>
      </c>
      <c r="AS188" s="15"/>
      <c r="AT188" s="15">
        <f t="shared" si="118"/>
        <v>0</v>
      </c>
      <c r="AU188" s="15"/>
      <c r="AV188" s="15">
        <f t="shared" si="119"/>
        <v>0</v>
      </c>
      <c r="AW188" s="15"/>
      <c r="AX188" s="15">
        <f t="shared" si="120"/>
        <v>0</v>
      </c>
      <c r="AZ188" s="12" t="s">
        <v>196</v>
      </c>
      <c r="BA188" s="15">
        <f t="shared" si="121"/>
        <v>0</v>
      </c>
    </row>
    <row r="189" spans="1:53" x14ac:dyDescent="0.2">
      <c r="A189" s="4" t="s">
        <v>11</v>
      </c>
      <c r="B189" t="s">
        <v>99</v>
      </c>
      <c r="C189" t="s">
        <v>208</v>
      </c>
      <c r="D189">
        <v>103886</v>
      </c>
      <c r="E189" s="12">
        <v>147</v>
      </c>
      <c r="R189" s="12">
        <v>73.349999999999994</v>
      </c>
      <c r="V189" s="12">
        <v>73.349999999999994</v>
      </c>
      <c r="AD189" s="12">
        <f t="shared" si="111"/>
        <v>146.69999999999999</v>
      </c>
      <c r="AF189" s="15">
        <f t="shared" si="112"/>
        <v>-146.69999999999999</v>
      </c>
      <c r="AH189" s="15">
        <v>0</v>
      </c>
      <c r="AI189" s="15"/>
      <c r="AJ189" s="15">
        <f t="shared" si="113"/>
        <v>0</v>
      </c>
      <c r="AK189" s="15"/>
      <c r="AL189" s="15">
        <f t="shared" si="114"/>
        <v>0</v>
      </c>
      <c r="AM189" s="15"/>
      <c r="AN189" s="15">
        <f t="shared" si="115"/>
        <v>0</v>
      </c>
      <c r="AO189" s="15"/>
      <c r="AP189" s="15">
        <f t="shared" si="116"/>
        <v>0</v>
      </c>
      <c r="AQ189" s="15"/>
      <c r="AR189" s="15">
        <f t="shared" si="117"/>
        <v>0</v>
      </c>
      <c r="AS189" s="15"/>
      <c r="AT189" s="15">
        <f t="shared" si="118"/>
        <v>0</v>
      </c>
      <c r="AU189" s="15"/>
      <c r="AV189" s="15">
        <f t="shared" si="119"/>
        <v>0</v>
      </c>
      <c r="AW189" s="15"/>
      <c r="AX189" s="15">
        <f t="shared" si="120"/>
        <v>0</v>
      </c>
      <c r="AZ189" s="12" t="s">
        <v>196</v>
      </c>
      <c r="BA189" s="15">
        <f t="shared" si="121"/>
        <v>0</v>
      </c>
    </row>
    <row r="190" spans="1:53" x14ac:dyDescent="0.2">
      <c r="A190" s="4" t="s">
        <v>11</v>
      </c>
      <c r="B190" t="s">
        <v>100</v>
      </c>
      <c r="C190" t="s">
        <v>208</v>
      </c>
      <c r="D190">
        <v>103887</v>
      </c>
      <c r="E190" s="12">
        <v>236</v>
      </c>
      <c r="U190" s="12">
        <v>235.94</v>
      </c>
      <c r="AD190" s="12">
        <f t="shared" si="111"/>
        <v>235.94</v>
      </c>
      <c r="AF190" s="15">
        <f t="shared" si="112"/>
        <v>-235.94</v>
      </c>
      <c r="AH190" s="15">
        <v>0</v>
      </c>
      <c r="AI190" s="15"/>
      <c r="AJ190" s="15">
        <f t="shared" si="113"/>
        <v>0</v>
      </c>
      <c r="AK190" s="15"/>
      <c r="AL190" s="15">
        <f t="shared" si="114"/>
        <v>0</v>
      </c>
      <c r="AM190" s="15"/>
      <c r="AN190" s="15">
        <f t="shared" si="115"/>
        <v>0</v>
      </c>
      <c r="AO190" s="15"/>
      <c r="AP190" s="15">
        <f t="shared" si="116"/>
        <v>0</v>
      </c>
      <c r="AQ190" s="15"/>
      <c r="AR190" s="15">
        <f t="shared" si="117"/>
        <v>0</v>
      </c>
      <c r="AS190" s="15"/>
      <c r="AT190" s="15">
        <f t="shared" si="118"/>
        <v>0</v>
      </c>
      <c r="AU190" s="15"/>
      <c r="AV190" s="15">
        <f t="shared" si="119"/>
        <v>0</v>
      </c>
      <c r="AW190" s="15"/>
      <c r="AX190" s="15">
        <f t="shared" si="120"/>
        <v>0</v>
      </c>
      <c r="AZ190" s="12" t="s">
        <v>196</v>
      </c>
      <c r="BA190" s="15">
        <f t="shared" si="121"/>
        <v>0</v>
      </c>
    </row>
    <row r="191" spans="1:53" x14ac:dyDescent="0.2">
      <c r="A191" s="4" t="s">
        <v>11</v>
      </c>
      <c r="B191" t="s">
        <v>201</v>
      </c>
      <c r="C191" t="s">
        <v>199</v>
      </c>
      <c r="D191">
        <v>140196</v>
      </c>
      <c r="E191" s="12">
        <v>2000</v>
      </c>
      <c r="G191" s="12">
        <v>39.999000000000002</v>
      </c>
      <c r="H191" s="12">
        <v>39.999000000000002</v>
      </c>
      <c r="I191" s="12">
        <v>39.999000000000002</v>
      </c>
      <c r="J191" s="12">
        <v>39.999000000000002</v>
      </c>
      <c r="K191" s="12">
        <v>39.999000000000002</v>
      </c>
      <c r="L191" s="12">
        <v>99.998999999999995</v>
      </c>
      <c r="M191" s="12">
        <v>39.999000000000002</v>
      </c>
      <c r="N191" s="12">
        <v>99.998999999999995</v>
      </c>
      <c r="O191" s="12">
        <v>99.998999999999995</v>
      </c>
      <c r="P191" s="12">
        <v>299.99599999999998</v>
      </c>
      <c r="Q191" s="12">
        <v>99.998999999999995</v>
      </c>
      <c r="R191" s="12">
        <v>99.998999999999995</v>
      </c>
      <c r="S191" s="12">
        <v>99.998999999999995</v>
      </c>
      <c r="T191" s="12">
        <v>99.998999999999995</v>
      </c>
      <c r="U191" s="12">
        <v>99.998999999999995</v>
      </c>
      <c r="V191" s="12">
        <v>99.998999999999995</v>
      </c>
      <c r="W191" s="12">
        <v>399.995</v>
      </c>
      <c r="X191" s="12">
        <v>39.999000000000002</v>
      </c>
      <c r="Y191" s="12">
        <v>39.999000000000002</v>
      </c>
      <c r="Z191" s="12">
        <v>39.999000000000002</v>
      </c>
      <c r="AA191" s="12">
        <v>39.999000000000002</v>
      </c>
      <c r="AD191" s="12">
        <f t="shared" si="111"/>
        <v>1999.9720000000002</v>
      </c>
      <c r="AF191" s="15">
        <f t="shared" si="112"/>
        <v>-1999.9720000000002</v>
      </c>
      <c r="AH191" s="15">
        <v>0</v>
      </c>
      <c r="AI191" s="15"/>
      <c r="AJ191" s="15">
        <f t="shared" si="113"/>
        <v>0</v>
      </c>
      <c r="AK191" s="15"/>
      <c r="AL191" s="15">
        <f t="shared" si="114"/>
        <v>0</v>
      </c>
      <c r="AM191" s="15"/>
      <c r="AN191" s="15">
        <f t="shared" si="115"/>
        <v>0</v>
      </c>
      <c r="AO191" s="15"/>
      <c r="AP191" s="15">
        <f t="shared" si="116"/>
        <v>0</v>
      </c>
      <c r="AQ191" s="15"/>
      <c r="AR191" s="15">
        <f t="shared" si="117"/>
        <v>0</v>
      </c>
      <c r="AS191" s="15"/>
      <c r="AT191" s="15">
        <f t="shared" si="118"/>
        <v>0</v>
      </c>
      <c r="AU191" s="15"/>
      <c r="AV191" s="15">
        <f t="shared" si="119"/>
        <v>0</v>
      </c>
      <c r="AW191" s="15"/>
      <c r="AX191" s="15">
        <f t="shared" si="120"/>
        <v>0</v>
      </c>
      <c r="AZ191" s="12" t="s">
        <v>196</v>
      </c>
      <c r="BA191" s="15">
        <f t="shared" si="121"/>
        <v>0</v>
      </c>
    </row>
    <row r="192" spans="1:53" x14ac:dyDescent="0.2">
      <c r="A192" s="4" t="s">
        <v>11</v>
      </c>
      <c r="B192" t="s">
        <v>118</v>
      </c>
      <c r="C192" t="s">
        <v>198</v>
      </c>
      <c r="D192">
        <v>140197</v>
      </c>
      <c r="E192" s="12">
        <v>0</v>
      </c>
      <c r="AD192" s="12">
        <f t="shared" si="111"/>
        <v>0</v>
      </c>
      <c r="AF192" s="15">
        <f t="shared" si="112"/>
        <v>0</v>
      </c>
      <c r="AH192" s="15">
        <v>0</v>
      </c>
      <c r="AI192" s="15"/>
      <c r="AJ192" s="15">
        <f t="shared" si="113"/>
        <v>0</v>
      </c>
      <c r="AK192" s="15"/>
      <c r="AL192" s="15">
        <f t="shared" si="114"/>
        <v>0</v>
      </c>
      <c r="AM192" s="15"/>
      <c r="AN192" s="15">
        <f t="shared" si="115"/>
        <v>0</v>
      </c>
      <c r="AO192" s="15"/>
      <c r="AP192" s="15">
        <f t="shared" si="116"/>
        <v>0</v>
      </c>
      <c r="AQ192" s="15"/>
      <c r="AR192" s="15">
        <f t="shared" si="117"/>
        <v>0</v>
      </c>
      <c r="AS192" s="15"/>
      <c r="AT192" s="15">
        <f t="shared" si="118"/>
        <v>0</v>
      </c>
      <c r="AU192" s="15"/>
      <c r="AV192" s="15">
        <f t="shared" si="119"/>
        <v>0</v>
      </c>
      <c r="AW192" s="15"/>
      <c r="AX192" s="15">
        <f t="shared" si="120"/>
        <v>0</v>
      </c>
      <c r="BA192" s="15">
        <f t="shared" si="121"/>
        <v>0</v>
      </c>
    </row>
    <row r="193" spans="1:53" x14ac:dyDescent="0.2">
      <c r="A193" s="4" t="s">
        <v>11</v>
      </c>
      <c r="B193" t="s">
        <v>270</v>
      </c>
      <c r="C193" t="s">
        <v>269</v>
      </c>
      <c r="D193">
        <v>140309</v>
      </c>
      <c r="E193" s="12">
        <v>1336</v>
      </c>
      <c r="L193" s="12">
        <v>19.096</v>
      </c>
      <c r="N193" s="12">
        <v>28.335999999999999</v>
      </c>
      <c r="O193" s="12">
        <v>44.351999999999997</v>
      </c>
      <c r="P193" s="12">
        <v>118.026</v>
      </c>
      <c r="Q193" s="12">
        <v>205.80600000000001</v>
      </c>
      <c r="S193" s="12">
        <v>106.10599999999999</v>
      </c>
      <c r="W193" s="12">
        <v>763.27200000000005</v>
      </c>
      <c r="AD193" s="12">
        <f t="shared" si="111"/>
        <v>1284.9940000000001</v>
      </c>
      <c r="AF193" s="15">
        <f t="shared" si="112"/>
        <v>-1284.9940000000001</v>
      </c>
      <c r="AH193" s="15">
        <v>0</v>
      </c>
      <c r="AI193" s="15"/>
      <c r="AJ193" s="15">
        <f t="shared" si="113"/>
        <v>51</v>
      </c>
      <c r="AK193" s="15"/>
      <c r="AL193" s="15">
        <f t="shared" si="114"/>
        <v>35.903999999999996</v>
      </c>
      <c r="AM193" s="15"/>
      <c r="AN193" s="15">
        <f t="shared" si="115"/>
        <v>1.3259999999999998</v>
      </c>
      <c r="AO193" s="15"/>
      <c r="AP193" s="15">
        <f t="shared" si="116"/>
        <v>1.224</v>
      </c>
      <c r="AQ193" s="15"/>
      <c r="AR193" s="15">
        <f t="shared" si="117"/>
        <v>2.7029999999999998</v>
      </c>
      <c r="AS193" s="15"/>
      <c r="AT193" s="15">
        <f t="shared" si="118"/>
        <v>4.08</v>
      </c>
      <c r="AU193" s="15"/>
      <c r="AV193" s="15">
        <f t="shared" si="119"/>
        <v>5.7629999999999999</v>
      </c>
      <c r="AW193" s="15"/>
      <c r="AX193" s="15">
        <f t="shared" si="120"/>
        <v>50.999999999999993</v>
      </c>
      <c r="AZ193" s="12" t="s">
        <v>196</v>
      </c>
      <c r="BA193" s="15">
        <f t="shared" si="121"/>
        <v>0</v>
      </c>
    </row>
    <row r="194" spans="1:53" x14ac:dyDescent="0.2">
      <c r="A194" s="4" t="s">
        <v>11</v>
      </c>
      <c r="B194" t="s">
        <v>193</v>
      </c>
      <c r="C194" t="s">
        <v>203</v>
      </c>
      <c r="D194">
        <v>140542</v>
      </c>
      <c r="E194" s="12">
        <v>442</v>
      </c>
      <c r="U194" s="12">
        <v>442</v>
      </c>
      <c r="AD194" s="12">
        <f t="shared" si="111"/>
        <v>442</v>
      </c>
      <c r="AF194" s="15">
        <f t="shared" si="112"/>
        <v>-442</v>
      </c>
      <c r="AH194" s="15">
        <v>0</v>
      </c>
      <c r="AI194" s="15"/>
      <c r="AJ194" s="15">
        <f t="shared" si="113"/>
        <v>0</v>
      </c>
      <c r="AK194" s="15"/>
      <c r="AL194" s="15">
        <f t="shared" si="114"/>
        <v>0</v>
      </c>
      <c r="AM194" s="15"/>
      <c r="AN194" s="15">
        <f t="shared" si="115"/>
        <v>0</v>
      </c>
      <c r="AO194" s="15"/>
      <c r="AP194" s="15">
        <f t="shared" si="116"/>
        <v>0</v>
      </c>
      <c r="AQ194" s="15"/>
      <c r="AR194" s="15">
        <f t="shared" si="117"/>
        <v>0</v>
      </c>
      <c r="AS194" s="15"/>
      <c r="AT194" s="15">
        <f t="shared" si="118"/>
        <v>0</v>
      </c>
      <c r="AU194" s="15"/>
      <c r="AV194" s="15">
        <f t="shared" si="119"/>
        <v>0</v>
      </c>
      <c r="AW194" s="15"/>
      <c r="AX194" s="15">
        <f t="shared" si="120"/>
        <v>0</v>
      </c>
      <c r="AZ194" s="12" t="s">
        <v>196</v>
      </c>
      <c r="BA194" s="15">
        <f t="shared" si="121"/>
        <v>0</v>
      </c>
    </row>
    <row r="195" spans="1:53" x14ac:dyDescent="0.2"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</row>
    <row r="196" spans="1:53" s="11" customFormat="1" x14ac:dyDescent="0.2">
      <c r="A196" s="6"/>
      <c r="B196" s="6" t="s">
        <v>212</v>
      </c>
      <c r="C196" s="6"/>
      <c r="D196" s="6"/>
      <c r="E196" s="20">
        <f>SUM(E155:E194)</f>
        <v>76990</v>
      </c>
      <c r="F196" s="20"/>
      <c r="G196" s="20">
        <f t="shared" ref="G196:AD196" si="122">SUM(G155:G194)</f>
        <v>39.999000000000002</v>
      </c>
      <c r="H196" s="20">
        <f t="shared" si="122"/>
        <v>39.999000000000002</v>
      </c>
      <c r="I196" s="20">
        <f t="shared" si="122"/>
        <v>39.999000000000002</v>
      </c>
      <c r="J196" s="20">
        <f t="shared" si="122"/>
        <v>39.999000000000002</v>
      </c>
      <c r="K196" s="20">
        <f t="shared" si="122"/>
        <v>39.999000000000002</v>
      </c>
      <c r="L196" s="20">
        <f t="shared" si="122"/>
        <v>1015.4150000000001</v>
      </c>
      <c r="M196" s="20">
        <f t="shared" si="122"/>
        <v>42.003</v>
      </c>
      <c r="N196" s="20">
        <f t="shared" si="122"/>
        <v>313.05899999999997</v>
      </c>
      <c r="O196" s="20">
        <f t="shared" si="122"/>
        <v>178.74799999999999</v>
      </c>
      <c r="P196" s="20">
        <f t="shared" si="122"/>
        <v>16432.863000000001</v>
      </c>
      <c r="Q196" s="20">
        <f t="shared" si="122"/>
        <v>1211.3330000000001</v>
      </c>
      <c r="R196" s="20">
        <f t="shared" si="122"/>
        <v>2411.1499999999996</v>
      </c>
      <c r="S196" s="20">
        <f t="shared" si="122"/>
        <v>2473.7309999999998</v>
      </c>
      <c r="T196" s="20">
        <f t="shared" si="122"/>
        <v>11946.245999999996</v>
      </c>
      <c r="U196" s="20">
        <f t="shared" si="122"/>
        <v>2141.9989999999998</v>
      </c>
      <c r="V196" s="20">
        <f t="shared" si="122"/>
        <v>1005.21</v>
      </c>
      <c r="W196" s="20">
        <f t="shared" si="122"/>
        <v>3667.884</v>
      </c>
      <c r="X196" s="20">
        <f t="shared" si="122"/>
        <v>88.41</v>
      </c>
      <c r="Y196" s="20">
        <f t="shared" si="122"/>
        <v>97.229000000000013</v>
      </c>
      <c r="Z196" s="20">
        <f t="shared" si="122"/>
        <v>59.106999999999999</v>
      </c>
      <c r="AA196" s="20">
        <f t="shared" si="122"/>
        <v>125.21000000000001</v>
      </c>
      <c r="AB196" s="20">
        <f t="shared" si="122"/>
        <v>0</v>
      </c>
      <c r="AC196" s="20">
        <f t="shared" si="122"/>
        <v>0</v>
      </c>
      <c r="AD196" s="20">
        <f t="shared" si="122"/>
        <v>43409.591999999997</v>
      </c>
      <c r="AE196" s="20"/>
      <c r="AF196" s="20">
        <f>SUM(AF155:AF194)</f>
        <v>-42310.150999999991</v>
      </c>
      <c r="AG196" s="20"/>
      <c r="AH196" s="20">
        <f>SUM(AH155:AH194)</f>
        <v>-30696</v>
      </c>
      <c r="AI196" s="20"/>
      <c r="AJ196" s="20">
        <f>SUM(AJ155:AJ194)</f>
        <v>3984</v>
      </c>
      <c r="AK196" s="20"/>
      <c r="AL196" s="20">
        <f>SUM(AL155:AL194)</f>
        <v>2804.7359999999999</v>
      </c>
      <c r="AM196" s="20"/>
      <c r="AN196" s="20">
        <f>SUM(AN155:AN194)</f>
        <v>103.58399999999999</v>
      </c>
      <c r="AO196" s="20"/>
      <c r="AP196" s="20">
        <f>SUM(AP155:AP194)</f>
        <v>95.616</v>
      </c>
      <c r="AQ196" s="20"/>
      <c r="AR196" s="20">
        <f>SUM(AR155:AR194)</f>
        <v>117.236</v>
      </c>
      <c r="AS196" s="20"/>
      <c r="AT196" s="20">
        <f>SUM(AT155:AT194)</f>
        <v>318.71999999999997</v>
      </c>
      <c r="AU196" s="20"/>
      <c r="AV196" s="20">
        <f>SUM(AV155:AV194)</f>
        <v>450.19200000000001</v>
      </c>
      <c r="AW196" s="20"/>
      <c r="AX196" s="20">
        <f>SUM(AX155:AX194)</f>
        <v>3890.0839999999998</v>
      </c>
      <c r="AY196" s="20"/>
      <c r="AZ196" s="20"/>
    </row>
    <row r="197" spans="1:53" x14ac:dyDescent="0.2"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</row>
    <row r="198" spans="1:53" x14ac:dyDescent="0.2">
      <c r="A198" s="2" t="s">
        <v>119</v>
      </c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</row>
    <row r="199" spans="1:53" x14ac:dyDescent="0.2">
      <c r="A199" s="4" t="s">
        <v>11</v>
      </c>
      <c r="B199" t="s">
        <v>232</v>
      </c>
      <c r="C199" t="s">
        <v>87</v>
      </c>
      <c r="D199">
        <v>100019</v>
      </c>
      <c r="E199" s="12">
        <v>681</v>
      </c>
      <c r="G199" s="12">
        <v>9.3680000000000003</v>
      </c>
      <c r="H199" s="12">
        <v>16.443999999999999</v>
      </c>
      <c r="I199" s="12">
        <v>1.246</v>
      </c>
      <c r="J199" s="12">
        <v>10.614000000000001</v>
      </c>
      <c r="K199" s="12">
        <v>49.581000000000003</v>
      </c>
      <c r="L199" s="12">
        <v>53.616999999999997</v>
      </c>
      <c r="N199" s="12">
        <v>12.009</v>
      </c>
      <c r="O199" s="12">
        <v>39.564999999999998</v>
      </c>
      <c r="P199" s="12">
        <v>168.72399999999999</v>
      </c>
      <c r="R199" s="12">
        <v>18.934999999999999</v>
      </c>
      <c r="S199" s="12">
        <v>11.411</v>
      </c>
      <c r="T199" s="12">
        <v>94.775999999999996</v>
      </c>
      <c r="U199" s="12">
        <v>26.21</v>
      </c>
      <c r="V199" s="12">
        <v>84.96</v>
      </c>
      <c r="W199" s="12">
        <v>5.1820000000000004</v>
      </c>
      <c r="X199" s="12">
        <v>4.7839999999999998</v>
      </c>
      <c r="Y199" s="12">
        <v>1</v>
      </c>
      <c r="AD199" s="12">
        <f t="shared" ref="AD199:AD205" si="123">SUM(G199:AC199)</f>
        <v>608.42600000000004</v>
      </c>
      <c r="AF199" s="15">
        <v>0</v>
      </c>
      <c r="AH199" s="15">
        <v>0</v>
      </c>
      <c r="AI199" s="15"/>
      <c r="AJ199" s="15">
        <f t="shared" ref="AJ199:AJ205" si="124">ROUND(+E199+AF199+AH199,0)</f>
        <v>681</v>
      </c>
      <c r="AK199" s="15"/>
      <c r="AL199" s="15">
        <f t="shared" ref="AL199:AL205" si="125">+$AJ199*AL$10</f>
        <v>479.42399999999998</v>
      </c>
      <c r="AM199" s="15"/>
      <c r="AN199" s="15">
        <f t="shared" ref="AN199:AN205" si="126">+$AJ199*AN$10</f>
        <v>17.706</v>
      </c>
      <c r="AO199" s="15"/>
      <c r="AP199" s="15">
        <f t="shared" ref="AP199:AP205" si="127">+$AJ199*AP$10</f>
        <v>16.344000000000001</v>
      </c>
      <c r="AQ199" s="15"/>
      <c r="AR199" s="15">
        <v>0</v>
      </c>
      <c r="AS199" s="15"/>
      <c r="AT199" s="15">
        <f t="shared" ref="AT199:AT205" si="128">+$AJ199*AT$10</f>
        <v>54.480000000000004</v>
      </c>
      <c r="AU199" s="15"/>
      <c r="AV199" s="15">
        <f t="shared" ref="AV199:AV205" si="129">+$AJ199*AV$10</f>
        <v>76.953000000000003</v>
      </c>
      <c r="AW199" s="15"/>
      <c r="AX199" s="15">
        <f t="shared" ref="AX199:AX205" si="130">SUM(AK199:AW199)</f>
        <v>644.90700000000004</v>
      </c>
      <c r="AZ199" s="12" t="s">
        <v>174</v>
      </c>
      <c r="BA199" s="15">
        <f>+AX199-AJ199</f>
        <v>-36.092999999999961</v>
      </c>
    </row>
    <row r="200" spans="1:53" x14ac:dyDescent="0.2">
      <c r="A200" s="4" t="s">
        <v>11</v>
      </c>
      <c r="B200" t="s">
        <v>231</v>
      </c>
      <c r="C200" t="s">
        <v>87</v>
      </c>
      <c r="D200">
        <v>100056</v>
      </c>
      <c r="E200" s="12">
        <v>156</v>
      </c>
      <c r="G200" s="12">
        <v>2.1469999999999998</v>
      </c>
      <c r="H200" s="12">
        <v>3.7679999999999998</v>
      </c>
      <c r="J200" s="12">
        <v>2.4319999999999999</v>
      </c>
      <c r="K200" s="12">
        <v>11.362</v>
      </c>
      <c r="L200" s="12">
        <v>12.287000000000001</v>
      </c>
      <c r="N200" s="12">
        <v>2.7519999999999998</v>
      </c>
      <c r="O200" s="12">
        <v>9.0670000000000002</v>
      </c>
      <c r="P200" s="12">
        <v>38.665999999999997</v>
      </c>
      <c r="R200" s="12">
        <v>4.3390000000000004</v>
      </c>
      <c r="S200" s="12">
        <v>2.6150000000000002</v>
      </c>
      <c r="T200" s="12">
        <v>21.72</v>
      </c>
      <c r="U200" s="12">
        <v>6.0069999999999997</v>
      </c>
      <c r="V200" s="12">
        <v>19.47</v>
      </c>
      <c r="W200" s="12">
        <v>1.1879999999999999</v>
      </c>
      <c r="X200" s="12">
        <v>1.0960000000000001</v>
      </c>
      <c r="AD200" s="12">
        <f t="shared" si="123"/>
        <v>138.916</v>
      </c>
      <c r="AF200" s="15">
        <v>0</v>
      </c>
      <c r="AH200" s="15">
        <v>0</v>
      </c>
      <c r="AI200" s="15"/>
      <c r="AJ200" s="15">
        <f t="shared" si="124"/>
        <v>156</v>
      </c>
      <c r="AK200" s="15"/>
      <c r="AL200" s="15">
        <f t="shared" si="125"/>
        <v>109.824</v>
      </c>
      <c r="AM200" s="15"/>
      <c r="AN200" s="15">
        <f t="shared" si="126"/>
        <v>4.056</v>
      </c>
      <c r="AO200" s="15"/>
      <c r="AP200" s="15">
        <f t="shared" si="127"/>
        <v>3.7440000000000002</v>
      </c>
      <c r="AQ200" s="15"/>
      <c r="AR200" s="15">
        <v>0</v>
      </c>
      <c r="AS200" s="15"/>
      <c r="AT200" s="15">
        <f t="shared" si="128"/>
        <v>12.48</v>
      </c>
      <c r="AU200" s="15"/>
      <c r="AV200" s="15">
        <f t="shared" si="129"/>
        <v>17.628</v>
      </c>
      <c r="AW200" s="15"/>
      <c r="AX200" s="15">
        <f t="shared" si="130"/>
        <v>147.73199999999997</v>
      </c>
      <c r="AZ200" s="12" t="s">
        <v>174</v>
      </c>
      <c r="BA200" s="15">
        <f t="shared" ref="BA200:BA205" si="131">+AX200-AJ200</f>
        <v>-8.2680000000000291</v>
      </c>
    </row>
    <row r="201" spans="1:53" x14ac:dyDescent="0.2">
      <c r="A201" s="4" t="s">
        <v>11</v>
      </c>
      <c r="B201" t="s">
        <v>120</v>
      </c>
      <c r="C201" t="s">
        <v>87</v>
      </c>
      <c r="D201">
        <v>100069</v>
      </c>
      <c r="E201" s="12">
        <v>3615</v>
      </c>
      <c r="G201" s="12">
        <v>49.749000000000002</v>
      </c>
      <c r="H201" s="12">
        <v>87.325000000000003</v>
      </c>
      <c r="I201" s="12">
        <v>6.6159999999999997</v>
      </c>
      <c r="J201" s="12">
        <v>56.363999999999997</v>
      </c>
      <c r="K201" s="12">
        <v>263.29899999999998</v>
      </c>
      <c r="L201" s="12">
        <v>284.733</v>
      </c>
      <c r="N201" s="12">
        <v>63.774000000000001</v>
      </c>
      <c r="O201" s="12">
        <v>210.11</v>
      </c>
      <c r="P201" s="12">
        <v>896.01</v>
      </c>
      <c r="R201" s="12">
        <v>100.556</v>
      </c>
      <c r="S201" s="12">
        <v>60.597999999999999</v>
      </c>
      <c r="T201" s="12">
        <v>503.31099999999998</v>
      </c>
      <c r="U201" s="12">
        <v>139.191</v>
      </c>
      <c r="V201" s="12">
        <v>451.18</v>
      </c>
      <c r="W201" s="12">
        <v>27.521000000000001</v>
      </c>
      <c r="X201" s="12">
        <v>25.404</v>
      </c>
      <c r="Y201" s="12">
        <v>1.5880000000000001</v>
      </c>
      <c r="AD201" s="12">
        <f t="shared" si="123"/>
        <v>3227.3290000000002</v>
      </c>
      <c r="AF201" s="15">
        <f t="shared" ref="AF201:AF205" si="132">-AD201</f>
        <v>-3227.3290000000002</v>
      </c>
      <c r="AH201" s="15">
        <v>0</v>
      </c>
      <c r="AI201" s="15"/>
      <c r="AJ201" s="15">
        <f t="shared" si="124"/>
        <v>388</v>
      </c>
      <c r="AK201" s="15"/>
      <c r="AL201" s="15">
        <f t="shared" si="125"/>
        <v>273.15199999999999</v>
      </c>
      <c r="AM201" s="15"/>
      <c r="AN201" s="15">
        <f t="shared" si="126"/>
        <v>10.087999999999999</v>
      </c>
      <c r="AO201" s="15"/>
      <c r="AP201" s="15">
        <f t="shared" si="127"/>
        <v>9.3119999999999994</v>
      </c>
      <c r="AQ201" s="15"/>
      <c r="AR201" s="15">
        <v>0</v>
      </c>
      <c r="AS201" s="15"/>
      <c r="AT201" s="15">
        <f t="shared" si="128"/>
        <v>31.04</v>
      </c>
      <c r="AU201" s="15"/>
      <c r="AV201" s="15">
        <f t="shared" si="129"/>
        <v>43.844000000000001</v>
      </c>
      <c r="AW201" s="15"/>
      <c r="AX201" s="15">
        <f t="shared" si="130"/>
        <v>367.43600000000004</v>
      </c>
      <c r="AZ201" s="12" t="s">
        <v>276</v>
      </c>
      <c r="BA201" s="15">
        <f t="shared" si="131"/>
        <v>-20.563999999999965</v>
      </c>
    </row>
    <row r="202" spans="1:53" x14ac:dyDescent="0.2">
      <c r="A202" s="4" t="s">
        <v>11</v>
      </c>
      <c r="B202" t="s">
        <v>121</v>
      </c>
      <c r="C202" t="s">
        <v>87</v>
      </c>
      <c r="D202">
        <v>100133</v>
      </c>
      <c r="E202" s="12">
        <v>7792</v>
      </c>
      <c r="G202" s="12">
        <v>107.235</v>
      </c>
      <c r="H202" s="12">
        <v>188.232</v>
      </c>
      <c r="I202" s="12">
        <v>14.26</v>
      </c>
      <c r="J202" s="12">
        <v>121.495</v>
      </c>
      <c r="K202" s="12">
        <v>567.54700000000003</v>
      </c>
      <c r="L202" s="12">
        <v>613.74900000000002</v>
      </c>
      <c r="N202" s="12">
        <v>137.46600000000001</v>
      </c>
      <c r="O202" s="12">
        <v>452.89699999999999</v>
      </c>
      <c r="P202" s="12">
        <v>1931.3710000000001</v>
      </c>
      <c r="R202" s="12">
        <v>216.75200000000001</v>
      </c>
      <c r="S202" s="12">
        <v>130.62100000000001</v>
      </c>
      <c r="T202" s="12">
        <v>1084.8989999999999</v>
      </c>
      <c r="U202" s="12">
        <v>300.02999999999997</v>
      </c>
      <c r="V202" s="12">
        <v>972.53</v>
      </c>
      <c r="W202" s="12">
        <v>59.320999999999998</v>
      </c>
      <c r="X202" s="12">
        <v>54.758000000000003</v>
      </c>
      <c r="Y202" s="12">
        <v>3.4220000000000002</v>
      </c>
      <c r="AD202" s="12">
        <f t="shared" si="123"/>
        <v>6956.585</v>
      </c>
      <c r="AF202" s="15">
        <v>0</v>
      </c>
      <c r="AH202" s="15">
        <v>-7792</v>
      </c>
      <c r="AI202" s="15"/>
      <c r="AJ202" s="15">
        <f t="shared" si="124"/>
        <v>0</v>
      </c>
      <c r="AK202" s="15"/>
      <c r="AL202" s="15">
        <f t="shared" si="125"/>
        <v>0</v>
      </c>
      <c r="AM202" s="15"/>
      <c r="AN202" s="15">
        <f t="shared" si="126"/>
        <v>0</v>
      </c>
      <c r="AO202" s="15"/>
      <c r="AP202" s="15">
        <f t="shared" si="127"/>
        <v>0</v>
      </c>
      <c r="AQ202" s="15"/>
      <c r="AR202" s="15">
        <f>+$AJ202*AR$10</f>
        <v>0</v>
      </c>
      <c r="AS202" s="15"/>
      <c r="AT202" s="15">
        <f t="shared" si="128"/>
        <v>0</v>
      </c>
      <c r="AU202" s="15"/>
      <c r="AV202" s="15">
        <f t="shared" si="129"/>
        <v>0</v>
      </c>
      <c r="AW202" s="15"/>
      <c r="AX202" s="15">
        <f t="shared" si="130"/>
        <v>0</v>
      </c>
      <c r="AZ202" s="12" t="s">
        <v>174</v>
      </c>
      <c r="BA202" s="15">
        <f t="shared" si="131"/>
        <v>0</v>
      </c>
    </row>
    <row r="203" spans="1:53" x14ac:dyDescent="0.2">
      <c r="A203" s="4" t="s">
        <v>11</v>
      </c>
      <c r="B203" t="s">
        <v>122</v>
      </c>
      <c r="C203" t="s">
        <v>87</v>
      </c>
      <c r="D203">
        <v>100134</v>
      </c>
      <c r="E203" s="12">
        <v>750</v>
      </c>
      <c r="G203" s="12">
        <v>10.321</v>
      </c>
      <c r="H203" s="12">
        <v>18.117000000000001</v>
      </c>
      <c r="I203" s="12">
        <v>1.373</v>
      </c>
      <c r="J203" s="12">
        <v>11.694000000000001</v>
      </c>
      <c r="K203" s="12">
        <v>54.625999999999998</v>
      </c>
      <c r="L203" s="12">
        <v>59.073</v>
      </c>
      <c r="N203" s="12">
        <v>13.231</v>
      </c>
      <c r="O203" s="12">
        <v>43.591000000000001</v>
      </c>
      <c r="P203" s="12">
        <v>185.89400000000001</v>
      </c>
      <c r="R203" s="12">
        <v>20.861999999999998</v>
      </c>
      <c r="S203" s="12">
        <v>12.571999999999999</v>
      </c>
      <c r="T203" s="12">
        <v>104.42100000000001</v>
      </c>
      <c r="U203" s="12">
        <v>28.878</v>
      </c>
      <c r="V203" s="12">
        <v>93.605999999999995</v>
      </c>
      <c r="W203" s="12">
        <v>5.71</v>
      </c>
      <c r="X203" s="12">
        <v>5.27</v>
      </c>
      <c r="Y203" s="12">
        <v>1</v>
      </c>
      <c r="AD203" s="12">
        <f t="shared" si="123"/>
        <v>670.23900000000015</v>
      </c>
      <c r="AF203" s="15">
        <v>0</v>
      </c>
      <c r="AH203" s="15">
        <v>-750</v>
      </c>
      <c r="AI203" s="15"/>
      <c r="AJ203" s="15">
        <f t="shared" si="124"/>
        <v>0</v>
      </c>
      <c r="AK203" s="15"/>
      <c r="AL203" s="15">
        <f t="shared" si="125"/>
        <v>0</v>
      </c>
      <c r="AM203" s="15"/>
      <c r="AN203" s="15">
        <f t="shared" si="126"/>
        <v>0</v>
      </c>
      <c r="AO203" s="15"/>
      <c r="AP203" s="15">
        <f t="shared" si="127"/>
        <v>0</v>
      </c>
      <c r="AQ203" s="15"/>
      <c r="AR203" s="15">
        <f>+$AJ203*AR$10</f>
        <v>0</v>
      </c>
      <c r="AS203" s="15"/>
      <c r="AT203" s="15">
        <f t="shared" si="128"/>
        <v>0</v>
      </c>
      <c r="AU203" s="15"/>
      <c r="AV203" s="15">
        <f t="shared" si="129"/>
        <v>0</v>
      </c>
      <c r="AW203" s="15"/>
      <c r="AX203" s="15">
        <f t="shared" si="130"/>
        <v>0</v>
      </c>
      <c r="AZ203" s="12" t="s">
        <v>174</v>
      </c>
      <c r="BA203" s="15">
        <f t="shared" si="131"/>
        <v>0</v>
      </c>
    </row>
    <row r="204" spans="1:53" x14ac:dyDescent="0.2">
      <c r="A204" s="4" t="s">
        <v>11</v>
      </c>
      <c r="B204" t="s">
        <v>123</v>
      </c>
      <c r="C204" t="s">
        <v>87</v>
      </c>
      <c r="D204">
        <v>100138</v>
      </c>
      <c r="E204" s="12">
        <v>3650</v>
      </c>
      <c r="G204" s="12">
        <v>50.231000000000002</v>
      </c>
      <c r="H204" s="12">
        <v>88.171000000000006</v>
      </c>
      <c r="I204" s="12">
        <v>6.68</v>
      </c>
      <c r="J204" s="12">
        <v>56.91</v>
      </c>
      <c r="K204" s="12">
        <v>265.84800000000001</v>
      </c>
      <c r="L204" s="12">
        <v>287.49</v>
      </c>
      <c r="N204" s="12">
        <v>64.391000000000005</v>
      </c>
      <c r="O204" s="12">
        <v>212.14400000000001</v>
      </c>
      <c r="P204" s="12">
        <v>904.68499999999995</v>
      </c>
      <c r="R204" s="12">
        <v>101.53</v>
      </c>
      <c r="S204" s="12">
        <v>61.185000000000002</v>
      </c>
      <c r="T204" s="12">
        <v>508.18400000000003</v>
      </c>
      <c r="U204" s="12">
        <v>140.53899999999999</v>
      </c>
      <c r="V204" s="12">
        <v>455.54899999999998</v>
      </c>
      <c r="W204" s="12">
        <v>27.786999999999999</v>
      </c>
      <c r="X204" s="12">
        <v>25.65</v>
      </c>
      <c r="Y204" s="12">
        <v>1.603</v>
      </c>
      <c r="AD204" s="12">
        <f t="shared" si="123"/>
        <v>3258.5770000000002</v>
      </c>
      <c r="AF204" s="15">
        <f t="shared" si="132"/>
        <v>-3258.5770000000002</v>
      </c>
      <c r="AH204" s="15">
        <v>0</v>
      </c>
      <c r="AI204" s="15"/>
      <c r="AJ204" s="15">
        <f t="shared" si="124"/>
        <v>391</v>
      </c>
      <c r="AK204" s="15"/>
      <c r="AL204" s="15">
        <f t="shared" si="125"/>
        <v>275.26400000000001</v>
      </c>
      <c r="AM204" s="15"/>
      <c r="AN204" s="15">
        <f t="shared" si="126"/>
        <v>10.166</v>
      </c>
      <c r="AO204" s="15"/>
      <c r="AP204" s="15">
        <f t="shared" si="127"/>
        <v>9.3840000000000003</v>
      </c>
      <c r="AQ204" s="15"/>
      <c r="AR204" s="15">
        <v>0</v>
      </c>
      <c r="AS204" s="15"/>
      <c r="AT204" s="15">
        <f t="shared" si="128"/>
        <v>31.28</v>
      </c>
      <c r="AU204" s="15"/>
      <c r="AV204" s="15">
        <f t="shared" si="129"/>
        <v>44.183</v>
      </c>
      <c r="AW204" s="15"/>
      <c r="AX204" s="15">
        <f t="shared" si="130"/>
        <v>370.27700000000004</v>
      </c>
      <c r="AZ204" s="12" t="s">
        <v>276</v>
      </c>
      <c r="BA204" s="15">
        <f t="shared" si="131"/>
        <v>-20.722999999999956</v>
      </c>
    </row>
    <row r="205" spans="1:53" x14ac:dyDescent="0.2">
      <c r="A205" s="4" t="s">
        <v>11</v>
      </c>
      <c r="B205" t="s">
        <v>168</v>
      </c>
      <c r="C205" t="s">
        <v>87</v>
      </c>
      <c r="D205">
        <v>140344</v>
      </c>
      <c r="E205" s="12">
        <v>110</v>
      </c>
      <c r="AD205" s="12">
        <f t="shared" si="123"/>
        <v>0</v>
      </c>
      <c r="AF205" s="15">
        <f t="shared" si="132"/>
        <v>0</v>
      </c>
      <c r="AH205" s="15">
        <v>0</v>
      </c>
      <c r="AI205" s="15"/>
      <c r="AJ205" s="15">
        <f t="shared" si="124"/>
        <v>110</v>
      </c>
      <c r="AK205" s="15"/>
      <c r="AL205" s="15">
        <f t="shared" si="125"/>
        <v>77.44</v>
      </c>
      <c r="AM205" s="15"/>
      <c r="AN205" s="15">
        <f t="shared" si="126"/>
        <v>2.86</v>
      </c>
      <c r="AO205" s="15"/>
      <c r="AP205" s="15">
        <f t="shared" si="127"/>
        <v>2.64</v>
      </c>
      <c r="AQ205" s="15"/>
      <c r="AR205" s="15">
        <v>0</v>
      </c>
      <c r="AS205" s="15"/>
      <c r="AT205" s="15">
        <f t="shared" si="128"/>
        <v>8.8000000000000007</v>
      </c>
      <c r="AU205" s="15"/>
      <c r="AV205" s="15">
        <f t="shared" si="129"/>
        <v>12.43</v>
      </c>
      <c r="AW205" s="15"/>
      <c r="AX205" s="15">
        <f t="shared" si="130"/>
        <v>104.16999999999999</v>
      </c>
      <c r="AZ205" s="12" t="s">
        <v>194</v>
      </c>
      <c r="BA205" s="15">
        <f t="shared" si="131"/>
        <v>-5.8300000000000125</v>
      </c>
    </row>
    <row r="206" spans="1:53" x14ac:dyDescent="0.2"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</row>
    <row r="207" spans="1:53" s="11" customFormat="1" x14ac:dyDescent="0.2">
      <c r="A207" s="6"/>
      <c r="B207" s="6" t="s">
        <v>142</v>
      </c>
      <c r="C207" s="6"/>
      <c r="D207" s="6"/>
      <c r="E207" s="20">
        <f>SUM(E199:E206)</f>
        <v>16754</v>
      </c>
      <c r="F207" s="20"/>
      <c r="G207" s="20">
        <f t="shared" ref="G207:AD207" si="133">SUM(G199:G206)</f>
        <v>229.05099999999999</v>
      </c>
      <c r="H207" s="20">
        <f t="shared" si="133"/>
        <v>402.05700000000002</v>
      </c>
      <c r="I207" s="20">
        <f t="shared" si="133"/>
        <v>30.175000000000001</v>
      </c>
      <c r="J207" s="20">
        <f t="shared" si="133"/>
        <v>259.50900000000001</v>
      </c>
      <c r="K207" s="20">
        <f t="shared" si="133"/>
        <v>1212.2629999999999</v>
      </c>
      <c r="L207" s="20">
        <f t="shared" si="133"/>
        <v>1310.9490000000001</v>
      </c>
      <c r="M207" s="20">
        <f t="shared" si="133"/>
        <v>0</v>
      </c>
      <c r="N207" s="20">
        <f t="shared" si="133"/>
        <v>293.62299999999999</v>
      </c>
      <c r="O207" s="20">
        <f t="shared" si="133"/>
        <v>967.37400000000002</v>
      </c>
      <c r="P207" s="20">
        <f t="shared" si="133"/>
        <v>4125.3500000000004</v>
      </c>
      <c r="Q207" s="20">
        <f t="shared" si="133"/>
        <v>0</v>
      </c>
      <c r="R207" s="20">
        <f t="shared" si="133"/>
        <v>462.97400000000005</v>
      </c>
      <c r="S207" s="20">
        <f t="shared" si="133"/>
        <v>279.00200000000001</v>
      </c>
      <c r="T207" s="20">
        <f t="shared" si="133"/>
        <v>2317.3110000000001</v>
      </c>
      <c r="U207" s="20">
        <f t="shared" si="133"/>
        <v>640.85500000000002</v>
      </c>
      <c r="V207" s="20">
        <f t="shared" si="133"/>
        <v>2077.2950000000001</v>
      </c>
      <c r="W207" s="20">
        <f t="shared" si="133"/>
        <v>126.70899999999997</v>
      </c>
      <c r="X207" s="20">
        <f t="shared" si="133"/>
        <v>116.96199999999999</v>
      </c>
      <c r="Y207" s="20">
        <f t="shared" si="133"/>
        <v>8.6129999999999995</v>
      </c>
      <c r="Z207" s="20">
        <f t="shared" si="133"/>
        <v>0</v>
      </c>
      <c r="AA207" s="20">
        <f t="shared" si="133"/>
        <v>0</v>
      </c>
      <c r="AB207" s="20">
        <f t="shared" si="133"/>
        <v>0</v>
      </c>
      <c r="AC207" s="20">
        <f t="shared" si="133"/>
        <v>0</v>
      </c>
      <c r="AD207" s="20">
        <f t="shared" si="133"/>
        <v>14860.072</v>
      </c>
      <c r="AE207" s="20"/>
      <c r="AF207" s="20">
        <f>SUM(AF199:AF206)</f>
        <v>-6485.9060000000009</v>
      </c>
      <c r="AG207" s="20"/>
      <c r="AH207" s="20">
        <f>SUM(AH199:AH206)</f>
        <v>-8542</v>
      </c>
      <c r="AI207" s="20"/>
      <c r="AJ207" s="20">
        <f>SUM(AJ199:AJ206)</f>
        <v>1726</v>
      </c>
      <c r="AK207" s="20"/>
      <c r="AL207" s="20">
        <f>SUM(AL199:AL206)</f>
        <v>1215.1039999999998</v>
      </c>
      <c r="AM207" s="20"/>
      <c r="AN207" s="20">
        <f>SUM(AN199:AN206)</f>
        <v>44.876000000000005</v>
      </c>
      <c r="AO207" s="20"/>
      <c r="AP207" s="20">
        <f>SUM(AP199:AP206)</f>
        <v>41.423999999999999</v>
      </c>
      <c r="AQ207" s="20"/>
      <c r="AR207" s="20">
        <f>SUM(AR199:AR206)</f>
        <v>0</v>
      </c>
      <c r="AS207" s="20"/>
      <c r="AT207" s="20">
        <f>SUM(AT199:AT206)</f>
        <v>138.08000000000001</v>
      </c>
      <c r="AU207" s="20"/>
      <c r="AV207" s="20">
        <f>SUM(AV199:AV206)</f>
        <v>195.03800000000001</v>
      </c>
      <c r="AW207" s="20"/>
      <c r="AX207" s="20">
        <f>SUM(AX199:AX206)</f>
        <v>1634.5220000000002</v>
      </c>
      <c r="AY207" s="20"/>
      <c r="AZ207" s="20"/>
    </row>
    <row r="208" spans="1:53" x14ac:dyDescent="0.2"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</row>
    <row r="209" spans="1:52" s="11" customFormat="1" x14ac:dyDescent="0.2">
      <c r="A209" s="25"/>
      <c r="B209" s="25"/>
      <c r="C209" s="25" t="s">
        <v>143</v>
      </c>
      <c r="D209" s="25"/>
      <c r="E209" s="27">
        <f>E22+E34+E44+E55+E68+E73+E80+E87+E105+E115+E136+E152+E196+E207</f>
        <v>555801.84499999997</v>
      </c>
      <c r="F209" s="27"/>
      <c r="G209" s="27" t="e">
        <f>G22+G34+G44+G55+G68+G73+G80+G87+G105+G115+G136+G152+G196+G207+#REF!</f>
        <v>#REF!</v>
      </c>
      <c r="H209" s="27" t="e">
        <f>H22+H34+H44+H55+H68+H73+H80+H87+H105+H115+H136+H152+H196+H207+#REF!</f>
        <v>#REF!</v>
      </c>
      <c r="I209" s="27" t="e">
        <f>I22+I34+I44+I55+I68+I73+I80+I87+I105+I115+I136+I152+I196+I207+#REF!</f>
        <v>#REF!</v>
      </c>
      <c r="J209" s="27" t="e">
        <f>J22+J34+J44+J55+J68+J73+J80+J87+J105+J115+J136+J152+J196+J207+#REF!</f>
        <v>#REF!</v>
      </c>
      <c r="K209" s="27" t="e">
        <f>K22+K34+K44+K55+K68+K73+K80+K87+K105+K115+K136+K152+K196+K207+#REF!</f>
        <v>#REF!</v>
      </c>
      <c r="L209" s="27" t="e">
        <f>L22+L34+L44+L55+L68+L73+L80+L87+L105+L115+L136+L152+L196+L207+#REF!</f>
        <v>#REF!</v>
      </c>
      <c r="M209" s="27" t="e">
        <f>M22+M34+M44+M55+M68+M73+M80+M87+M105+M115+M136+M152+M196+M207+#REF!</f>
        <v>#REF!</v>
      </c>
      <c r="N209" s="27" t="e">
        <f>N22+N34+N44+N55+N68+N73+N80+N87+N105+N115+N136+N152+N196+N207+#REF!</f>
        <v>#REF!</v>
      </c>
      <c r="O209" s="27" t="e">
        <f>O22+O34+O44+O55+O68+O73+O80+O87+O105+O115+O136+O152+O196+O207+#REF!</f>
        <v>#REF!</v>
      </c>
      <c r="P209" s="27" t="e">
        <f>P22+P34+P44+P55+P68+P73+P80+P87+P105+P115+P136+P152+P196+P207+#REF!</f>
        <v>#REF!</v>
      </c>
      <c r="Q209" s="27" t="e">
        <f>Q22+Q34+Q44+Q55+Q68+Q73+Q80+Q87+Q105+Q115+Q136+Q152+Q196+Q207+#REF!</f>
        <v>#REF!</v>
      </c>
      <c r="R209" s="27" t="e">
        <f>R22+R34+R44+R55+R68+R73+R80+R87+R105+R115+R136+R152+R196+R207+#REF!</f>
        <v>#REF!</v>
      </c>
      <c r="S209" s="27" t="e">
        <f>S22+S34+S44+S55+S68+S73+S80+S87+S105+S115+S136+S152+S196+S207+#REF!</f>
        <v>#REF!</v>
      </c>
      <c r="T209" s="27" t="e">
        <f>T22+T34+T44+T55+T68+T73+T80+T87+T105+T115+T136+T152+T196+T207+#REF!</f>
        <v>#REF!</v>
      </c>
      <c r="U209" s="27" t="e">
        <f>U22+U34+U44+U55+U68+U73+U80+U87+U105+U115+U136+U152+U196+U207+#REF!</f>
        <v>#REF!</v>
      </c>
      <c r="V209" s="27" t="e">
        <f>V22+V34+V44+V55+V68+V73+V80+V87+V105+V115+V136+V152+V196+V207+#REF!</f>
        <v>#REF!</v>
      </c>
      <c r="W209" s="27" t="e">
        <f>W22+W34+W44+W55+W68+W73+W80+W87+W105+W115+W136+W152+W196+W207+#REF!</f>
        <v>#REF!</v>
      </c>
      <c r="X209" s="27" t="e">
        <f>X22+X34+X44+X55+X68+X73+X80+X87+X105+X115+X136+X152+X196+X207+#REF!</f>
        <v>#REF!</v>
      </c>
      <c r="Y209" s="27" t="e">
        <f>Y22+Y34+Y44+Y55+Y68+Y73+Y80+Y87+Y105+Y115+Y136+Y152+Y196+Y207+#REF!</f>
        <v>#REF!</v>
      </c>
      <c r="Z209" s="27" t="e">
        <f>Z22+Z34+Z44+Z55+Z68+Z73+Z80+Z87+Z105+Z115+Z136+Z152+Z196+Z207+#REF!</f>
        <v>#REF!</v>
      </c>
      <c r="AA209" s="27" t="e">
        <f>AA22+AA34+AA44+AA55+AA68+AA73+AA80+AA87+AA105+AA115+AA136+AA152+AA196+AA207+#REF!</f>
        <v>#REF!</v>
      </c>
      <c r="AB209" s="27" t="e">
        <f>AB22+AB34+AB44+AB55+AB68+AB73+AB80+AB87+AB105+AB115+AB136+AB152+AB196+AB207+#REF!</f>
        <v>#REF!</v>
      </c>
      <c r="AC209" s="27" t="e">
        <f>AC22+AC34+AC44+AC55+AC68+AC73+AC80+AC87+AC105+AC115+AC136+AC152+AC196+AC207+#REF!</f>
        <v>#REF!</v>
      </c>
      <c r="AD209" s="27" t="e">
        <f>AD22+AD34+AD44+AD55+AD68+AD73+AD80+AD87+AD105+AD115+AD136+AD152+AD196+AD207+#REF!</f>
        <v>#REF!</v>
      </c>
      <c r="AE209" s="27"/>
      <c r="AF209" s="27">
        <f>AF22+AF34+AF44+AF55+AF68+AF73+AF80+AF87+AF105+AF115+AF136+AF152+AF196+AF207</f>
        <v>-306427.41400000005</v>
      </c>
      <c r="AG209" s="27"/>
      <c r="AH209" s="27">
        <f>AH22+AH34+AH44+AH55+AH68+AH73+AH80+AH87+AH105+AH115+AH136+AH152+AH196+AH207</f>
        <v>-162609</v>
      </c>
      <c r="AI209" s="27"/>
      <c r="AJ209" s="27">
        <f>AJ22+AJ34+AJ44+AJ55+AJ68+AJ73+AJ80+AJ87+AJ105+AJ115+AJ136+AJ152+AJ196+AJ207</f>
        <v>86764</v>
      </c>
      <c r="AK209" s="27"/>
      <c r="AL209" s="27">
        <f>AL22+AL34+AL44+AL55+AL68+AL73+AL80+AL87+AL105+AL115+AL136+AL152+AL196+AL207</f>
        <v>61081.855999999985</v>
      </c>
      <c r="AM209" s="27"/>
      <c r="AN209" s="27">
        <f>AN22+AN34+AN44+AN55+AN68+AN73+AN80+AN87+AN105+AN115+AN136+AN152+AN196+AN207</f>
        <v>2255.864</v>
      </c>
      <c r="AO209" s="27"/>
      <c r="AP209" s="27">
        <f>AP22+AP34+AP44+AP55+AP68+AP73+AP80+AP87+AP105+AP115+AP136+AP152+AP196+AP207</f>
        <v>2082.3360000000002</v>
      </c>
      <c r="AQ209" s="27"/>
      <c r="AR209" s="27">
        <f>AR22+AR34+AR44+AR55+AR68+AR73+AR80+AR87+AR105+AR115+AR136+AR152+AR196+AR207</f>
        <v>3765.1730000000007</v>
      </c>
      <c r="AS209" s="27"/>
      <c r="AT209" s="27">
        <f>AT22+AT34+AT44+AT55+AT68+AT73+AT80+AT87+AT105+AT115+AT136+AT152+AT196+AT207</f>
        <v>6941.119999999999</v>
      </c>
      <c r="AU209" s="27"/>
      <c r="AV209" s="27">
        <f>AV22+AV34+AV44+AV55+AV68+AV73+AV80+AV87+AV105+AV115+AV136+AV152+AV196+AV207</f>
        <v>9804.3320000000022</v>
      </c>
      <c r="AW209" s="27"/>
      <c r="AX209" s="27">
        <f>AX22+AX34+AX44+AX55+AX68+AX73+AX80+AX87+AX105+AX115+AX136+AX152+AX196+AX207</f>
        <v>85930.680999999997</v>
      </c>
      <c r="AY209" s="27"/>
      <c r="AZ209" s="27">
        <f>SUM(AN209:AV209)</f>
        <v>24848.825000000004</v>
      </c>
    </row>
    <row r="211" spans="1:52" s="15" customFormat="1" x14ac:dyDescent="0.2">
      <c r="A211" s="12"/>
      <c r="B211" s="28" t="s">
        <v>326</v>
      </c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N211" s="15">
        <v>2016</v>
      </c>
      <c r="AP211" s="15">
        <v>2218</v>
      </c>
      <c r="AR211" s="15">
        <v>2451</v>
      </c>
      <c r="AT211" s="15">
        <v>6860</v>
      </c>
      <c r="AV211" s="15">
        <v>13000</v>
      </c>
      <c r="AX211" s="15">
        <f>SUM(AL211:AV211)</f>
        <v>26545</v>
      </c>
      <c r="AY211" s="12"/>
      <c r="AZ211" s="12"/>
    </row>
    <row r="213" spans="1:52" x14ac:dyDescent="0.2">
      <c r="B213" t="s">
        <v>327</v>
      </c>
      <c r="AN213" s="15">
        <f>+AN209-AN211</f>
        <v>239.86400000000003</v>
      </c>
      <c r="AP213" s="15">
        <f>+AP209-AP211</f>
        <v>-135.66399999999976</v>
      </c>
      <c r="AR213" s="15">
        <f>+AR209-AR211</f>
        <v>1314.1730000000007</v>
      </c>
      <c r="AT213" s="15">
        <f>+AT209-AT211</f>
        <v>81.119999999998981</v>
      </c>
      <c r="AV213" s="15">
        <f>+AV209-AV211</f>
        <v>-3195.6679999999978</v>
      </c>
      <c r="AX213" s="15">
        <f>SUM(AL213:AV213)</f>
        <v>-1696.1749999999979</v>
      </c>
    </row>
    <row r="215" spans="1:52" x14ac:dyDescent="0.2">
      <c r="B215" s="21">
        <f ca="1">NOW()</f>
        <v>41887.551412152781</v>
      </c>
    </row>
    <row r="216" spans="1:52" x14ac:dyDescent="0.2">
      <c r="B216" s="22" t="str">
        <f ca="1">CELL("filename",A187)</f>
        <v>C:\Users\Felienne\Enron\EnronSpreadsheets\[tracy_geaccone__40568__Corp_2002_Alloc_MMF.xls]By Group</v>
      </c>
    </row>
  </sheetData>
  <phoneticPr fontId="0" type="noConversion"/>
  <pageMargins left="0.75" right="0.75" top="0.69" bottom="0.54" header="0.5" footer="0.37"/>
  <pageSetup paperSize="5" scale="65" fitToHeight="0" orientation="landscape" horizontalDpi="300" verticalDpi="300" r:id="rId1"/>
  <headerFooter alignWithMargins="0"/>
  <rowBreaks count="2" manualBreakCount="2">
    <brk id="55" max="51" man="1"/>
    <brk id="115" max="51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By Group</vt:lpstr>
      <vt:lpstr>'By Group'!Print_Area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dderr</dc:creator>
  <cp:lastModifiedBy>Felienne</cp:lastModifiedBy>
  <cp:lastPrinted>2001-09-07T14:35:45Z</cp:lastPrinted>
  <dcterms:created xsi:type="dcterms:W3CDTF">2001-06-14T13:52:19Z</dcterms:created>
  <dcterms:modified xsi:type="dcterms:W3CDTF">2014-09-05T11:14:02Z</dcterms:modified>
</cp:coreProperties>
</file>